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Za slanje\Mjesecni\"/>
    </mc:Choice>
  </mc:AlternateContent>
  <workbookProtection workbookAlgorithmName="SHA-512" workbookHashValue="3AEEkSqq9q2ow/Aln7dY+l4r0SfP9AwEwgkLYFDdfZdTZtr7PSqoX+8GBD+bhsQPl08kIgqo1y6cIQkYPsk3CA==" workbookSaltValue="7BWzdfY2mx2cV7a5rOM6sw==" workbookSpinCount="100000" lockStructure="1"/>
  <bookViews>
    <workbookView xWindow="0" yWindow="0" windowWidth="28800" windowHeight="10125" firstSheet="1" activeTab="1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2024'!$B$3:$Q$106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96" i="1"/>
  <c r="Q97" i="1"/>
  <c r="Q98" i="1"/>
  <c r="Q99" i="1"/>
  <c r="Q100" i="1"/>
  <c r="Q101" i="1"/>
  <c r="Q102" i="1"/>
  <c r="Q103" i="1"/>
  <c r="Q104" i="1"/>
  <c r="Q117" i="1" l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16" i="1"/>
  <c r="Q115" i="1"/>
  <c r="Q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U207" i="1" l="1"/>
  <c r="E102" i="3" s="1"/>
  <c r="U100" i="1"/>
  <c r="F101" i="3" s="1"/>
  <c r="U104" i="1"/>
  <c r="F105" i="3" s="1"/>
  <c r="U206" i="1"/>
  <c r="E101" i="3" s="1"/>
  <c r="U210" i="1"/>
  <c r="E105" i="3" s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19" i="3" s="1"/>
  <c r="U90" i="1"/>
  <c r="F91" i="3" s="1"/>
  <c r="U114" i="1"/>
  <c r="E9" i="3" s="1"/>
  <c r="K62" i="3"/>
  <c r="L39" i="3"/>
  <c r="L87" i="3"/>
  <c r="N87" i="3" s="1"/>
  <c r="K50" i="3"/>
  <c r="L27" i="3"/>
  <c r="N27" i="3" s="1"/>
  <c r="L47" i="3"/>
  <c r="N47" i="3" s="1"/>
  <c r="K27" i="3"/>
  <c r="L35" i="3"/>
  <c r="L45" i="3"/>
  <c r="N45" i="3" s="1"/>
  <c r="L23" i="3"/>
  <c r="N23" i="3" s="1"/>
  <c r="L68" i="3"/>
  <c r="N68" i="3" s="1"/>
  <c r="K23" i="3"/>
  <c r="K65" i="3"/>
  <c r="K43" i="3"/>
  <c r="K64" i="3"/>
  <c r="L41" i="3"/>
  <c r="N41" i="3" s="1"/>
  <c r="L19" i="3"/>
  <c r="N19" i="3" s="1"/>
  <c r="K47" i="3"/>
  <c r="K60" i="3"/>
  <c r="L75" i="3"/>
  <c r="K24" i="3"/>
  <c r="K40" i="3"/>
  <c r="K51" i="3"/>
  <c r="K72" i="3"/>
  <c r="L84" i="3"/>
  <c r="K17" i="3"/>
  <c r="L32" i="3"/>
  <c r="N32" i="3" s="1"/>
  <c r="L40" i="3"/>
  <c r="N40" i="3" s="1"/>
  <c r="K48" i="3"/>
  <c r="L63" i="3"/>
  <c r="N63" i="3" s="1"/>
  <c r="L69" i="3"/>
  <c r="N69" i="3" s="1"/>
  <c r="K76" i="3"/>
  <c r="K92" i="3"/>
  <c r="L71" i="3"/>
  <c r="N71" i="3" s="1"/>
  <c r="K91" i="3"/>
  <c r="L60" i="3"/>
  <c r="L91" i="3"/>
  <c r="N91" i="3" s="1"/>
  <c r="L17" i="3"/>
  <c r="K25" i="3"/>
  <c r="K33" i="3"/>
  <c r="K41" i="3"/>
  <c r="L48" i="3"/>
  <c r="K58" i="3"/>
  <c r="K67" i="3"/>
  <c r="L76" i="3"/>
  <c r="L81" i="3"/>
  <c r="L88" i="3"/>
  <c r="L67" i="3"/>
  <c r="N67" i="3" s="1"/>
  <c r="L73" i="3"/>
  <c r="N73" i="3" s="1"/>
  <c r="K82" i="3"/>
  <c r="K89" i="3"/>
  <c r="L10" i="3"/>
  <c r="N10" i="3" s="1"/>
  <c r="K18" i="3"/>
  <c r="K26" i="3"/>
  <c r="K34" i="3"/>
  <c r="K42" i="3"/>
  <c r="K49" i="3"/>
  <c r="K55" i="3"/>
  <c r="L64" i="3"/>
  <c r="K74" i="3"/>
  <c r="K79" i="3"/>
  <c r="L86" i="3"/>
  <c r="N86" i="3" s="1"/>
  <c r="L93" i="3"/>
  <c r="K15" i="3"/>
  <c r="L22" i="3"/>
  <c r="N22" i="3" s="1"/>
  <c r="L30" i="3"/>
  <c r="N30" i="3" s="1"/>
  <c r="L38" i="3"/>
  <c r="L46" i="3"/>
  <c r="N46" i="3" s="1"/>
  <c r="L55" i="3"/>
  <c r="N55" i="3" s="1"/>
  <c r="K68" i="3"/>
  <c r="L77" i="3"/>
  <c r="K83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13" i="1"/>
  <c r="Q7" i="1"/>
  <c r="G103" i="3" l="1"/>
  <c r="H103" i="3"/>
  <c r="I103" i="3"/>
  <c r="J103" i="3" s="1"/>
  <c r="K28" i="3"/>
  <c r="O28" i="3" s="1"/>
  <c r="P28" i="3" s="1"/>
  <c r="K85" i="3"/>
  <c r="K54" i="3"/>
  <c r="L24" i="3"/>
  <c r="M24" i="3" s="1"/>
  <c r="K63" i="3"/>
  <c r="M63" i="3" s="1"/>
  <c r="L12" i="3"/>
  <c r="L15" i="3"/>
  <c r="O15" i="3" s="1"/>
  <c r="P15" i="3" s="1"/>
  <c r="L21" i="3"/>
  <c r="N21" i="3" s="1"/>
  <c r="L43" i="3"/>
  <c r="M43" i="3" s="1"/>
  <c r="K71" i="3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O39" i="3" s="1"/>
  <c r="P39" i="3" s="1"/>
  <c r="K16" i="3"/>
  <c r="L58" i="3"/>
  <c r="N58" i="3" s="1"/>
  <c r="L37" i="3"/>
  <c r="N37" i="3" s="1"/>
  <c r="K75" i="3"/>
  <c r="O75" i="3" s="1"/>
  <c r="P75" i="3" s="1"/>
  <c r="K14" i="3"/>
  <c r="K56" i="3"/>
  <c r="K35" i="3"/>
  <c r="M35" i="3" s="1"/>
  <c r="K12" i="3"/>
  <c r="O12" i="3" s="1"/>
  <c r="P12" i="3" s="1"/>
  <c r="L53" i="3"/>
  <c r="N53" i="3" s="1"/>
  <c r="L33" i="3"/>
  <c r="N33" i="3" s="1"/>
  <c r="L11" i="3"/>
  <c r="N11" i="3" s="1"/>
  <c r="K53" i="3"/>
  <c r="L31" i="3"/>
  <c r="K10" i="3"/>
  <c r="M10" i="3" s="1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O32" i="3" s="1"/>
  <c r="P32" i="3" s="1"/>
  <c r="K44" i="3"/>
  <c r="K57" i="3"/>
  <c r="K66" i="3"/>
  <c r="L80" i="3"/>
  <c r="N80" i="3" s="1"/>
  <c r="K13" i="3"/>
  <c r="L20" i="3"/>
  <c r="N20" i="3" s="1"/>
  <c r="L28" i="3"/>
  <c r="N28" i="3" s="1"/>
  <c r="L36" i="3"/>
  <c r="M36" i="3" s="1"/>
  <c r="L44" i="3"/>
  <c r="O44" i="3" s="1"/>
  <c r="P44" i="3" s="1"/>
  <c r="L51" i="3"/>
  <c r="N51" i="3" s="1"/>
  <c r="L57" i="3"/>
  <c r="N57" i="3" s="1"/>
  <c r="L66" i="3"/>
  <c r="N66" i="3" s="1"/>
  <c r="L72" i="3"/>
  <c r="N72" i="3" s="1"/>
  <c r="K81" i="3"/>
  <c r="M81" i="3" s="1"/>
  <c r="K88" i="3"/>
  <c r="M88" i="3" s="1"/>
  <c r="L65" i="3"/>
  <c r="N65" i="3" s="1"/>
  <c r="K84" i="3"/>
  <c r="O84" i="3" s="1"/>
  <c r="P84" i="3" s="1"/>
  <c r="L16" i="3"/>
  <c r="N16" i="3" s="1"/>
  <c r="K36" i="3"/>
  <c r="K69" i="3"/>
  <c r="O69" i="3" s="1"/>
  <c r="P69" i="3" s="1"/>
  <c r="L13" i="3"/>
  <c r="N13" i="3" s="1"/>
  <c r="K21" i="3"/>
  <c r="K29" i="3"/>
  <c r="K37" i="3"/>
  <c r="K45" i="3"/>
  <c r="O45" i="3" s="1"/>
  <c r="P45" i="3" s="1"/>
  <c r="L54" i="3"/>
  <c r="N54" i="3" s="1"/>
  <c r="K61" i="3"/>
  <c r="K73" i="3"/>
  <c r="O73" i="3" s="1"/>
  <c r="P73" i="3" s="1"/>
  <c r="K78" i="3"/>
  <c r="L85" i="3"/>
  <c r="M85" i="3" s="1"/>
  <c r="L92" i="3"/>
  <c r="N92" i="3" s="1"/>
  <c r="K70" i="3"/>
  <c r="O70" i="3" s="1"/>
  <c r="P70" i="3" s="1"/>
  <c r="L78" i="3"/>
  <c r="M78" i="3" s="1"/>
  <c r="K86" i="3"/>
  <c r="M86" i="3" s="1"/>
  <c r="K93" i="3"/>
  <c r="M93" i="3" s="1"/>
  <c r="L14" i="3"/>
  <c r="N14" i="3" s="1"/>
  <c r="K22" i="3"/>
  <c r="M22" i="3" s="1"/>
  <c r="K30" i="3"/>
  <c r="M30" i="3" s="1"/>
  <c r="K38" i="3"/>
  <c r="M38" i="3" s="1"/>
  <c r="K46" i="3"/>
  <c r="M46" i="3" s="1"/>
  <c r="L52" i="3"/>
  <c r="N52" i="3" s="1"/>
  <c r="K59" i="3"/>
  <c r="L70" i="3"/>
  <c r="N70" i="3" s="1"/>
  <c r="K77" i="3"/>
  <c r="O77" i="3" s="1"/>
  <c r="P77" i="3" s="1"/>
  <c r="L82" i="3"/>
  <c r="N82" i="3" s="1"/>
  <c r="L89" i="3"/>
  <c r="O89" i="3" s="1"/>
  <c r="P89" i="3" s="1"/>
  <c r="K11" i="3"/>
  <c r="L18" i="3"/>
  <c r="N18" i="3" s="1"/>
  <c r="L26" i="3"/>
  <c r="N26" i="3" s="1"/>
  <c r="L34" i="3"/>
  <c r="M34" i="3" s="1"/>
  <c r="L42" i="3"/>
  <c r="O42" i="3" s="1"/>
  <c r="P42" i="3" s="1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105" i="3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81" i="3"/>
  <c r="P81" i="3" s="1"/>
  <c r="I105" i="3"/>
  <c r="J105" i="3" s="1"/>
  <c r="G105" i="3"/>
  <c r="J10" i="2"/>
  <c r="M10" i="2" s="1"/>
  <c r="L99" i="3"/>
  <c r="L97" i="3"/>
  <c r="L95" i="3"/>
  <c r="K98" i="3"/>
  <c r="K96" i="3"/>
  <c r="K99" i="3"/>
  <c r="K97" i="3"/>
  <c r="K95" i="3"/>
  <c r="L105" i="3"/>
  <c r="L98" i="3"/>
  <c r="L96" i="3"/>
  <c r="L94" i="3"/>
  <c r="K105" i="3"/>
  <c r="K94" i="3"/>
  <c r="M54" i="3"/>
  <c r="O47" i="3"/>
  <c r="P47" i="3" s="1"/>
  <c r="O50" i="3"/>
  <c r="P50" i="3" s="1"/>
  <c r="M41" i="3"/>
  <c r="M23" i="3"/>
  <c r="M47" i="3"/>
  <c r="N39" i="3"/>
  <c r="M19" i="3"/>
  <c r="O30" i="3"/>
  <c r="P30" i="3" s="1"/>
  <c r="O23" i="3"/>
  <c r="P23" i="3" s="1"/>
  <c r="M48" i="3"/>
  <c r="M15" i="3"/>
  <c r="M76" i="3"/>
  <c r="O38" i="3"/>
  <c r="P38" i="3" s="1"/>
  <c r="M64" i="3"/>
  <c r="O24" i="3"/>
  <c r="P24" i="3" s="1"/>
  <c r="N12" i="3"/>
  <c r="N31" i="3"/>
  <c r="O29" i="3"/>
  <c r="P29" i="3" s="1"/>
  <c r="M42" i="3"/>
  <c r="N42" i="3"/>
  <c r="M55" i="3"/>
  <c r="O27" i="3"/>
  <c r="P27" i="3" s="1"/>
  <c r="O41" i="3"/>
  <c r="P41" i="3" s="1"/>
  <c r="O17" i="3"/>
  <c r="P17" i="3" s="1"/>
  <c r="M71" i="3"/>
  <c r="M83" i="3"/>
  <c r="M27" i="3"/>
  <c r="N81" i="3"/>
  <c r="O68" i="3"/>
  <c r="P68" i="3" s="1"/>
  <c r="M91" i="3"/>
  <c r="N38" i="3"/>
  <c r="N35" i="3"/>
  <c r="M17" i="3"/>
  <c r="M68" i="3"/>
  <c r="N15" i="3"/>
  <c r="O19" i="3"/>
  <c r="P19" i="3" s="1"/>
  <c r="O91" i="3"/>
  <c r="P91" i="3" s="1"/>
  <c r="N24" i="3"/>
  <c r="O67" i="3"/>
  <c r="P67" i="3" s="1"/>
  <c r="N17" i="3"/>
  <c r="O79" i="3"/>
  <c r="P79" i="3" s="1"/>
  <c r="N60" i="3"/>
  <c r="O60" i="3"/>
  <c r="P60" i="3" s="1"/>
  <c r="O55" i="3"/>
  <c r="P55" i="3" s="1"/>
  <c r="M89" i="3"/>
  <c r="M92" i="3"/>
  <c r="M60" i="3"/>
  <c r="M67" i="3"/>
  <c r="O88" i="3"/>
  <c r="P88" i="3" s="1"/>
  <c r="N48" i="3"/>
  <c r="O48" i="3"/>
  <c r="P48" i="3" s="1"/>
  <c r="N75" i="3"/>
  <c r="M74" i="3"/>
  <c r="M40" i="3"/>
  <c r="O34" i="3"/>
  <c r="P34" i="3" s="1"/>
  <c r="N88" i="3"/>
  <c r="N84" i="3"/>
  <c r="O40" i="3"/>
  <c r="P40" i="3" s="1"/>
  <c r="N77" i="3"/>
  <c r="N93" i="3"/>
  <c r="O93" i="3"/>
  <c r="P93" i="3" s="1"/>
  <c r="N64" i="3"/>
  <c r="O64" i="3"/>
  <c r="P64" i="3" s="1"/>
  <c r="N76" i="3"/>
  <c r="O76" i="3"/>
  <c r="P76" i="3" s="1"/>
  <c r="O71" i="3"/>
  <c r="P71" i="3" s="1"/>
  <c r="O25" i="3" l="1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105" i="3"/>
  <c r="P105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5" i="3"/>
  <c r="M105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<sst xmlns="http://schemas.openxmlformats.org/spreadsheetml/2006/main" count="387" uniqueCount="141">
  <si>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</si>
  <si>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</si>
  <si>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</si>
  <si>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</si>
  <si>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</si>
  <si>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</si>
  <si>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</si>
  <si>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</si>
  <si>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</si>
  <si>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</si>
  <si>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</si>
  <si>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</si>
  <si>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</si>
  <si>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</si>
  <si>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</si>
  <si>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</si>
  <si>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</si>
  <si>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</si>
  <si>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</si>
  <si>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</si>
  <si>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</si>
  <si>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</si>
  <si>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</si>
  <si>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</si>
  <si>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</si>
  <si>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</si>
  <si>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</si>
  <si>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</si>
  <si>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</si>
  <si>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</si>
  <si>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</si>
  <si>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</si>
  <si>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</si>
  <si>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</si>
  <si>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</si>
  <si>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</si>
  <si>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</si>
  <si>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</si>
  <si>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</si>
  <si>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</si>
  <si>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</si>
  <si>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</si>
  <si>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</si>
  <si>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</si>
  <si>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</si>
  <si>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</si>
  <si>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</si>
  <si>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</si>
  <si>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</si>
  <si>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</si>
  <si>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</si>
  <si>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</si>
  <si>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</si>
  <si>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</si>
  <si>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</si>
  <si>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</si>
  <si>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</si>
  <si>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</si>
  <si>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</si>
  <si>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</si>
  <si>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</si>
  <si>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</si>
  <si>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</si>
  <si>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</si>
  <si>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</si>
  <si>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</si>
  <si>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</si>
  <si>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</si>
  <si>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</si>
  <si>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</si>
  <si>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</si>
  <si>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</si>
  <si>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</si>
  <si>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</si>
  <si>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</si>
  <si>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</si>
  <si>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</si>
  <si>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</si>
  <si>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</si>
  <si>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</si>
  <si>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</si>
  <si>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</si>
  <si>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</si>
  <si>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</si>
  <si>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</si>
  <si>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</si>
  <si>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</si>
  <si>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</si>
  <si>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</si>
  <si>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</si>
  <si>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</si>
  <si>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</si>
  <si>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</si>
  <si>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</si>
  <si>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</si>
  <si>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</si>
  <si>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</si>
  <si>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</si>
  <si>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</si>
  <si>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</si>
  <si>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</si>
  <si>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</si>
  <si>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</si>
  <si>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</si>
  <si>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</si>
  <si>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</si>
  <si>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</si>
  <si>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</si>
  <si>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</si>
  <si>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</si>
  <si>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</si>
  <si>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</si>
  <si>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</si>
  <si>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</si>
  <si>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</si>
  <si>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</si>
  <si>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</si>
  <si>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</si>
  <si>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</si>
  <si>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</si>
  <si>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</si>
  <si>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</si>
  <si>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</si>
  <si>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</si>
  <si>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</si>
  <si>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</si>
  <si>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</si>
  <si>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carina</t>
  </si>
  <si>
    <t>Uprava za državnu imovinu</t>
  </si>
  <si>
    <t>BDP - 2024</t>
  </si>
  <si>
    <t>Ministarstvo saobraćaja i pomorstva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</si>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</sst>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115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10</v>
      </c>
      <c r="D4" t="str">
        <f>VLOOKUP(C4,C9:D20,2,FALSE)</f>
        <v>Oktobar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10</v>
      </c>
      <c r="D6" t="str">
        <f>VLOOKUP(C6,E9:F20,2,FALSE)</f>
        <v>Januar - Oktobar</v>
      </c>
    </row>
    <row r="8" spans="2:7" x14ac:dyDescent="0.25">
      <c r="D8" t="s">
        <v>10</v>
      </c>
      <c r="E8" t="s">
        <v>11</v>
      </c>
      <c r="G8" s="144" t="s">
        <v>116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100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101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102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103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104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105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106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107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108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109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110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tabSelected="1" zoomScale="85" zoomScaleNormal="85" zoomScaleSheetLayoutView="85" workbookViewId="0">
      <selection activeCell="B6" sqref="B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118</v>
      </c>
      <c r="I10" s="160" t="s">
        <v>10</v>
      </c>
      <c r="J10" s="170" t="str">
        <f>'Analitika 2024'!L4</f>
        <v>Oktobar</v>
      </c>
      <c r="K10" s="171"/>
      <c r="L10" s="160" t="s">
        <v>11</v>
      </c>
      <c r="M10" s="170" t="str">
        <f>IF(J10="Januar","-",'Analitika 2024'!F4)</f>
        <v>Januar - Oktobar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2024'!$C$9:$C$105,1)))*('Analitika 2024'!$L$9:$L$105))</f>
        <v>118583.78000000003</v>
      </c>
      <c r="K13" s="156">
        <f>IFERROR(J13/J$25,"-")</f>
        <v>4.536287161412106E-4</v>
      </c>
      <c r="L13" s="149"/>
      <c r="M13" s="161">
        <f>IF($J$10="Januar","-",SUMPRODUCT((D13=VALUE(LEFT('Analitika 2024'!$C$9:$C$105,1)))*('Analitika 2024'!$F$9:$F$105)))</f>
        <v>1202571.95</v>
      </c>
      <c r="N13" s="156">
        <f>IFERROR(M13/M$25,"-")</f>
        <v>4.5302876312632327E-4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120</v>
      </c>
      <c r="F15" s="23"/>
      <c r="G15" s="23"/>
      <c r="H15" s="25"/>
      <c r="I15" s="25"/>
      <c r="J15" s="161">
        <f>SUMPRODUCT((D15=VALUE(LEFT('Analitika 2024'!$C$9:$C$105,1)))*('Analitika 2024'!$L$9:$L$105))</f>
        <v>845097.57999999984</v>
      </c>
      <c r="K15" s="156">
        <f>IFERROR(J15/J$25,"-")</f>
        <v>3.2328243392936527E-3</v>
      </c>
      <c r="L15" s="149"/>
      <c r="M15" s="161">
        <f>IF($J$10="Januar","-",SUMPRODUCT((D15=VALUE(LEFT('Analitika 2024'!$C$9:$C$105,1)))*('Analitika 2024'!$F$9:$F$105)))</f>
        <v>8591613.6600000001</v>
      </c>
      <c r="N15" s="156">
        <f>IFERROR(M15/M$25,"-")</f>
        <v>3.2366031069068456E-3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2024'!$C$9:$C$105,1)))*('Analitika 2024'!$L$9:$L$105))</f>
        <v>3815024.4699999993</v>
      </c>
      <c r="K17" s="156">
        <f>IFERROR(J17/J$25,"-")</f>
        <v>1.4593940692170562E-2</v>
      </c>
      <c r="L17" s="149"/>
      <c r="M17" s="161">
        <f>IF($J$10="Januar","-",SUMPRODUCT((D17=VALUE(LEFT('Analitika 2024'!$C$9:$C$105,1)))*('Analitika 2024'!$F$9:$F$105)))</f>
        <v>37109302.840000004</v>
      </c>
      <c r="N17" s="156">
        <f>IFERROR(M17/M$25,"-")</f>
        <v>1.3979688754660673E-2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2024'!$C$9:$C$105,1)))*('Analitika 2024'!$L$9:$L$105))</f>
        <v>147496889.05000004</v>
      </c>
      <c r="K19" s="156">
        <f>IFERROR(J19/J$25,"-")</f>
        <v>0.56423251489009785</v>
      </c>
      <c r="L19" s="149"/>
      <c r="M19" s="161">
        <f>IF($J$10="Januar","-",SUMPRODUCT((D19=VALUE(LEFT('Analitika 2024'!$C$9:$C$105,1)))*('Analitika 2024'!$F$9:$F$105)))</f>
        <v>1563704104.3599999</v>
      </c>
      <c r="N19" s="156">
        <f>IFERROR(M19/M$25,"-")</f>
        <v>0.58907322451165267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2024'!$C$9:$C$105,1)))*('Analitika 2024'!$L$9:$L$105))</f>
        <v>3748026.37</v>
      </c>
      <c r="K21" s="156">
        <f>IFERROR(J21/J$25,"-")</f>
        <v>1.4337647107273033E-2</v>
      </c>
      <c r="L21" s="149"/>
      <c r="M21" s="161">
        <f>IF($J$10="Januar","-",SUMPRODUCT((D21=VALUE(LEFT('Analitika 2024'!$C$9:$C$105,1)))*('Analitika 2024'!$F$9:$F$105)))</f>
        <v>35819574.019999996</v>
      </c>
      <c r="N21" s="156">
        <f>IFERROR(M21/M$25,"-")</f>
        <v>1.3493826555652143E-2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2024'!$C$9:$C$105,1)))*('Analitika 2024'!$L$9:$L$105))</f>
        <v>105387915.93999994</v>
      </c>
      <c r="K23" s="156">
        <f>IFERROR(J23/J$25,"-")</f>
        <v>0.40314944425502364</v>
      </c>
      <c r="L23" s="149"/>
      <c r="M23" s="161">
        <f>IF($J$10="Januar","-",SUMPRODUCT((D23=VALUE(LEFT('Analitika 2024'!$C$9:$C$105,1)))*('Analitika 2024'!$F$9:$F$105)))</f>
        <v>1008088501.6699997</v>
      </c>
      <c r="N23" s="156">
        <f>IFERROR(M23/M$25,"-")</f>
        <v>0.37976362830800142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111</v>
      </c>
      <c r="F25" s="152"/>
      <c r="G25" s="153"/>
      <c r="H25" s="154"/>
      <c r="I25" s="154"/>
      <c r="J25" s="164">
        <f>SUM(J13:J23)</f>
        <v>261411537.19</v>
      </c>
      <c r="K25" s="158">
        <f>IFERROR($J25/$J$25,0)</f>
        <v>1</v>
      </c>
      <c r="L25" s="155"/>
      <c r="M25" s="164">
        <f>SUM(M13:M23)</f>
        <v>2654515668.4999995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ItIxOlZ/dmvqZTuAsGoP3xyTgYdatP+ZChE+htWk2+piJLj5cgXo3ZqVkULvkLjqm66maxRcu/lS57MNmMjR9g==" saltValue="dil3Assw2RLh/JLwf0KKVQ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09"/>
  <sheetViews>
    <sheetView showGridLines="0" zoomScale="85" zoomScaleNormal="85" zoomScaleSheetLayoutView="85" workbookViewId="0">
      <selection activeCell="B2" sqref="B2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129</v>
      </c>
      <c r="D4" s="169">
        <v>7279700000</v>
      </c>
      <c r="E4" s="43" t="s">
        <v>14</v>
      </c>
      <c r="F4" s="44" t="str">
        <f>Master!D6</f>
        <v>Januar - Oktobar</v>
      </c>
      <c r="G4" s="44"/>
      <c r="H4" s="44"/>
      <c r="I4" s="44"/>
      <c r="J4" s="44"/>
      <c r="K4" s="45" t="s">
        <v>15</v>
      </c>
      <c r="L4" s="46" t="str">
        <f>Master!D4</f>
        <v>Oktobar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113</v>
      </c>
      <c r="J5" s="173"/>
      <c r="K5" s="54" t="s">
        <v>16</v>
      </c>
      <c r="L5" s="176" t="s">
        <v>17</v>
      </c>
      <c r="M5" s="177"/>
      <c r="N5" s="177"/>
      <c r="O5" s="172" t="s">
        <v>113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119</v>
      </c>
      <c r="D7" s="165" t="s">
        <v>121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117</v>
      </c>
      <c r="D8" s="175"/>
      <c r="E8" s="74">
        <f>SUM(E9:E105)</f>
        <v>2825449131.8099985</v>
      </c>
      <c r="F8" s="75">
        <f>SUM(F9:F105)</f>
        <v>2654515668.4999995</v>
      </c>
      <c r="G8" s="76">
        <f t="shared" ref="G8" si="0">IFERROR(F8/E8,0)</f>
        <v>0.93950219758495601</v>
      </c>
      <c r="H8" s="77">
        <f t="shared" ref="H8" si="1">F8/$D$4</f>
        <v>0.364646299778837</v>
      </c>
      <c r="I8" s="75">
        <f>SUM(I9:I105)</f>
        <v>-170933463.3100003</v>
      </c>
      <c r="J8" s="78">
        <f t="shared" ref="J8:J9" si="2">IFERROR(I8/E8,0)</f>
        <v>-6.0497802415044495E-2</v>
      </c>
      <c r="K8" s="79">
        <f>SUM(K9:K105)</f>
        <v>347940075.93999994</v>
      </c>
      <c r="L8" s="80">
        <f>SUM(L9:L105)</f>
        <v>261411537.19000006</v>
      </c>
      <c r="M8" s="76">
        <f>IFERROR(L8/K8,0)</f>
        <v>0.75131195072532786</v>
      </c>
      <c r="N8" s="77">
        <f>L8/$D$4</f>
        <v>3.5909657979037606E-2</v>
      </c>
      <c r="O8" s="80">
        <f>SUM(O9:O105)</f>
        <v>-86528538.75</v>
      </c>
      <c r="P8" s="78">
        <f t="shared" ref="P8:P9" si="3">IFERROR(O8/K8,0)</f>
        <v>-0.2486880492746725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IFERROR(INDEX('2024'!$C$114:$AC$210,MATCH($C9,'2024'!$C$114:$C$210,0),19),0)</f>
        <v>1268098.8400000001</v>
      </c>
      <c r="F9" s="86">
        <f>IFERROR(INDEX('2024'!$C$8:$AC$105,MATCH($C9,'2024'!$C$8:$C$105,0),19),0)</f>
        <v>1202571.95</v>
      </c>
      <c r="G9" s="87">
        <f t="shared" ref="G9" si="4">IFERROR(F9/E9,0)</f>
        <v>0.94832666986746861</v>
      </c>
      <c r="H9" s="88">
        <f t="shared" ref="H9" si="5">F9/$D$4</f>
        <v>1.6519526216739701E-4</v>
      </c>
      <c r="I9" s="89">
        <f t="shared" ref="I9" si="6">F9-E9</f>
        <v>-65526.89000000013</v>
      </c>
      <c r="J9" s="90">
        <f t="shared" si="2"/>
        <v>-5.1673330132531406E-2</v>
      </c>
      <c r="K9" s="91">
        <f>VLOOKUP($C9,'2024'!$C$114:$U$210,VLOOKUP($L$4,Master!$D$9:$G$20,4,FALSE),FALSE)</f>
        <v>93870.299999999988</v>
      </c>
      <c r="L9" s="92">
        <f>VLOOKUP($C9,'2024'!$C$8:$U$104,VLOOKUP($L$4,Master!$D$9:$G$20,4,FALSE),FALSE)</f>
        <v>118583.78000000003</v>
      </c>
      <c r="M9" s="87">
        <f>IFERROR(L9/K9,0)</f>
        <v>1.2632726219049055</v>
      </c>
      <c r="N9" s="88">
        <f>L9/$D$4</f>
        <v>1.6289652046100805E-5</v>
      </c>
      <c r="O9" s="89">
        <f>L9-K9</f>
        <v>24713.48000000004</v>
      </c>
      <c r="P9" s="90">
        <f t="shared" si="3"/>
        <v>0.26327262190490541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IFERROR(INDEX('2024'!$C$114:$AC$210,MATCH($C10,'2024'!$C$114:$C$210,0),19),0)</f>
        <v>9477792.1600000001</v>
      </c>
      <c r="F10" s="86">
        <f>IFERROR(INDEX('2024'!$C$8:$AC$105,MATCH($C10,'2024'!$C$8:$C$105,0),19),0)</f>
        <v>8255959.1800000006</v>
      </c>
      <c r="G10" s="87">
        <f t="shared" ref="G10:G73" si="7">IFERROR(F10/E10,0)</f>
        <v>0.87108464087695303</v>
      </c>
      <c r="H10" s="88">
        <f t="shared" ref="H10:H73" si="8">F10/$D$4</f>
        <v>1.1341070621042077E-3</v>
      </c>
      <c r="I10" s="89">
        <f t="shared" ref="I10:I73" si="9">F10-E10</f>
        <v>-1221832.9799999995</v>
      </c>
      <c r="J10" s="90">
        <f t="shared" ref="J10:J73" si="10">IFERROR(I10/E10,0)</f>
        <v>-0.12891535912304702</v>
      </c>
      <c r="K10" s="91">
        <f>VLOOKUP($C10,'2024'!$C$114:$U$210,VLOOKUP($L$4,Master!$D$9:$G$20,4,FALSE),FALSE)</f>
        <v>953925.4800000001</v>
      </c>
      <c r="L10" s="92">
        <f>VLOOKUP($C10,'2024'!$C$8:$U$104,VLOOKUP($L$4,Master!$D$9:$G$20,4,FALSE),FALSE)</f>
        <v>807629.46999999986</v>
      </c>
      <c r="M10" s="92">
        <f t="shared" ref="M10:M73" si="11">IFERROR(L10/K10,0)</f>
        <v>0.846637905090867</v>
      </c>
      <c r="N10" s="88">
        <f t="shared" ref="N10:N73" si="12">L10/$D$4</f>
        <v>1.109426858249653E-4</v>
      </c>
      <c r="O10" s="92">
        <f t="shared" ref="O10:O73" si="13">L10-K10</f>
        <v>-146296.01000000024</v>
      </c>
      <c r="P10" s="93">
        <f t="shared" ref="P10:P73" si="14">IFERROR(O10/K10,0)</f>
        <v>-0.15336209490913297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IFERROR(INDEX('2024'!$C$114:$AC$210,MATCH($C11,'2024'!$C$114:$C$210,0),19),0)</f>
        <v>387583.24</v>
      </c>
      <c r="F11" s="86">
        <f>IFERROR(INDEX('2024'!$C$8:$AC$105,MATCH($C11,'2024'!$C$8:$C$105,0),19),0)</f>
        <v>302014.47999999992</v>
      </c>
      <c r="G11" s="87">
        <f t="shared" si="7"/>
        <v>0.77922481890599793</v>
      </c>
      <c r="H11" s="88">
        <f t="shared" si="8"/>
        <v>4.1487215132491714E-5</v>
      </c>
      <c r="I11" s="89">
        <f t="shared" si="9"/>
        <v>-85568.760000000068</v>
      </c>
      <c r="J11" s="90">
        <f t="shared" si="10"/>
        <v>-0.22077518109400207</v>
      </c>
      <c r="K11" s="91">
        <f>VLOOKUP($C11,'2024'!$C$114:$U$210,VLOOKUP($L$4,Master!$D$9:$G$20,4,FALSE),FALSE)</f>
        <v>54898.920000000006</v>
      </c>
      <c r="L11" s="92">
        <f>VLOOKUP($C11,'2024'!$C$8:$U$104,VLOOKUP($L$4,Master!$D$9:$G$20,4,FALSE),FALSE)</f>
        <v>33288.11</v>
      </c>
      <c r="M11" s="92">
        <f t="shared" si="11"/>
        <v>0.60635272970761533</v>
      </c>
      <c r="N11" s="88">
        <f t="shared" si="12"/>
        <v>4.5727310191354044E-6</v>
      </c>
      <c r="O11" s="92">
        <f t="shared" si="13"/>
        <v>-21610.810000000005</v>
      </c>
      <c r="P11" s="93">
        <f t="shared" si="14"/>
        <v>-0.39364727029238467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IFERROR(INDEX('2024'!$C$114:$AC$210,MATCH($C12,'2024'!$C$114:$C$210,0),19),0)</f>
        <v>36538.03</v>
      </c>
      <c r="F12" s="86">
        <f>IFERROR(INDEX('2024'!$C$8:$AC$105,MATCH($C12,'2024'!$C$8:$C$105,0),19),0)</f>
        <v>33640</v>
      </c>
      <c r="G12" s="87">
        <f t="shared" si="7"/>
        <v>0.92068455797972693</v>
      </c>
      <c r="H12" s="88">
        <f t="shared" si="8"/>
        <v>4.6210695495693502E-6</v>
      </c>
      <c r="I12" s="89">
        <f t="shared" si="9"/>
        <v>-2898.0299999999988</v>
      </c>
      <c r="J12" s="90">
        <f t="shared" si="10"/>
        <v>-7.9315442020273089E-2</v>
      </c>
      <c r="K12" s="91">
        <f>VLOOKUP($C12,'2024'!$C$114:$U$210,VLOOKUP($L$4,Master!$D$9:$G$20,4,FALSE),FALSE)</f>
        <v>3681.5</v>
      </c>
      <c r="L12" s="92">
        <f>VLOOKUP($C12,'2024'!$C$8:$U$104,VLOOKUP($L$4,Master!$D$9:$G$20,4,FALSE),FALSE)</f>
        <v>4180</v>
      </c>
      <c r="M12" s="92">
        <f t="shared" si="11"/>
        <v>1.1354067635474672</v>
      </c>
      <c r="N12" s="88">
        <f t="shared" si="12"/>
        <v>5.7419948624256491E-7</v>
      </c>
      <c r="O12" s="92">
        <f t="shared" si="13"/>
        <v>498.5</v>
      </c>
      <c r="P12" s="93">
        <f t="shared" si="14"/>
        <v>0.13540676354746706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IFERROR(INDEX('2024'!$C$114:$AC$210,MATCH($C13,'2024'!$C$114:$C$210,0),19),0)</f>
        <v>1008917.31</v>
      </c>
      <c r="F13" s="86">
        <f>IFERROR(INDEX('2024'!$C$8:$AC$105,MATCH($C13,'2024'!$C$8:$C$105,0),19),0)</f>
        <v>845759.14</v>
      </c>
      <c r="G13" s="87">
        <f t="shared" si="7"/>
        <v>0.83828390257274898</v>
      </c>
      <c r="H13" s="88">
        <f t="shared" si="8"/>
        <v>1.1618049370166354E-4</v>
      </c>
      <c r="I13" s="89">
        <f t="shared" si="9"/>
        <v>-163158.17000000004</v>
      </c>
      <c r="J13" s="90">
        <f t="shared" si="10"/>
        <v>-0.16171609742725104</v>
      </c>
      <c r="K13" s="91">
        <f>VLOOKUP($C13,'2024'!$C$114:$U$210,VLOOKUP($L$4,Master!$D$9:$G$20,4,FALSE),FALSE)</f>
        <v>142930.63</v>
      </c>
      <c r="L13" s="92">
        <f>VLOOKUP($C13,'2024'!$C$8:$U$104,VLOOKUP($L$4,Master!$D$9:$G$20,4,FALSE),FALSE)</f>
        <v>70850.34</v>
      </c>
      <c r="M13" s="92">
        <f t="shared" si="11"/>
        <v>0.49569738830648125</v>
      </c>
      <c r="N13" s="88">
        <f t="shared" si="12"/>
        <v>9.7325906287346995E-6</v>
      </c>
      <c r="O13" s="92">
        <f t="shared" si="13"/>
        <v>-72080.290000000008</v>
      </c>
      <c r="P13" s="93">
        <f t="shared" si="14"/>
        <v>-0.50430261169351875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IFERROR(INDEX('2024'!$C$114:$AC$210,MATCH($C14,'2024'!$C$114:$C$210,0),19),0)</f>
        <v>26468035.540000007</v>
      </c>
      <c r="F14" s="86">
        <f>IFERROR(INDEX('2024'!$C$8:$AC$105,MATCH($C14,'2024'!$C$8:$C$105,0),19),0)</f>
        <v>26207514.270000003</v>
      </c>
      <c r="G14" s="87">
        <f t="shared" si="7"/>
        <v>0.99015713615744971</v>
      </c>
      <c r="H14" s="88">
        <f t="shared" si="8"/>
        <v>3.6000816338585388E-3</v>
      </c>
      <c r="I14" s="89">
        <f t="shared" si="9"/>
        <v>-260521.27000000328</v>
      </c>
      <c r="J14" s="90">
        <f t="shared" si="10"/>
        <v>-9.8428638425503336E-3</v>
      </c>
      <c r="K14" s="91">
        <f>VLOOKUP($C14,'2024'!$C$114:$U$210,VLOOKUP($L$4,Master!$D$9:$G$20,4,FALSE),FALSE)</f>
        <v>3125935.6799999927</v>
      </c>
      <c r="L14" s="92">
        <f>VLOOKUP($C14,'2024'!$C$8:$U$104,VLOOKUP($L$4,Master!$D$9:$G$20,4,FALSE),FALSE)</f>
        <v>2565021.4300000002</v>
      </c>
      <c r="M14" s="92">
        <f t="shared" si="11"/>
        <v>0.8205611671446823</v>
      </c>
      <c r="N14" s="88">
        <f t="shared" si="12"/>
        <v>3.5235262854238503E-4</v>
      </c>
      <c r="O14" s="92">
        <f t="shared" si="13"/>
        <v>-560914.24999999255</v>
      </c>
      <c r="P14" s="93">
        <f t="shared" si="14"/>
        <v>-0.1794388328553177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IFERROR(INDEX('2024'!$C$114:$AC$210,MATCH($C15,'2024'!$C$114:$C$210,0),19),0)</f>
        <v>10618304.329999998</v>
      </c>
      <c r="F15" s="86">
        <f>IFERROR(INDEX('2024'!$C$8:$AC$105,MATCH($C15,'2024'!$C$8:$C$105,0),19),0)</f>
        <v>9607807.2899999991</v>
      </c>
      <c r="G15" s="87">
        <f t="shared" si="7"/>
        <v>0.90483442472589226</v>
      </c>
      <c r="H15" s="88">
        <f t="shared" si="8"/>
        <v>1.3198081363242989E-3</v>
      </c>
      <c r="I15" s="89">
        <f t="shared" si="9"/>
        <v>-1010497.0399999991</v>
      </c>
      <c r="J15" s="90">
        <f t="shared" si="10"/>
        <v>-9.5165575274107753E-2</v>
      </c>
      <c r="K15" s="91">
        <f>VLOOKUP($C15,'2024'!$C$114:$U$210,VLOOKUP($L$4,Master!$D$9:$G$20,4,FALSE),FALSE)</f>
        <v>1554451.7300000002</v>
      </c>
      <c r="L15" s="92">
        <f>VLOOKUP($C15,'2024'!$C$8:$U$104,VLOOKUP($L$4,Master!$D$9:$G$20,4,FALSE),FALSE)</f>
        <v>1123822.2699999991</v>
      </c>
      <c r="M15" s="92">
        <f t="shared" si="11"/>
        <v>0.72297019477085911</v>
      </c>
      <c r="N15" s="88">
        <f t="shared" si="12"/>
        <v>1.5437755264640014E-4</v>
      </c>
      <c r="O15" s="92">
        <f t="shared" si="13"/>
        <v>-430629.46000000113</v>
      </c>
      <c r="P15" s="93">
        <f t="shared" si="14"/>
        <v>-0.27702980522914089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IFERROR(INDEX('2024'!$C$114:$AC$210,MATCH($C16,'2024'!$C$114:$C$210,0),19),0)</f>
        <v>636368.69000000018</v>
      </c>
      <c r="F16" s="86">
        <f>IFERROR(INDEX('2024'!$C$8:$AC$105,MATCH($C16,'2024'!$C$8:$C$105,0),19),0)</f>
        <v>448222.14</v>
      </c>
      <c r="G16" s="87">
        <f t="shared" si="7"/>
        <v>0.70434348364939181</v>
      </c>
      <c r="H16" s="88">
        <f t="shared" si="8"/>
        <v>6.1571512562330873E-5</v>
      </c>
      <c r="I16" s="89">
        <f t="shared" si="9"/>
        <v>-188146.55000000016</v>
      </c>
      <c r="J16" s="90">
        <f t="shared" si="10"/>
        <v>-0.29565651635060819</v>
      </c>
      <c r="K16" s="91">
        <f>VLOOKUP($C16,'2024'!$C$114:$U$210,VLOOKUP($L$4,Master!$D$9:$G$20,4,FALSE),FALSE)</f>
        <v>81283.67</v>
      </c>
      <c r="L16" s="92">
        <f>VLOOKUP($C16,'2024'!$C$8:$U$104,VLOOKUP($L$4,Master!$D$9:$G$20,4,FALSE),FALSE)</f>
        <v>55330.429999999978</v>
      </c>
      <c r="M16" s="92">
        <f t="shared" si="11"/>
        <v>0.68070782237071703</v>
      </c>
      <c r="N16" s="88">
        <f t="shared" si="12"/>
        <v>7.6006470046842556E-6</v>
      </c>
      <c r="O16" s="92">
        <f t="shared" si="13"/>
        <v>-25953.24000000002</v>
      </c>
      <c r="P16" s="93">
        <f t="shared" si="14"/>
        <v>-0.31929217762928297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IFERROR(INDEX('2024'!$C$114:$AC$210,MATCH($C17,'2024'!$C$114:$C$210,0),19),0)</f>
        <v>4853061.9899999993</v>
      </c>
      <c r="F17" s="86">
        <f>IFERROR(INDEX('2024'!$C$8:$AC$105,MATCH($C17,'2024'!$C$8:$C$105,0),19),0)</f>
        <v>4055130.9099999997</v>
      </c>
      <c r="G17" s="87">
        <f t="shared" si="7"/>
        <v>0.83558193123348101</v>
      </c>
      <c r="H17" s="88">
        <f t="shared" si="8"/>
        <v>5.5704643185845563E-4</v>
      </c>
      <c r="I17" s="89">
        <f t="shared" si="9"/>
        <v>-797931.07999999961</v>
      </c>
      <c r="J17" s="90">
        <f t="shared" si="10"/>
        <v>-0.16441806876651904</v>
      </c>
      <c r="K17" s="91">
        <f>VLOOKUP($C17,'2024'!$C$114:$U$210,VLOOKUP($L$4,Master!$D$9:$G$20,4,FALSE),FALSE)</f>
        <v>490723.13000000024</v>
      </c>
      <c r="L17" s="92">
        <f>VLOOKUP($C17,'2024'!$C$8:$U$104,VLOOKUP($L$4,Master!$D$9:$G$20,4,FALSE),FALSE)</f>
        <v>447388.16000000009</v>
      </c>
      <c r="M17" s="92">
        <f t="shared" si="11"/>
        <v>0.91169160907495816</v>
      </c>
      <c r="N17" s="88">
        <f t="shared" si="12"/>
        <v>6.145695014904461E-5</v>
      </c>
      <c r="O17" s="92">
        <f t="shared" si="13"/>
        <v>-43334.970000000147</v>
      </c>
      <c r="P17" s="93">
        <f t="shared" si="14"/>
        <v>-8.8308390925041835E-2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IFERROR(INDEX('2024'!$C$114:$AC$210,MATCH($C18,'2024'!$C$114:$C$210,0),19),0)</f>
        <v>917675.14999999991</v>
      </c>
      <c r="F18" s="86">
        <f>IFERROR(INDEX('2024'!$C$8:$AC$105,MATCH($C18,'2024'!$C$8:$C$105,0),19),0)</f>
        <v>824460.33000000007</v>
      </c>
      <c r="G18" s="87">
        <f t="shared" si="7"/>
        <v>0.898422856933633</v>
      </c>
      <c r="H18" s="88">
        <f t="shared" si="8"/>
        <v>1.1325471241946784E-4</v>
      </c>
      <c r="I18" s="89">
        <f t="shared" si="9"/>
        <v>-93214.819999999832</v>
      </c>
      <c r="J18" s="90">
        <f t="shared" si="10"/>
        <v>-0.10157714306636705</v>
      </c>
      <c r="K18" s="91">
        <f>VLOOKUP($C18,'2024'!$C$114:$U$210,VLOOKUP($L$4,Master!$D$9:$G$20,4,FALSE),FALSE)</f>
        <v>112310.74</v>
      </c>
      <c r="L18" s="92">
        <f>VLOOKUP($C18,'2024'!$C$8:$U$104,VLOOKUP($L$4,Master!$D$9:$G$20,4,FALSE),FALSE)</f>
        <v>84098.14</v>
      </c>
      <c r="M18" s="92">
        <f t="shared" si="11"/>
        <v>0.74879873465351576</v>
      </c>
      <c r="N18" s="88">
        <f t="shared" si="12"/>
        <v>1.1552418368888828E-5</v>
      </c>
      <c r="O18" s="92">
        <f t="shared" si="13"/>
        <v>-28212.600000000006</v>
      </c>
      <c r="P18" s="93">
        <f t="shared" si="14"/>
        <v>-0.25120126534648429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IFERROR(INDEX('2024'!$C$114:$AC$210,MATCH($C19,'2024'!$C$114:$C$210,0),19),0)</f>
        <v>474987.37000000005</v>
      </c>
      <c r="F19" s="86">
        <f>IFERROR(INDEX('2024'!$C$8:$AC$105,MATCH($C19,'2024'!$C$8:$C$105,0),19),0)</f>
        <v>422276.02</v>
      </c>
      <c r="G19" s="87">
        <f t="shared" si="7"/>
        <v>0.889025786096165</v>
      </c>
      <c r="H19" s="88">
        <f t="shared" si="8"/>
        <v>5.8007338214486862E-5</v>
      </c>
      <c r="I19" s="89">
        <f t="shared" si="9"/>
        <v>-52711.350000000035</v>
      </c>
      <c r="J19" s="90">
        <f t="shared" si="10"/>
        <v>-0.11097421390383502</v>
      </c>
      <c r="K19" s="91">
        <f>VLOOKUP($C19,'2024'!$C$114:$U$210,VLOOKUP($L$4,Master!$D$9:$G$20,4,FALSE),FALSE)</f>
        <v>46756.82</v>
      </c>
      <c r="L19" s="92">
        <f>VLOOKUP($C19,'2024'!$C$8:$U$104,VLOOKUP($L$4,Master!$D$9:$G$20,4,FALSE),FALSE)</f>
        <v>40850</v>
      </c>
      <c r="M19" s="92">
        <f t="shared" si="11"/>
        <v>0.87366933850505657</v>
      </c>
      <c r="N19" s="88">
        <f t="shared" si="12"/>
        <v>5.6114949791887029E-6</v>
      </c>
      <c r="O19" s="92">
        <f t="shared" si="13"/>
        <v>-5906.82</v>
      </c>
      <c r="P19" s="93">
        <f t="shared" si="14"/>
        <v>-0.1263306614949434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IFERROR(INDEX('2024'!$C$114:$AC$210,MATCH($C20,'2024'!$C$114:$C$210,0),19),0)</f>
        <v>367528.01999999996</v>
      </c>
      <c r="F20" s="86">
        <f>IFERROR(INDEX('2024'!$C$8:$AC$105,MATCH($C20,'2024'!$C$8:$C$105,0),19),0)</f>
        <v>327986.80000000005</v>
      </c>
      <c r="G20" s="87">
        <f t="shared" si="7"/>
        <v>0.89241304649370701</v>
      </c>
      <c r="H20" s="88">
        <f t="shared" si="8"/>
        <v>4.5054988529747113E-5</v>
      </c>
      <c r="I20" s="89">
        <f t="shared" si="9"/>
        <v>-39541.219999999914</v>
      </c>
      <c r="J20" s="90">
        <f t="shared" si="10"/>
        <v>-0.10758695350629298</v>
      </c>
      <c r="K20" s="91">
        <f>VLOOKUP($C20,'2024'!$C$114:$U$210,VLOOKUP($L$4,Master!$D$9:$G$20,4,FALSE),FALSE)</f>
        <v>48683.85</v>
      </c>
      <c r="L20" s="92">
        <f>VLOOKUP($C20,'2024'!$C$8:$U$104,VLOOKUP($L$4,Master!$D$9:$G$20,4,FALSE),FALSE)</f>
        <v>31896.639999999999</v>
      </c>
      <c r="M20" s="92">
        <f t="shared" si="11"/>
        <v>0.6551790788937194</v>
      </c>
      <c r="N20" s="88">
        <f t="shared" si="12"/>
        <v>4.3815871533167573E-6</v>
      </c>
      <c r="O20" s="92">
        <f t="shared" si="13"/>
        <v>-16787.21</v>
      </c>
      <c r="P20" s="93">
        <f t="shared" si="14"/>
        <v>-0.3448209211062806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IFERROR(INDEX('2024'!$C$114:$AC$210,MATCH($C21,'2024'!$C$114:$C$210,0),19),0)</f>
        <v>32823.799999999996</v>
      </c>
      <c r="F21" s="86">
        <f>IFERROR(INDEX('2024'!$C$8:$AC$105,MATCH($C21,'2024'!$C$8:$C$105,0),19),0)</f>
        <v>25675</v>
      </c>
      <c r="G21" s="87">
        <f t="shared" si="7"/>
        <v>0.78220681334885067</v>
      </c>
      <c r="H21" s="88">
        <f t="shared" si="8"/>
        <v>3.5269310548511617E-6</v>
      </c>
      <c r="I21" s="89">
        <f t="shared" si="9"/>
        <v>-7148.7999999999956</v>
      </c>
      <c r="J21" s="90">
        <f t="shared" si="10"/>
        <v>-0.21779318665114936</v>
      </c>
      <c r="K21" s="91">
        <f>VLOOKUP($C21,'2024'!$C$114:$U$210,VLOOKUP($L$4,Master!$D$9:$G$20,4,FALSE),FALSE)</f>
        <v>3361.87</v>
      </c>
      <c r="L21" s="92">
        <f>VLOOKUP($C21,'2024'!$C$8:$U$104,VLOOKUP($L$4,Master!$D$9:$G$20,4,FALSE),FALSE)</f>
        <v>2900</v>
      </c>
      <c r="M21" s="92">
        <f t="shared" si="11"/>
        <v>0.86261515168641267</v>
      </c>
      <c r="N21" s="88">
        <f t="shared" si="12"/>
        <v>3.9836806461804744E-7</v>
      </c>
      <c r="O21" s="92">
        <f t="shared" si="13"/>
        <v>-461.86999999999989</v>
      </c>
      <c r="P21" s="93">
        <f t="shared" si="14"/>
        <v>-0.13738484831358735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IFERROR(INDEX('2024'!$C$114:$AC$210,MATCH($C22,'2024'!$C$114:$C$210,0),19),0)</f>
        <v>6300</v>
      </c>
      <c r="F22" s="86">
        <f>IFERROR(INDEX('2024'!$C$8:$AC$105,MATCH($C22,'2024'!$C$8:$C$105,0),19),0)</f>
        <v>0</v>
      </c>
      <c r="G22" s="87">
        <f t="shared" si="7"/>
        <v>0</v>
      </c>
      <c r="H22" s="88">
        <f t="shared" si="8"/>
        <v>0</v>
      </c>
      <c r="I22" s="89">
        <f t="shared" si="9"/>
        <v>-6300</v>
      </c>
      <c r="J22" s="90">
        <f t="shared" si="10"/>
        <v>-1</v>
      </c>
      <c r="K22" s="91">
        <f>VLOOKUP($C22,'2024'!$C$114:$U$210,VLOOKUP($L$4,Master!$D$9:$G$20,4,FALSE),FALSE)</f>
        <v>3150</v>
      </c>
      <c r="L22" s="92">
        <f>VLOOKUP($C22,'2024'!$C$8:$U$104,VLOOKUP($L$4,Master!$D$9:$G$20,4,FALSE),FALSE)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-3150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IFERROR(INDEX('2024'!$C$114:$AC$210,MATCH($C23,'2024'!$C$114:$C$210,0),19),0)</f>
        <v>4616990.2899999991</v>
      </c>
      <c r="F23" s="86">
        <f>IFERROR(INDEX('2024'!$C$8:$AC$105,MATCH($C23,'2024'!$C$8:$C$105,0),19),0)</f>
        <v>2752342.9499999997</v>
      </c>
      <c r="G23" s="87">
        <f t="shared" si="7"/>
        <v>0.59613357991272709</v>
      </c>
      <c r="H23" s="88">
        <f t="shared" si="8"/>
        <v>3.7808466695056112E-4</v>
      </c>
      <c r="I23" s="89">
        <f t="shared" si="9"/>
        <v>-1864647.3399999994</v>
      </c>
      <c r="J23" s="90">
        <f t="shared" si="10"/>
        <v>-0.40386642008727286</v>
      </c>
      <c r="K23" s="91">
        <f>VLOOKUP($C23,'2024'!$C$114:$U$210,VLOOKUP($L$4,Master!$D$9:$G$20,4,FALSE),FALSE)</f>
        <v>1038002.6</v>
      </c>
      <c r="L23" s="92">
        <f>VLOOKUP($C23,'2024'!$C$8:$U$104,VLOOKUP($L$4,Master!$D$9:$G$20,4,FALSE),FALSE)</f>
        <v>262485.89999999997</v>
      </c>
      <c r="M23" s="92">
        <f t="shared" si="11"/>
        <v>0.25287595618739295</v>
      </c>
      <c r="N23" s="88">
        <f t="shared" si="12"/>
        <v>3.6057241369836665E-5</v>
      </c>
      <c r="O23" s="92">
        <f t="shared" si="13"/>
        <v>-775516.7</v>
      </c>
      <c r="P23" s="93">
        <f t="shared" si="14"/>
        <v>-0.747124043812607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IFERROR(INDEX('2024'!$C$114:$AC$210,MATCH($C24,'2024'!$C$114:$C$210,0),19),0)</f>
        <v>12400307.109999999</v>
      </c>
      <c r="F24" s="86">
        <f>IFERROR(INDEX('2024'!$C$8:$AC$105,MATCH($C24,'2024'!$C$8:$C$105,0),19),0)</f>
        <v>11060817.91</v>
      </c>
      <c r="G24" s="87">
        <f t="shared" si="7"/>
        <v>0.89197935275975604</v>
      </c>
      <c r="H24" s="88">
        <f t="shared" si="8"/>
        <v>1.5194057323790816E-3</v>
      </c>
      <c r="I24" s="89">
        <f t="shared" si="9"/>
        <v>-1339489.1999999993</v>
      </c>
      <c r="J24" s="90">
        <f t="shared" si="10"/>
        <v>-0.10802064724024397</v>
      </c>
      <c r="K24" s="91">
        <f>VLOOKUP($C24,'2024'!$C$114:$U$210,VLOOKUP($L$4,Master!$D$9:$G$20,4,FALSE),FALSE)</f>
        <v>1582369.6099999996</v>
      </c>
      <c r="L24" s="92">
        <f>VLOOKUP($C24,'2024'!$C$8:$U$104,VLOOKUP($L$4,Master!$D$9:$G$20,4,FALSE),FALSE)</f>
        <v>1334986.2000000002</v>
      </c>
      <c r="M24" s="92">
        <f t="shared" si="11"/>
        <v>0.84366268889605411</v>
      </c>
      <c r="N24" s="88">
        <f t="shared" si="12"/>
        <v>1.8338478233993161E-4</v>
      </c>
      <c r="O24" s="92">
        <f t="shared" si="13"/>
        <v>-247383.40999999945</v>
      </c>
      <c r="P24" s="93">
        <f t="shared" si="14"/>
        <v>-0.15633731110394589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IFERROR(INDEX('2024'!$C$114:$AC$210,MATCH($C25,'2024'!$C$114:$C$210,0),19),0)</f>
        <v>418312.1</v>
      </c>
      <c r="F25" s="86">
        <f>IFERROR(INDEX('2024'!$C$8:$AC$105,MATCH($C25,'2024'!$C$8:$C$105,0),19),0)</f>
        <v>334815.25</v>
      </c>
      <c r="G25" s="87">
        <f t="shared" si="7"/>
        <v>0.80039580495041862</v>
      </c>
      <c r="H25" s="88">
        <f t="shared" si="8"/>
        <v>4.5993001085209557E-5</v>
      </c>
      <c r="I25" s="89">
        <f t="shared" si="9"/>
        <v>-83496.849999999977</v>
      </c>
      <c r="J25" s="90">
        <f t="shared" si="10"/>
        <v>-0.19960419504958135</v>
      </c>
      <c r="K25" s="91">
        <f>VLOOKUP($C25,'2024'!$C$114:$U$210,VLOOKUP($L$4,Master!$D$9:$G$20,4,FALSE),FALSE)</f>
        <v>39877.07999999998</v>
      </c>
      <c r="L25" s="92">
        <f>VLOOKUP($C25,'2024'!$C$8:$U$104,VLOOKUP($L$4,Master!$D$9:$G$20,4,FALSE),FALSE)</f>
        <v>31109.649999999991</v>
      </c>
      <c r="M25" s="92">
        <f t="shared" si="11"/>
        <v>0.78013861596686629</v>
      </c>
      <c r="N25" s="88">
        <f t="shared" si="12"/>
        <v>4.2734796763602882E-6</v>
      </c>
      <c r="O25" s="92">
        <f t="shared" si="13"/>
        <v>-8767.4299999999894</v>
      </c>
      <c r="P25" s="93">
        <f t="shared" si="14"/>
        <v>-0.21986138403313366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IFERROR(INDEX('2024'!$C$114:$AC$210,MATCH($C26,'2024'!$C$114:$C$210,0),19),0)</f>
        <v>103855501.22000004</v>
      </c>
      <c r="F26" s="86">
        <f>IFERROR(INDEX('2024'!$C$8:$AC$105,MATCH($C26,'2024'!$C$8:$C$105,0),19),0)</f>
        <v>93093604.429999992</v>
      </c>
      <c r="G26" s="87">
        <f t="shared" si="7"/>
        <v>0.89637624715514275</v>
      </c>
      <c r="H26" s="88">
        <f t="shared" si="8"/>
        <v>1.2788110008654202E-2</v>
      </c>
      <c r="I26" s="89">
        <f t="shared" si="9"/>
        <v>-10761896.790000051</v>
      </c>
      <c r="J26" s="90">
        <f t="shared" si="10"/>
        <v>-0.10362375284485721</v>
      </c>
      <c r="K26" s="91">
        <f>VLOOKUP($C26,'2024'!$C$114:$U$210,VLOOKUP($L$4,Master!$D$9:$G$20,4,FALSE),FALSE)</f>
        <v>11177025.64000001</v>
      </c>
      <c r="L26" s="92">
        <f>VLOOKUP($C26,'2024'!$C$8:$U$104,VLOOKUP($L$4,Master!$D$9:$G$20,4,FALSE),FALSE)</f>
        <v>12042892.070000002</v>
      </c>
      <c r="M26" s="92">
        <f t="shared" si="11"/>
        <v>1.077468412249253</v>
      </c>
      <c r="N26" s="88">
        <f t="shared" si="12"/>
        <v>1.6543115883896318E-3</v>
      </c>
      <c r="O26" s="92">
        <f t="shared" si="13"/>
        <v>865866.42999999225</v>
      </c>
      <c r="P26" s="93">
        <f t="shared" si="14"/>
        <v>7.7468412249253063E-2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IFERROR(INDEX('2024'!$C$114:$AC$210,MATCH($C27,'2024'!$C$114:$C$210,0),19),0)</f>
        <v>59667679.709999993</v>
      </c>
      <c r="F27" s="86">
        <f>IFERROR(INDEX('2024'!$C$8:$AC$105,MATCH($C27,'2024'!$C$8:$C$105,0),19),0)</f>
        <v>49291342.890000001</v>
      </c>
      <c r="G27" s="87">
        <f t="shared" si="7"/>
        <v>0.82609786620777592</v>
      </c>
      <c r="H27" s="88">
        <f t="shared" si="8"/>
        <v>6.7710678860392597E-3</v>
      </c>
      <c r="I27" s="89">
        <f t="shared" si="9"/>
        <v>-10376336.819999993</v>
      </c>
      <c r="J27" s="90">
        <f t="shared" si="10"/>
        <v>-0.17390213379222408</v>
      </c>
      <c r="K27" s="91">
        <f>VLOOKUP($C27,'2024'!$C$114:$U$210,VLOOKUP($L$4,Master!$D$9:$G$20,4,FALSE),FALSE)</f>
        <v>9086706.1400000006</v>
      </c>
      <c r="L27" s="92">
        <f>VLOOKUP($C27,'2024'!$C$8:$U$104,VLOOKUP($L$4,Master!$D$9:$G$20,4,FALSE),FALSE)</f>
        <v>5704600.580000001</v>
      </c>
      <c r="M27" s="92">
        <f t="shared" si="11"/>
        <v>0.62779630947766085</v>
      </c>
      <c r="N27" s="88">
        <f t="shared" si="12"/>
        <v>7.836312732667556E-4</v>
      </c>
      <c r="O27" s="92">
        <f t="shared" si="13"/>
        <v>-3382105.5599999996</v>
      </c>
      <c r="P27" s="93">
        <f t="shared" si="14"/>
        <v>-0.3722036905223392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IFERROR(INDEX('2024'!$C$114:$AC$210,MATCH($C28,'2024'!$C$114:$C$210,0),19),0)</f>
        <v>543605.74</v>
      </c>
      <c r="F28" s="86">
        <f>IFERROR(INDEX('2024'!$C$8:$AC$105,MATCH($C28,'2024'!$C$8:$C$105,0),19),0)</f>
        <v>374154.44999999995</v>
      </c>
      <c r="G28" s="87">
        <f t="shared" si="7"/>
        <v>0.68828274329847949</v>
      </c>
      <c r="H28" s="88">
        <f t="shared" si="8"/>
        <v>5.1396960039562063E-5</v>
      </c>
      <c r="I28" s="89">
        <f t="shared" si="9"/>
        <v>-169451.29000000004</v>
      </c>
      <c r="J28" s="90">
        <f t="shared" si="10"/>
        <v>-0.31171725670152056</v>
      </c>
      <c r="K28" s="91">
        <f>VLOOKUP($C28,'2024'!$C$114:$U$210,VLOOKUP($L$4,Master!$D$9:$G$20,4,FALSE),FALSE)</f>
        <v>76019.63</v>
      </c>
      <c r="L28" s="92">
        <f>VLOOKUP($C28,'2024'!$C$8:$U$104,VLOOKUP($L$4,Master!$D$9:$G$20,4,FALSE),FALSE)</f>
        <v>33967.100000000006</v>
      </c>
      <c r="M28" s="92">
        <f t="shared" si="11"/>
        <v>0.44682011738283917</v>
      </c>
      <c r="N28" s="88">
        <f t="shared" si="12"/>
        <v>4.6660027198923044E-6</v>
      </c>
      <c r="O28" s="92">
        <f t="shared" si="13"/>
        <v>-42052.53</v>
      </c>
      <c r="P28" s="93">
        <f t="shared" si="14"/>
        <v>-0.55317988261716078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IFERROR(INDEX('2024'!$C$114:$AC$210,MATCH($C29,'2024'!$C$114:$C$210,0),19),0)</f>
        <v>636033362.44000006</v>
      </c>
      <c r="F29" s="86">
        <f>IFERROR(INDEX('2024'!$C$8:$AC$105,MATCH($C29,'2024'!$C$8:$C$105,0),19),0)</f>
        <v>587801054.73000002</v>
      </c>
      <c r="G29" s="87">
        <f t="shared" si="7"/>
        <v>0.92416701613738061</v>
      </c>
      <c r="H29" s="88">
        <f t="shared" si="8"/>
        <v>8.0745230535598997E-2</v>
      </c>
      <c r="I29" s="89">
        <f t="shared" si="9"/>
        <v>-48232307.710000038</v>
      </c>
      <c r="J29" s="90">
        <f t="shared" si="10"/>
        <v>-7.583298386261933E-2</v>
      </c>
      <c r="K29" s="91">
        <f>VLOOKUP($C29,'2024'!$C$114:$U$210,VLOOKUP($L$4,Master!$D$9:$G$20,4,FALSE),FALSE)</f>
        <v>75671959.219999999</v>
      </c>
      <c r="L29" s="92">
        <f>VLOOKUP($C29,'2024'!$C$8:$U$104,VLOOKUP($L$4,Master!$D$9:$G$20,4,FALSE),FALSE)</f>
        <v>30173290.740000006</v>
      </c>
      <c r="M29" s="92">
        <f t="shared" si="11"/>
        <v>0.39873806692750785</v>
      </c>
      <c r="N29" s="88">
        <f t="shared" si="12"/>
        <v>4.1448535983625709E-3</v>
      </c>
      <c r="O29" s="92">
        <f t="shared" si="13"/>
        <v>-45498668.479999989</v>
      </c>
      <c r="P29" s="93">
        <f t="shared" si="14"/>
        <v>-0.60126193307249209</v>
      </c>
      <c r="Q29" s="81"/>
    </row>
    <row r="30" spans="2:17" s="82" customFormat="1" ht="12.75" x14ac:dyDescent="0.2">
      <c r="B30" s="73"/>
      <c r="C30" s="83">
        <v>40503</v>
      </c>
      <c r="D30" s="84" t="s">
        <v>131</v>
      </c>
      <c r="E30" s="85">
        <f>IFERROR(INDEX('2024'!$C$114:$AC$210,MATCH($C30,'2024'!$C$114:$C$210,0),19),0)</f>
        <v>9283325.4799999986</v>
      </c>
      <c r="F30" s="86">
        <f>IFERROR(INDEX('2024'!$C$8:$AC$105,MATCH($C30,'2024'!$C$8:$C$105,0),19),0)</f>
        <v>9166889.4199999999</v>
      </c>
      <c r="G30" s="87">
        <f t="shared" si="7"/>
        <v>0.98745750536800114</v>
      </c>
      <c r="H30" s="88">
        <f t="shared" si="8"/>
        <v>1.2592399989010536E-3</v>
      </c>
      <c r="I30" s="89">
        <f t="shared" si="9"/>
        <v>-116436.05999999866</v>
      </c>
      <c r="J30" s="90">
        <f t="shared" si="10"/>
        <v>-1.2542494631998908E-2</v>
      </c>
      <c r="K30" s="91">
        <f>VLOOKUP($C30,'2024'!$C$114:$U$210,VLOOKUP($L$4,Master!$D$9:$G$20,4,FALSE),FALSE)</f>
        <v>1145465.02</v>
      </c>
      <c r="L30" s="92">
        <f>VLOOKUP($C30,'2024'!$C$8:$U$104,VLOOKUP($L$4,Master!$D$9:$G$20,4,FALSE),FALSE)</f>
        <v>1273169.5400000003</v>
      </c>
      <c r="M30" s="92">
        <f t="shared" si="11"/>
        <v>1.111487053528706</v>
      </c>
      <c r="N30" s="88">
        <f t="shared" si="12"/>
        <v>1.7489313295877582E-4</v>
      </c>
      <c r="O30" s="92">
        <f t="shared" si="13"/>
        <v>127704.52000000025</v>
      </c>
      <c r="P30" s="93">
        <f t="shared" si="14"/>
        <v>0.11148705352870597</v>
      </c>
      <c r="Q30" s="81"/>
    </row>
    <row r="31" spans="2:17" s="82" customFormat="1" ht="12.75" x14ac:dyDescent="0.2">
      <c r="B31" s="73"/>
      <c r="C31" s="83">
        <v>40504</v>
      </c>
      <c r="D31" s="84" t="s">
        <v>127</v>
      </c>
      <c r="E31" s="85">
        <f>IFERROR(INDEX('2024'!$C$114:$AC$210,MATCH($C31,'2024'!$C$114:$C$210,0),19),0)</f>
        <v>9045488.6199999973</v>
      </c>
      <c r="F31" s="86">
        <f>IFERROR(INDEX('2024'!$C$8:$AC$105,MATCH($C31,'2024'!$C$8:$C$105,0),19),0)</f>
        <v>7411007.9399999995</v>
      </c>
      <c r="G31" s="87">
        <f t="shared" si="7"/>
        <v>0.81930432410405285</v>
      </c>
      <c r="H31" s="88">
        <f t="shared" si="8"/>
        <v>1.0180375482506147E-3</v>
      </c>
      <c r="I31" s="89">
        <f t="shared" si="9"/>
        <v>-1634480.6799999978</v>
      </c>
      <c r="J31" s="90">
        <f t="shared" si="10"/>
        <v>-0.18069567589594715</v>
      </c>
      <c r="K31" s="91">
        <f>VLOOKUP($C31,'2024'!$C$114:$U$210,VLOOKUP($L$4,Master!$D$9:$G$20,4,FALSE),FALSE)</f>
        <v>1069932.5000000002</v>
      </c>
      <c r="L31" s="92">
        <f>VLOOKUP($C31,'2024'!$C$8:$U$104,VLOOKUP($L$4,Master!$D$9:$G$20,4,FALSE),FALSE)</f>
        <v>686809.61999999965</v>
      </c>
      <c r="M31" s="92">
        <f t="shared" si="11"/>
        <v>0.64191864440046409</v>
      </c>
      <c r="N31" s="88">
        <f t="shared" si="12"/>
        <v>9.4345868648433272E-5</v>
      </c>
      <c r="O31" s="92">
        <f t="shared" si="13"/>
        <v>-383122.88000000059</v>
      </c>
      <c r="P31" s="93">
        <f t="shared" si="14"/>
        <v>-0.35808135559953597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IFERROR(INDEX('2024'!$C$114:$AC$210,MATCH($C32,'2024'!$C$114:$C$210,0),19),0)</f>
        <v>9012847.7799999993</v>
      </c>
      <c r="F32" s="86">
        <f>IFERROR(INDEX('2024'!$C$8:$AC$105,MATCH($C32,'2024'!$C$8:$C$105,0),19),0)</f>
        <v>6906447.5199999977</v>
      </c>
      <c r="G32" s="87">
        <f t="shared" si="7"/>
        <v>0.7662891561672418</v>
      </c>
      <c r="H32" s="88">
        <f t="shared" si="8"/>
        <v>9.4872694204431473E-4</v>
      </c>
      <c r="I32" s="89">
        <f t="shared" si="9"/>
        <v>-2106400.2600000016</v>
      </c>
      <c r="J32" s="90">
        <f t="shared" si="10"/>
        <v>-0.23371084383275825</v>
      </c>
      <c r="K32" s="91">
        <f>VLOOKUP($C32,'2024'!$C$114:$U$210,VLOOKUP($L$4,Master!$D$9:$G$20,4,FALSE),FALSE)</f>
        <v>1029344.09</v>
      </c>
      <c r="L32" s="92">
        <f>VLOOKUP($C32,'2024'!$C$8:$U$104,VLOOKUP($L$4,Master!$D$9:$G$20,4,FALSE),FALSE)</f>
        <v>306574.27999999991</v>
      </c>
      <c r="M32" s="92">
        <f t="shared" si="11"/>
        <v>0.29783459484379021</v>
      </c>
      <c r="N32" s="88">
        <f t="shared" si="12"/>
        <v>4.2113587098369426E-5</v>
      </c>
      <c r="O32" s="92">
        <f t="shared" si="13"/>
        <v>-722769.81</v>
      </c>
      <c r="P32" s="93">
        <f t="shared" si="14"/>
        <v>-0.70216540515620984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IFERROR(INDEX('2024'!$C$114:$AC$210,MATCH($C33,'2024'!$C$114:$C$210,0),19),0)</f>
        <v>480994.83</v>
      </c>
      <c r="F33" s="86">
        <f>IFERROR(INDEX('2024'!$C$8:$AC$105,MATCH($C33,'2024'!$C$8:$C$105,0),19),0)</f>
        <v>371962.74000000005</v>
      </c>
      <c r="G33" s="87">
        <f t="shared" si="7"/>
        <v>0.77331962175144386</v>
      </c>
      <c r="H33" s="88">
        <f t="shared" si="8"/>
        <v>5.1095888566836549E-5</v>
      </c>
      <c r="I33" s="89">
        <f t="shared" si="9"/>
        <v>-109032.08999999997</v>
      </c>
      <c r="J33" s="90">
        <f t="shared" si="10"/>
        <v>-0.22668037824855616</v>
      </c>
      <c r="K33" s="91">
        <f>VLOOKUP($C33,'2024'!$C$114:$U$210,VLOOKUP($L$4,Master!$D$9:$G$20,4,FALSE),FALSE)</f>
        <v>82899.12</v>
      </c>
      <c r="L33" s="92">
        <f>VLOOKUP($C33,'2024'!$C$8:$U$104,VLOOKUP($L$4,Master!$D$9:$G$20,4,FALSE),FALSE)</f>
        <v>43685.82</v>
      </c>
      <c r="M33" s="92">
        <f t="shared" si="11"/>
        <v>0.52697567839079595</v>
      </c>
      <c r="N33" s="88">
        <f t="shared" si="12"/>
        <v>6.0010467464318587E-6</v>
      </c>
      <c r="O33" s="92">
        <f t="shared" si="13"/>
        <v>-39213.299999999996</v>
      </c>
      <c r="P33" s="93">
        <f t="shared" si="14"/>
        <v>-0.47302432160920405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IFERROR(INDEX('2024'!$C$114:$AC$210,MATCH($C34,'2024'!$C$114:$C$210,0),19),0)</f>
        <v>852542.97</v>
      </c>
      <c r="F34" s="86">
        <f>IFERROR(INDEX('2024'!$C$8:$AC$105,MATCH($C34,'2024'!$C$8:$C$105,0),19),0)</f>
        <v>788247.0199999999</v>
      </c>
      <c r="G34" s="87">
        <f t="shared" si="7"/>
        <v>0.92458333214570987</v>
      </c>
      <c r="H34" s="88">
        <f t="shared" si="8"/>
        <v>1.0828015165460114E-4</v>
      </c>
      <c r="I34" s="89">
        <f t="shared" si="9"/>
        <v>-64295.95000000007</v>
      </c>
      <c r="J34" s="90">
        <f t="shared" si="10"/>
        <v>-7.5416667854290173E-2</v>
      </c>
      <c r="K34" s="91">
        <f>VLOOKUP($C34,'2024'!$C$114:$U$210,VLOOKUP($L$4,Master!$D$9:$G$20,4,FALSE),FALSE)</f>
        <v>95401.390000000029</v>
      </c>
      <c r="L34" s="92">
        <f>VLOOKUP($C34,'2024'!$C$8:$U$104,VLOOKUP($L$4,Master!$D$9:$G$20,4,FALSE),FALSE)</f>
        <v>79022.930000000008</v>
      </c>
      <c r="M34" s="92">
        <f t="shared" si="11"/>
        <v>0.82832053075956213</v>
      </c>
      <c r="N34" s="88">
        <f t="shared" si="12"/>
        <v>1.0855245408464636E-5</v>
      </c>
      <c r="O34" s="92">
        <f t="shared" si="13"/>
        <v>-16378.460000000021</v>
      </c>
      <c r="P34" s="93">
        <f t="shared" si="14"/>
        <v>-0.17167946924043787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IFERROR(INDEX('2024'!$C$114:$AC$210,MATCH($C35,'2024'!$C$114:$C$210,0),19),0)</f>
        <v>616076.52999999991</v>
      </c>
      <c r="F35" s="86">
        <f>IFERROR(INDEX('2024'!$C$8:$AC$105,MATCH($C35,'2024'!$C$8:$C$105,0),19),0)</f>
        <v>479059.33999999997</v>
      </c>
      <c r="G35" s="87">
        <f t="shared" si="7"/>
        <v>0.77759712742181564</v>
      </c>
      <c r="H35" s="88">
        <f t="shared" si="8"/>
        <v>6.5807566245861779E-5</v>
      </c>
      <c r="I35" s="89">
        <f t="shared" si="9"/>
        <v>-137017.18999999994</v>
      </c>
      <c r="J35" s="90">
        <f t="shared" si="10"/>
        <v>-0.22240287257818434</v>
      </c>
      <c r="K35" s="91">
        <f>VLOOKUP($C35,'2024'!$C$114:$U$210,VLOOKUP($L$4,Master!$D$9:$G$20,4,FALSE),FALSE)</f>
        <v>101331.46999999996</v>
      </c>
      <c r="L35" s="92">
        <f>VLOOKUP($C35,'2024'!$C$8:$U$104,VLOOKUP($L$4,Master!$D$9:$G$20,4,FALSE),FALSE)</f>
        <v>49573.239999999983</v>
      </c>
      <c r="M35" s="92">
        <f t="shared" si="11"/>
        <v>0.48921860109203985</v>
      </c>
      <c r="N35" s="88">
        <f t="shared" si="12"/>
        <v>6.8097916122917131E-6</v>
      </c>
      <c r="O35" s="92">
        <f t="shared" si="13"/>
        <v>-51758.229999999974</v>
      </c>
      <c r="P35" s="93">
        <f t="shared" si="14"/>
        <v>-0.51078139890796015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IFERROR(INDEX('2024'!$C$114:$AC$210,MATCH($C36,'2024'!$C$114:$C$210,0),19),0)</f>
        <v>17146333.419999994</v>
      </c>
      <c r="F36" s="86">
        <f>IFERROR(INDEX('2024'!$C$8:$AC$105,MATCH($C36,'2024'!$C$8:$C$105,0),19),0)</f>
        <v>15114912.060000001</v>
      </c>
      <c r="G36" s="87">
        <f t="shared" si="7"/>
        <v>0.88152444547529429</v>
      </c>
      <c r="H36" s="88">
        <f t="shared" si="8"/>
        <v>2.0763097462807535E-3</v>
      </c>
      <c r="I36" s="89">
        <f t="shared" si="9"/>
        <v>-2031421.3599999938</v>
      </c>
      <c r="J36" s="90">
        <f t="shared" si="10"/>
        <v>-0.11847555452470575</v>
      </c>
      <c r="K36" s="91">
        <f>VLOOKUP($C36,'2024'!$C$114:$U$210,VLOOKUP($L$4,Master!$D$9:$G$20,4,FALSE),FALSE)</f>
        <v>2027140.0499999984</v>
      </c>
      <c r="L36" s="92">
        <f>VLOOKUP($C36,'2024'!$C$8:$U$104,VLOOKUP($L$4,Master!$D$9:$G$20,4,FALSE),FALSE)</f>
        <v>1470405.56</v>
      </c>
      <c r="M36" s="92">
        <f t="shared" si="11"/>
        <v>0.72535963166432493</v>
      </c>
      <c r="N36" s="88">
        <f t="shared" si="12"/>
        <v>2.0198710935890216E-4</v>
      </c>
      <c r="O36" s="92">
        <f t="shared" si="13"/>
        <v>-556734.48999999836</v>
      </c>
      <c r="P36" s="93">
        <f t="shared" si="14"/>
        <v>-0.27464036833567507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IFERROR(INDEX('2024'!$C$114:$AC$210,MATCH($C37,'2024'!$C$114:$C$210,0),19),0)</f>
        <v>639061.36</v>
      </c>
      <c r="F37" s="86">
        <f>IFERROR(INDEX('2024'!$C$8:$AC$105,MATCH($C37,'2024'!$C$8:$C$105,0),19),0)</f>
        <v>541084.41999999993</v>
      </c>
      <c r="G37" s="87">
        <f t="shared" si="7"/>
        <v>0.84668617736487761</v>
      </c>
      <c r="H37" s="88">
        <f t="shared" si="8"/>
        <v>7.4327845927716786E-5</v>
      </c>
      <c r="I37" s="89">
        <f t="shared" si="9"/>
        <v>-97976.940000000061</v>
      </c>
      <c r="J37" s="90">
        <f t="shared" si="10"/>
        <v>-0.15331382263512233</v>
      </c>
      <c r="K37" s="91">
        <f>VLOOKUP($C37,'2024'!$C$114:$U$210,VLOOKUP($L$4,Master!$D$9:$G$20,4,FALSE),FALSE)</f>
        <v>165919.4</v>
      </c>
      <c r="L37" s="92">
        <f>VLOOKUP($C37,'2024'!$C$8:$U$104,VLOOKUP($L$4,Master!$D$9:$G$20,4,FALSE),FALSE)</f>
        <v>29919.820000000003</v>
      </c>
      <c r="M37" s="92">
        <f t="shared" si="11"/>
        <v>0.18032743609246421</v>
      </c>
      <c r="N37" s="88">
        <f t="shared" si="12"/>
        <v>4.1100347541794313E-6</v>
      </c>
      <c r="O37" s="92">
        <f t="shared" si="13"/>
        <v>-135999.57999999999</v>
      </c>
      <c r="P37" s="93">
        <f t="shared" si="14"/>
        <v>-0.81967256390753573</v>
      </c>
      <c r="Q37" s="81"/>
    </row>
    <row r="38" spans="2:17" s="82" customFormat="1" ht="12.75" x14ac:dyDescent="0.2">
      <c r="B38" s="73"/>
      <c r="C38" s="83">
        <v>40701</v>
      </c>
      <c r="D38" s="84" t="s">
        <v>132</v>
      </c>
      <c r="E38" s="85">
        <f>IFERROR(INDEX('2024'!$C$114:$AC$210,MATCH($C38,'2024'!$C$114:$C$210,0),19),0)</f>
        <v>255088727.64000002</v>
      </c>
      <c r="F38" s="86">
        <f>IFERROR(INDEX('2024'!$C$8:$AC$105,MATCH($C38,'2024'!$C$8:$C$105,0),19),0)</f>
        <v>246333048.94</v>
      </c>
      <c r="G38" s="87">
        <f t="shared" si="7"/>
        <v>0.96567594820435709</v>
      </c>
      <c r="H38" s="88">
        <f t="shared" si="8"/>
        <v>3.3838351709548471E-2</v>
      </c>
      <c r="I38" s="89">
        <f t="shared" si="9"/>
        <v>-8755678.7000000179</v>
      </c>
      <c r="J38" s="90">
        <f t="shared" si="10"/>
        <v>-3.4324051795642949E-2</v>
      </c>
      <c r="K38" s="91">
        <f>VLOOKUP($C38,'2024'!$C$114:$U$210,VLOOKUP($L$4,Master!$D$9:$G$20,4,FALSE),FALSE)</f>
        <v>28947099.659999985</v>
      </c>
      <c r="L38" s="92">
        <f>VLOOKUP($C38,'2024'!$C$8:$U$104,VLOOKUP($L$4,Master!$D$9:$G$20,4,FALSE),FALSE)</f>
        <v>22347895.350000009</v>
      </c>
      <c r="M38" s="92">
        <f t="shared" si="11"/>
        <v>0.77202537084850109</v>
      </c>
      <c r="N38" s="88">
        <f t="shared" si="12"/>
        <v>3.0698923513331608E-3</v>
      </c>
      <c r="O38" s="92">
        <f t="shared" si="13"/>
        <v>-6599204.3099999763</v>
      </c>
      <c r="P38" s="93">
        <f t="shared" si="14"/>
        <v>-0.22797462915149888</v>
      </c>
      <c r="Q38" s="81"/>
    </row>
    <row r="39" spans="2:17" s="82" customFormat="1" ht="12.75" x14ac:dyDescent="0.2">
      <c r="B39" s="73"/>
      <c r="C39" s="83">
        <v>40704</v>
      </c>
      <c r="D39" s="84" t="s">
        <v>48</v>
      </c>
      <c r="E39" s="85">
        <f>IFERROR(INDEX('2024'!$C$114:$AC$210,MATCH($C39,'2024'!$C$114:$C$210,0),19),0)</f>
        <v>1495050.1000000003</v>
      </c>
      <c r="F39" s="86">
        <f>IFERROR(INDEX('2024'!$C$8:$AC$105,MATCH($C39,'2024'!$C$8:$C$105,0),19),0)</f>
        <v>1246375.9899999998</v>
      </c>
      <c r="G39" s="87">
        <f t="shared" si="7"/>
        <v>0.83366837673199012</v>
      </c>
      <c r="H39" s="88">
        <f t="shared" si="8"/>
        <v>1.7121254859403545E-4</v>
      </c>
      <c r="I39" s="89">
        <f t="shared" si="9"/>
        <v>-248674.11000000057</v>
      </c>
      <c r="J39" s="90">
        <f t="shared" si="10"/>
        <v>-0.1663316232680099</v>
      </c>
      <c r="K39" s="91">
        <f>VLOOKUP($C39,'2024'!$C$114:$U$210,VLOOKUP($L$4,Master!$D$9:$G$20,4,FALSE),FALSE)</f>
        <v>183977.62000000002</v>
      </c>
      <c r="L39" s="92">
        <f>VLOOKUP($C39,'2024'!$C$8:$U$104,VLOOKUP($L$4,Master!$D$9:$G$20,4,FALSE),FALSE)</f>
        <v>84008.699999999983</v>
      </c>
      <c r="M39" s="92">
        <f t="shared" si="11"/>
        <v>0.4566245611830394</v>
      </c>
      <c r="N39" s="88">
        <f t="shared" si="12"/>
        <v>1.1540132148302812E-5</v>
      </c>
      <c r="O39" s="92">
        <f t="shared" si="13"/>
        <v>-99968.920000000042</v>
      </c>
      <c r="P39" s="93">
        <f t="shared" si="14"/>
        <v>-0.5433754388169606</v>
      </c>
      <c r="Q39" s="81"/>
    </row>
    <row r="40" spans="2:17" s="82" customFormat="1" ht="12.75" x14ac:dyDescent="0.2">
      <c r="B40" s="73"/>
      <c r="C40" s="83">
        <v>40705</v>
      </c>
      <c r="D40" s="84" t="s">
        <v>49</v>
      </c>
      <c r="E40" s="85">
        <f>IFERROR(INDEX('2024'!$C$114:$AC$210,MATCH($C40,'2024'!$C$114:$C$210,0),19),0)</f>
        <v>1022783.01</v>
      </c>
      <c r="F40" s="86">
        <f>IFERROR(INDEX('2024'!$C$8:$AC$105,MATCH($C40,'2024'!$C$8:$C$105,0),19),0)</f>
        <v>1049352.79</v>
      </c>
      <c r="G40" s="87">
        <f t="shared" si="7"/>
        <v>1.0259779246821865</v>
      </c>
      <c r="H40" s="88">
        <f t="shared" si="8"/>
        <v>1.4414780691512013E-4</v>
      </c>
      <c r="I40" s="89">
        <f t="shared" si="9"/>
        <v>26569.780000000028</v>
      </c>
      <c r="J40" s="90">
        <f t="shared" si="10"/>
        <v>2.5977924682186525E-2</v>
      </c>
      <c r="K40" s="91">
        <f>VLOOKUP($C40,'2024'!$C$114:$U$210,VLOOKUP($L$4,Master!$D$9:$G$20,4,FALSE),FALSE)</f>
        <v>139893.44</v>
      </c>
      <c r="L40" s="92">
        <f>VLOOKUP($C40,'2024'!$C$8:$U$104,VLOOKUP($L$4,Master!$D$9:$G$20,4,FALSE),FALSE)</f>
        <v>215133.99000000005</v>
      </c>
      <c r="M40" s="92">
        <f t="shared" si="11"/>
        <v>1.5378418745010491</v>
      </c>
      <c r="N40" s="88">
        <f t="shared" si="12"/>
        <v>2.9552590079261516E-5</v>
      </c>
      <c r="O40" s="92">
        <f t="shared" si="13"/>
        <v>75240.550000000047</v>
      </c>
      <c r="P40" s="93">
        <f t="shared" si="14"/>
        <v>0.53784187450104914</v>
      </c>
      <c r="Q40" s="81"/>
    </row>
    <row r="41" spans="2:17" s="82" customFormat="1" ht="12.75" x14ac:dyDescent="0.2">
      <c r="B41" s="73"/>
      <c r="C41" s="83">
        <v>40709</v>
      </c>
      <c r="D41" s="84" t="s">
        <v>50</v>
      </c>
      <c r="E41" s="85">
        <f>IFERROR(INDEX('2024'!$C$114:$AC$210,MATCH($C41,'2024'!$C$114:$C$210,0),19),0)</f>
        <v>604594.35</v>
      </c>
      <c r="F41" s="86">
        <f>IFERROR(INDEX('2024'!$C$8:$AC$105,MATCH($C41,'2024'!$C$8:$C$105,0),19),0)</f>
        <v>587452.93000000005</v>
      </c>
      <c r="G41" s="87">
        <f t="shared" si="7"/>
        <v>0.97164806452458585</v>
      </c>
      <c r="H41" s="88">
        <f t="shared" si="8"/>
        <v>8.0697409233897004E-5</v>
      </c>
      <c r="I41" s="89">
        <f t="shared" si="9"/>
        <v>-17141.419999999925</v>
      </c>
      <c r="J41" s="90">
        <f t="shared" si="10"/>
        <v>-2.8351935475414095E-2</v>
      </c>
      <c r="K41" s="91">
        <f>VLOOKUP($C41,'2024'!$C$114:$U$210,VLOOKUP($L$4,Master!$D$9:$G$20,4,FALSE),FALSE)</f>
        <v>79011.50999999998</v>
      </c>
      <c r="L41" s="92">
        <f>VLOOKUP($C41,'2024'!$C$8:$U$104,VLOOKUP($L$4,Master!$D$9:$G$20,4,FALSE),FALSE)</f>
        <v>86332.869999999981</v>
      </c>
      <c r="M41" s="92">
        <f t="shared" si="11"/>
        <v>1.0926619425448267</v>
      </c>
      <c r="N41" s="88">
        <f t="shared" si="12"/>
        <v>1.1859399425800511E-5</v>
      </c>
      <c r="O41" s="92">
        <f t="shared" si="13"/>
        <v>7321.3600000000006</v>
      </c>
      <c r="P41" s="93">
        <f t="shared" si="14"/>
        <v>9.2661942544826723E-2</v>
      </c>
      <c r="Q41" s="81"/>
    </row>
    <row r="42" spans="2:17" s="82" customFormat="1" ht="12.75" x14ac:dyDescent="0.2">
      <c r="B42" s="73"/>
      <c r="C42" s="83">
        <v>40710</v>
      </c>
      <c r="D42" s="84" t="s">
        <v>51</v>
      </c>
      <c r="E42" s="85">
        <f>IFERROR(INDEX('2024'!$C$114:$AC$210,MATCH($C42,'2024'!$C$114:$C$210,0),19),0)</f>
        <v>339170.82</v>
      </c>
      <c r="F42" s="86">
        <f>IFERROR(INDEX('2024'!$C$8:$AC$105,MATCH($C42,'2024'!$C$8:$C$105,0),19),0)</f>
        <v>280289.37000000005</v>
      </c>
      <c r="G42" s="87">
        <f t="shared" si="7"/>
        <v>0.82639588511771167</v>
      </c>
      <c r="H42" s="88">
        <f t="shared" si="8"/>
        <v>3.8502873744797182E-5</v>
      </c>
      <c r="I42" s="89">
        <f t="shared" si="9"/>
        <v>-58881.449999999953</v>
      </c>
      <c r="J42" s="90">
        <f t="shared" si="10"/>
        <v>-0.17360411488228839</v>
      </c>
      <c r="K42" s="91">
        <f>VLOOKUP($C42,'2024'!$C$114:$U$210,VLOOKUP($L$4,Master!$D$9:$G$20,4,FALSE),FALSE)</f>
        <v>50784.5</v>
      </c>
      <c r="L42" s="92">
        <f>VLOOKUP($C42,'2024'!$C$8:$U$104,VLOOKUP($L$4,Master!$D$9:$G$20,4,FALSE),FALSE)</f>
        <v>29102.18</v>
      </c>
      <c r="M42" s="92">
        <f t="shared" si="11"/>
        <v>0.57305240772282884</v>
      </c>
      <c r="N42" s="88">
        <f t="shared" si="12"/>
        <v>3.9977169388848446E-6</v>
      </c>
      <c r="O42" s="92">
        <f t="shared" si="13"/>
        <v>-21682.32</v>
      </c>
      <c r="P42" s="93">
        <f t="shared" si="14"/>
        <v>-0.42694759227717116</v>
      </c>
      <c r="Q42" s="81"/>
    </row>
    <row r="43" spans="2:17" s="82" customFormat="1" ht="12.75" x14ac:dyDescent="0.2">
      <c r="B43" s="73"/>
      <c r="C43" s="83">
        <v>40801</v>
      </c>
      <c r="D43" s="84" t="s">
        <v>54</v>
      </c>
      <c r="E43" s="85">
        <f>IFERROR(INDEX('2024'!$C$114:$AC$210,MATCH($C43,'2024'!$C$114:$C$210,0),19),0)</f>
        <v>21356601.909999989</v>
      </c>
      <c r="F43" s="86">
        <f>IFERROR(INDEX('2024'!$C$8:$AC$105,MATCH($C43,'2024'!$C$8:$C$105,0),19),0)</f>
        <v>15676077.439999998</v>
      </c>
      <c r="G43" s="87">
        <f t="shared" si="7"/>
        <v>0.73401552859679664</v>
      </c>
      <c r="H43" s="88">
        <f t="shared" si="8"/>
        <v>2.1533960795087708E-3</v>
      </c>
      <c r="I43" s="89">
        <f t="shared" si="9"/>
        <v>-5680524.4699999914</v>
      </c>
      <c r="J43" s="90">
        <f t="shared" si="10"/>
        <v>-0.26598447140320342</v>
      </c>
      <c r="K43" s="91">
        <f>VLOOKUP($C43,'2024'!$C$114:$U$210,VLOOKUP($L$4,Master!$D$9:$G$20,4,FALSE),FALSE)</f>
        <v>4096677.089999998</v>
      </c>
      <c r="L43" s="92">
        <f>VLOOKUP($C43,'2024'!$C$8:$U$104,VLOOKUP($L$4,Master!$D$9:$G$20,4,FALSE),FALSE)</f>
        <v>1828127.3900000004</v>
      </c>
      <c r="M43" s="92">
        <f t="shared" si="11"/>
        <v>0.44624639673516503</v>
      </c>
      <c r="N43" s="88">
        <f t="shared" si="12"/>
        <v>2.5112674835501468E-4</v>
      </c>
      <c r="O43" s="92">
        <f t="shared" si="13"/>
        <v>-2268549.6999999974</v>
      </c>
      <c r="P43" s="93">
        <f t="shared" si="14"/>
        <v>-0.55375360326483491</v>
      </c>
      <c r="Q43" s="81"/>
    </row>
    <row r="44" spans="2:17" s="82" customFormat="1" ht="12.75" x14ac:dyDescent="0.2">
      <c r="B44" s="73"/>
      <c r="C44" s="83">
        <v>40802</v>
      </c>
      <c r="D44" s="84" t="s">
        <v>52</v>
      </c>
      <c r="E44" s="85">
        <f>IFERROR(INDEX('2024'!$C$114:$AC$210,MATCH($C44,'2024'!$C$114:$C$210,0),19),0)</f>
        <v>2101618.84</v>
      </c>
      <c r="F44" s="86">
        <f>IFERROR(INDEX('2024'!$C$8:$AC$105,MATCH($C44,'2024'!$C$8:$C$105,0),19),0)</f>
        <v>1750335.8699999999</v>
      </c>
      <c r="G44" s="87">
        <f t="shared" si="7"/>
        <v>0.83285124623264228</v>
      </c>
      <c r="H44" s="88">
        <f t="shared" si="8"/>
        <v>2.4044065964256767E-4</v>
      </c>
      <c r="I44" s="89">
        <f t="shared" si="9"/>
        <v>-351282.97</v>
      </c>
      <c r="J44" s="90">
        <f t="shared" si="10"/>
        <v>-0.16714875376735774</v>
      </c>
      <c r="K44" s="91">
        <f>VLOOKUP($C44,'2024'!$C$114:$U$210,VLOOKUP($L$4,Master!$D$9:$G$20,4,FALSE),FALSE)</f>
        <v>335109.67000000004</v>
      </c>
      <c r="L44" s="92">
        <f>VLOOKUP($C44,'2024'!$C$8:$U$104,VLOOKUP($L$4,Master!$D$9:$G$20,4,FALSE),FALSE)</f>
        <v>172597.93999999994</v>
      </c>
      <c r="M44" s="92">
        <f t="shared" si="11"/>
        <v>0.51504911809915821</v>
      </c>
      <c r="N44" s="88">
        <f t="shared" si="12"/>
        <v>2.3709485280986846E-5</v>
      </c>
      <c r="O44" s="92">
        <f t="shared" si="13"/>
        <v>-162511.7300000001</v>
      </c>
      <c r="P44" s="93">
        <f t="shared" si="14"/>
        <v>-0.48495088190084185</v>
      </c>
      <c r="Q44" s="81"/>
    </row>
    <row r="45" spans="2:17" s="82" customFormat="1" ht="12.75" x14ac:dyDescent="0.2">
      <c r="B45" s="73"/>
      <c r="C45" s="83">
        <v>40817</v>
      </c>
      <c r="D45" s="84" t="s">
        <v>53</v>
      </c>
      <c r="E45" s="85">
        <f>IFERROR(INDEX('2024'!$C$114:$AC$210,MATCH($C45,'2024'!$C$114:$C$210,0),19),0)</f>
        <v>900120.31</v>
      </c>
      <c r="F45" s="86">
        <f>IFERROR(INDEX('2024'!$C$8:$AC$105,MATCH($C45,'2024'!$C$8:$C$105,0),19),0)</f>
        <v>429252.46</v>
      </c>
      <c r="G45" s="87">
        <f t="shared" si="7"/>
        <v>0.4768834290607219</v>
      </c>
      <c r="H45" s="88">
        <f t="shared" si="8"/>
        <v>5.8965679904391667E-5</v>
      </c>
      <c r="I45" s="89">
        <f t="shared" si="9"/>
        <v>-470867.85000000003</v>
      </c>
      <c r="J45" s="90">
        <f t="shared" si="10"/>
        <v>-0.5231165709392781</v>
      </c>
      <c r="K45" s="91">
        <f>VLOOKUP($C45,'2024'!$C$114:$U$210,VLOOKUP($L$4,Master!$D$9:$G$20,4,FALSE),FALSE)</f>
        <v>149436.32999999999</v>
      </c>
      <c r="L45" s="92">
        <f>VLOOKUP($C45,'2024'!$C$8:$U$104,VLOOKUP($L$4,Master!$D$9:$G$20,4,FALSE),FALSE)</f>
        <v>41934.629999999997</v>
      </c>
      <c r="M45" s="92">
        <f t="shared" si="11"/>
        <v>0.28061870898462243</v>
      </c>
      <c r="N45" s="88">
        <f t="shared" si="12"/>
        <v>5.7604887564047967E-6</v>
      </c>
      <c r="O45" s="92">
        <f t="shared" si="13"/>
        <v>-107501.69999999998</v>
      </c>
      <c r="P45" s="93">
        <f t="shared" si="14"/>
        <v>-0.71938129101537751</v>
      </c>
      <c r="Q45" s="81"/>
    </row>
    <row r="46" spans="2:17" s="82" customFormat="1" ht="12.75" x14ac:dyDescent="0.2">
      <c r="B46" s="73"/>
      <c r="C46" s="83">
        <v>40901</v>
      </c>
      <c r="D46" s="84" t="s">
        <v>133</v>
      </c>
      <c r="E46" s="85">
        <f>IFERROR(INDEX('2024'!$C$114:$AC$210,MATCH($C46,'2024'!$C$114:$C$210,0),19),0)</f>
        <v>8728242.8100000005</v>
      </c>
      <c r="F46" s="86">
        <f>IFERROR(INDEX('2024'!$C$8:$AC$105,MATCH($C46,'2024'!$C$8:$C$105,0),19),0)</f>
        <v>4515645.6100000003</v>
      </c>
      <c r="G46" s="87">
        <f t="shared" si="7"/>
        <v>0.5173602188090366</v>
      </c>
      <c r="H46" s="88">
        <f t="shared" si="8"/>
        <v>6.2030655246782154E-4</v>
      </c>
      <c r="I46" s="89">
        <f t="shared" si="9"/>
        <v>-4212597.2</v>
      </c>
      <c r="J46" s="90">
        <f t="shared" si="10"/>
        <v>-0.48263978119096346</v>
      </c>
      <c r="K46" s="91">
        <f>VLOOKUP($C46,'2024'!$C$114:$U$210,VLOOKUP($L$4,Master!$D$9:$G$20,4,FALSE),FALSE)</f>
        <v>1853482.22</v>
      </c>
      <c r="L46" s="92">
        <f>VLOOKUP($C46,'2024'!$C$8:$U$104,VLOOKUP($L$4,Master!$D$9:$G$20,4,FALSE),FALSE)</f>
        <v>452543.93000000005</v>
      </c>
      <c r="M46" s="92">
        <f t="shared" si="11"/>
        <v>0.24415876511618226</v>
      </c>
      <c r="N46" s="88">
        <f t="shared" si="12"/>
        <v>6.2165189499567295E-5</v>
      </c>
      <c r="O46" s="92">
        <f t="shared" si="13"/>
        <v>-1400938.29</v>
      </c>
      <c r="P46" s="93">
        <f t="shared" si="14"/>
        <v>-0.75584123488381783</v>
      </c>
      <c r="Q46" s="81"/>
    </row>
    <row r="47" spans="2:17" s="82" customFormat="1" ht="12.75" x14ac:dyDescent="0.2">
      <c r="B47" s="73"/>
      <c r="C47" s="83">
        <v>40903</v>
      </c>
      <c r="D47" s="84" t="s">
        <v>71</v>
      </c>
      <c r="E47" s="85">
        <f>IFERROR(INDEX('2024'!$C$114:$AC$210,MATCH($C47,'2024'!$C$114:$C$210,0),19),0)</f>
        <v>83616147.76000002</v>
      </c>
      <c r="F47" s="86">
        <f>IFERROR(INDEX('2024'!$C$8:$AC$105,MATCH($C47,'2024'!$C$8:$C$105,0),19),0)</f>
        <v>82349749.670000017</v>
      </c>
      <c r="G47" s="87">
        <f t="shared" si="7"/>
        <v>0.9848546228937155</v>
      </c>
      <c r="H47" s="88">
        <f t="shared" si="8"/>
        <v>1.1312244964765034E-2</v>
      </c>
      <c r="I47" s="89">
        <f t="shared" si="9"/>
        <v>-1266398.0900000036</v>
      </c>
      <c r="J47" s="90">
        <f t="shared" si="10"/>
        <v>-1.5145377106284467E-2</v>
      </c>
      <c r="K47" s="91">
        <f>VLOOKUP($C47,'2024'!$C$114:$U$210,VLOOKUP($L$4,Master!$D$9:$G$20,4,FALSE),FALSE)</f>
        <v>19479778.210000012</v>
      </c>
      <c r="L47" s="92">
        <f>VLOOKUP($C47,'2024'!$C$8:$U$104,VLOOKUP($L$4,Master!$D$9:$G$20,4,FALSE),FALSE)</f>
        <v>14385359.93</v>
      </c>
      <c r="M47" s="92">
        <f t="shared" si="11"/>
        <v>0.73847657683367385</v>
      </c>
      <c r="N47" s="88">
        <f t="shared" si="12"/>
        <v>1.9760924117752103E-3</v>
      </c>
      <c r="O47" s="92">
        <f t="shared" si="13"/>
        <v>-5094418.2800000124</v>
      </c>
      <c r="P47" s="93">
        <f t="shared" si="14"/>
        <v>-0.26152342316632615</v>
      </c>
      <c r="Q47" s="81"/>
    </row>
    <row r="48" spans="2:17" s="82" customFormat="1" ht="12.75" x14ac:dyDescent="0.2">
      <c r="B48" s="73"/>
      <c r="C48" s="83">
        <v>40904</v>
      </c>
      <c r="D48" s="84" t="s">
        <v>55</v>
      </c>
      <c r="E48" s="85">
        <f>IFERROR(INDEX('2024'!$C$114:$AC$210,MATCH($C48,'2024'!$C$114:$C$210,0),19),0)</f>
        <v>870609.87</v>
      </c>
      <c r="F48" s="86">
        <f>IFERROR(INDEX('2024'!$C$8:$AC$105,MATCH($C48,'2024'!$C$8:$C$105,0),19),0)</f>
        <v>741910.34000000008</v>
      </c>
      <c r="G48" s="87">
        <f t="shared" si="7"/>
        <v>0.85217313238132719</v>
      </c>
      <c r="H48" s="88">
        <f t="shared" si="8"/>
        <v>1.019149607813509E-4</v>
      </c>
      <c r="I48" s="89">
        <f t="shared" si="9"/>
        <v>-128699.52999999991</v>
      </c>
      <c r="J48" s="90">
        <f t="shared" si="10"/>
        <v>-0.14782686761867278</v>
      </c>
      <c r="K48" s="91">
        <f>VLOOKUP($C48,'2024'!$C$114:$U$210,VLOOKUP($L$4,Master!$D$9:$G$20,4,FALSE),FALSE)</f>
        <v>108121.64999999998</v>
      </c>
      <c r="L48" s="92">
        <f>VLOOKUP($C48,'2024'!$C$8:$U$104,VLOOKUP($L$4,Master!$D$9:$G$20,4,FALSE),FALSE)</f>
        <v>71188.789999999979</v>
      </c>
      <c r="M48" s="92">
        <f t="shared" si="11"/>
        <v>0.65841383293725164</v>
      </c>
      <c r="N48" s="88">
        <f t="shared" si="12"/>
        <v>9.779082929241586E-6</v>
      </c>
      <c r="O48" s="92">
        <f t="shared" si="13"/>
        <v>-36932.86</v>
      </c>
      <c r="P48" s="93">
        <f t="shared" si="14"/>
        <v>-0.34158616706274836</v>
      </c>
      <c r="Q48" s="81"/>
    </row>
    <row r="49" spans="2:17" s="82" customFormat="1" ht="12.75" x14ac:dyDescent="0.2">
      <c r="B49" s="73"/>
      <c r="C49" s="83">
        <v>40911</v>
      </c>
      <c r="D49" s="84" t="s">
        <v>56</v>
      </c>
      <c r="E49" s="85">
        <f>IFERROR(INDEX('2024'!$C$114:$AC$210,MATCH($C49,'2024'!$C$114:$C$210,0),19),0)</f>
        <v>659995.2200000002</v>
      </c>
      <c r="F49" s="86">
        <f>IFERROR(INDEX('2024'!$C$8:$AC$105,MATCH($C49,'2024'!$C$8:$C$105,0),19),0)</f>
        <v>592903.90999999992</v>
      </c>
      <c r="G49" s="87">
        <f t="shared" si="7"/>
        <v>0.89834576377689479</v>
      </c>
      <c r="H49" s="88">
        <f t="shared" si="8"/>
        <v>8.1446201079714815E-5</v>
      </c>
      <c r="I49" s="89">
        <f t="shared" si="9"/>
        <v>-67091.310000000289</v>
      </c>
      <c r="J49" s="90">
        <f t="shared" si="10"/>
        <v>-0.10165423622310517</v>
      </c>
      <c r="K49" s="91">
        <f>VLOOKUP($C49,'2024'!$C$114:$U$210,VLOOKUP($L$4,Master!$D$9:$G$20,4,FALSE),FALSE)</f>
        <v>87840.850000000035</v>
      </c>
      <c r="L49" s="92">
        <f>VLOOKUP($C49,'2024'!$C$8:$U$104,VLOOKUP($L$4,Master!$D$9:$G$20,4,FALSE),FALSE)</f>
        <v>67074.710000000021</v>
      </c>
      <c r="M49" s="92">
        <f t="shared" si="11"/>
        <v>0.7635935899982752</v>
      </c>
      <c r="N49" s="88">
        <f t="shared" si="12"/>
        <v>9.2139387612126894E-6</v>
      </c>
      <c r="O49" s="92">
        <f t="shared" si="13"/>
        <v>-20766.140000000014</v>
      </c>
      <c r="P49" s="93">
        <f t="shared" si="14"/>
        <v>-0.23640641000172477</v>
      </c>
      <c r="Q49" s="81"/>
    </row>
    <row r="50" spans="2:17" s="82" customFormat="1" ht="12.75" x14ac:dyDescent="0.2">
      <c r="B50" s="73"/>
      <c r="C50" s="83">
        <v>40913</v>
      </c>
      <c r="D50" s="84" t="s">
        <v>58</v>
      </c>
      <c r="E50" s="85">
        <f>IFERROR(INDEX('2024'!$C$114:$AC$210,MATCH($C50,'2024'!$C$114:$C$210,0),19),0)</f>
        <v>520417.79</v>
      </c>
      <c r="F50" s="86">
        <f>IFERROR(INDEX('2024'!$C$8:$AC$105,MATCH($C50,'2024'!$C$8:$C$105,0),19),0)</f>
        <v>447361.76999999996</v>
      </c>
      <c r="G50" s="87">
        <f t="shared" si="7"/>
        <v>0.85962044072321198</v>
      </c>
      <c r="H50" s="88">
        <f t="shared" si="8"/>
        <v>6.1453324999656577E-5</v>
      </c>
      <c r="I50" s="89">
        <f t="shared" si="9"/>
        <v>-73056.020000000019</v>
      </c>
      <c r="J50" s="90">
        <f t="shared" si="10"/>
        <v>-0.14037955927678802</v>
      </c>
      <c r="K50" s="91">
        <f>VLOOKUP($C50,'2024'!$C$114:$U$210,VLOOKUP($L$4,Master!$D$9:$G$20,4,FALSE),FALSE)</f>
        <v>63944.160000000011</v>
      </c>
      <c r="L50" s="92">
        <f>VLOOKUP($C50,'2024'!$C$8:$U$104,VLOOKUP($L$4,Master!$D$9:$G$20,4,FALSE),FALSE)</f>
        <v>47863.19</v>
      </c>
      <c r="M50" s="92">
        <f t="shared" si="11"/>
        <v>0.74851542345696609</v>
      </c>
      <c r="N50" s="88">
        <f t="shared" si="12"/>
        <v>6.5748849540503042E-6</v>
      </c>
      <c r="O50" s="92">
        <f t="shared" si="13"/>
        <v>-16080.970000000008</v>
      </c>
      <c r="P50" s="93">
        <f t="shared" si="14"/>
        <v>-0.25148457654303391</v>
      </c>
      <c r="Q50" s="81"/>
    </row>
    <row r="51" spans="2:17" s="82" customFormat="1" ht="12.75" x14ac:dyDescent="0.2">
      <c r="B51" s="73"/>
      <c r="C51" s="83">
        <v>41001</v>
      </c>
      <c r="D51" s="84" t="s">
        <v>130</v>
      </c>
      <c r="E51" s="85">
        <f>IFERROR(INDEX('2024'!$C$114:$AC$210,MATCH($C51,'2024'!$C$114:$C$210,0),19),0)</f>
        <v>2761289.9600000004</v>
      </c>
      <c r="F51" s="86">
        <f>IFERROR(INDEX('2024'!$C$8:$AC$105,MATCH($C51,'2024'!$C$8:$C$105,0),19),0)</f>
        <v>2737184.33</v>
      </c>
      <c r="G51" s="87">
        <f t="shared" si="7"/>
        <v>0.991270156213511</v>
      </c>
      <c r="H51" s="88">
        <f t="shared" si="8"/>
        <v>3.7600235311894723E-4</v>
      </c>
      <c r="I51" s="89">
        <f t="shared" si="9"/>
        <v>-24105.630000000354</v>
      </c>
      <c r="J51" s="90">
        <f t="shared" si="10"/>
        <v>-8.72984378648896E-3</v>
      </c>
      <c r="K51" s="91">
        <f>VLOOKUP($C51,'2024'!$C$114:$U$210,VLOOKUP($L$4,Master!$D$9:$G$20,4,FALSE),FALSE)</f>
        <v>308707.00000000017</v>
      </c>
      <c r="L51" s="92">
        <f>VLOOKUP($C51,'2024'!$C$8:$U$104,VLOOKUP($L$4,Master!$D$9:$G$20,4,FALSE),FALSE)</f>
        <v>224148.7</v>
      </c>
      <c r="M51" s="92">
        <f t="shared" si="11"/>
        <v>0.72608881560832728</v>
      </c>
      <c r="N51" s="88">
        <f t="shared" si="12"/>
        <v>3.07909254502246E-5</v>
      </c>
      <c r="O51" s="92">
        <f t="shared" si="13"/>
        <v>-84558.300000000163</v>
      </c>
      <c r="P51" s="93">
        <f t="shared" si="14"/>
        <v>-0.27391118439167272</v>
      </c>
      <c r="Q51" s="81"/>
    </row>
    <row r="52" spans="2:17" s="82" customFormat="1" ht="12.75" x14ac:dyDescent="0.2">
      <c r="B52" s="73"/>
      <c r="C52" s="83">
        <v>41002</v>
      </c>
      <c r="D52" s="84" t="s">
        <v>59</v>
      </c>
      <c r="E52" s="85">
        <f>IFERROR(INDEX('2024'!$C$114:$AC$210,MATCH($C52,'2024'!$C$114:$C$210,0),19),0)</f>
        <v>1238166.3200000003</v>
      </c>
      <c r="F52" s="86">
        <f>IFERROR(INDEX('2024'!$C$8:$AC$105,MATCH($C52,'2024'!$C$8:$C$105,0),19),0)</f>
        <v>1055868.3299999998</v>
      </c>
      <c r="G52" s="87">
        <f t="shared" si="7"/>
        <v>0.85276776871139537</v>
      </c>
      <c r="H52" s="88">
        <f t="shared" si="8"/>
        <v>1.4504283555641026E-4</v>
      </c>
      <c r="I52" s="89">
        <f t="shared" si="9"/>
        <v>-182297.99000000046</v>
      </c>
      <c r="J52" s="90">
        <f t="shared" si="10"/>
        <v>-0.1472322312886046</v>
      </c>
      <c r="K52" s="91">
        <f>VLOOKUP($C52,'2024'!$C$114:$U$210,VLOOKUP($L$4,Master!$D$9:$G$20,4,FALSE),FALSE)</f>
        <v>202652.55000000005</v>
      </c>
      <c r="L52" s="92">
        <f>VLOOKUP($C52,'2024'!$C$8:$U$104,VLOOKUP($L$4,Master!$D$9:$G$20,4,FALSE),FALSE)</f>
        <v>128630.42</v>
      </c>
      <c r="M52" s="92">
        <f t="shared" si="11"/>
        <v>0.63473378449962736</v>
      </c>
      <c r="N52" s="88">
        <f t="shared" si="12"/>
        <v>1.7669741884967785E-5</v>
      </c>
      <c r="O52" s="92">
        <f t="shared" si="13"/>
        <v>-74022.130000000048</v>
      </c>
      <c r="P52" s="93">
        <f t="shared" si="14"/>
        <v>-0.36526621550037258</v>
      </c>
      <c r="Q52" s="81"/>
    </row>
    <row r="53" spans="2:17" s="82" customFormat="1" ht="12.75" x14ac:dyDescent="0.2">
      <c r="B53" s="73"/>
      <c r="C53" s="83">
        <v>41003</v>
      </c>
      <c r="D53" s="84" t="s">
        <v>60</v>
      </c>
      <c r="E53" s="85">
        <f>IFERROR(INDEX('2024'!$C$114:$AC$210,MATCH($C53,'2024'!$C$114:$C$210,0),19),0)</f>
        <v>83092400.459999993</v>
      </c>
      <c r="F53" s="86">
        <f>IFERROR(INDEX('2024'!$C$8:$AC$105,MATCH($C53,'2024'!$C$8:$C$105,0),19),0)</f>
        <v>67593611.579999998</v>
      </c>
      <c r="G53" s="87">
        <f t="shared" si="7"/>
        <v>0.81347525412434096</v>
      </c>
      <c r="H53" s="88">
        <f t="shared" si="8"/>
        <v>9.2852193881615992E-3</v>
      </c>
      <c r="I53" s="89">
        <f t="shared" si="9"/>
        <v>-15498788.879999995</v>
      </c>
      <c r="J53" s="90">
        <f t="shared" si="10"/>
        <v>-0.18652474587565906</v>
      </c>
      <c r="K53" s="91">
        <f>VLOOKUP($C53,'2024'!$C$114:$U$210,VLOOKUP($L$4,Master!$D$9:$G$20,4,FALSE),FALSE)</f>
        <v>23768675.789999995</v>
      </c>
      <c r="L53" s="92">
        <f>VLOOKUP($C53,'2024'!$C$8:$U$104,VLOOKUP($L$4,Master!$D$9:$G$20,4,FALSE),FALSE)</f>
        <v>8762964.459999999</v>
      </c>
      <c r="M53" s="92">
        <f t="shared" si="11"/>
        <v>0.36867701580947015</v>
      </c>
      <c r="N53" s="88">
        <f t="shared" si="12"/>
        <v>1.2037535145679079E-3</v>
      </c>
      <c r="O53" s="92">
        <f t="shared" si="13"/>
        <v>-15005711.329999996</v>
      </c>
      <c r="P53" s="93">
        <f t="shared" si="14"/>
        <v>-0.63132298419052979</v>
      </c>
      <c r="Q53" s="81"/>
    </row>
    <row r="54" spans="2:17" s="82" customFormat="1" ht="12.75" x14ac:dyDescent="0.2">
      <c r="B54" s="73"/>
      <c r="C54" s="83">
        <v>41005</v>
      </c>
      <c r="D54" s="84" t="s">
        <v>61</v>
      </c>
      <c r="E54" s="85">
        <f>IFERROR(INDEX('2024'!$C$114:$AC$210,MATCH($C54,'2024'!$C$114:$C$210,0),19),0)</f>
        <v>19042779.740000002</v>
      </c>
      <c r="F54" s="86">
        <f>IFERROR(INDEX('2024'!$C$8:$AC$105,MATCH($C54,'2024'!$C$8:$C$105,0),19),0)</f>
        <v>18485276.32</v>
      </c>
      <c r="G54" s="87">
        <f t="shared" si="7"/>
        <v>0.97072363238918591</v>
      </c>
      <c r="H54" s="88">
        <f t="shared" si="8"/>
        <v>2.5392909488028354E-3</v>
      </c>
      <c r="I54" s="89">
        <f t="shared" si="9"/>
        <v>-557503.42000000179</v>
      </c>
      <c r="J54" s="90">
        <f t="shared" si="10"/>
        <v>-2.9276367610814036E-2</v>
      </c>
      <c r="K54" s="91">
        <f>VLOOKUP($C54,'2024'!$C$114:$U$210,VLOOKUP($L$4,Master!$D$9:$G$20,4,FALSE),FALSE)</f>
        <v>2264809.19</v>
      </c>
      <c r="L54" s="92">
        <f>VLOOKUP($C54,'2024'!$C$8:$U$104,VLOOKUP($L$4,Master!$D$9:$G$20,4,FALSE),FALSE)</f>
        <v>2259085.6900000009</v>
      </c>
      <c r="M54" s="92">
        <f t="shared" si="11"/>
        <v>0.99747285553888132</v>
      </c>
      <c r="N54" s="88">
        <f t="shared" si="12"/>
        <v>3.1032675659711263E-4</v>
      </c>
      <c r="O54" s="92">
        <f t="shared" si="13"/>
        <v>-5723.4999999990687</v>
      </c>
      <c r="P54" s="93">
        <f t="shared" si="14"/>
        <v>-2.5271444611186292E-3</v>
      </c>
      <c r="Q54" s="81"/>
    </row>
    <row r="55" spans="2:17" s="82" customFormat="1" ht="38.25" x14ac:dyDescent="0.2">
      <c r="B55" s="73"/>
      <c r="C55" s="83">
        <v>41007</v>
      </c>
      <c r="D55" s="84" t="s">
        <v>62</v>
      </c>
      <c r="E55" s="85">
        <f>IFERROR(INDEX('2024'!$C$114:$AC$210,MATCH($C55,'2024'!$C$114:$C$210,0),19),0)</f>
        <v>57118.07</v>
      </c>
      <c r="F55" s="86">
        <f>IFERROR(INDEX('2024'!$C$8:$AC$105,MATCH($C55,'2024'!$C$8:$C$105,0),19),0)</f>
        <v>42819.64</v>
      </c>
      <c r="G55" s="87">
        <f t="shared" si="7"/>
        <v>0.74966888762172812</v>
      </c>
      <c r="H55" s="88">
        <f t="shared" si="8"/>
        <v>5.8820610739453545E-6</v>
      </c>
      <c r="I55" s="89">
        <f t="shared" si="9"/>
        <v>-14298.43</v>
      </c>
      <c r="J55" s="90">
        <f t="shared" si="10"/>
        <v>-0.25033111237827188</v>
      </c>
      <c r="K55" s="91">
        <f>VLOOKUP($C55,'2024'!$C$114:$U$210,VLOOKUP($L$4,Master!$D$9:$G$20,4,FALSE),FALSE)</f>
        <v>9066.3700000000008</v>
      </c>
      <c r="L55" s="92">
        <f>VLOOKUP($C55,'2024'!$C$8:$U$104,VLOOKUP($L$4,Master!$D$9:$G$20,4,FALSE),FALSE)</f>
        <v>2105.7000000000003</v>
      </c>
      <c r="M55" s="92">
        <f t="shared" si="11"/>
        <v>0.23225392301439277</v>
      </c>
      <c r="N55" s="88">
        <f t="shared" si="12"/>
        <v>2.8925642540214571E-7</v>
      </c>
      <c r="O55" s="92">
        <f t="shared" si="13"/>
        <v>-6960.67</v>
      </c>
      <c r="P55" s="93">
        <f t="shared" si="14"/>
        <v>-0.76774607698560715</v>
      </c>
      <c r="Q55" s="81"/>
    </row>
    <row r="56" spans="2:17" s="82" customFormat="1" ht="12.75" x14ac:dyDescent="0.2">
      <c r="B56" s="73"/>
      <c r="C56" s="83">
        <v>41101</v>
      </c>
      <c r="D56" s="84" t="s">
        <v>64</v>
      </c>
      <c r="E56" s="85">
        <f>IFERROR(INDEX('2024'!$C$114:$AC$210,MATCH($C56,'2024'!$C$114:$C$210,0),19),0)</f>
        <v>45317855.670000002</v>
      </c>
      <c r="F56" s="86">
        <f>IFERROR(INDEX('2024'!$C$8:$AC$105,MATCH($C56,'2024'!$C$8:$C$105,0),19),0)</f>
        <v>42195032.560000002</v>
      </c>
      <c r="G56" s="87">
        <f t="shared" si="7"/>
        <v>0.93109066914506988</v>
      </c>
      <c r="H56" s="88">
        <f t="shared" si="8"/>
        <v>5.7962598129043781E-3</v>
      </c>
      <c r="I56" s="89">
        <f t="shared" si="9"/>
        <v>-3122823.1099999994</v>
      </c>
      <c r="J56" s="90">
        <f t="shared" si="10"/>
        <v>-6.890933085493009E-2</v>
      </c>
      <c r="K56" s="91">
        <f>VLOOKUP($C56,'2024'!$C$114:$U$210,VLOOKUP($L$4,Master!$D$9:$G$20,4,FALSE),FALSE)</f>
        <v>7425970.2200000007</v>
      </c>
      <c r="L56" s="92">
        <f>VLOOKUP($C56,'2024'!$C$8:$U$104,VLOOKUP($L$4,Master!$D$9:$G$20,4,FALSE),FALSE)</f>
        <v>9396084.0900000017</v>
      </c>
      <c r="M56" s="92">
        <f t="shared" si="11"/>
        <v>1.2653005346956536</v>
      </c>
      <c r="N56" s="88">
        <f t="shared" si="12"/>
        <v>1.290724080662665E-3</v>
      </c>
      <c r="O56" s="92">
        <f t="shared" si="13"/>
        <v>1970113.870000001</v>
      </c>
      <c r="P56" s="93">
        <f t="shared" si="14"/>
        <v>0.26530053469565368</v>
      </c>
      <c r="Q56" s="81"/>
    </row>
    <row r="57" spans="2:17" s="82" customFormat="1" ht="12.75" x14ac:dyDescent="0.2">
      <c r="B57" s="73"/>
      <c r="C57" s="83">
        <v>41103</v>
      </c>
      <c r="D57" s="84" t="s">
        <v>65</v>
      </c>
      <c r="E57" s="85">
        <f>IFERROR(INDEX('2024'!$C$114:$AC$210,MATCH($C57,'2024'!$C$114:$C$210,0),19),0)</f>
        <v>5514758.8399999999</v>
      </c>
      <c r="F57" s="86">
        <f>IFERROR(INDEX('2024'!$C$8:$AC$105,MATCH($C57,'2024'!$C$8:$C$105,0),19),0)</f>
        <v>5799669.1700000009</v>
      </c>
      <c r="G57" s="87">
        <f t="shared" si="7"/>
        <v>1.0516632437185596</v>
      </c>
      <c r="H57" s="88">
        <f t="shared" si="8"/>
        <v>7.9669068368202003E-4</v>
      </c>
      <c r="I57" s="89">
        <f t="shared" si="9"/>
        <v>284910.33000000101</v>
      </c>
      <c r="J57" s="90">
        <f t="shared" si="10"/>
        <v>5.1663243718559598E-2</v>
      </c>
      <c r="K57" s="91">
        <f>VLOOKUP($C57,'2024'!$C$114:$U$210,VLOOKUP($L$4,Master!$D$9:$G$20,4,FALSE),FALSE)</f>
        <v>639572.28999999992</v>
      </c>
      <c r="L57" s="92">
        <f>VLOOKUP($C57,'2024'!$C$8:$U$104,VLOOKUP($L$4,Master!$D$9:$G$20,4,FALSE),FALSE)</f>
        <v>678754.5</v>
      </c>
      <c r="M57" s="92">
        <f t="shared" si="11"/>
        <v>1.0612631450934187</v>
      </c>
      <c r="N57" s="88">
        <f t="shared" si="12"/>
        <v>9.3239350522686377E-5</v>
      </c>
      <c r="O57" s="92">
        <f t="shared" si="13"/>
        <v>39182.210000000079</v>
      </c>
      <c r="P57" s="93">
        <f t="shared" si="14"/>
        <v>6.1263145093418736E-2</v>
      </c>
      <c r="Q57" s="81"/>
    </row>
    <row r="58" spans="2:17" s="82" customFormat="1" ht="12.75" x14ac:dyDescent="0.2">
      <c r="B58" s="73"/>
      <c r="C58" s="83">
        <v>41104</v>
      </c>
      <c r="D58" s="84" t="s">
        <v>66</v>
      </c>
      <c r="E58" s="85">
        <f>IFERROR(INDEX('2024'!$C$114:$AC$210,MATCH($C58,'2024'!$C$114:$C$210,0),19),0)</f>
        <v>568062.12</v>
      </c>
      <c r="F58" s="86">
        <f>IFERROR(INDEX('2024'!$C$8:$AC$105,MATCH($C58,'2024'!$C$8:$C$105,0),19),0)</f>
        <v>229228.43</v>
      </c>
      <c r="G58" s="87">
        <f t="shared" si="7"/>
        <v>0.4035270473588346</v>
      </c>
      <c r="H58" s="88">
        <f t="shared" si="8"/>
        <v>3.1488719315356398E-5</v>
      </c>
      <c r="I58" s="89">
        <f t="shared" si="9"/>
        <v>-338833.69</v>
      </c>
      <c r="J58" s="90">
        <f t="shared" si="10"/>
        <v>-0.5964729526411654</v>
      </c>
      <c r="K58" s="91">
        <f>VLOOKUP($C58,'2024'!$C$114:$U$210,VLOOKUP($L$4,Master!$D$9:$G$20,4,FALSE),FALSE)</f>
        <v>96831.439999999988</v>
      </c>
      <c r="L58" s="92">
        <f>VLOOKUP($C58,'2024'!$C$8:$U$104,VLOOKUP($L$4,Master!$D$9:$G$20,4,FALSE),FALSE)</f>
        <v>38882.400000000001</v>
      </c>
      <c r="M58" s="92">
        <f t="shared" si="11"/>
        <v>0.40154726605325713</v>
      </c>
      <c r="N58" s="88">
        <f t="shared" si="12"/>
        <v>5.3412091157602654E-6</v>
      </c>
      <c r="O58" s="92">
        <f t="shared" si="13"/>
        <v>-57949.039999999986</v>
      </c>
      <c r="P58" s="93">
        <f t="shared" si="14"/>
        <v>-0.59845273394674281</v>
      </c>
      <c r="Q58" s="81"/>
    </row>
    <row r="59" spans="2:17" s="82" customFormat="1" ht="12.75" x14ac:dyDescent="0.2">
      <c r="B59" s="73"/>
      <c r="C59" s="83">
        <v>41107</v>
      </c>
      <c r="D59" s="84" t="s">
        <v>67</v>
      </c>
      <c r="E59" s="85">
        <f>IFERROR(INDEX('2024'!$C$114:$AC$210,MATCH($C59,'2024'!$C$114:$C$210,0),19),0)</f>
        <v>3875681.7</v>
      </c>
      <c r="F59" s="86">
        <f>IFERROR(INDEX('2024'!$C$8:$AC$105,MATCH($C59,'2024'!$C$8:$C$105,0),19),0)</f>
        <v>3171396.3899999997</v>
      </c>
      <c r="G59" s="87">
        <f t="shared" si="7"/>
        <v>0.81828092074743897</v>
      </c>
      <c r="H59" s="88">
        <f t="shared" si="8"/>
        <v>4.3564932483481457E-4</v>
      </c>
      <c r="I59" s="89">
        <f t="shared" si="9"/>
        <v>-704285.31000000052</v>
      </c>
      <c r="J59" s="90">
        <f t="shared" si="10"/>
        <v>-0.18171907925256103</v>
      </c>
      <c r="K59" s="91">
        <f>VLOOKUP($C59,'2024'!$C$114:$U$210,VLOOKUP($L$4,Master!$D$9:$G$20,4,FALSE),FALSE)</f>
        <v>541936.21000000008</v>
      </c>
      <c r="L59" s="92">
        <f>VLOOKUP($C59,'2024'!$C$8:$U$104,VLOOKUP($L$4,Master!$D$9:$G$20,4,FALSE),FALSE)</f>
        <v>497019.11999999988</v>
      </c>
      <c r="M59" s="92">
        <f t="shared" si="11"/>
        <v>0.91711738545759802</v>
      </c>
      <c r="N59" s="88">
        <f t="shared" si="12"/>
        <v>6.8274670659505189E-5</v>
      </c>
      <c r="O59" s="92">
        <f t="shared" si="13"/>
        <v>-44917.0900000002</v>
      </c>
      <c r="P59" s="93">
        <f t="shared" si="14"/>
        <v>-8.288261454240195E-2</v>
      </c>
      <c r="Q59" s="81"/>
    </row>
    <row r="60" spans="2:17" s="82" customFormat="1" ht="12.75" x14ac:dyDescent="0.2">
      <c r="B60" s="73"/>
      <c r="C60" s="83">
        <v>41301</v>
      </c>
      <c r="D60" s="84" t="s">
        <v>68</v>
      </c>
      <c r="E60" s="85">
        <f>IFERROR(INDEX('2024'!$C$114:$AC$210,MATCH($C60,'2024'!$C$114:$C$210,0),19),0)</f>
        <v>4145152.3800000004</v>
      </c>
      <c r="F60" s="86">
        <f>IFERROR(INDEX('2024'!$C$8:$AC$105,MATCH($C60,'2024'!$C$8:$C$105,0),19),0)</f>
        <v>2049856.95</v>
      </c>
      <c r="G60" s="87">
        <f t="shared" si="7"/>
        <v>0.49451908207051237</v>
      </c>
      <c r="H60" s="88">
        <f t="shared" si="8"/>
        <v>2.8158536066046676E-4</v>
      </c>
      <c r="I60" s="89">
        <f t="shared" si="9"/>
        <v>-2095295.4300000004</v>
      </c>
      <c r="J60" s="90">
        <f t="shared" si="10"/>
        <v>-0.50548091792948757</v>
      </c>
      <c r="K60" s="91">
        <f>VLOOKUP($C60,'2024'!$C$114:$U$210,VLOOKUP($L$4,Master!$D$9:$G$20,4,FALSE),FALSE)</f>
        <v>744280.89</v>
      </c>
      <c r="L60" s="92">
        <f>VLOOKUP($C60,'2024'!$C$8:$U$104,VLOOKUP($L$4,Master!$D$9:$G$20,4,FALSE),FALSE)</f>
        <v>359183.51</v>
      </c>
      <c r="M60" s="92">
        <f t="shared" si="11"/>
        <v>0.48259133725709391</v>
      </c>
      <c r="N60" s="88">
        <f t="shared" si="12"/>
        <v>4.9340427490143828E-5</v>
      </c>
      <c r="O60" s="92">
        <f t="shared" si="13"/>
        <v>-385097.38</v>
      </c>
      <c r="P60" s="93">
        <f t="shared" si="14"/>
        <v>-0.51740866274290609</v>
      </c>
      <c r="Q60" s="81"/>
    </row>
    <row r="61" spans="2:17" s="82" customFormat="1" ht="12.75" x14ac:dyDescent="0.2">
      <c r="B61" s="73"/>
      <c r="C61" s="83">
        <v>41401</v>
      </c>
      <c r="D61" s="84" t="s">
        <v>69</v>
      </c>
      <c r="E61" s="85">
        <f>IFERROR(INDEX('2024'!$C$114:$AC$210,MATCH($C61,'2024'!$C$114:$C$210,0),19),0)</f>
        <v>4414987.8199999994</v>
      </c>
      <c r="F61" s="86">
        <f>IFERROR(INDEX('2024'!$C$8:$AC$105,MATCH($C61,'2024'!$C$8:$C$105,0),19),0)</f>
        <v>2910980.51</v>
      </c>
      <c r="G61" s="87">
        <f t="shared" si="7"/>
        <v>0.65934055283531912</v>
      </c>
      <c r="H61" s="88">
        <f t="shared" si="8"/>
        <v>3.998764385895023E-4</v>
      </c>
      <c r="I61" s="89">
        <f t="shared" si="9"/>
        <v>-1504007.3099999996</v>
      </c>
      <c r="J61" s="90">
        <f t="shared" si="10"/>
        <v>-0.34065944716468094</v>
      </c>
      <c r="K61" s="91">
        <f>VLOOKUP($C61,'2024'!$C$114:$U$210,VLOOKUP($L$4,Master!$D$9:$G$20,4,FALSE),FALSE)</f>
        <v>199974.53999999998</v>
      </c>
      <c r="L61" s="92">
        <f>VLOOKUP($C61,'2024'!$C$8:$U$104,VLOOKUP($L$4,Master!$D$9:$G$20,4,FALSE),FALSE)</f>
        <v>165838.66999999998</v>
      </c>
      <c r="M61" s="92">
        <f t="shared" si="11"/>
        <v>0.82929891975248449</v>
      </c>
      <c r="N61" s="88">
        <f t="shared" si="12"/>
        <v>2.2780975864390014E-5</v>
      </c>
      <c r="O61" s="92">
        <f t="shared" si="13"/>
        <v>-34135.869999999995</v>
      </c>
      <c r="P61" s="93">
        <f t="shared" si="14"/>
        <v>-0.17070108024751551</v>
      </c>
      <c r="Q61" s="81"/>
    </row>
    <row r="62" spans="2:17" s="82" customFormat="1" ht="12.75" x14ac:dyDescent="0.2">
      <c r="B62" s="73"/>
      <c r="C62" s="83">
        <v>41501</v>
      </c>
      <c r="D62" s="84" t="s">
        <v>134</v>
      </c>
      <c r="E62" s="85">
        <f>IFERROR(INDEX('2024'!$C$114:$AC$210,MATCH($C62,'2024'!$C$114:$C$210,0),19),0)</f>
        <v>6371942.8399999999</v>
      </c>
      <c r="F62" s="86">
        <f>IFERROR(INDEX('2024'!$C$8:$AC$105,MATCH($C62,'2024'!$C$8:$C$105,0),19),0)</f>
        <v>7243711.3200000003</v>
      </c>
      <c r="G62" s="87">
        <f t="shared" si="7"/>
        <v>1.1368136064447183</v>
      </c>
      <c r="H62" s="88">
        <f t="shared" si="8"/>
        <v>9.9505629627594542E-4</v>
      </c>
      <c r="I62" s="89">
        <f t="shared" si="9"/>
        <v>871768.48000000045</v>
      </c>
      <c r="J62" s="90">
        <f t="shared" si="10"/>
        <v>0.13681360644471827</v>
      </c>
      <c r="K62" s="91">
        <f>VLOOKUP($C62,'2024'!$C$114:$U$210,VLOOKUP($L$4,Master!$D$9:$G$20,4,FALSE),FALSE)</f>
        <v>1112711.2399999998</v>
      </c>
      <c r="L62" s="92">
        <f>VLOOKUP($C62,'2024'!$C$8:$U$104,VLOOKUP($L$4,Master!$D$9:$G$20,4,FALSE),FALSE)</f>
        <v>377274.07999999984</v>
      </c>
      <c r="M62" s="92">
        <f t="shared" si="11"/>
        <v>0.33905838858965776</v>
      </c>
      <c r="N62" s="88">
        <f t="shared" si="12"/>
        <v>5.1825498303501495E-5</v>
      </c>
      <c r="O62" s="92">
        <f t="shared" si="13"/>
        <v>-735437.15999999992</v>
      </c>
      <c r="P62" s="93">
        <f t="shared" si="14"/>
        <v>-0.66094161141034224</v>
      </c>
      <c r="Q62" s="81"/>
    </row>
    <row r="63" spans="2:17" s="82" customFormat="1" ht="12.75" x14ac:dyDescent="0.2">
      <c r="B63" s="73"/>
      <c r="C63" s="83">
        <v>41503</v>
      </c>
      <c r="D63" s="84" t="s">
        <v>135</v>
      </c>
      <c r="E63" s="85">
        <f>IFERROR(INDEX('2024'!$C$114:$AC$210,MATCH($C63,'2024'!$C$114:$C$210,0),19),0)</f>
        <v>5564113.4199999999</v>
      </c>
      <c r="F63" s="86">
        <f>IFERROR(INDEX('2024'!$C$8:$AC$105,MATCH($C63,'2024'!$C$8:$C$105,0),19),0)</f>
        <v>4468127.46</v>
      </c>
      <c r="G63" s="87">
        <f t="shared" si="7"/>
        <v>0.80302594910080027</v>
      </c>
      <c r="H63" s="88">
        <f t="shared" si="8"/>
        <v>6.1377906507136286E-4</v>
      </c>
      <c r="I63" s="89">
        <f t="shared" si="9"/>
        <v>-1095985.96</v>
      </c>
      <c r="J63" s="90">
        <f t="shared" si="10"/>
        <v>-0.19697405089919967</v>
      </c>
      <c r="K63" s="91">
        <f>VLOOKUP($C63,'2024'!$C$114:$U$210,VLOOKUP($L$4,Master!$D$9:$G$20,4,FALSE),FALSE)</f>
        <v>728442.59999999986</v>
      </c>
      <c r="L63" s="92">
        <f>VLOOKUP($C63,'2024'!$C$8:$U$104,VLOOKUP($L$4,Master!$D$9:$G$20,4,FALSE),FALSE)</f>
        <v>296637.90999999997</v>
      </c>
      <c r="M63" s="92">
        <f t="shared" si="11"/>
        <v>0.40722207899428181</v>
      </c>
      <c r="N63" s="88">
        <f t="shared" si="12"/>
        <v>4.0748644861738806E-5</v>
      </c>
      <c r="O63" s="92">
        <f t="shared" si="13"/>
        <v>-431804.68999999989</v>
      </c>
      <c r="P63" s="93">
        <f t="shared" si="14"/>
        <v>-0.59277792100571813</v>
      </c>
      <c r="Q63" s="81"/>
    </row>
    <row r="64" spans="2:17" s="82" customFormat="1" ht="12.75" x14ac:dyDescent="0.2">
      <c r="B64" s="73"/>
      <c r="C64" s="83">
        <v>41505</v>
      </c>
      <c r="D64" s="84" t="s">
        <v>128</v>
      </c>
      <c r="E64" s="85">
        <f>IFERROR(INDEX('2024'!$C$114:$AC$210,MATCH($C64,'2024'!$C$114:$C$210,0),19),0)</f>
        <v>19793195.600000001</v>
      </c>
      <c r="F64" s="86">
        <f>IFERROR(INDEX('2024'!$C$8:$AC$105,MATCH($C64,'2024'!$C$8:$C$105,0),19),0)</f>
        <v>13167390.799999999</v>
      </c>
      <c r="G64" s="87">
        <f t="shared" si="7"/>
        <v>0.66524835433849794</v>
      </c>
      <c r="H64" s="88">
        <f t="shared" si="8"/>
        <v>1.8087820651949942E-3</v>
      </c>
      <c r="I64" s="89">
        <f t="shared" si="9"/>
        <v>-6625804.8000000026</v>
      </c>
      <c r="J64" s="90">
        <f t="shared" si="10"/>
        <v>-0.33475164566150206</v>
      </c>
      <c r="K64" s="91">
        <f>VLOOKUP($C64,'2024'!$C$114:$U$210,VLOOKUP($L$4,Master!$D$9:$G$20,4,FALSE),FALSE)</f>
        <v>2737513.46</v>
      </c>
      <c r="L64" s="92">
        <f>VLOOKUP($C64,'2024'!$C$8:$U$104,VLOOKUP($L$4,Master!$D$9:$G$20,4,FALSE),FALSE)</f>
        <v>859956.86</v>
      </c>
      <c r="M64" s="92">
        <f t="shared" si="11"/>
        <v>0.31413794765414599</v>
      </c>
      <c r="N64" s="88">
        <f t="shared" si="12"/>
        <v>1.1813081033559075E-4</v>
      </c>
      <c r="O64" s="92">
        <f t="shared" si="13"/>
        <v>-1877556.6</v>
      </c>
      <c r="P64" s="93">
        <f t="shared" si="14"/>
        <v>-0.68586205234585407</v>
      </c>
      <c r="Q64" s="81"/>
    </row>
    <row r="65" spans="2:17" s="82" customFormat="1" ht="12.75" x14ac:dyDescent="0.2">
      <c r="B65" s="73"/>
      <c r="C65" s="83">
        <v>41506</v>
      </c>
      <c r="D65" s="84" t="s">
        <v>71</v>
      </c>
      <c r="E65" s="85">
        <f>IFERROR(INDEX('2024'!$C$114:$AC$210,MATCH($C65,'2024'!$C$114:$C$210,0),19),0)</f>
        <v>0</v>
      </c>
      <c r="F65" s="86">
        <f>IFERROR(INDEX('2024'!$C$8:$AC$105,MATCH($C65,'2024'!$C$8:$C$105,0),19),0)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VLOOKUP($C65,'2024'!$C$114:$U$210,VLOOKUP($L$4,Master!$D$9:$G$20,4,FALSE),FALSE)</f>
        <v>0</v>
      </c>
      <c r="L65" s="92">
        <f>VLOOKUP($C65,'2024'!$C$8:$U$104,VLOOKUP($L$4,Master!$D$9:$G$20,4,FALSE),FALSE)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73</v>
      </c>
      <c r="E66" s="85">
        <f>IFERROR(INDEX('2024'!$C$114:$AC$210,MATCH($C66,'2024'!$C$114:$C$210,0),19),0)</f>
        <v>156907982.94000003</v>
      </c>
      <c r="F66" s="86">
        <f>IFERROR(INDEX('2024'!$C$8:$AC$105,MATCH($C66,'2024'!$C$8:$C$105,0),19),0)</f>
        <v>158047841.97000003</v>
      </c>
      <c r="G66" s="87">
        <f t="shared" si="7"/>
        <v>1.0072645062962531</v>
      </c>
      <c r="H66" s="88">
        <f t="shared" si="8"/>
        <v>2.1710763076775146E-2</v>
      </c>
      <c r="I66" s="89">
        <f t="shared" si="9"/>
        <v>1139859.0300000012</v>
      </c>
      <c r="J66" s="90">
        <f t="shared" si="10"/>
        <v>7.2645062962530807E-3</v>
      </c>
      <c r="K66" s="91">
        <f>VLOOKUP($C66,'2024'!$C$114:$U$210,VLOOKUP($L$4,Master!$D$9:$G$20,4,FALSE),FALSE)</f>
        <v>238217.69</v>
      </c>
      <c r="L66" s="92">
        <f>VLOOKUP($C66,'2024'!$C$8:$U$104,VLOOKUP($L$4,Master!$D$9:$G$20,4,FALSE),FALSE)</f>
        <v>1400349.5600000003</v>
      </c>
      <c r="M66" s="92">
        <f t="shared" si="11"/>
        <v>5.8784448795553352</v>
      </c>
      <c r="N66" s="88">
        <f t="shared" si="12"/>
        <v>1.9236363586411532E-4</v>
      </c>
      <c r="O66" s="92">
        <f t="shared" si="13"/>
        <v>1162131.8700000003</v>
      </c>
      <c r="P66" s="93">
        <f t="shared" si="14"/>
        <v>4.8784448795553361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IFERROR(INDEX('2024'!$C$114:$AC$210,MATCH($C67,'2024'!$C$114:$C$210,0),19),0)</f>
        <v>60534.94</v>
      </c>
      <c r="F67" s="86">
        <f>IFERROR(INDEX('2024'!$C$8:$AC$105,MATCH($C67,'2024'!$C$8:$C$105,0),19),0)</f>
        <v>43007.280000000006</v>
      </c>
      <c r="G67" s="87">
        <f t="shared" si="7"/>
        <v>0.71045383046551303</v>
      </c>
      <c r="H67" s="88">
        <f t="shared" si="8"/>
        <v>5.9078368614091247E-6</v>
      </c>
      <c r="I67" s="89">
        <f t="shared" si="9"/>
        <v>-17527.659999999996</v>
      </c>
      <c r="J67" s="90">
        <f t="shared" si="10"/>
        <v>-0.28954616953448697</v>
      </c>
      <c r="K67" s="91">
        <f>VLOOKUP($C67,'2024'!$C$114:$U$210,VLOOKUP($L$4,Master!$D$9:$G$20,4,FALSE),FALSE)</f>
        <v>8407.36</v>
      </c>
      <c r="L67" s="92">
        <f>VLOOKUP($C67,'2024'!$C$8:$U$104,VLOOKUP($L$4,Master!$D$9:$G$20,4,FALSE),FALSE)</f>
        <v>4206.37</v>
      </c>
      <c r="M67" s="92">
        <f t="shared" si="11"/>
        <v>0.50031995775130356</v>
      </c>
      <c r="N67" s="88">
        <f t="shared" si="12"/>
        <v>5.7782188826462632E-7</v>
      </c>
      <c r="O67" s="92">
        <f t="shared" si="13"/>
        <v>-4200.9900000000007</v>
      </c>
      <c r="P67" s="93">
        <f t="shared" si="14"/>
        <v>-0.49968004224869644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IFERROR(INDEX('2024'!$C$114:$AC$210,MATCH($C68,'2024'!$C$114:$C$210,0),19),0)</f>
        <v>322437.09000000008</v>
      </c>
      <c r="F68" s="86">
        <f>IFERROR(INDEX('2024'!$C$8:$AC$105,MATCH($C68,'2024'!$C$8:$C$105,0),19),0)</f>
        <v>285548.60000000003</v>
      </c>
      <c r="G68" s="87">
        <f t="shared" si="7"/>
        <v>0.88559476826936989</v>
      </c>
      <c r="H68" s="88">
        <f t="shared" si="8"/>
        <v>3.9225325219445861E-5</v>
      </c>
      <c r="I68" s="89">
        <f t="shared" si="9"/>
        <v>-36888.490000000049</v>
      </c>
      <c r="J68" s="90">
        <f t="shared" si="10"/>
        <v>-0.11440523173063012</v>
      </c>
      <c r="K68" s="91">
        <f>VLOOKUP($C68,'2024'!$C$114:$U$210,VLOOKUP($L$4,Master!$D$9:$G$20,4,FALSE),FALSE)</f>
        <v>43169.290000000008</v>
      </c>
      <c r="L68" s="92">
        <f>VLOOKUP($C68,'2024'!$C$8:$U$104,VLOOKUP($L$4,Master!$D$9:$G$20,4,FALSE),FALSE)</f>
        <v>26576.42</v>
      </c>
      <c r="M68" s="92">
        <f t="shared" si="11"/>
        <v>0.61563254804514955</v>
      </c>
      <c r="N68" s="88">
        <f t="shared" si="12"/>
        <v>3.6507575861642646E-6</v>
      </c>
      <c r="O68" s="92">
        <f t="shared" si="13"/>
        <v>-16592.87000000001</v>
      </c>
      <c r="P68" s="93">
        <f t="shared" si="14"/>
        <v>-0.38436745195485045</v>
      </c>
      <c r="Q68" s="81"/>
    </row>
    <row r="69" spans="2:17" s="82" customFormat="1" ht="12.75" x14ac:dyDescent="0.2">
      <c r="B69" s="73"/>
      <c r="C69" s="83">
        <v>41801</v>
      </c>
      <c r="D69" s="84" t="s">
        <v>74</v>
      </c>
      <c r="E69" s="85">
        <f>IFERROR(INDEX('2024'!$C$114:$AC$210,MATCH($C69,'2024'!$C$114:$C$210,0),19),0)</f>
        <v>1845456.5600000005</v>
      </c>
      <c r="F69" s="86">
        <f>IFERROR(INDEX('2024'!$C$8:$AC$105,MATCH($C69,'2024'!$C$8:$C$105,0),19),0)</f>
        <v>1823823.6099999999</v>
      </c>
      <c r="G69" s="87">
        <f t="shared" si="7"/>
        <v>0.98827772461899588</v>
      </c>
      <c r="H69" s="88">
        <f t="shared" si="8"/>
        <v>2.5053554542082778E-4</v>
      </c>
      <c r="I69" s="89">
        <f t="shared" si="9"/>
        <v>-21632.950000000652</v>
      </c>
      <c r="J69" s="90">
        <f t="shared" si="10"/>
        <v>-1.172227538100417E-2</v>
      </c>
      <c r="K69" s="91">
        <f>VLOOKUP($C69,'2024'!$C$114:$U$210,VLOOKUP($L$4,Master!$D$9:$G$20,4,FALSE),FALSE)</f>
        <v>242837.20000000007</v>
      </c>
      <c r="L69" s="92">
        <f>VLOOKUP($C69,'2024'!$C$8:$U$104,VLOOKUP($L$4,Master!$D$9:$G$20,4,FALSE),FALSE)</f>
        <v>193914.06999999995</v>
      </c>
      <c r="M69" s="92">
        <f t="shared" si="11"/>
        <v>0.79853527383778056</v>
      </c>
      <c r="N69" s="88">
        <f t="shared" si="12"/>
        <v>2.6637645782106398E-5</v>
      </c>
      <c r="O69" s="92">
        <f t="shared" si="13"/>
        <v>-48923.130000000121</v>
      </c>
      <c r="P69" s="93">
        <f t="shared" si="14"/>
        <v>-0.20146472616221942</v>
      </c>
      <c r="Q69" s="81"/>
    </row>
    <row r="70" spans="2:17" s="82" customFormat="1" ht="12.75" x14ac:dyDescent="0.2">
      <c r="B70" s="73"/>
      <c r="C70" s="83">
        <v>42001</v>
      </c>
      <c r="D70" s="84" t="s">
        <v>75</v>
      </c>
      <c r="E70" s="85">
        <f>IFERROR(INDEX('2024'!$C$114:$AC$210,MATCH($C70,'2024'!$C$114:$C$210,0),19),0)</f>
        <v>8666377.8599999994</v>
      </c>
      <c r="F70" s="86">
        <f>IFERROR(INDEX('2024'!$C$8:$AC$105,MATCH($C70,'2024'!$C$8:$C$105,0),19),0)</f>
        <v>6864450.5</v>
      </c>
      <c r="G70" s="87">
        <f t="shared" si="7"/>
        <v>0.79207837586717</v>
      </c>
      <c r="H70" s="88">
        <f t="shared" si="8"/>
        <v>9.4295788287978904E-4</v>
      </c>
      <c r="I70" s="89">
        <f t="shared" si="9"/>
        <v>-1801927.3599999994</v>
      </c>
      <c r="J70" s="90">
        <f t="shared" si="10"/>
        <v>-0.20792162413283</v>
      </c>
      <c r="K70" s="91">
        <f>VLOOKUP($C70,'2024'!$C$114:$U$210,VLOOKUP($L$4,Master!$D$9:$G$20,4,FALSE),FALSE)</f>
        <v>1117303.0099999998</v>
      </c>
      <c r="L70" s="92">
        <f>VLOOKUP($C70,'2024'!$C$8:$U$104,VLOOKUP($L$4,Master!$D$9:$G$20,4,FALSE),FALSE)</f>
        <v>1103366.77</v>
      </c>
      <c r="M70" s="92">
        <f t="shared" si="11"/>
        <v>0.98752689299566121</v>
      </c>
      <c r="N70" s="88">
        <f t="shared" si="12"/>
        <v>1.5156761542371253E-4</v>
      </c>
      <c r="O70" s="92">
        <f t="shared" si="13"/>
        <v>-13936.239999999758</v>
      </c>
      <c r="P70" s="93">
        <f t="shared" si="14"/>
        <v>-1.2473107004338744E-2</v>
      </c>
      <c r="Q70" s="81"/>
    </row>
    <row r="71" spans="2:17" s="82" customFormat="1" ht="12.75" x14ac:dyDescent="0.2">
      <c r="B71" s="73"/>
      <c r="C71" s="83">
        <v>42002</v>
      </c>
      <c r="D71" s="84" t="s">
        <v>76</v>
      </c>
      <c r="E71" s="85">
        <f>IFERROR(INDEX('2024'!$C$114:$AC$210,MATCH($C71,'2024'!$C$114:$C$210,0),19),0)</f>
        <v>1706812.87</v>
      </c>
      <c r="F71" s="86">
        <f>IFERROR(INDEX('2024'!$C$8:$AC$105,MATCH($C71,'2024'!$C$8:$C$105,0),19),0)</f>
        <v>1399163.1099999999</v>
      </c>
      <c r="G71" s="87">
        <f t="shared" si="7"/>
        <v>0.81975190988570401</v>
      </c>
      <c r="H71" s="88">
        <f t="shared" si="8"/>
        <v>1.9220065524678214E-4</v>
      </c>
      <c r="I71" s="89">
        <f t="shared" si="9"/>
        <v>-307649.76000000024</v>
      </c>
      <c r="J71" s="90">
        <f t="shared" si="10"/>
        <v>-0.18024809011429602</v>
      </c>
      <c r="K71" s="91">
        <f>VLOOKUP($C71,'2024'!$C$114:$U$210,VLOOKUP($L$4,Master!$D$9:$G$20,4,FALSE),FALSE)</f>
        <v>228799.41000000003</v>
      </c>
      <c r="L71" s="92">
        <f>VLOOKUP($C71,'2024'!$C$8:$U$104,VLOOKUP($L$4,Master!$D$9:$G$20,4,FALSE),FALSE)</f>
        <v>159364.71999999994</v>
      </c>
      <c r="M71" s="92">
        <f t="shared" si="11"/>
        <v>0.69652592198555019</v>
      </c>
      <c r="N71" s="88">
        <f t="shared" si="12"/>
        <v>2.1891660370619662E-5</v>
      </c>
      <c r="O71" s="92">
        <f t="shared" si="13"/>
        <v>-69434.69000000009</v>
      </c>
      <c r="P71" s="93">
        <f t="shared" si="14"/>
        <v>-0.30347407801444976</v>
      </c>
      <c r="Q71" s="81"/>
    </row>
    <row r="72" spans="2:17" s="82" customFormat="1" ht="12.75" x14ac:dyDescent="0.2">
      <c r="B72" s="73"/>
      <c r="C72" s="83">
        <v>42004</v>
      </c>
      <c r="D72" s="84" t="s">
        <v>77</v>
      </c>
      <c r="E72" s="85">
        <f>IFERROR(INDEX('2024'!$C$114:$AC$210,MATCH($C72,'2024'!$C$114:$C$210,0),19),0)</f>
        <v>5956732.8499999987</v>
      </c>
      <c r="F72" s="86">
        <f>IFERROR(INDEX('2024'!$C$8:$AC$105,MATCH($C72,'2024'!$C$8:$C$105,0),19),0)</f>
        <v>5088730.9000000004</v>
      </c>
      <c r="G72" s="87">
        <f t="shared" si="7"/>
        <v>0.85428220941619049</v>
      </c>
      <c r="H72" s="88">
        <f t="shared" si="8"/>
        <v>6.9903030344657061E-4</v>
      </c>
      <c r="I72" s="89">
        <f t="shared" si="9"/>
        <v>-868001.94999999832</v>
      </c>
      <c r="J72" s="90">
        <f t="shared" si="10"/>
        <v>-0.14571779058380946</v>
      </c>
      <c r="K72" s="91">
        <f>VLOOKUP($C72,'2024'!$C$114:$U$210,VLOOKUP($L$4,Master!$D$9:$G$20,4,FALSE),FALSE)</f>
        <v>655361.55999999982</v>
      </c>
      <c r="L72" s="92">
        <f>VLOOKUP($C72,'2024'!$C$8:$U$104,VLOOKUP($L$4,Master!$D$9:$G$20,4,FALSE),FALSE)</f>
        <v>0</v>
      </c>
      <c r="M72" s="92">
        <f t="shared" si="11"/>
        <v>0</v>
      </c>
      <c r="N72" s="88">
        <f t="shared" si="12"/>
        <v>0</v>
      </c>
      <c r="O72" s="92">
        <f t="shared" si="13"/>
        <v>-655361.55999999982</v>
      </c>
      <c r="P72" s="93">
        <f t="shared" si="14"/>
        <v>-1</v>
      </c>
      <c r="Q72" s="81"/>
    </row>
    <row r="73" spans="2:17" s="82" customFormat="1" ht="12.75" x14ac:dyDescent="0.2">
      <c r="B73" s="73"/>
      <c r="C73" s="83">
        <v>42101</v>
      </c>
      <c r="D73" s="84" t="s">
        <v>78</v>
      </c>
      <c r="E73" s="85">
        <f>IFERROR(INDEX('2024'!$C$114:$AC$210,MATCH($C73,'2024'!$C$114:$C$210,0),19),0)</f>
        <v>11576516.069999998</v>
      </c>
      <c r="F73" s="86">
        <f>IFERROR(INDEX('2024'!$C$8:$AC$105,MATCH($C73,'2024'!$C$8:$C$105,0),19),0)</f>
        <v>10264336</v>
      </c>
      <c r="G73" s="87">
        <f t="shared" si="7"/>
        <v>0.88665155716403732</v>
      </c>
      <c r="H73" s="88">
        <f t="shared" si="8"/>
        <v>1.4099943678997761E-3</v>
      </c>
      <c r="I73" s="89">
        <f t="shared" si="9"/>
        <v>-1312180.0699999984</v>
      </c>
      <c r="J73" s="90">
        <f t="shared" si="10"/>
        <v>-0.11334844283596271</v>
      </c>
      <c r="K73" s="91">
        <f>VLOOKUP($C73,'2024'!$C$114:$U$210,VLOOKUP($L$4,Master!$D$9:$G$20,4,FALSE),FALSE)</f>
        <v>475607.61</v>
      </c>
      <c r="L73" s="92">
        <f>VLOOKUP($C73,'2024'!$C$8:$U$104,VLOOKUP($L$4,Master!$D$9:$G$20,4,FALSE),FALSE)</f>
        <v>353175.9</v>
      </c>
      <c r="M73" s="92">
        <f t="shared" si="11"/>
        <v>0.74257831997263468</v>
      </c>
      <c r="N73" s="88">
        <f t="shared" si="12"/>
        <v>4.8515172328530025E-5</v>
      </c>
      <c r="O73" s="92">
        <f t="shared" si="13"/>
        <v>-122431.70999999996</v>
      </c>
      <c r="P73" s="93">
        <f t="shared" si="14"/>
        <v>-0.25742168002736532</v>
      </c>
      <c r="Q73" s="81"/>
    </row>
    <row r="74" spans="2:17" s="82" customFormat="1" ht="12.75" x14ac:dyDescent="0.2">
      <c r="B74" s="73"/>
      <c r="C74" s="83">
        <v>42401</v>
      </c>
      <c r="D74" s="84" t="s">
        <v>123</v>
      </c>
      <c r="E74" s="85">
        <f>IFERROR(INDEX('2024'!$C$114:$AC$210,MATCH($C74,'2024'!$C$114:$C$210,0),19),0)</f>
        <v>6188116.4899999984</v>
      </c>
      <c r="F74" s="86">
        <f>IFERROR(INDEX('2024'!$C$8:$AC$105,MATCH($C74,'2024'!$C$8:$C$105,0),19),0)</f>
        <v>5288811.63</v>
      </c>
      <c r="G74" s="87">
        <f t="shared" ref="G74:G93" si="15">IFERROR(F74/E74,0)</f>
        <v>0.85467228009471441</v>
      </c>
      <c r="H74" s="88">
        <f t="shared" ref="H74:H93" si="16">F74/$D$4</f>
        <v>7.2651505281811062E-4</v>
      </c>
      <c r="I74" s="89">
        <f t="shared" ref="I74:I93" si="17">F74-E74</f>
        <v>-899304.85999999847</v>
      </c>
      <c r="J74" s="90">
        <f t="shared" ref="J74:J93" si="18">IFERROR(I74/E74,0)</f>
        <v>-0.14532771990528554</v>
      </c>
      <c r="K74" s="91">
        <f>VLOOKUP($C74,'2024'!$C$114:$U$210,VLOOKUP($L$4,Master!$D$9:$G$20,4,FALSE),FALSE)</f>
        <v>624876.01999999979</v>
      </c>
      <c r="L74" s="92">
        <f>VLOOKUP($C74,'2024'!$C$8:$U$104,VLOOKUP($L$4,Master!$D$9:$G$20,4,FALSE),FALSE)</f>
        <v>294709.05000000005</v>
      </c>
      <c r="M74" s="92">
        <f t="shared" ref="M74:M93" si="19">IFERROR(L74/K74,0)</f>
        <v>0.47162803591022767</v>
      </c>
      <c r="N74" s="88">
        <f t="shared" ref="N74:N93" si="20">L74/$D$4</f>
        <v>4.0483680646180482E-5</v>
      </c>
      <c r="O74" s="92">
        <f t="shared" ref="O74:O93" si="21">L74-K74</f>
        <v>-330166.96999999974</v>
      </c>
      <c r="P74" s="93">
        <f t="shared" ref="P74:P93" si="22">IFERROR(O74/K74,0)</f>
        <v>-0.52837196408977227</v>
      </c>
      <c r="Q74" s="81"/>
    </row>
    <row r="75" spans="2:17" s="82" customFormat="1" ht="12.75" x14ac:dyDescent="0.2">
      <c r="B75" s="73"/>
      <c r="C75" s="83">
        <v>42402</v>
      </c>
      <c r="D75" s="84" t="s">
        <v>57</v>
      </c>
      <c r="E75" s="85">
        <f>IFERROR(INDEX('2024'!$C$114:$AC$210,MATCH($C75,'2024'!$C$114:$C$210,0),19),0)</f>
        <v>2606936.35</v>
      </c>
      <c r="F75" s="86">
        <f>IFERROR(INDEX('2024'!$C$8:$AC$105,MATCH($C75,'2024'!$C$8:$C$105,0),19),0)</f>
        <v>2417916.9099999997</v>
      </c>
      <c r="G75" s="87">
        <f t="shared" si="15"/>
        <v>0.927493649777832</v>
      </c>
      <c r="H75" s="88">
        <f t="shared" si="16"/>
        <v>3.3214513098067222E-4</v>
      </c>
      <c r="I75" s="89">
        <f t="shared" si="17"/>
        <v>-189019.44000000041</v>
      </c>
      <c r="J75" s="90">
        <f t="shared" si="18"/>
        <v>-7.2506350222168031E-2</v>
      </c>
      <c r="K75" s="91">
        <f>VLOOKUP($C75,'2024'!$C$114:$U$210,VLOOKUP($L$4,Master!$D$9:$G$20,4,FALSE),FALSE)</f>
        <v>279392.51000000007</v>
      </c>
      <c r="L75" s="92">
        <f>VLOOKUP($C75,'2024'!$C$8:$U$104,VLOOKUP($L$4,Master!$D$9:$G$20,4,FALSE),FALSE)</f>
        <v>247167.1</v>
      </c>
      <c r="M75" s="92">
        <f t="shared" si="19"/>
        <v>0.88465900535415187</v>
      </c>
      <c r="N75" s="88">
        <f t="shared" si="20"/>
        <v>3.3952923884226002E-5</v>
      </c>
      <c r="O75" s="92">
        <f t="shared" si="21"/>
        <v>-32225.410000000062</v>
      </c>
      <c r="P75" s="93">
        <f t="shared" si="22"/>
        <v>-0.11534099464584807</v>
      </c>
      <c r="Q75" s="81"/>
    </row>
    <row r="76" spans="2:17" s="82" customFormat="1" ht="12.75" x14ac:dyDescent="0.2">
      <c r="B76" s="73"/>
      <c r="C76" s="83">
        <v>42403</v>
      </c>
      <c r="D76" s="84" t="s">
        <v>70</v>
      </c>
      <c r="E76" s="85">
        <f>IFERROR(INDEX('2024'!$C$114:$AC$210,MATCH($C76,'2024'!$C$114:$C$210,0),19),0)</f>
        <v>2049223.82</v>
      </c>
      <c r="F76" s="86">
        <f>IFERROR(INDEX('2024'!$C$8:$AC$105,MATCH($C76,'2024'!$C$8:$C$105,0),19),0)</f>
        <v>4023194.5600000005</v>
      </c>
      <c r="G76" s="87">
        <f t="shared" si="15"/>
        <v>1.9632772763689621</v>
      </c>
      <c r="H76" s="88">
        <f t="shared" si="16"/>
        <v>5.5265938981001971E-4</v>
      </c>
      <c r="I76" s="89">
        <f t="shared" si="17"/>
        <v>1973970.7400000005</v>
      </c>
      <c r="J76" s="90">
        <f t="shared" si="18"/>
        <v>0.96327727636896221</v>
      </c>
      <c r="K76" s="91">
        <f>VLOOKUP($C76,'2024'!$C$114:$U$210,VLOOKUP($L$4,Master!$D$9:$G$20,4,FALSE),FALSE)</f>
        <v>300513.03000000003</v>
      </c>
      <c r="L76" s="92">
        <f>VLOOKUP($C76,'2024'!$C$8:$U$104,VLOOKUP($L$4,Master!$D$9:$G$20,4,FALSE),FALSE)</f>
        <v>202922.38000000003</v>
      </c>
      <c r="M76" s="92">
        <f t="shared" si="19"/>
        <v>0.67525318286531544</v>
      </c>
      <c r="N76" s="88">
        <f t="shared" si="20"/>
        <v>2.7875101995961376E-5</v>
      </c>
      <c r="O76" s="92">
        <f t="shared" si="21"/>
        <v>-97590.65</v>
      </c>
      <c r="P76" s="93">
        <f t="shared" si="22"/>
        <v>-0.32474681713468462</v>
      </c>
      <c r="Q76" s="81"/>
    </row>
    <row r="77" spans="2:17" s="82" customFormat="1" ht="12.75" x14ac:dyDescent="0.2">
      <c r="B77" s="73"/>
      <c r="C77" s="83">
        <v>42404</v>
      </c>
      <c r="D77" s="84" t="s">
        <v>72</v>
      </c>
      <c r="E77" s="85">
        <f>IFERROR(INDEX('2024'!$C$114:$AC$210,MATCH($C77,'2024'!$C$114:$C$210,0),19),0)</f>
        <v>1612693.3100000005</v>
      </c>
      <c r="F77" s="86">
        <f>IFERROR(INDEX('2024'!$C$8:$AC$105,MATCH($C77,'2024'!$C$8:$C$105,0),19),0)</f>
        <v>1402019.96</v>
      </c>
      <c r="G77" s="87">
        <f t="shared" si="15"/>
        <v>0.86936552120998101</v>
      </c>
      <c r="H77" s="88">
        <f t="shared" si="16"/>
        <v>1.9259309586933527E-4</v>
      </c>
      <c r="I77" s="89">
        <f t="shared" si="17"/>
        <v>-210673.35000000056</v>
      </c>
      <c r="J77" s="90">
        <f t="shared" si="18"/>
        <v>-0.13063447879001897</v>
      </c>
      <c r="K77" s="91">
        <f>VLOOKUP($C77,'2024'!$C$114:$U$210,VLOOKUP($L$4,Master!$D$9:$G$20,4,FALSE),FALSE)</f>
        <v>173217.98999999993</v>
      </c>
      <c r="L77" s="92">
        <f>VLOOKUP($C77,'2024'!$C$8:$U$104,VLOOKUP($L$4,Master!$D$9:$G$20,4,FALSE),FALSE)</f>
        <v>131105.77999999997</v>
      </c>
      <c r="M77" s="92">
        <f t="shared" si="19"/>
        <v>0.75688316207802675</v>
      </c>
      <c r="N77" s="88">
        <f t="shared" si="20"/>
        <v>1.8009777875461896E-5</v>
      </c>
      <c r="O77" s="92">
        <f t="shared" si="21"/>
        <v>-42112.209999999963</v>
      </c>
      <c r="P77" s="93">
        <f t="shared" si="22"/>
        <v>-0.24311683792197322</v>
      </c>
      <c r="Q77" s="81"/>
    </row>
    <row r="78" spans="2:17" s="82" customFormat="1" ht="12.75" x14ac:dyDescent="0.2">
      <c r="B78" s="73"/>
      <c r="C78" s="83">
        <v>42501</v>
      </c>
      <c r="D78" s="84" t="s">
        <v>124</v>
      </c>
      <c r="E78" s="85">
        <f>IFERROR(INDEX('2024'!$C$114:$AC$210,MATCH($C78,'2024'!$C$114:$C$210,0),19),0)</f>
        <v>2301416.0699999998</v>
      </c>
      <c r="F78" s="86">
        <f>IFERROR(INDEX('2024'!$C$8:$AC$105,MATCH($C78,'2024'!$C$8:$C$105,0),19),0)</f>
        <v>8037601.0499999998</v>
      </c>
      <c r="G78" s="87">
        <f t="shared" si="15"/>
        <v>3.4924589059639271</v>
      </c>
      <c r="H78" s="88">
        <f t="shared" si="16"/>
        <v>1.1041115774001675E-3</v>
      </c>
      <c r="I78" s="89">
        <f t="shared" si="17"/>
        <v>5736184.9800000004</v>
      </c>
      <c r="J78" s="90">
        <f t="shared" si="18"/>
        <v>2.4924589059639271</v>
      </c>
      <c r="K78" s="91">
        <f>VLOOKUP($C78,'2024'!$C$114:$U$210,VLOOKUP($L$4,Master!$D$9:$G$20,4,FALSE),FALSE)</f>
        <v>460797.81</v>
      </c>
      <c r="L78" s="92">
        <f>VLOOKUP($C78,'2024'!$C$8:$U$104,VLOOKUP($L$4,Master!$D$9:$G$20,4,FALSE),FALSE)</f>
        <v>2846189.88</v>
      </c>
      <c r="M78" s="92">
        <f t="shared" si="19"/>
        <v>6.1766566989543632</v>
      </c>
      <c r="N78" s="88">
        <f t="shared" si="20"/>
        <v>3.9097626001071469E-4</v>
      </c>
      <c r="O78" s="92">
        <f t="shared" si="21"/>
        <v>2385392.0699999998</v>
      </c>
      <c r="P78" s="93">
        <f t="shared" si="22"/>
        <v>5.1766566989543632</v>
      </c>
      <c r="Q78" s="81"/>
    </row>
    <row r="79" spans="2:17" s="82" customFormat="1" ht="12.75" x14ac:dyDescent="0.2">
      <c r="B79" s="73"/>
      <c r="C79" s="83">
        <v>42502</v>
      </c>
      <c r="D79" s="84" t="s">
        <v>63</v>
      </c>
      <c r="E79" s="85">
        <f>IFERROR(INDEX('2024'!$C$114:$AC$210,MATCH($C79,'2024'!$C$114:$C$210,0),19),0)</f>
        <v>372608.11</v>
      </c>
      <c r="F79" s="86">
        <f>IFERROR(INDEX('2024'!$C$8:$AC$105,MATCH($C79,'2024'!$C$8:$C$105,0),19),0)</f>
        <v>143180.94999999998</v>
      </c>
      <c r="G79" s="87">
        <f t="shared" si="15"/>
        <v>0.3842668641860747</v>
      </c>
      <c r="H79" s="88">
        <f t="shared" si="16"/>
        <v>1.9668523428163245E-5</v>
      </c>
      <c r="I79" s="89">
        <f t="shared" si="17"/>
        <v>-229427.16</v>
      </c>
      <c r="J79" s="90">
        <f t="shared" si="18"/>
        <v>-0.6157331358139253</v>
      </c>
      <c r="K79" s="91">
        <f>VLOOKUP($C79,'2024'!$C$114:$U$210,VLOOKUP($L$4,Master!$D$9:$G$20,4,FALSE),FALSE)</f>
        <v>87518.929999999978</v>
      </c>
      <c r="L79" s="92">
        <f>VLOOKUP($C79,'2024'!$C$8:$U$104,VLOOKUP($L$4,Master!$D$9:$G$20,4,FALSE),FALSE)</f>
        <v>15241.44</v>
      </c>
      <c r="M79" s="92">
        <f t="shared" si="19"/>
        <v>0.17415020956037744</v>
      </c>
      <c r="N79" s="88">
        <f t="shared" si="20"/>
        <v>2.093690674066239E-6</v>
      </c>
      <c r="O79" s="92">
        <f t="shared" si="21"/>
        <v>-72277.489999999976</v>
      </c>
      <c r="P79" s="93">
        <f t="shared" si="22"/>
        <v>-0.82584979043962259</v>
      </c>
      <c r="Q79" s="81"/>
    </row>
    <row r="80" spans="2:17" s="82" customFormat="1" ht="12.75" x14ac:dyDescent="0.2">
      <c r="B80" s="73"/>
      <c r="C80" s="83">
        <v>42801</v>
      </c>
      <c r="D80" s="84" t="s">
        <v>136</v>
      </c>
      <c r="E80" s="85">
        <f>IFERROR(INDEX('2024'!$C$114:$AC$210,MATCH($C80,'2024'!$C$114:$C$210,0),19),0)</f>
        <v>481845.41999999993</v>
      </c>
      <c r="F80" s="86">
        <f>IFERROR(INDEX('2024'!$C$8:$AC$105,MATCH($C80,'2024'!$C$8:$C$105,0),19),0)</f>
        <v>966486.33</v>
      </c>
      <c r="G80" s="87">
        <f t="shared" si="15"/>
        <v>2.005801632399038</v>
      </c>
      <c r="H80" s="88">
        <f t="shared" si="16"/>
        <v>1.3276458233168949E-4</v>
      </c>
      <c r="I80" s="89">
        <f t="shared" si="17"/>
        <v>484640.91000000003</v>
      </c>
      <c r="J80" s="90">
        <f t="shared" si="18"/>
        <v>1.005801632399038</v>
      </c>
      <c r="K80" s="91">
        <f>VLOOKUP($C80,'2024'!$C$114:$U$210,VLOOKUP($L$4,Master!$D$9:$G$20,4,FALSE),FALSE)</f>
        <v>240922.70999999996</v>
      </c>
      <c r="L80" s="92">
        <f>VLOOKUP($C80,'2024'!$C$8:$U$104,VLOOKUP($L$4,Master!$D$9:$G$20,4,FALSE),FALSE)</f>
        <v>885872.98</v>
      </c>
      <c r="M80" s="92">
        <f t="shared" si="19"/>
        <v>3.6770007277437653</v>
      </c>
      <c r="N80" s="88">
        <f t="shared" si="20"/>
        <v>1.2169086363449043E-4</v>
      </c>
      <c r="O80" s="92">
        <f t="shared" si="21"/>
        <v>644950.27</v>
      </c>
      <c r="P80" s="93">
        <f t="shared" si="22"/>
        <v>2.6770007277437653</v>
      </c>
      <c r="Q80" s="81"/>
    </row>
    <row r="81" spans="2:17" s="82" customFormat="1" ht="12.75" x14ac:dyDescent="0.2">
      <c r="B81" s="73"/>
      <c r="C81" s="83">
        <v>42901</v>
      </c>
      <c r="D81" s="84" t="s">
        <v>137</v>
      </c>
      <c r="E81" s="85">
        <f>IFERROR(INDEX('2024'!$C$114:$AC$210,MATCH($C81,'2024'!$C$114:$C$210,0),19),0)</f>
        <v>43717568.859999992</v>
      </c>
      <c r="F81" s="86">
        <f>IFERROR(INDEX('2024'!$C$8:$AC$105,MATCH($C81,'2024'!$C$8:$C$105,0),19),0)</f>
        <v>38730638.239999995</v>
      </c>
      <c r="G81" s="87">
        <f t="shared" si="15"/>
        <v>0.88592845508015294</v>
      </c>
      <c r="H81" s="88">
        <f t="shared" si="16"/>
        <v>5.3203618610657023E-3</v>
      </c>
      <c r="I81" s="89">
        <f t="shared" si="17"/>
        <v>-4986930.6199999973</v>
      </c>
      <c r="J81" s="90">
        <f t="shared" si="18"/>
        <v>-0.11407154491984708</v>
      </c>
      <c r="K81" s="91">
        <f>VLOOKUP($C81,'2024'!$C$114:$U$210,VLOOKUP($L$4,Master!$D$9:$G$20,4,FALSE),FALSE)</f>
        <v>21858784.429999996</v>
      </c>
      <c r="L81" s="92">
        <f>VLOOKUP($C81,'2024'!$C$8:$U$104,VLOOKUP($L$4,Master!$D$9:$G$20,4,FALSE),FALSE)</f>
        <v>21223468.079999994</v>
      </c>
      <c r="M81" s="92">
        <f t="shared" si="19"/>
        <v>0.97093542177358849</v>
      </c>
      <c r="N81" s="88">
        <f t="shared" si="20"/>
        <v>2.915431690866381E-3</v>
      </c>
      <c r="O81" s="92">
        <f t="shared" si="21"/>
        <v>-635316.35000000149</v>
      </c>
      <c r="P81" s="93">
        <f t="shared" si="22"/>
        <v>-2.9064578226411539E-2</v>
      </c>
      <c r="Q81" s="81"/>
    </row>
    <row r="82" spans="2:17" s="82" customFormat="1" ht="25.5" x14ac:dyDescent="0.2">
      <c r="B82" s="73"/>
      <c r="C82" s="83">
        <v>43001</v>
      </c>
      <c r="D82" s="84" t="s">
        <v>138</v>
      </c>
      <c r="E82" s="85">
        <f>IFERROR(INDEX('2024'!$C$114:$AC$210,MATCH($C82,'2024'!$C$114:$C$210,0),19),0)</f>
        <v>733809.46</v>
      </c>
      <c r="F82" s="86">
        <f>IFERROR(INDEX('2024'!$C$8:$AC$105,MATCH($C82,'2024'!$C$8:$C$105,0),19),0)</f>
        <v>130544.2</v>
      </c>
      <c r="G82" s="87">
        <f t="shared" si="15"/>
        <v>0.17789931462589759</v>
      </c>
      <c r="H82" s="88">
        <f t="shared" si="16"/>
        <v>1.7932634586590107E-5</v>
      </c>
      <c r="I82" s="89">
        <f t="shared" si="17"/>
        <v>-603265.26</v>
      </c>
      <c r="J82" s="90">
        <f t="shared" si="18"/>
        <v>-0.82210068537410252</v>
      </c>
      <c r="K82" s="91">
        <f>VLOOKUP($C82,'2024'!$C$114:$U$210,VLOOKUP($L$4,Master!$D$9:$G$20,4,FALSE),FALSE)</f>
        <v>366904.73</v>
      </c>
      <c r="L82" s="92">
        <f>VLOOKUP($C82,'2024'!$C$8:$U$104,VLOOKUP($L$4,Master!$D$9:$G$20,4,FALSE),FALSE)</f>
        <v>95303.09</v>
      </c>
      <c r="M82" s="92">
        <f t="shared" si="19"/>
        <v>0.25974887268419788</v>
      </c>
      <c r="N82" s="88">
        <f t="shared" si="20"/>
        <v>1.309162328117917E-5</v>
      </c>
      <c r="O82" s="92">
        <f t="shared" si="21"/>
        <v>-271601.64</v>
      </c>
      <c r="P82" s="93">
        <f t="shared" si="22"/>
        <v>-0.74025112731580223</v>
      </c>
      <c r="Q82" s="81"/>
    </row>
    <row r="83" spans="2:17" s="82" customFormat="1" ht="12.75" x14ac:dyDescent="0.2">
      <c r="B83" s="73"/>
      <c r="C83" s="83">
        <v>43201</v>
      </c>
      <c r="D83" s="84" t="s">
        <v>139</v>
      </c>
      <c r="E83" s="85">
        <f>IFERROR(INDEX('2024'!$C$114:$AC$210,MATCH($C83,'2024'!$C$114:$C$210,0),19),0)</f>
        <v>1176277.8400000001</v>
      </c>
      <c r="F83" s="86">
        <f>IFERROR(INDEX('2024'!$C$8:$AC$105,MATCH($C83,'2024'!$C$8:$C$105,0),19),0)</f>
        <v>138800.56000000003</v>
      </c>
      <c r="G83" s="87">
        <f t="shared" si="15"/>
        <v>0.11799980861664452</v>
      </c>
      <c r="H83" s="88">
        <f t="shared" si="16"/>
        <v>1.9066796708655581E-5</v>
      </c>
      <c r="I83" s="89">
        <f t="shared" si="17"/>
        <v>-1037477.28</v>
      </c>
      <c r="J83" s="90">
        <f t="shared" si="18"/>
        <v>-0.88200019138335539</v>
      </c>
      <c r="K83" s="91">
        <f>VLOOKUP($C83,'2024'!$C$114:$U$210,VLOOKUP($L$4,Master!$D$9:$G$20,4,FALSE),FALSE)</f>
        <v>588138.92000000004</v>
      </c>
      <c r="L83" s="92">
        <f>VLOOKUP($C83,'2024'!$C$8:$U$104,VLOOKUP($L$4,Master!$D$9:$G$20,4,FALSE),FALSE)</f>
        <v>75688.580000000016</v>
      </c>
      <c r="M83" s="92">
        <f t="shared" si="19"/>
        <v>0.12869167032849996</v>
      </c>
      <c r="N83" s="88">
        <f t="shared" si="20"/>
        <v>1.0397211423547676E-5</v>
      </c>
      <c r="O83" s="92">
        <f t="shared" si="21"/>
        <v>-512450.34</v>
      </c>
      <c r="P83" s="93">
        <f t="shared" si="22"/>
        <v>-0.87130832967150007</v>
      </c>
      <c r="Q83" s="81"/>
    </row>
    <row r="84" spans="2:17" s="82" customFormat="1" ht="12.75" x14ac:dyDescent="0.2">
      <c r="B84" s="73"/>
      <c r="C84" s="83">
        <v>43301</v>
      </c>
      <c r="D84" s="84" t="s">
        <v>140</v>
      </c>
      <c r="E84" s="85">
        <f>IFERROR(INDEX('2024'!$C$114:$AC$210,MATCH($C84,'2024'!$C$114:$C$210,0),19),0)</f>
        <v>831690.3</v>
      </c>
      <c r="F84" s="86">
        <f>IFERROR(INDEX('2024'!$C$8:$AC$105,MATCH($C84,'2024'!$C$8:$C$105,0),19),0)</f>
        <v>314824.99000000005</v>
      </c>
      <c r="G84" s="87">
        <f t="shared" si="15"/>
        <v>0.37853632536053389</v>
      </c>
      <c r="H84" s="88">
        <f t="shared" si="16"/>
        <v>4.3246973089550397E-5</v>
      </c>
      <c r="I84" s="89">
        <f t="shared" si="17"/>
        <v>-516865.31</v>
      </c>
      <c r="J84" s="90">
        <f t="shared" si="18"/>
        <v>-0.62146367463946617</v>
      </c>
      <c r="K84" s="91">
        <f>VLOOKUP($C84,'2024'!$C$114:$U$210,VLOOKUP($L$4,Master!$D$9:$G$20,4,FALSE),FALSE)</f>
        <v>415845.15</v>
      </c>
      <c r="L84" s="92">
        <f>VLOOKUP($C84,'2024'!$C$8:$U$104,VLOOKUP($L$4,Master!$D$9:$G$20,4,FALSE),FALSE)</f>
        <v>232911.18000000002</v>
      </c>
      <c r="M84" s="92">
        <f t="shared" si="19"/>
        <v>0.56009113007570244</v>
      </c>
      <c r="N84" s="88">
        <f t="shared" si="20"/>
        <v>3.1994612415346786E-5</v>
      </c>
      <c r="O84" s="92">
        <f t="shared" si="21"/>
        <v>-182933.97</v>
      </c>
      <c r="P84" s="93">
        <f t="shared" si="22"/>
        <v>-0.43990886992429751</v>
      </c>
      <c r="Q84" s="81"/>
    </row>
    <row r="85" spans="2:17" s="82" customFormat="1" ht="12.75" x14ac:dyDescent="0.2">
      <c r="B85" s="73"/>
      <c r="C85" s="83">
        <v>50201</v>
      </c>
      <c r="D85" s="84" t="s">
        <v>79</v>
      </c>
      <c r="E85" s="85">
        <f>IFERROR(INDEX('2024'!$C$114:$AC$210,MATCH($C85,'2024'!$C$114:$C$210,0),19),0)</f>
        <v>684647.27</v>
      </c>
      <c r="F85" s="86">
        <f>IFERROR(INDEX('2024'!$C$8:$AC$105,MATCH($C85,'2024'!$C$8:$C$105,0),19),0)</f>
        <v>618900.32000000007</v>
      </c>
      <c r="G85" s="87">
        <f t="shared" si="15"/>
        <v>0.90396960174835728</v>
      </c>
      <c r="H85" s="88">
        <f t="shared" si="16"/>
        <v>8.5017283679272512E-5</v>
      </c>
      <c r="I85" s="89">
        <f t="shared" si="17"/>
        <v>-65746.949999999953</v>
      </c>
      <c r="J85" s="90">
        <f t="shared" si="18"/>
        <v>-9.603039825164271E-2</v>
      </c>
      <c r="K85" s="91">
        <f>VLOOKUP($C85,'2024'!$C$114:$U$210,VLOOKUP($L$4,Master!$D$9:$G$20,4,FALSE),FALSE)</f>
        <v>93048.200000000012</v>
      </c>
      <c r="L85" s="92">
        <f>VLOOKUP($C85,'2024'!$C$8:$U$104,VLOOKUP($L$4,Master!$D$9:$G$20,4,FALSE),FALSE)</f>
        <v>73859.299999999988</v>
      </c>
      <c r="M85" s="92">
        <f t="shared" si="19"/>
        <v>0.79377462433448454</v>
      </c>
      <c r="N85" s="88">
        <f t="shared" si="20"/>
        <v>1.0145926343118534E-5</v>
      </c>
      <c r="O85" s="92">
        <f t="shared" si="21"/>
        <v>-19188.900000000023</v>
      </c>
      <c r="P85" s="93">
        <f t="shared" si="22"/>
        <v>-0.20622537566551552</v>
      </c>
      <c r="Q85" s="81"/>
    </row>
    <row r="86" spans="2:17" s="82" customFormat="1" ht="12.75" x14ac:dyDescent="0.2">
      <c r="B86" s="73"/>
      <c r="C86" s="83">
        <v>50301</v>
      </c>
      <c r="D86" s="84" t="s">
        <v>80</v>
      </c>
      <c r="E86" s="85">
        <f>IFERROR(INDEX('2024'!$C$114:$AC$210,MATCH($C86,'2024'!$C$114:$C$210,0),19),0)</f>
        <v>2537314.0100000002</v>
      </c>
      <c r="F86" s="86">
        <f>IFERROR(INDEX('2024'!$C$8:$AC$105,MATCH($C86,'2024'!$C$8:$C$105,0),19),0)</f>
        <v>1876624.6400000001</v>
      </c>
      <c r="G86" s="87">
        <f t="shared" si="15"/>
        <v>0.73961071928972633</v>
      </c>
      <c r="H86" s="88">
        <f t="shared" si="16"/>
        <v>2.5778873305218623E-4</v>
      </c>
      <c r="I86" s="89">
        <f t="shared" si="17"/>
        <v>-660689.37000000011</v>
      </c>
      <c r="J86" s="90">
        <f t="shared" si="18"/>
        <v>-0.26038928071027362</v>
      </c>
      <c r="K86" s="91">
        <f>VLOOKUP($C86,'2024'!$C$114:$U$210,VLOOKUP($L$4,Master!$D$9:$G$20,4,FALSE),FALSE)</f>
        <v>392472.97000000003</v>
      </c>
      <c r="L86" s="92">
        <f>VLOOKUP($C86,'2024'!$C$8:$U$104,VLOOKUP($L$4,Master!$D$9:$G$20,4,FALSE),FALSE)</f>
        <v>206714.00999999998</v>
      </c>
      <c r="M86" s="92">
        <f t="shared" si="19"/>
        <v>0.52669616967507338</v>
      </c>
      <c r="N86" s="88">
        <f t="shared" si="20"/>
        <v>2.8395951756253689E-5</v>
      </c>
      <c r="O86" s="92">
        <f t="shared" si="21"/>
        <v>-185758.96000000005</v>
      </c>
      <c r="P86" s="93">
        <f t="shared" si="22"/>
        <v>-0.47330383032492668</v>
      </c>
      <c r="Q86" s="81"/>
    </row>
    <row r="87" spans="2:17" s="82" customFormat="1" ht="12.75" x14ac:dyDescent="0.2">
      <c r="B87" s="73"/>
      <c r="C87" s="83">
        <v>50401</v>
      </c>
      <c r="D87" s="84" t="s">
        <v>81</v>
      </c>
      <c r="E87" s="85">
        <f>IFERROR(INDEX('2024'!$C$114:$AC$210,MATCH($C87,'2024'!$C$114:$C$210,0),19),0)</f>
        <v>2276025.4299999997</v>
      </c>
      <c r="F87" s="86">
        <f>IFERROR(INDEX('2024'!$C$8:$AC$105,MATCH($C87,'2024'!$C$8:$C$105,0),19),0)</f>
        <v>2156347.59</v>
      </c>
      <c r="G87" s="87">
        <f t="shared" si="15"/>
        <v>0.94741805674816215</v>
      </c>
      <c r="H87" s="88">
        <f t="shared" si="16"/>
        <v>2.9621379864554854E-4</v>
      </c>
      <c r="I87" s="89">
        <f t="shared" si="17"/>
        <v>-119677.83999999985</v>
      </c>
      <c r="J87" s="90">
        <f t="shared" si="18"/>
        <v>-5.2581943251837862E-2</v>
      </c>
      <c r="K87" s="91">
        <f>VLOOKUP($C87,'2024'!$C$114:$U$210,VLOOKUP($L$4,Master!$D$9:$G$20,4,FALSE),FALSE)</f>
        <v>300351.93999999994</v>
      </c>
      <c r="L87" s="92">
        <f>VLOOKUP($C87,'2024'!$C$8:$U$104,VLOOKUP($L$4,Master!$D$9:$G$20,4,FALSE),FALSE)</f>
        <v>242769.37</v>
      </c>
      <c r="M87" s="92">
        <f t="shared" si="19"/>
        <v>0.80828300959201405</v>
      </c>
      <c r="N87" s="88">
        <f t="shared" si="20"/>
        <v>3.3348815198428509E-5</v>
      </c>
      <c r="O87" s="92">
        <f t="shared" si="21"/>
        <v>-57582.569999999949</v>
      </c>
      <c r="P87" s="93">
        <f t="shared" si="22"/>
        <v>-0.1917169904079859</v>
      </c>
      <c r="Q87" s="81"/>
    </row>
    <row r="88" spans="2:17" s="82" customFormat="1" ht="12.75" x14ac:dyDescent="0.2">
      <c r="B88" s="73"/>
      <c r="C88" s="83">
        <v>50801</v>
      </c>
      <c r="D88" s="84" t="s">
        <v>82</v>
      </c>
      <c r="E88" s="85">
        <f>IFERROR(INDEX('2024'!$C$114:$AC$210,MATCH($C88,'2024'!$C$114:$C$210,0),19),0)</f>
        <v>393916.68999999994</v>
      </c>
      <c r="F88" s="86">
        <f>IFERROR(INDEX('2024'!$C$8:$AC$105,MATCH($C88,'2024'!$C$8:$C$105,0),19),0)</f>
        <v>393916.68999999994</v>
      </c>
      <c r="G88" s="87">
        <f t="shared" si="15"/>
        <v>1</v>
      </c>
      <c r="H88" s="88">
        <f t="shared" si="16"/>
        <v>5.4111665315878396E-5</v>
      </c>
      <c r="I88" s="89">
        <f t="shared" si="17"/>
        <v>0</v>
      </c>
      <c r="J88" s="90">
        <f t="shared" si="18"/>
        <v>0</v>
      </c>
      <c r="K88" s="91">
        <f>VLOOKUP($C88,'2024'!$C$114:$U$210,VLOOKUP($L$4,Master!$D$9:$G$20,4,FALSE),FALSE)</f>
        <v>39391.660000000003</v>
      </c>
      <c r="L88" s="92">
        <f>VLOOKUP($C88,'2024'!$C$8:$U$104,VLOOKUP($L$4,Master!$D$9:$G$20,4,FALSE),FALSE)</f>
        <v>39391.660000000003</v>
      </c>
      <c r="M88" s="92">
        <f t="shared" si="19"/>
        <v>1</v>
      </c>
      <c r="N88" s="88">
        <f t="shared" si="20"/>
        <v>5.4111652952731571E-6</v>
      </c>
      <c r="O88" s="92">
        <f t="shared" si="21"/>
        <v>0</v>
      </c>
      <c r="P88" s="93">
        <f t="shared" si="22"/>
        <v>0</v>
      </c>
      <c r="Q88" s="81"/>
    </row>
    <row r="89" spans="2:17" s="82" customFormat="1" ht="12.75" x14ac:dyDescent="0.2">
      <c r="B89" s="73"/>
      <c r="C89" s="83">
        <v>50901</v>
      </c>
      <c r="D89" s="84" t="s">
        <v>83</v>
      </c>
      <c r="E89" s="85">
        <f>IFERROR(INDEX('2024'!$C$114:$AC$210,MATCH($C89,'2024'!$C$114:$C$210,0),19),0)</f>
        <v>12814057.65</v>
      </c>
      <c r="F89" s="86">
        <f>IFERROR(INDEX('2024'!$C$8:$AC$105,MATCH($C89,'2024'!$C$8:$C$105,0),19),0)</f>
        <v>10746553.399999999</v>
      </c>
      <c r="G89" s="87">
        <f t="shared" si="15"/>
        <v>0.83865342996954584</v>
      </c>
      <c r="H89" s="88">
        <f t="shared" si="16"/>
        <v>1.4762357514732749E-3</v>
      </c>
      <c r="I89" s="89">
        <f t="shared" si="17"/>
        <v>-2067504.2500000019</v>
      </c>
      <c r="J89" s="90">
        <f t="shared" si="18"/>
        <v>-0.16134657003045416</v>
      </c>
      <c r="K89" s="91">
        <f>VLOOKUP($C89,'2024'!$C$114:$U$210,VLOOKUP($L$4,Master!$D$9:$G$20,4,FALSE),FALSE)</f>
        <v>1822031.01</v>
      </c>
      <c r="L89" s="92">
        <f>VLOOKUP($C89,'2024'!$C$8:$U$104,VLOOKUP($L$4,Master!$D$9:$G$20,4,FALSE),FALSE)</f>
        <v>1091932.6100000001</v>
      </c>
      <c r="M89" s="92">
        <f t="shared" si="19"/>
        <v>0.59929419642533965</v>
      </c>
      <c r="N89" s="88">
        <f t="shared" si="20"/>
        <v>1.4999692432380457E-4</v>
      </c>
      <c r="O89" s="92">
        <f t="shared" si="21"/>
        <v>-730098.39999999991</v>
      </c>
      <c r="P89" s="93">
        <f t="shared" si="22"/>
        <v>-0.40070580357466029</v>
      </c>
      <c r="Q89" s="81"/>
    </row>
    <row r="90" spans="2:17" s="82" customFormat="1" ht="25.5" x14ac:dyDescent="0.2">
      <c r="B90" s="73"/>
      <c r="C90" s="83">
        <v>51001</v>
      </c>
      <c r="D90" s="84" t="s">
        <v>84</v>
      </c>
      <c r="E90" s="85">
        <f>IFERROR(INDEX('2024'!$C$114:$AC$210,MATCH($C90,'2024'!$C$114:$C$210,0),19),0)</f>
        <v>680696.14000000013</v>
      </c>
      <c r="F90" s="86">
        <f>IFERROR(INDEX('2024'!$C$8:$AC$105,MATCH($C90,'2024'!$C$8:$C$105,0),19),0)</f>
        <v>923617.71</v>
      </c>
      <c r="G90" s="87">
        <f t="shared" si="15"/>
        <v>1.3568722602129046</v>
      </c>
      <c r="H90" s="88">
        <f t="shared" si="16"/>
        <v>1.2687579295850103E-4</v>
      </c>
      <c r="I90" s="89">
        <f t="shared" si="17"/>
        <v>242921.56999999983</v>
      </c>
      <c r="J90" s="90">
        <f t="shared" si="18"/>
        <v>0.35687226021290469</v>
      </c>
      <c r="K90" s="91">
        <f>VLOOKUP($C90,'2024'!$C$114:$U$210,VLOOKUP($L$4,Master!$D$9:$G$20,4,FALSE),FALSE)</f>
        <v>80023.780000000028</v>
      </c>
      <c r="L90" s="92">
        <f>VLOOKUP($C90,'2024'!$C$8:$U$104,VLOOKUP($L$4,Master!$D$9:$G$20,4,FALSE),FALSE)</f>
        <v>100217.00000000001</v>
      </c>
      <c r="M90" s="92">
        <f t="shared" si="19"/>
        <v>1.252340241863106</v>
      </c>
      <c r="N90" s="88">
        <f t="shared" si="20"/>
        <v>1.3766638735112712E-5</v>
      </c>
      <c r="O90" s="92">
        <f t="shared" si="21"/>
        <v>20193.219999999987</v>
      </c>
      <c r="P90" s="93">
        <f t="shared" si="22"/>
        <v>0.25234024186310594</v>
      </c>
      <c r="Q90" s="81"/>
    </row>
    <row r="91" spans="2:17" s="82" customFormat="1" ht="12.75" x14ac:dyDescent="0.2">
      <c r="B91" s="73"/>
      <c r="C91" s="83">
        <v>51101</v>
      </c>
      <c r="D91" s="84" t="s">
        <v>85</v>
      </c>
      <c r="E91" s="85">
        <f>IFERROR(INDEX('2024'!$C$114:$AC$210,MATCH($C91,'2024'!$C$114:$C$210,0),19),0)</f>
        <v>300000</v>
      </c>
      <c r="F91" s="86">
        <f>IFERROR(INDEX('2024'!$C$8:$AC$105,MATCH($C91,'2024'!$C$8:$C$105,0),19),0)</f>
        <v>300000</v>
      </c>
      <c r="G91" s="87">
        <f t="shared" si="15"/>
        <v>1</v>
      </c>
      <c r="H91" s="88">
        <f t="shared" si="16"/>
        <v>4.1210489443246288E-5</v>
      </c>
      <c r="I91" s="89">
        <f t="shared" si="17"/>
        <v>0</v>
      </c>
      <c r="J91" s="90">
        <f t="shared" si="18"/>
        <v>0</v>
      </c>
      <c r="K91" s="91">
        <f>VLOOKUP($C91,'2024'!$C$114:$U$210,VLOOKUP($L$4,Master!$D$9:$G$20,4,FALSE),FALSE)</f>
        <v>30000</v>
      </c>
      <c r="L91" s="92">
        <f>VLOOKUP($C91,'2024'!$C$8:$U$104,VLOOKUP($L$4,Master!$D$9:$G$20,4,FALSE),FALSE)</f>
        <v>90000</v>
      </c>
      <c r="M91" s="92">
        <f t="shared" si="19"/>
        <v>3</v>
      </c>
      <c r="N91" s="88">
        <f t="shared" si="20"/>
        <v>1.2363146832973887E-5</v>
      </c>
      <c r="O91" s="92">
        <f t="shared" si="21"/>
        <v>60000</v>
      </c>
      <c r="P91" s="93">
        <f t="shared" si="22"/>
        <v>2</v>
      </c>
      <c r="Q91" s="81"/>
    </row>
    <row r="92" spans="2:17" s="82" customFormat="1" ht="12.75" x14ac:dyDescent="0.2">
      <c r="B92" s="73"/>
      <c r="C92" s="94">
        <v>51301</v>
      </c>
      <c r="D92" s="95" t="s">
        <v>86</v>
      </c>
      <c r="E92" s="96">
        <f>IFERROR(INDEX('2024'!$C$114:$AC$210,MATCH($C92,'2024'!$C$114:$C$210,0),19),0)</f>
        <v>436997.30000000005</v>
      </c>
      <c r="F92" s="97">
        <f>IFERROR(INDEX('2024'!$C$8:$AC$105,MATCH($C92,'2024'!$C$8:$C$105,0),19),0)</f>
        <v>391536.16</v>
      </c>
      <c r="G92" s="98">
        <f t="shared" si="15"/>
        <v>0.89596928859743508</v>
      </c>
      <c r="H92" s="99">
        <f t="shared" si="16"/>
        <v>5.3784655961097294E-5</v>
      </c>
      <c r="I92" s="100">
        <f t="shared" si="17"/>
        <v>-45461.140000000072</v>
      </c>
      <c r="J92" s="101">
        <f t="shared" si="18"/>
        <v>-0.10403071140256488</v>
      </c>
      <c r="K92" s="102">
        <f>VLOOKUP($C92,'2024'!$C$114:$U$210,VLOOKUP($L$4,Master!$D$9:$G$20,4,FALSE),FALSE)</f>
        <v>48385.53</v>
      </c>
      <c r="L92" s="104">
        <f>VLOOKUP($C92,'2024'!$C$8:$U$104,VLOOKUP($L$4,Master!$D$9:$G$20,4,FALSE),FALSE)</f>
        <v>62057.189999999995</v>
      </c>
      <c r="M92" s="103">
        <f t="shared" si="19"/>
        <v>1.2825567891888339</v>
      </c>
      <c r="N92" s="99">
        <f t="shared" si="20"/>
        <v>8.5246905779084292E-6</v>
      </c>
      <c r="O92" s="104">
        <f t="shared" si="21"/>
        <v>13671.659999999996</v>
      </c>
      <c r="P92" s="105">
        <f t="shared" si="22"/>
        <v>0.28255678918883387</v>
      </c>
      <c r="Q92" s="81"/>
    </row>
    <row r="93" spans="2:17" s="82" customFormat="1" ht="12.75" x14ac:dyDescent="0.2">
      <c r="B93" s="73"/>
      <c r="C93" s="94">
        <v>51401</v>
      </c>
      <c r="D93" s="95" t="s">
        <v>87</v>
      </c>
      <c r="E93" s="96">
        <f>IFERROR(INDEX('2024'!$C$114:$AC$210,MATCH($C93,'2024'!$C$114:$C$210,0),19),0)</f>
        <v>73796.53</v>
      </c>
      <c r="F93" s="97">
        <f>IFERROR(INDEX('2024'!$C$8:$AC$105,MATCH($C93,'2024'!$C$8:$C$105,0),19),0)</f>
        <v>71674.22</v>
      </c>
      <c r="G93" s="98">
        <f t="shared" si="15"/>
        <v>0.97124105970836305</v>
      </c>
      <c r="H93" s="99">
        <f t="shared" si="16"/>
        <v>9.8457656222097074E-6</v>
      </c>
      <c r="I93" s="100">
        <f t="shared" si="17"/>
        <v>-2122.3099999999977</v>
      </c>
      <c r="J93" s="101">
        <f t="shared" si="18"/>
        <v>-2.8758940291636989E-2</v>
      </c>
      <c r="K93" s="102">
        <f>VLOOKUP($C93,'2024'!$C$114:$U$210,VLOOKUP($L$4,Master!$D$9:$G$20,4,FALSE),FALSE)</f>
        <v>7402.59</v>
      </c>
      <c r="L93" s="104">
        <f>VLOOKUP($C93,'2024'!$C$8:$U$104,VLOOKUP($L$4,Master!$D$9:$G$20,4,FALSE),FALSE)</f>
        <v>6187.1099999999988</v>
      </c>
      <c r="M93" s="104">
        <f t="shared" si="19"/>
        <v>0.83580341475078301</v>
      </c>
      <c r="N93" s="99">
        <f t="shared" si="20"/>
        <v>8.499127711306783E-7</v>
      </c>
      <c r="O93" s="104">
        <f t="shared" si="21"/>
        <v>-1215.4800000000014</v>
      </c>
      <c r="P93" s="105">
        <f t="shared" si="22"/>
        <v>-0.16419658524921701</v>
      </c>
      <c r="Q93" s="81"/>
    </row>
    <row r="94" spans="2:17" s="82" customFormat="1" ht="12.75" x14ac:dyDescent="0.2">
      <c r="B94" s="73"/>
      <c r="C94" s="94">
        <v>51601</v>
      </c>
      <c r="D94" s="95" t="s">
        <v>88</v>
      </c>
      <c r="E94" s="96">
        <f>IFERROR(INDEX('2024'!$C$114:$AC$210,MATCH($C94,'2024'!$C$114:$C$210,0),19),0)</f>
        <v>435437.30000000005</v>
      </c>
      <c r="F94" s="97">
        <f>IFERROR(INDEX('2024'!$C$8:$AC$105,MATCH($C94,'2024'!$C$8:$C$105,0),19),0)</f>
        <v>397271.61000000004</v>
      </c>
      <c r="G94" s="98">
        <f t="shared" ref="G94:G105" si="23">IFERROR(F94/E94,0)</f>
        <v>0.91235089414710224</v>
      </c>
      <c r="H94" s="99">
        <f t="shared" ref="H94:H105" si="24">F94/$D$4</f>
        <v>5.4572524966688195E-5</v>
      </c>
      <c r="I94" s="100">
        <f t="shared" ref="I94:I105" si="25">F94-E94</f>
        <v>-38165.69</v>
      </c>
      <c r="J94" s="101">
        <f t="shared" ref="J94:J105" si="26">IFERROR(I94/E94,0)</f>
        <v>-8.7649105852897757E-2</v>
      </c>
      <c r="K94" s="102">
        <f>VLOOKUP($C94,'2024'!$C$114:$U$210,VLOOKUP($L$4,Master!$D$9:$G$20,4,FALSE),FALSE)</f>
        <v>57336.950000000033</v>
      </c>
      <c r="L94" s="104">
        <f>VLOOKUP($C94,'2024'!$C$8:$U$104,VLOOKUP($L$4,Master!$D$9:$G$20,4,FALSE),FALSE)</f>
        <v>40137.33</v>
      </c>
      <c r="M94" s="104">
        <f t="shared" ref="M94:M105" si="27">IFERROR(L94/K94,0)</f>
        <v>0.70002555071380634</v>
      </c>
      <c r="N94" s="99">
        <f t="shared" ref="N94:N105" si="28">L94/$D$4</f>
        <v>5.5135967141503083E-6</v>
      </c>
      <c r="O94" s="104">
        <f t="shared" ref="O94:O105" si="29">L94-K94</f>
        <v>-17199.620000000032</v>
      </c>
      <c r="P94" s="105">
        <f t="shared" ref="P94:P105" si="30">IFERROR(O94/K94,0)</f>
        <v>-0.29997444928619366</v>
      </c>
      <c r="Q94" s="81"/>
    </row>
    <row r="95" spans="2:17" s="82" customFormat="1" ht="12.75" x14ac:dyDescent="0.2">
      <c r="B95" s="73"/>
      <c r="C95" s="94">
        <v>51801</v>
      </c>
      <c r="D95" s="95" t="s">
        <v>89</v>
      </c>
      <c r="E95" s="96">
        <f>IFERROR(INDEX('2024'!$C$114:$AC$210,MATCH($C95,'2024'!$C$114:$C$210,0),19),0)</f>
        <v>15594763.599999998</v>
      </c>
      <c r="F95" s="97">
        <f>IFERROR(INDEX('2024'!$C$8:$AC$105,MATCH($C95,'2024'!$C$8:$C$105,0),19),0)</f>
        <v>15594763.599999998</v>
      </c>
      <c r="G95" s="98">
        <f t="shared" si="23"/>
        <v>1</v>
      </c>
      <c r="H95" s="99">
        <f t="shared" si="24"/>
        <v>2.1422261356924045E-3</v>
      </c>
      <c r="I95" s="100">
        <f t="shared" si="25"/>
        <v>0</v>
      </c>
      <c r="J95" s="101">
        <f t="shared" si="26"/>
        <v>0</v>
      </c>
      <c r="K95" s="102">
        <f>VLOOKUP($C95,'2024'!$C$114:$U$210,VLOOKUP($L$4,Master!$D$9:$G$20,4,FALSE),FALSE)</f>
        <v>1559476.36</v>
      </c>
      <c r="L95" s="104">
        <f>VLOOKUP($C95,'2024'!$C$8:$U$104,VLOOKUP($L$4,Master!$D$9:$G$20,4,FALSE),FALSE)</f>
        <v>1559476.36</v>
      </c>
      <c r="M95" s="104">
        <f t="shared" si="27"/>
        <v>1</v>
      </c>
      <c r="N95" s="99">
        <f t="shared" si="28"/>
        <v>2.142226135692405E-4</v>
      </c>
      <c r="O95" s="104">
        <f t="shared" si="29"/>
        <v>0</v>
      </c>
      <c r="P95" s="105">
        <f t="shared" si="30"/>
        <v>0</v>
      </c>
      <c r="Q95" s="81"/>
    </row>
    <row r="96" spans="2:17" s="82" customFormat="1" ht="25.5" x14ac:dyDescent="0.2">
      <c r="B96" s="73"/>
      <c r="C96" s="94">
        <v>51901</v>
      </c>
      <c r="D96" s="95" t="s">
        <v>90</v>
      </c>
      <c r="E96" s="96">
        <f>IFERROR(INDEX('2024'!$C$114:$AC$210,MATCH($C96,'2024'!$C$114:$C$210,0),19),0)</f>
        <v>390565.91000000003</v>
      </c>
      <c r="F96" s="97">
        <f>IFERROR(INDEX('2024'!$C$8:$AC$105,MATCH($C96,'2024'!$C$8:$C$105,0),19),0)</f>
        <v>376038.24000000011</v>
      </c>
      <c r="G96" s="98">
        <f t="shared" si="23"/>
        <v>0.96280353807632646</v>
      </c>
      <c r="H96" s="99">
        <f t="shared" si="24"/>
        <v>5.1655733065923061E-5</v>
      </c>
      <c r="I96" s="100">
        <f t="shared" si="25"/>
        <v>-14527.669999999925</v>
      </c>
      <c r="J96" s="101">
        <f t="shared" si="26"/>
        <v>-3.7196461923673582E-2</v>
      </c>
      <c r="K96" s="102">
        <f>VLOOKUP($C96,'2024'!$C$114:$U$210,VLOOKUP($L$4,Master!$D$9:$G$20,4,FALSE),FALSE)</f>
        <v>47809.229999999996</v>
      </c>
      <c r="L96" s="104">
        <f>VLOOKUP($C96,'2024'!$C$8:$U$104,VLOOKUP($L$4,Master!$D$9:$G$20,4,FALSE),FALSE)</f>
        <v>42240.65</v>
      </c>
      <c r="M96" s="104">
        <f t="shared" si="27"/>
        <v>0.8835250013438829</v>
      </c>
      <c r="N96" s="99">
        <f t="shared" si="28"/>
        <v>5.8025262030028708E-6</v>
      </c>
      <c r="O96" s="104">
        <f t="shared" si="29"/>
        <v>-5568.5799999999945</v>
      </c>
      <c r="P96" s="105">
        <f t="shared" si="30"/>
        <v>-0.11647499865611713</v>
      </c>
      <c r="Q96" s="81"/>
    </row>
    <row r="97" spans="2:17" s="82" customFormat="1" ht="12.75" x14ac:dyDescent="0.2">
      <c r="B97" s="73"/>
      <c r="C97" s="94">
        <v>52001</v>
      </c>
      <c r="D97" s="95" t="s">
        <v>91</v>
      </c>
      <c r="E97" s="96">
        <f>IFERROR(INDEX('2024'!$C$114:$AC$210,MATCH($C97,'2024'!$C$114:$C$210,0),19),0)</f>
        <v>1901171.9699999997</v>
      </c>
      <c r="F97" s="97">
        <f>IFERROR(INDEX('2024'!$C$8:$AC$105,MATCH($C97,'2024'!$C$8:$C$105,0),19),0)</f>
        <v>1203681.17</v>
      </c>
      <c r="G97" s="98">
        <f t="shared" si="23"/>
        <v>0.63312587656128771</v>
      </c>
      <c r="H97" s="99">
        <f t="shared" si="24"/>
        <v>1.6534763383106444E-4</v>
      </c>
      <c r="I97" s="100">
        <f t="shared" si="25"/>
        <v>-697490.79999999981</v>
      </c>
      <c r="J97" s="101">
        <f t="shared" si="26"/>
        <v>-0.36687412343871234</v>
      </c>
      <c r="K97" s="102">
        <f>VLOOKUP($C97,'2024'!$C$114:$U$210,VLOOKUP($L$4,Master!$D$9:$G$20,4,FALSE),FALSE)</f>
        <v>284414.13</v>
      </c>
      <c r="L97" s="104">
        <f>VLOOKUP($C97,'2024'!$C$8:$U$104,VLOOKUP($L$4,Master!$D$9:$G$20,4,FALSE),FALSE)</f>
        <v>105076.90000000002</v>
      </c>
      <c r="M97" s="104">
        <f t="shared" si="27"/>
        <v>0.36945035044496566</v>
      </c>
      <c r="N97" s="99">
        <f t="shared" si="28"/>
        <v>1.4434234927263489E-5</v>
      </c>
      <c r="O97" s="104">
        <f t="shared" si="29"/>
        <v>-179337.22999999998</v>
      </c>
      <c r="P97" s="105">
        <f t="shared" si="30"/>
        <v>-0.63054964955503434</v>
      </c>
      <c r="Q97" s="81"/>
    </row>
    <row r="98" spans="2:17" s="82" customFormat="1" ht="12.75" x14ac:dyDescent="0.2">
      <c r="B98" s="73"/>
      <c r="C98" s="94">
        <v>52301</v>
      </c>
      <c r="D98" s="95" t="s">
        <v>92</v>
      </c>
      <c r="E98" s="96">
        <f>IFERROR(INDEX('2024'!$C$114:$AC$210,MATCH($C98,'2024'!$C$114:$C$210,0),19),0)</f>
        <v>403109.39</v>
      </c>
      <c r="F98" s="97">
        <f>IFERROR(INDEX('2024'!$C$8:$AC$105,MATCH($C98,'2024'!$C$8:$C$105,0),19),0)</f>
        <v>344490.00000000006</v>
      </c>
      <c r="G98" s="98">
        <f t="shared" si="23"/>
        <v>0.85458192874147643</v>
      </c>
      <c r="H98" s="99">
        <f t="shared" si="24"/>
        <v>4.7322005027679721E-5</v>
      </c>
      <c r="I98" s="100">
        <f t="shared" si="25"/>
        <v>-58619.389999999956</v>
      </c>
      <c r="J98" s="101">
        <f t="shared" si="26"/>
        <v>-0.14541807125852355</v>
      </c>
      <c r="K98" s="102">
        <f>VLOOKUP($C98,'2024'!$C$114:$U$210,VLOOKUP($L$4,Master!$D$9:$G$20,4,FALSE),FALSE)</f>
        <v>52439.63</v>
      </c>
      <c r="L98" s="104">
        <f>VLOOKUP($C98,'2024'!$C$8:$U$104,VLOOKUP($L$4,Master!$D$9:$G$20,4,FALSE),FALSE)</f>
        <v>32288.82</v>
      </c>
      <c r="M98" s="104">
        <f t="shared" si="27"/>
        <v>0.61573317736986322</v>
      </c>
      <c r="N98" s="99">
        <f t="shared" si="28"/>
        <v>4.435460252482932E-6</v>
      </c>
      <c r="O98" s="104">
        <f t="shared" si="29"/>
        <v>-20150.809999999998</v>
      </c>
      <c r="P98" s="105">
        <f t="shared" si="30"/>
        <v>-0.38426682263013678</v>
      </c>
      <c r="Q98" s="81"/>
    </row>
    <row r="99" spans="2:17" s="82" customFormat="1" ht="12.75" x14ac:dyDescent="0.2">
      <c r="B99" s="73"/>
      <c r="C99" s="94">
        <v>52401</v>
      </c>
      <c r="D99" s="95" t="s">
        <v>93</v>
      </c>
      <c r="E99" s="96">
        <f>IFERROR(INDEX('2024'!$C$114:$AC$210,MATCH($C99,'2024'!$C$114:$C$210,0),19),0)</f>
        <v>142372.81</v>
      </c>
      <c r="F99" s="97">
        <f>IFERROR(INDEX('2024'!$C$8:$AC$105,MATCH($C99,'2024'!$C$8:$C$105,0),19),0)</f>
        <v>119872.81000000001</v>
      </c>
      <c r="G99" s="98">
        <f t="shared" si="23"/>
        <v>0.84196420650825121</v>
      </c>
      <c r="H99" s="99">
        <f t="shared" si="24"/>
        <v>1.6466723903457562E-5</v>
      </c>
      <c r="I99" s="100">
        <f t="shared" si="25"/>
        <v>-22499.999999999985</v>
      </c>
      <c r="J99" s="101">
        <f t="shared" si="26"/>
        <v>-0.15803579349174879</v>
      </c>
      <c r="K99" s="102">
        <f>VLOOKUP($C99,'2024'!$C$114:$U$210,VLOOKUP($L$4,Master!$D$9:$G$20,4,FALSE),FALSE)</f>
        <v>17463.599999999999</v>
      </c>
      <c r="L99" s="104">
        <f>VLOOKUP($C99,'2024'!$C$8:$U$104,VLOOKUP($L$4,Master!$D$9:$G$20,4,FALSE),FALSE)</f>
        <v>8713.6</v>
      </c>
      <c r="M99" s="104">
        <f t="shared" si="27"/>
        <v>0.49895783229116569</v>
      </c>
      <c r="N99" s="99">
        <f t="shared" si="28"/>
        <v>1.1969724027089028E-6</v>
      </c>
      <c r="O99" s="104">
        <f t="shared" si="29"/>
        <v>-8749.9999999999982</v>
      </c>
      <c r="P99" s="105">
        <f t="shared" si="30"/>
        <v>-0.50104216770883436</v>
      </c>
      <c r="Q99" s="81"/>
    </row>
    <row r="100" spans="2:17" s="82" customFormat="1" ht="12.75" x14ac:dyDescent="0.2">
      <c r="B100" s="73"/>
      <c r="C100" s="94">
        <v>52601</v>
      </c>
      <c r="D100" s="95" t="s">
        <v>94</v>
      </c>
      <c r="E100" s="96">
        <f>IFERROR(INDEX('2024'!$C$114:$AC$210,MATCH($C100,'2024'!$C$114:$C$210,0),19),0)</f>
        <v>1184786.81</v>
      </c>
      <c r="F100" s="97">
        <f>IFERROR(INDEX('2024'!$C$8:$AC$105,MATCH($C100,'2024'!$C$8:$C$105,0),19),0)</f>
        <v>304285.86000000004</v>
      </c>
      <c r="G100" s="98">
        <f t="shared" ref="G100:G104" si="31">IFERROR(F100/E100,0)</f>
        <v>0.25682752156904926</v>
      </c>
      <c r="H100" s="99">
        <f t="shared" ref="H100:H104" si="32">F100/$D$4</f>
        <v>4.1799230737530398E-5</v>
      </c>
      <c r="I100" s="100">
        <f t="shared" ref="I100:I104" si="33">F100-E100</f>
        <v>-880500.95</v>
      </c>
      <c r="J100" s="101">
        <f t="shared" ref="J100:J104" si="34">IFERROR(I100/E100,0)</f>
        <v>-0.74317247843095069</v>
      </c>
      <c r="K100" s="102">
        <f>VLOOKUP($C100,'2024'!$C$114:$U$210,VLOOKUP($L$4,Master!$D$9:$G$20,4,FALSE),FALSE)</f>
        <v>447856.61</v>
      </c>
      <c r="L100" s="104">
        <f>VLOOKUP($C100,'2024'!$C$8:$U$104,VLOOKUP($L$4,Master!$D$9:$G$20,4,FALSE),FALSE)</f>
        <v>46964.46</v>
      </c>
      <c r="M100" s="104">
        <f t="shared" ref="M100:M104" si="35">IFERROR(L100/K100,0)</f>
        <v>0.10486494773405265</v>
      </c>
      <c r="N100" s="99">
        <f t="shared" ref="N100:N104" si="36">L100/$D$4</f>
        <v>6.4514279434592088E-6</v>
      </c>
      <c r="O100" s="104">
        <f t="shared" ref="O100:O104" si="37">L100-K100</f>
        <v>-400892.14999999997</v>
      </c>
      <c r="P100" s="105">
        <f t="shared" ref="P100:P104" si="38">IFERROR(O100/K100,0)</f>
        <v>-0.89513505226594725</v>
      </c>
      <c r="Q100" s="81"/>
    </row>
    <row r="101" spans="2:17" s="82" customFormat="1" ht="12.75" x14ac:dyDescent="0.2">
      <c r="B101" s="73"/>
      <c r="C101" s="94">
        <v>60101</v>
      </c>
      <c r="D101" s="95" t="s">
        <v>95</v>
      </c>
      <c r="E101" s="96">
        <f>IFERROR(INDEX('2024'!$C$114:$AC$210,MATCH($C101,'2024'!$C$114:$C$210,0),19),0)</f>
        <v>613798638.51000011</v>
      </c>
      <c r="F101" s="97">
        <f>IFERROR(INDEX('2024'!$C$8:$AC$105,MATCH($C101,'2024'!$C$8:$C$105,0),19),0)</f>
        <v>607412373.5799998</v>
      </c>
      <c r="G101" s="98">
        <f t="shared" si="31"/>
        <v>0.98959550489472736</v>
      </c>
      <c r="H101" s="99">
        <f t="shared" si="32"/>
        <v>8.3439204030385836E-2</v>
      </c>
      <c r="I101" s="100">
        <f t="shared" si="33"/>
        <v>-6386264.9300003052</v>
      </c>
      <c r="J101" s="101">
        <f t="shared" si="34"/>
        <v>-1.0404495105272638E-2</v>
      </c>
      <c r="K101" s="102">
        <f>VLOOKUP($C101,'2024'!$C$114:$U$210,VLOOKUP($L$4,Master!$D$9:$G$20,4,FALSE),FALSE)</f>
        <v>65066426.219999984</v>
      </c>
      <c r="L101" s="104">
        <f>VLOOKUP($C101,'2024'!$C$8:$U$104,VLOOKUP($L$4,Master!$D$9:$G$20,4,FALSE),FALSE)</f>
        <v>63063391.829999961</v>
      </c>
      <c r="M101" s="104">
        <f t="shared" si="35"/>
        <v>0.96921554622921136</v>
      </c>
      <c r="N101" s="99">
        <f t="shared" si="36"/>
        <v>8.6629108108850581E-3</v>
      </c>
      <c r="O101" s="104">
        <f t="shared" si="37"/>
        <v>-2003034.3900000229</v>
      </c>
      <c r="P101" s="105">
        <f t="shared" si="38"/>
        <v>-3.0784453770788697E-2</v>
      </c>
      <c r="Q101" s="81"/>
    </row>
    <row r="102" spans="2:17" s="82" customFormat="1" ht="12.75" x14ac:dyDescent="0.2">
      <c r="B102" s="73"/>
      <c r="C102" s="94">
        <v>60201</v>
      </c>
      <c r="D102" s="95" t="s">
        <v>96</v>
      </c>
      <c r="E102" s="96">
        <f>IFERROR(INDEX('2024'!$C$114:$AC$210,MATCH($C102,'2024'!$C$114:$C$210,0),19),0)</f>
        <v>357825965.65999991</v>
      </c>
      <c r="F102" s="97">
        <f>IFERROR(INDEX('2024'!$C$8:$AC$105,MATCH($C102,'2024'!$C$8:$C$105,0),19),0)</f>
        <v>340744225.64999992</v>
      </c>
      <c r="G102" s="98">
        <f t="shared" si="31"/>
        <v>0.95226243579474956</v>
      </c>
      <c r="H102" s="99">
        <f t="shared" si="32"/>
        <v>4.6807454379988178E-2</v>
      </c>
      <c r="I102" s="100">
        <f t="shared" si="33"/>
        <v>-17081740.00999999</v>
      </c>
      <c r="J102" s="101">
        <f t="shared" si="34"/>
        <v>-4.7737564205250459E-2</v>
      </c>
      <c r="K102" s="102">
        <f>VLOOKUP($C102,'2024'!$C$114:$U$210,VLOOKUP($L$4,Master!$D$9:$G$20,4,FALSE),FALSE)</f>
        <v>34975822.140000001</v>
      </c>
      <c r="L102" s="104">
        <f>VLOOKUP($C102,'2024'!$C$8:$U$104,VLOOKUP($L$4,Master!$D$9:$G$20,4,FALSE),FALSE)</f>
        <v>34870246.469999991</v>
      </c>
      <c r="M102" s="104">
        <f t="shared" si="35"/>
        <v>0.99698146709525759</v>
      </c>
      <c r="N102" s="99">
        <f t="shared" si="36"/>
        <v>4.7900664134511023E-3</v>
      </c>
      <c r="O102" s="104">
        <f t="shared" si="37"/>
        <v>-105575.67000000924</v>
      </c>
      <c r="P102" s="105">
        <f t="shared" si="38"/>
        <v>-3.0185329047424428E-3</v>
      </c>
      <c r="Q102" s="81"/>
    </row>
    <row r="103" spans="2:17" s="82" customFormat="1" ht="12.75" x14ac:dyDescent="0.2">
      <c r="B103" s="73"/>
      <c r="C103" s="94">
        <v>60301</v>
      </c>
      <c r="D103" s="95" t="s">
        <v>97</v>
      </c>
      <c r="E103" s="96">
        <f>IFERROR(INDEX('2024'!$C$114:$AC$210,MATCH($C103,'2024'!$C$114:$C$210,0),19),0)</f>
        <v>54136909.780000001</v>
      </c>
      <c r="F103" s="97">
        <f>IFERROR(INDEX('2024'!$C$8:$AC$105,MATCH($C103,'2024'!$C$8:$C$105,0),19),0)</f>
        <v>51862202.86999996</v>
      </c>
      <c r="G103" s="98">
        <f t="shared" si="31"/>
        <v>0.95798232815201445</v>
      </c>
      <c r="H103" s="99">
        <f t="shared" si="32"/>
        <v>7.1242225462587686E-3</v>
      </c>
      <c r="I103" s="100">
        <f t="shared" si="33"/>
        <v>-2274706.9100000411</v>
      </c>
      <c r="J103" s="101">
        <f t="shared" si="34"/>
        <v>-4.2017671847985577E-2</v>
      </c>
      <c r="K103" s="102">
        <f>VLOOKUP($C103,'2024'!$C$114:$U$210,VLOOKUP($L$4,Master!$D$9:$G$20,4,FALSE),FALSE)</f>
        <v>6494374.9799999986</v>
      </c>
      <c r="L103" s="104">
        <f>VLOOKUP($C103,'2024'!$C$8:$U$104,VLOOKUP($L$4,Master!$D$9:$G$20,4,FALSE),FALSE)</f>
        <v>7355704.9799999921</v>
      </c>
      <c r="M103" s="104">
        <f t="shared" si="35"/>
        <v>1.1326270815363348</v>
      </c>
      <c r="N103" s="99">
        <f t="shared" si="36"/>
        <v>1.0104406747530794E-3</v>
      </c>
      <c r="O103" s="104">
        <f t="shared" si="37"/>
        <v>861329.99999999348</v>
      </c>
      <c r="P103" s="105">
        <f t="shared" si="38"/>
        <v>0.13262708153633496</v>
      </c>
      <c r="Q103" s="81"/>
    </row>
    <row r="104" spans="2:17" s="82" customFormat="1" ht="12.75" x14ac:dyDescent="0.2">
      <c r="B104" s="73"/>
      <c r="C104" s="94">
        <v>60501</v>
      </c>
      <c r="D104" s="95" t="s">
        <v>98</v>
      </c>
      <c r="E104" s="96">
        <f>IFERROR(INDEX('2024'!$C$114:$AC$210,MATCH($C104,'2024'!$C$114:$C$210,0),19),0)</f>
        <v>9241949.6799999978</v>
      </c>
      <c r="F104" s="97">
        <f>IFERROR(INDEX('2024'!$C$8:$AC$105,MATCH($C104,'2024'!$C$8:$C$105,0),19),0)</f>
        <v>7626159.5200000014</v>
      </c>
      <c r="G104" s="98">
        <f t="shared" si="31"/>
        <v>0.82516782541062306</v>
      </c>
      <c r="H104" s="99">
        <f t="shared" si="32"/>
        <v>1.0475925546382407E-3</v>
      </c>
      <c r="I104" s="100">
        <f t="shared" si="33"/>
        <v>-1615790.1599999964</v>
      </c>
      <c r="J104" s="101">
        <f t="shared" si="34"/>
        <v>-0.174832174589377</v>
      </c>
      <c r="K104" s="102">
        <f>VLOOKUP($C104,'2024'!$C$114:$U$210,VLOOKUP($L$4,Master!$D$9:$G$20,4,FALSE),FALSE)</f>
        <v>26481.190000000002</v>
      </c>
      <c r="L104" s="104">
        <f>VLOOKUP($C104,'2024'!$C$8:$U$104,VLOOKUP($L$4,Master!$D$9:$G$20,4,FALSE),FALSE)</f>
        <v>63428.05000000001</v>
      </c>
      <c r="M104" s="104">
        <f t="shared" si="35"/>
        <v>2.3952114689709942</v>
      </c>
      <c r="N104" s="99">
        <f t="shared" si="36"/>
        <v>8.7130032831023271E-6</v>
      </c>
      <c r="O104" s="104">
        <f t="shared" si="37"/>
        <v>36946.860000000008</v>
      </c>
      <c r="P104" s="105">
        <f t="shared" si="38"/>
        <v>1.3952114689709942</v>
      </c>
      <c r="Q104" s="81"/>
    </row>
    <row r="105" spans="2:17" s="82" customFormat="1" ht="13.5" thickBot="1" x14ac:dyDescent="0.25">
      <c r="B105" s="73"/>
      <c r="C105" s="94">
        <v>60601</v>
      </c>
      <c r="D105" s="95" t="s">
        <v>99</v>
      </c>
      <c r="E105" s="96">
        <f>IFERROR(INDEX('2024'!$C$114:$AC$210,MATCH($C105,'2024'!$C$114:$C$210,0),19),0)</f>
        <v>852942.72</v>
      </c>
      <c r="F105" s="97">
        <f>IFERROR(INDEX('2024'!$C$8:$AC$105,MATCH($C105,'2024'!$C$8:$C$105,0),19),0)</f>
        <v>443540.05000000005</v>
      </c>
      <c r="G105" s="98">
        <f t="shared" si="23"/>
        <v>0.52001153137223566</v>
      </c>
      <c r="H105" s="99">
        <f t="shared" si="24"/>
        <v>6.0928341827273108E-5</v>
      </c>
      <c r="I105" s="100">
        <f t="shared" si="25"/>
        <v>-409402.66999999993</v>
      </c>
      <c r="J105" s="101">
        <f t="shared" si="26"/>
        <v>-0.47998846862776429</v>
      </c>
      <c r="K105" s="102">
        <f>VLOOKUP($C105,'2024'!$C$114:$U$210,VLOOKUP($L$4,Master!$D$9:$G$20,4,FALSE),FALSE)</f>
        <v>228793.87999999998</v>
      </c>
      <c r="L105" s="104">
        <f>VLOOKUP($C105,'2024'!$C$8:$U$104,VLOOKUP($L$4,Master!$D$9:$G$20,4,FALSE),FALSE)</f>
        <v>35144.61</v>
      </c>
      <c r="M105" s="104">
        <f t="shared" si="27"/>
        <v>0.15360817343540834</v>
      </c>
      <c r="N105" s="99">
        <f t="shared" si="28"/>
        <v>4.8277552646400267E-6</v>
      </c>
      <c r="O105" s="104">
        <f t="shared" si="29"/>
        <v>-193649.26999999996</v>
      </c>
      <c r="P105" s="105">
        <f t="shared" si="30"/>
        <v>-0.84639182656459155</v>
      </c>
      <c r="Q105" s="81"/>
    </row>
    <row r="106" spans="2:17" ht="16.5" thickTop="1" thickBot="1" x14ac:dyDescent="0.25">
      <c r="B106" s="106"/>
      <c r="C106" s="107"/>
      <c r="D106" s="108"/>
      <c r="E106" s="109"/>
      <c r="F106" s="109"/>
      <c r="G106" s="110"/>
      <c r="H106" s="110"/>
      <c r="I106" s="109"/>
      <c r="J106" s="110"/>
      <c r="K106" s="111"/>
      <c r="L106" s="109"/>
      <c r="M106" s="109"/>
      <c r="N106" s="110"/>
      <c r="O106" s="109"/>
      <c r="P106" s="110"/>
      <c r="Q106" s="112"/>
    </row>
    <row r="107" spans="2:17" ht="15.75" thickTop="1" x14ac:dyDescent="0.2"/>
    <row r="108" spans="2:17" x14ac:dyDescent="0.2">
      <c r="E108" s="118"/>
      <c r="F108" s="118"/>
      <c r="G108" s="119"/>
      <c r="H108" s="119"/>
      <c r="I108" s="120"/>
      <c r="J108" s="119"/>
      <c r="K108" s="118"/>
      <c r="L108" s="118"/>
      <c r="M108" s="118"/>
      <c r="N108" s="119"/>
      <c r="O108" s="120"/>
      <c r="P108" s="119"/>
    </row>
    <row r="109" spans="2:17" x14ac:dyDescent="0.2">
      <c r="E109" s="121"/>
      <c r="F109" s="121"/>
    </row>
  </sheetData>
  <sheetProtection algorithmName="SHA-512" hashValue="z6Sx5ikBakqyyKxCzPjcYh9Cv/Ja6XipVoNUSG5LNFKoLzwPvCWzhFzzg6CCGAkf/+3RYJQgNZf/KNB4GxmomQ==" saltValue="c1YrQqyugKdqYre65TrZE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2"/>
  <sheetViews>
    <sheetView showGridLines="0" zoomScale="70" zoomScaleNormal="70" workbookViewId="0">
      <selection activeCell="C1" sqref="C1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5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125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100</v>
      </c>
      <c r="G5" s="125" t="s">
        <v>101</v>
      </c>
      <c r="H5" s="125" t="s">
        <v>102</v>
      </c>
      <c r="I5" s="125" t="s">
        <v>103</v>
      </c>
      <c r="J5" s="125" t="s">
        <v>104</v>
      </c>
      <c r="K5" s="125" t="s">
        <v>105</v>
      </c>
      <c r="L5" s="125" t="s">
        <v>106</v>
      </c>
      <c r="M5" s="125" t="s">
        <v>107</v>
      </c>
      <c r="N5" s="125" t="s">
        <v>108</v>
      </c>
      <c r="O5" s="125" t="s">
        <v>109</v>
      </c>
      <c r="P5" s="125" t="s">
        <v>110</v>
      </c>
      <c r="Q5" s="125" t="s">
        <v>111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114</v>
      </c>
      <c r="D6" s="127" t="s">
        <v>112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117</v>
      </c>
      <c r="D7" s="185"/>
      <c r="E7" s="132">
        <v>173439677.43000001</v>
      </c>
      <c r="F7" s="132">
        <v>221610479.78000003</v>
      </c>
      <c r="G7" s="132">
        <v>293208537.77999997</v>
      </c>
      <c r="H7" s="132">
        <v>377028888.22000003</v>
      </c>
      <c r="I7" s="132">
        <v>256091192.23000005</v>
      </c>
      <c r="J7" s="132">
        <v>275649956.54000008</v>
      </c>
      <c r="K7" s="132">
        <v>284375735.06999993</v>
      </c>
      <c r="L7" s="132">
        <v>211864606.26999998</v>
      </c>
      <c r="M7" s="132">
        <v>299835057.98999989</v>
      </c>
      <c r="N7" s="132">
        <v>261411537.19000006</v>
      </c>
      <c r="O7" s="132">
        <f>SUM(O8:O104)</f>
        <v>0</v>
      </c>
      <c r="P7" s="132">
        <f>SUM(P8:P104)</f>
        <v>0</v>
      </c>
      <c r="Q7" s="132">
        <f>SUM(Q8:Q104)</f>
        <v>2654515668.4999995</v>
      </c>
      <c r="R7" s="133"/>
      <c r="S7" s="134"/>
      <c r="T7" s="131"/>
      <c r="U7" s="132">
        <f>SUM(U8:U104)</f>
        <v>2654515668.4999995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>
        <v>80700.26999999999</v>
      </c>
      <c r="M8" s="137">
        <v>65664.38</v>
      </c>
      <c r="N8" s="137">
        <v>118583.78000000003</v>
      </c>
      <c r="O8" s="137"/>
      <c r="P8" s="137"/>
      <c r="Q8" s="137">
        <f>SUM(E8:P8)</f>
        <v>1202571.95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1202571.95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905011.06</v>
      </c>
      <c r="J9" s="137">
        <v>916383.87000000011</v>
      </c>
      <c r="K9" s="137">
        <v>813506.08000000007</v>
      </c>
      <c r="L9" s="137">
        <v>647368.49000000011</v>
      </c>
      <c r="M9" s="137">
        <v>676855.39000000036</v>
      </c>
      <c r="N9" s="137">
        <v>807629.46999999986</v>
      </c>
      <c r="O9" s="137"/>
      <c r="P9" s="137"/>
      <c r="Q9" s="137">
        <f t="shared" ref="Q9:Q72" si="0">SUM(E9:P9)</f>
        <v>8255959.1800000006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8255959.1800000006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>
        <v>25901.000000000004</v>
      </c>
      <c r="M10" s="137">
        <v>34442.729999999996</v>
      </c>
      <c r="N10" s="137">
        <v>33288.11</v>
      </c>
      <c r="O10" s="137"/>
      <c r="P10" s="137"/>
      <c r="Q10" s="137">
        <f t="shared" si="0"/>
        <v>302014.47999999992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302014.47999999992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>
        <v>4220</v>
      </c>
      <c r="M11" s="137">
        <v>2880</v>
      </c>
      <c r="N11" s="137">
        <v>4180</v>
      </c>
      <c r="O11" s="137"/>
      <c r="P11" s="137"/>
      <c r="Q11" s="137">
        <f t="shared" si="0"/>
        <v>33640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33640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>
        <v>89802.51</v>
      </c>
      <c r="M12" s="137">
        <v>75811.69</v>
      </c>
      <c r="N12" s="137">
        <v>70850.34</v>
      </c>
      <c r="O12" s="137"/>
      <c r="P12" s="137"/>
      <c r="Q12" s="137">
        <f t="shared" si="0"/>
        <v>845759.14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845759.14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2095504.86</v>
      </c>
      <c r="F13" s="137">
        <v>2798750.8500000034</v>
      </c>
      <c r="G13" s="137">
        <v>2675253.6799999988</v>
      </c>
      <c r="H13" s="137">
        <v>2652904.6600000029</v>
      </c>
      <c r="I13" s="137">
        <v>2550383.3400000031</v>
      </c>
      <c r="J13" s="137">
        <v>2799323.0400000005</v>
      </c>
      <c r="K13" s="137">
        <v>2628547.2199999983</v>
      </c>
      <c r="L13" s="137">
        <v>2810013.0499999966</v>
      </c>
      <c r="M13" s="137">
        <v>2631812.1399999997</v>
      </c>
      <c r="N13" s="137">
        <v>2565021.4300000002</v>
      </c>
      <c r="O13" s="137"/>
      <c r="P13" s="137"/>
      <c r="Q13" s="137">
        <f t="shared" si="0"/>
        <v>26207514.270000003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26207514.270000003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>
        <v>850205.12000000034</v>
      </c>
      <c r="M14" s="137">
        <v>1089076.9299999992</v>
      </c>
      <c r="N14" s="137">
        <v>1123822.2699999991</v>
      </c>
      <c r="O14" s="137"/>
      <c r="P14" s="137"/>
      <c r="Q14" s="137">
        <f t="shared" si="0"/>
        <v>9607807.2899999991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9607807.2899999991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20457.62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>
        <v>61230.879999999997</v>
      </c>
      <c r="M15" s="137">
        <v>45567.909999999996</v>
      </c>
      <c r="N15" s="137">
        <v>55330.429999999978</v>
      </c>
      <c r="O15" s="137"/>
      <c r="P15" s="137"/>
      <c r="Q15" s="137">
        <f t="shared" si="0"/>
        <v>448222.14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448222.14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>
        <v>326902.35999999993</v>
      </c>
      <c r="M16" s="137">
        <v>427253.5</v>
      </c>
      <c r="N16" s="137">
        <v>447388.16000000009</v>
      </c>
      <c r="O16" s="137"/>
      <c r="P16" s="137"/>
      <c r="Q16" s="137">
        <f t="shared" si="0"/>
        <v>4055130.9099999997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4055130.9099999997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>
        <v>66182.25</v>
      </c>
      <c r="M17" s="137">
        <v>83444.87</v>
      </c>
      <c r="N17" s="137">
        <v>84098.14</v>
      </c>
      <c r="O17" s="137"/>
      <c r="P17" s="137"/>
      <c r="Q17" s="137">
        <f t="shared" si="0"/>
        <v>824460.33000000007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824460.33000000007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>
        <v>26410</v>
      </c>
      <c r="M18" s="137">
        <v>17520</v>
      </c>
      <c r="N18" s="137">
        <v>40850</v>
      </c>
      <c r="O18" s="137"/>
      <c r="P18" s="137"/>
      <c r="Q18" s="137">
        <f t="shared" si="0"/>
        <v>422276.02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422276.02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>
        <v>28574.139999999996</v>
      </c>
      <c r="M19" s="137">
        <v>37999.120000000003</v>
      </c>
      <c r="N19" s="137">
        <v>31896.639999999999</v>
      </c>
      <c r="O19" s="137"/>
      <c r="P19" s="137"/>
      <c r="Q19" s="137">
        <f t="shared" si="0"/>
        <v>327986.80000000005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327986.80000000005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>
        <v>2900</v>
      </c>
      <c r="M20" s="137">
        <v>2900</v>
      </c>
      <c r="N20" s="137">
        <v>2900</v>
      </c>
      <c r="O20" s="137"/>
      <c r="P20" s="137"/>
      <c r="Q20" s="137">
        <f t="shared" si="0"/>
        <v>25675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25675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/>
      <c r="P21" s="137"/>
      <c r="Q21" s="137">
        <f t="shared" si="0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293610.45000000007</v>
      </c>
      <c r="G22" s="137">
        <v>394829.58</v>
      </c>
      <c r="H22" s="137">
        <v>331516.13000000006</v>
      </c>
      <c r="I22" s="137">
        <v>272073.53000000009</v>
      </c>
      <c r="J22" s="137">
        <v>290182.05</v>
      </c>
      <c r="K22" s="137">
        <v>443528.81</v>
      </c>
      <c r="L22" s="137">
        <v>135768.57</v>
      </c>
      <c r="M22" s="137">
        <v>225603.73000000004</v>
      </c>
      <c r="N22" s="137">
        <v>262485.89999999997</v>
      </c>
      <c r="O22" s="137"/>
      <c r="P22" s="137"/>
      <c r="Q22" s="137">
        <f t="shared" si="0"/>
        <v>2752342.9499999997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2752342.9499999997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>
        <v>1005444.5200000001</v>
      </c>
      <c r="M23" s="137">
        <v>1102042.0899999999</v>
      </c>
      <c r="N23" s="137">
        <v>1334986.2000000002</v>
      </c>
      <c r="O23" s="137"/>
      <c r="P23" s="137"/>
      <c r="Q23" s="137">
        <f t="shared" si="0"/>
        <v>11060817.91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11060817.91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>
        <v>30884.629999999997</v>
      </c>
      <c r="M24" s="137">
        <v>21945.28000000001</v>
      </c>
      <c r="N24" s="137">
        <v>31109.649999999991</v>
      </c>
      <c r="O24" s="137"/>
      <c r="P24" s="137"/>
      <c r="Q24" s="137">
        <f t="shared" si="0"/>
        <v>334815.25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334815.25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9729214.2500000019</v>
      </c>
      <c r="H25" s="137">
        <v>9187547.7300000023</v>
      </c>
      <c r="I25" s="137">
        <v>9066932.1999999899</v>
      </c>
      <c r="J25" s="137">
        <v>10018744.360000001</v>
      </c>
      <c r="K25" s="137">
        <v>10703021.490000004</v>
      </c>
      <c r="L25" s="137">
        <v>9655053.4599999972</v>
      </c>
      <c r="M25" s="137">
        <v>5779878.9399999995</v>
      </c>
      <c r="N25" s="137">
        <v>12042892.070000002</v>
      </c>
      <c r="O25" s="137"/>
      <c r="P25" s="137"/>
      <c r="Q25" s="137">
        <f t="shared" si="0"/>
        <v>93093604.429999992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93093604.429999992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>
        <v>3665861.4799999995</v>
      </c>
      <c r="M26" s="137">
        <v>5223546.3800000018</v>
      </c>
      <c r="N26" s="137">
        <v>5704600.580000001</v>
      </c>
      <c r="O26" s="137"/>
      <c r="P26" s="137"/>
      <c r="Q26" s="137">
        <f t="shared" si="0"/>
        <v>49291342.890000001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49291342.890000001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>
        <v>34511.250000000007</v>
      </c>
      <c r="M27" s="137">
        <v>34535.729999999996</v>
      </c>
      <c r="N27" s="137">
        <v>33967.100000000006</v>
      </c>
      <c r="O27" s="137"/>
      <c r="P27" s="137"/>
      <c r="Q27" s="137">
        <f t="shared" si="0"/>
        <v>374154.44999999995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374154.44999999995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64642413.289999999</v>
      </c>
      <c r="K28" s="137">
        <v>48663200.5</v>
      </c>
      <c r="L28" s="137">
        <v>19396110.02</v>
      </c>
      <c r="M28" s="137">
        <v>76300792.230000004</v>
      </c>
      <c r="N28" s="137">
        <v>30173290.740000006</v>
      </c>
      <c r="O28" s="137"/>
      <c r="P28" s="137"/>
      <c r="Q28" s="137">
        <f t="shared" si="0"/>
        <v>587801054.73000002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587801054.73000002</v>
      </c>
      <c r="V28" s="133"/>
    </row>
    <row r="29" spans="2:22" x14ac:dyDescent="0.2">
      <c r="B29" s="131"/>
      <c r="C29" s="135">
        <v>40503</v>
      </c>
      <c r="D29" s="136" t="s">
        <v>131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1213407.2399999998</v>
      </c>
      <c r="L29" s="137">
        <v>921668.65</v>
      </c>
      <c r="M29" s="137">
        <v>931683.68000000017</v>
      </c>
      <c r="N29" s="137">
        <v>1273169.5400000003</v>
      </c>
      <c r="O29" s="137"/>
      <c r="P29" s="137"/>
      <c r="Q29" s="137">
        <f t="shared" si="0"/>
        <v>9166889.4199999999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9166889.4199999999</v>
      </c>
      <c r="V29" s="133"/>
    </row>
    <row r="30" spans="2:22" x14ac:dyDescent="0.2">
      <c r="B30" s="131"/>
      <c r="C30" s="135">
        <v>40504</v>
      </c>
      <c r="D30" s="136" t="s">
        <v>127</v>
      </c>
      <c r="E30" s="137">
        <v>589823.87999999989</v>
      </c>
      <c r="F30" s="137">
        <v>894246.97000000009</v>
      </c>
      <c r="G30" s="137">
        <v>767156.05</v>
      </c>
      <c r="H30" s="137">
        <v>823376.24999999977</v>
      </c>
      <c r="I30" s="137">
        <v>738740.56000000029</v>
      </c>
      <c r="J30" s="137">
        <v>740214.33000000019</v>
      </c>
      <c r="K30" s="137">
        <v>666480.52000000025</v>
      </c>
      <c r="L30" s="137">
        <v>736289.23999999976</v>
      </c>
      <c r="M30" s="137">
        <v>767870.5199999999</v>
      </c>
      <c r="N30" s="137">
        <v>686809.61999999965</v>
      </c>
      <c r="O30" s="137"/>
      <c r="P30" s="137"/>
      <c r="Q30" s="137">
        <f t="shared" si="0"/>
        <v>7411007.9399999995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7411007.9399999995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>
        <v>218313.29</v>
      </c>
      <c r="M31" s="137">
        <v>320645.20999999996</v>
      </c>
      <c r="N31" s="137">
        <v>306574.27999999991</v>
      </c>
      <c r="O31" s="137"/>
      <c r="P31" s="137"/>
      <c r="Q31" s="137">
        <f t="shared" si="0"/>
        <v>6906447.5199999977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6906447.5199999977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>
        <v>41310.120000000003</v>
      </c>
      <c r="M32" s="137">
        <v>39060.870000000003</v>
      </c>
      <c r="N32" s="137">
        <v>43685.82</v>
      </c>
      <c r="O32" s="137"/>
      <c r="P32" s="137"/>
      <c r="Q32" s="137">
        <f t="shared" si="0"/>
        <v>371962.74000000005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371962.74000000005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>
        <v>60140.62</v>
      </c>
      <c r="M33" s="137">
        <v>82939.840000000026</v>
      </c>
      <c r="N33" s="137">
        <v>79022.930000000008</v>
      </c>
      <c r="O33" s="137"/>
      <c r="P33" s="137"/>
      <c r="Q33" s="137">
        <f t="shared" si="0"/>
        <v>788247.0199999999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788247.0199999999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>
        <v>43648.569999999992</v>
      </c>
      <c r="M34" s="137">
        <v>50840.870000000017</v>
      </c>
      <c r="N34" s="137">
        <v>49573.239999999983</v>
      </c>
      <c r="O34" s="137"/>
      <c r="P34" s="137"/>
      <c r="Q34" s="137">
        <f t="shared" si="0"/>
        <v>479059.33999999997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479059.33999999997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>
        <v>1419253.1200000006</v>
      </c>
      <c r="M35" s="137">
        <v>1562067.2999999996</v>
      </c>
      <c r="N35" s="137">
        <v>1470405.56</v>
      </c>
      <c r="O35" s="137"/>
      <c r="P35" s="137"/>
      <c r="Q35" s="137">
        <f t="shared" si="0"/>
        <v>15114912.060000001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15114912.060000001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>
        <v>22306.81</v>
      </c>
      <c r="M36" s="137">
        <v>325204.53999999992</v>
      </c>
      <c r="N36" s="137">
        <v>29919.820000000003</v>
      </c>
      <c r="O36" s="137"/>
      <c r="P36" s="137"/>
      <c r="Q36" s="137">
        <f t="shared" si="0"/>
        <v>541084.41999999993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541084.41999999993</v>
      </c>
      <c r="V36" s="133"/>
    </row>
    <row r="37" spans="2:22" x14ac:dyDescent="0.2">
      <c r="B37" s="131"/>
      <c r="C37" s="135">
        <v>40701</v>
      </c>
      <c r="D37" s="136" t="s">
        <v>132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27216199.639999997</v>
      </c>
      <c r="J37" s="137">
        <v>27018793.189999983</v>
      </c>
      <c r="K37" s="137">
        <v>26810399.239999998</v>
      </c>
      <c r="L37" s="137">
        <v>22643722.729999982</v>
      </c>
      <c r="M37" s="137">
        <v>28750025.20999999</v>
      </c>
      <c r="N37" s="137">
        <v>22347895.350000009</v>
      </c>
      <c r="O37" s="137"/>
      <c r="P37" s="137"/>
      <c r="Q37" s="137">
        <f t="shared" si="0"/>
        <v>246333048.94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246333048.94</v>
      </c>
      <c r="V37" s="133"/>
    </row>
    <row r="38" spans="2:22" x14ac:dyDescent="0.2">
      <c r="B38" s="131"/>
      <c r="C38" s="135">
        <v>40704</v>
      </c>
      <c r="D38" s="136" t="s">
        <v>48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>
        <v>80606.979999999967</v>
      </c>
      <c r="M38" s="137">
        <v>94966.629999999976</v>
      </c>
      <c r="N38" s="137">
        <v>84008.699999999983</v>
      </c>
      <c r="O38" s="137"/>
      <c r="P38" s="137"/>
      <c r="Q38" s="137">
        <f t="shared" si="0"/>
        <v>1246375.9899999998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1246375.9899999998</v>
      </c>
      <c r="V38" s="133"/>
    </row>
    <row r="39" spans="2:22" x14ac:dyDescent="0.2">
      <c r="B39" s="131"/>
      <c r="C39" s="135">
        <v>40705</v>
      </c>
      <c r="D39" s="136" t="s">
        <v>49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>
        <v>71313.820000000007</v>
      </c>
      <c r="M39" s="137">
        <v>109050.83</v>
      </c>
      <c r="N39" s="137">
        <v>215133.99000000005</v>
      </c>
      <c r="O39" s="137"/>
      <c r="P39" s="137"/>
      <c r="Q39" s="137">
        <f t="shared" si="0"/>
        <v>1049352.79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1049352.79</v>
      </c>
      <c r="V39" s="133"/>
    </row>
    <row r="40" spans="2:22" x14ac:dyDescent="0.2">
      <c r="B40" s="131"/>
      <c r="C40" s="135">
        <v>40709</v>
      </c>
      <c r="D40" s="136" t="s">
        <v>50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>
        <v>40733.619999999995</v>
      </c>
      <c r="M40" s="137">
        <v>57898.640000000007</v>
      </c>
      <c r="N40" s="137">
        <v>86332.869999999981</v>
      </c>
      <c r="O40" s="137"/>
      <c r="P40" s="137"/>
      <c r="Q40" s="137">
        <f t="shared" si="0"/>
        <v>587452.93000000005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587452.93000000005</v>
      </c>
      <c r="V40" s="133"/>
    </row>
    <row r="41" spans="2:22" x14ac:dyDescent="0.2">
      <c r="B41" s="131"/>
      <c r="C41" s="135">
        <v>40710</v>
      </c>
      <c r="D41" s="136" t="s">
        <v>51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>
        <v>22491.200000000001</v>
      </c>
      <c r="M41" s="137">
        <v>30615.619999999995</v>
      </c>
      <c r="N41" s="137">
        <v>29102.18</v>
      </c>
      <c r="O41" s="137"/>
      <c r="P41" s="137"/>
      <c r="Q41" s="137">
        <f t="shared" si="0"/>
        <v>280289.37000000005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280289.37000000005</v>
      </c>
      <c r="V41" s="133"/>
    </row>
    <row r="42" spans="2:22" x14ac:dyDescent="0.2">
      <c r="B42" s="131"/>
      <c r="C42" s="135">
        <v>40801</v>
      </c>
      <c r="D42" s="136" t="s">
        <v>54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1934613.6599999983</v>
      </c>
      <c r="K42" s="137">
        <v>2224208.7399999993</v>
      </c>
      <c r="L42" s="137">
        <v>1354198.3499999994</v>
      </c>
      <c r="M42" s="137">
        <v>1483310.6899999995</v>
      </c>
      <c r="N42" s="137">
        <v>1828127.3900000004</v>
      </c>
      <c r="O42" s="137"/>
      <c r="P42" s="137"/>
      <c r="Q42" s="137">
        <f t="shared" si="0"/>
        <v>15676077.439999998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15676077.439999998</v>
      </c>
      <c r="V42" s="133"/>
    </row>
    <row r="43" spans="2:22" x14ac:dyDescent="0.2">
      <c r="B43" s="131"/>
      <c r="C43" s="135">
        <v>40802</v>
      </c>
      <c r="D43" s="136" t="s">
        <v>52</v>
      </c>
      <c r="E43" s="137">
        <v>158558.65</v>
      </c>
      <c r="F43" s="137">
        <v>172357.82</v>
      </c>
      <c r="G43" s="137">
        <v>181090.99</v>
      </c>
      <c r="H43" s="137">
        <v>169324.25999999995</v>
      </c>
      <c r="I43" s="137">
        <v>171812.51</v>
      </c>
      <c r="J43" s="137">
        <v>196570.50000000006</v>
      </c>
      <c r="K43" s="137">
        <v>185987.31</v>
      </c>
      <c r="L43" s="137">
        <v>160744.45000000001</v>
      </c>
      <c r="M43" s="137">
        <v>181291.43999999997</v>
      </c>
      <c r="N43" s="137">
        <v>172597.93999999994</v>
      </c>
      <c r="O43" s="137"/>
      <c r="P43" s="137"/>
      <c r="Q43" s="137">
        <f t="shared" si="0"/>
        <v>1750335.8699999999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1750335.8699999999</v>
      </c>
      <c r="V43" s="133"/>
    </row>
    <row r="44" spans="2:22" x14ac:dyDescent="0.2">
      <c r="B44" s="131"/>
      <c r="C44" s="135">
        <v>40817</v>
      </c>
      <c r="D44" s="136" t="s">
        <v>53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>
        <v>39992.419999999984</v>
      </c>
      <c r="M44" s="137">
        <v>40374.739999999991</v>
      </c>
      <c r="N44" s="137">
        <v>41934.629999999997</v>
      </c>
      <c r="O44" s="137"/>
      <c r="P44" s="137"/>
      <c r="Q44" s="137">
        <f t="shared" si="0"/>
        <v>429252.46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429252.46</v>
      </c>
      <c r="V44" s="133"/>
    </row>
    <row r="45" spans="2:22" x14ac:dyDescent="0.2">
      <c r="B45" s="131"/>
      <c r="C45" s="135">
        <v>40901</v>
      </c>
      <c r="D45" s="136" t="s">
        <v>133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400288.24</v>
      </c>
      <c r="L45" s="137">
        <v>213068.84000000003</v>
      </c>
      <c r="M45" s="137">
        <v>326997.95000000013</v>
      </c>
      <c r="N45" s="137">
        <v>452543.93000000005</v>
      </c>
      <c r="O45" s="137"/>
      <c r="P45" s="137"/>
      <c r="Q45" s="137">
        <f t="shared" si="0"/>
        <v>4515645.6100000003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4515645.6100000003</v>
      </c>
      <c r="V45" s="133"/>
    </row>
    <row r="46" spans="2:22" x14ac:dyDescent="0.2">
      <c r="B46" s="131"/>
      <c r="C46" s="135">
        <v>40903</v>
      </c>
      <c r="D46" s="136" t="s">
        <v>71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>
        <v>5647604.3799999999</v>
      </c>
      <c r="M46" s="137">
        <v>14814853.6</v>
      </c>
      <c r="N46" s="137">
        <v>14385359.93</v>
      </c>
      <c r="O46" s="137"/>
      <c r="P46" s="137"/>
      <c r="Q46" s="137">
        <f t="shared" si="0"/>
        <v>82349749.670000017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82349749.670000017</v>
      </c>
      <c r="V46" s="133"/>
    </row>
    <row r="47" spans="2:22" x14ac:dyDescent="0.2">
      <c r="B47" s="131"/>
      <c r="C47" s="135">
        <v>40904</v>
      </c>
      <c r="D47" s="136" t="s">
        <v>55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>
        <v>54107.219999999994</v>
      </c>
      <c r="M47" s="137">
        <v>98680.459999999992</v>
      </c>
      <c r="N47" s="137">
        <v>71188.789999999979</v>
      </c>
      <c r="O47" s="137"/>
      <c r="P47" s="137"/>
      <c r="Q47" s="137">
        <f t="shared" si="0"/>
        <v>741910.34000000008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741910.34000000008</v>
      </c>
      <c r="V47" s="133"/>
    </row>
    <row r="48" spans="2:22" x14ac:dyDescent="0.2">
      <c r="B48" s="131"/>
      <c r="C48" s="135">
        <v>40911</v>
      </c>
      <c r="D48" s="136" t="s">
        <v>56</v>
      </c>
      <c r="E48" s="137">
        <v>40122.270000000004</v>
      </c>
      <c r="F48" s="137">
        <v>62823.839999999989</v>
      </c>
      <c r="G48" s="137">
        <v>67045.84</v>
      </c>
      <c r="H48" s="137">
        <v>56049.919999999991</v>
      </c>
      <c r="I48" s="137">
        <v>57086.73</v>
      </c>
      <c r="J48" s="137">
        <v>46649.369999999988</v>
      </c>
      <c r="K48" s="137">
        <v>67790.34</v>
      </c>
      <c r="L48" s="137">
        <v>57565.320000000007</v>
      </c>
      <c r="M48" s="137">
        <v>70695.570000000007</v>
      </c>
      <c r="N48" s="137">
        <v>67074.710000000021</v>
      </c>
      <c r="O48" s="137"/>
      <c r="P48" s="137"/>
      <c r="Q48" s="137">
        <f t="shared" si="0"/>
        <v>592903.90999999992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592903.90999999992</v>
      </c>
      <c r="V48" s="133"/>
    </row>
    <row r="49" spans="2:22" x14ac:dyDescent="0.2">
      <c r="B49" s="131"/>
      <c r="C49" s="135">
        <v>40913</v>
      </c>
      <c r="D49" s="136" t="s">
        <v>58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>
        <v>31542.259999999995</v>
      </c>
      <c r="M49" s="137">
        <v>40794.020000000004</v>
      </c>
      <c r="N49" s="137">
        <v>47863.19</v>
      </c>
      <c r="O49" s="137"/>
      <c r="P49" s="137"/>
      <c r="Q49" s="137">
        <f t="shared" si="0"/>
        <v>447361.76999999996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447361.76999999996</v>
      </c>
      <c r="V49" s="133"/>
    </row>
    <row r="50" spans="2:22" x14ac:dyDescent="0.2">
      <c r="B50" s="131"/>
      <c r="C50" s="135">
        <v>41001</v>
      </c>
      <c r="D50" s="136" t="s">
        <v>130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>
        <v>192887.13999999996</v>
      </c>
      <c r="M50" s="137">
        <v>156136.98000000001</v>
      </c>
      <c r="N50" s="137">
        <v>224148.7</v>
      </c>
      <c r="O50" s="137"/>
      <c r="P50" s="137"/>
      <c r="Q50" s="137">
        <f t="shared" si="0"/>
        <v>2737184.33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2737184.33</v>
      </c>
      <c r="V50" s="133"/>
    </row>
    <row r="51" spans="2:22" x14ac:dyDescent="0.2">
      <c r="B51" s="131"/>
      <c r="C51" s="135">
        <v>41002</v>
      </c>
      <c r="D51" s="136" t="s">
        <v>59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>
        <v>88092.47</v>
      </c>
      <c r="M51" s="137">
        <v>139495.98000000001</v>
      </c>
      <c r="N51" s="137">
        <v>128630.42</v>
      </c>
      <c r="O51" s="137"/>
      <c r="P51" s="137"/>
      <c r="Q51" s="137">
        <f t="shared" si="0"/>
        <v>1055868.3299999998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1055868.3299999998</v>
      </c>
      <c r="V51" s="133"/>
    </row>
    <row r="52" spans="2:22" x14ac:dyDescent="0.2">
      <c r="B52" s="131"/>
      <c r="C52" s="135">
        <v>41003</v>
      </c>
      <c r="D52" s="136" t="s">
        <v>60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>
        <v>4389332.17</v>
      </c>
      <c r="M52" s="137">
        <v>10922038.149999999</v>
      </c>
      <c r="N52" s="137">
        <v>8762964.459999999</v>
      </c>
      <c r="O52" s="137"/>
      <c r="P52" s="137"/>
      <c r="Q52" s="137">
        <f t="shared" si="0"/>
        <v>67593611.579999998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67593611.579999998</v>
      </c>
      <c r="V52" s="133"/>
    </row>
    <row r="53" spans="2:22" x14ac:dyDescent="0.2">
      <c r="B53" s="131"/>
      <c r="C53" s="135">
        <v>41005</v>
      </c>
      <c r="D53" s="136" t="s">
        <v>61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>
        <v>1184413.78</v>
      </c>
      <c r="M53" s="137">
        <v>4156032.7399999998</v>
      </c>
      <c r="N53" s="137">
        <v>2259085.6900000009</v>
      </c>
      <c r="O53" s="137"/>
      <c r="P53" s="137"/>
      <c r="Q53" s="137">
        <f t="shared" si="0"/>
        <v>18485276.32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18485276.32</v>
      </c>
      <c r="V53" s="133"/>
    </row>
    <row r="54" spans="2:22" ht="38.25" x14ac:dyDescent="0.2">
      <c r="B54" s="131"/>
      <c r="C54" s="135">
        <v>41007</v>
      </c>
      <c r="D54" s="136" t="s">
        <v>62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>
        <v>3655.48</v>
      </c>
      <c r="M54" s="137">
        <v>4229.1900000000005</v>
      </c>
      <c r="N54" s="137">
        <v>2105.7000000000003</v>
      </c>
      <c r="O54" s="137"/>
      <c r="P54" s="137"/>
      <c r="Q54" s="137">
        <f t="shared" si="0"/>
        <v>42819.64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42819.64</v>
      </c>
      <c r="V54" s="133"/>
    </row>
    <row r="55" spans="2:22" x14ac:dyDescent="0.2">
      <c r="B55" s="131"/>
      <c r="C55" s="135">
        <v>41101</v>
      </c>
      <c r="D55" s="136" t="s">
        <v>64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5267872.96</v>
      </c>
      <c r="L55" s="137">
        <v>4605032.9000000004</v>
      </c>
      <c r="M55" s="137">
        <v>5914313.0799999991</v>
      </c>
      <c r="N55" s="137">
        <v>9396084.0900000017</v>
      </c>
      <c r="O55" s="137"/>
      <c r="P55" s="137"/>
      <c r="Q55" s="137">
        <f t="shared" si="0"/>
        <v>42195032.560000002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42195032.560000002</v>
      </c>
      <c r="V55" s="133"/>
    </row>
    <row r="56" spans="2:22" x14ac:dyDescent="0.2">
      <c r="B56" s="131"/>
      <c r="C56" s="135">
        <v>41103</v>
      </c>
      <c r="D56" s="136" t="s">
        <v>65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>
        <v>520335.94000000024</v>
      </c>
      <c r="M56" s="137">
        <v>616749.20000000007</v>
      </c>
      <c r="N56" s="137">
        <v>678754.5</v>
      </c>
      <c r="O56" s="137"/>
      <c r="P56" s="137"/>
      <c r="Q56" s="137">
        <f t="shared" si="0"/>
        <v>5799669.1700000009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5799669.1700000009</v>
      </c>
      <c r="V56" s="133"/>
    </row>
    <row r="57" spans="2:22" x14ac:dyDescent="0.2">
      <c r="B57" s="131"/>
      <c r="C57" s="135">
        <v>41104</v>
      </c>
      <c r="D57" s="136" t="s">
        <v>66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>
        <v>29442.629999999997</v>
      </c>
      <c r="M57" s="137">
        <v>19699.84</v>
      </c>
      <c r="N57" s="137">
        <v>38882.400000000001</v>
      </c>
      <c r="O57" s="137"/>
      <c r="P57" s="137"/>
      <c r="Q57" s="137">
        <f t="shared" si="0"/>
        <v>229228.43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229228.43</v>
      </c>
      <c r="V57" s="133"/>
    </row>
    <row r="58" spans="2:22" x14ac:dyDescent="0.2">
      <c r="B58" s="131"/>
      <c r="C58" s="135">
        <v>41107</v>
      </c>
      <c r="D58" s="136" t="s">
        <v>67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>
        <v>408977.25</v>
      </c>
      <c r="M58" s="137">
        <v>378449.14</v>
      </c>
      <c r="N58" s="137">
        <v>497019.11999999988</v>
      </c>
      <c r="O58" s="137"/>
      <c r="P58" s="137"/>
      <c r="Q58" s="137">
        <f t="shared" si="0"/>
        <v>3171396.3899999997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3171396.3899999997</v>
      </c>
      <c r="V58" s="133"/>
    </row>
    <row r="59" spans="2:22" x14ac:dyDescent="0.2">
      <c r="B59" s="131"/>
      <c r="C59" s="135">
        <v>41301</v>
      </c>
      <c r="D59" s="136" t="s">
        <v>68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>
        <v>109231.52000000002</v>
      </c>
      <c r="M59" s="137">
        <v>149892.57999999996</v>
      </c>
      <c r="N59" s="137">
        <v>359183.51</v>
      </c>
      <c r="O59" s="137"/>
      <c r="P59" s="137"/>
      <c r="Q59" s="137">
        <f t="shared" si="0"/>
        <v>2049856.95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2049856.95</v>
      </c>
      <c r="V59" s="133"/>
    </row>
    <row r="60" spans="2:22" x14ac:dyDescent="0.2">
      <c r="B60" s="131"/>
      <c r="C60" s="135">
        <v>41401</v>
      </c>
      <c r="D60" s="136" t="s">
        <v>69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>
        <v>615611.35</v>
      </c>
      <c r="M60" s="137">
        <v>188475.41999999998</v>
      </c>
      <c r="N60" s="137">
        <v>165838.66999999998</v>
      </c>
      <c r="O60" s="137"/>
      <c r="P60" s="137"/>
      <c r="Q60" s="137">
        <f t="shared" si="0"/>
        <v>2910980.51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2910980.51</v>
      </c>
      <c r="V60" s="133"/>
    </row>
    <row r="61" spans="2:22" x14ac:dyDescent="0.2">
      <c r="B61" s="131"/>
      <c r="C61" s="135">
        <v>41501</v>
      </c>
      <c r="D61" s="136" t="s">
        <v>134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>
        <v>1379239.88</v>
      </c>
      <c r="J61" s="137">
        <v>1239923.1499999999</v>
      </c>
      <c r="K61" s="137">
        <v>520059.31000000006</v>
      </c>
      <c r="L61" s="137">
        <v>722990.89999999991</v>
      </c>
      <c r="M61" s="137">
        <v>618419.15999999992</v>
      </c>
      <c r="N61" s="137">
        <v>377274.07999999984</v>
      </c>
      <c r="O61" s="137"/>
      <c r="P61" s="137"/>
      <c r="Q61" s="137">
        <f t="shared" si="0"/>
        <v>7243711.3200000003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7243711.3200000003</v>
      </c>
      <c r="V61" s="133"/>
    </row>
    <row r="62" spans="2:22" x14ac:dyDescent="0.2">
      <c r="B62" s="131"/>
      <c r="C62" s="135">
        <v>41503</v>
      </c>
      <c r="D62" s="136" t="s">
        <v>135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>
        <v>521849.17</v>
      </c>
      <c r="M62" s="137">
        <v>605794.13</v>
      </c>
      <c r="N62" s="137">
        <v>296637.90999999997</v>
      </c>
      <c r="O62" s="137"/>
      <c r="P62" s="137"/>
      <c r="Q62" s="137">
        <f t="shared" si="0"/>
        <v>4468127.46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4468127.46</v>
      </c>
      <c r="V62" s="133"/>
    </row>
    <row r="63" spans="2:22" x14ac:dyDescent="0.2">
      <c r="B63" s="131"/>
      <c r="C63" s="135">
        <v>41505</v>
      </c>
      <c r="D63" s="136" t="s">
        <v>128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>
        <v>1791642.1600000004</v>
      </c>
      <c r="M63" s="137">
        <v>659001.93000000005</v>
      </c>
      <c r="N63" s="137">
        <v>859956.86</v>
      </c>
      <c r="O63" s="137"/>
      <c r="P63" s="137"/>
      <c r="Q63" s="137">
        <f t="shared" si="0"/>
        <v>13167390.799999999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13167390.799999999</v>
      </c>
      <c r="V63" s="133"/>
    </row>
    <row r="64" spans="2:22" x14ac:dyDescent="0.2">
      <c r="B64" s="131"/>
      <c r="C64" s="135">
        <v>41506</v>
      </c>
      <c r="D64" s="136" t="s">
        <v>71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/>
      <c r="P64" s="137"/>
      <c r="Q64" s="137">
        <f t="shared" si="0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73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>
        <v>20111546.890000004</v>
      </c>
      <c r="M65" s="137">
        <v>110296.07999999999</v>
      </c>
      <c r="N65" s="137">
        <v>1400349.5600000003</v>
      </c>
      <c r="O65" s="137"/>
      <c r="P65" s="137"/>
      <c r="Q65" s="137">
        <f t="shared" si="0"/>
        <v>158047841.97000003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158047841.97000003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>
        <v>1550.0000000000002</v>
      </c>
      <c r="M66" s="137">
        <v>4361.28</v>
      </c>
      <c r="N66" s="137">
        <v>4206.37</v>
      </c>
      <c r="O66" s="137"/>
      <c r="P66" s="137"/>
      <c r="Q66" s="137">
        <f t="shared" si="0"/>
        <v>43007.280000000006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43007.280000000006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>
        <v>23318.690000000006</v>
      </c>
      <c r="M67" s="137">
        <v>27852.27</v>
      </c>
      <c r="N67" s="137">
        <v>26576.42</v>
      </c>
      <c r="O67" s="137"/>
      <c r="P67" s="137"/>
      <c r="Q67" s="137">
        <f t="shared" si="0"/>
        <v>285548.60000000003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285548.60000000003</v>
      </c>
      <c r="V67" s="133"/>
    </row>
    <row r="68" spans="2:22" x14ac:dyDescent="0.2">
      <c r="B68" s="131"/>
      <c r="C68" s="135">
        <v>41801</v>
      </c>
      <c r="D68" s="136" t="s">
        <v>74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>
        <v>259656.93</v>
      </c>
      <c r="M68" s="137">
        <v>217128.29999999993</v>
      </c>
      <c r="N68" s="137">
        <v>193914.06999999995</v>
      </c>
      <c r="O68" s="137"/>
      <c r="P68" s="137"/>
      <c r="Q68" s="137">
        <f t="shared" si="0"/>
        <v>1823823.6099999999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1823823.6099999999</v>
      </c>
      <c r="V68" s="133"/>
    </row>
    <row r="69" spans="2:22" x14ac:dyDescent="0.2">
      <c r="B69" s="131"/>
      <c r="C69" s="135">
        <v>42001</v>
      </c>
      <c r="D69" s="136" t="s">
        <v>75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>
        <v>504921.14</v>
      </c>
      <c r="M69" s="137">
        <v>433249.63</v>
      </c>
      <c r="N69" s="137">
        <v>1103366.77</v>
      </c>
      <c r="O69" s="137"/>
      <c r="P69" s="137"/>
      <c r="Q69" s="137">
        <f t="shared" si="0"/>
        <v>6864450.5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6864450.5</v>
      </c>
      <c r="V69" s="133"/>
    </row>
    <row r="70" spans="2:22" x14ac:dyDescent="0.2">
      <c r="B70" s="131"/>
      <c r="C70" s="135">
        <v>42002</v>
      </c>
      <c r="D70" s="136" t="s">
        <v>76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>
        <v>124434.75000000001</v>
      </c>
      <c r="M70" s="137">
        <v>137834.04000000004</v>
      </c>
      <c r="N70" s="137">
        <v>159364.71999999994</v>
      </c>
      <c r="O70" s="137"/>
      <c r="P70" s="137"/>
      <c r="Q70" s="137">
        <f t="shared" si="0"/>
        <v>1399163.1099999999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1399163.1099999999</v>
      </c>
      <c r="V70" s="133"/>
    </row>
    <row r="71" spans="2:22" x14ac:dyDescent="0.2">
      <c r="B71" s="131"/>
      <c r="C71" s="135">
        <v>42004</v>
      </c>
      <c r="D71" s="136" t="s">
        <v>77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>
        <v>601028.19999999972</v>
      </c>
      <c r="M71" s="137">
        <v>652765.73999999987</v>
      </c>
      <c r="N71" s="137">
        <v>0</v>
      </c>
      <c r="O71" s="137"/>
      <c r="P71" s="137"/>
      <c r="Q71" s="137">
        <f t="shared" si="0"/>
        <v>5088730.9000000004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5088730.9000000004</v>
      </c>
      <c r="V71" s="133"/>
    </row>
    <row r="72" spans="2:22" x14ac:dyDescent="0.2">
      <c r="B72" s="131"/>
      <c r="C72" s="135">
        <v>42101</v>
      </c>
      <c r="D72" s="136" t="s">
        <v>78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>
        <v>497876.26</v>
      </c>
      <c r="M72" s="137">
        <v>492920.4499999999</v>
      </c>
      <c r="N72" s="137">
        <v>353175.9</v>
      </c>
      <c r="O72" s="137"/>
      <c r="P72" s="137"/>
      <c r="Q72" s="137">
        <f t="shared" si="0"/>
        <v>10264336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10264336</v>
      </c>
      <c r="V72" s="133"/>
    </row>
    <row r="73" spans="2:22" x14ac:dyDescent="0.2">
      <c r="B73" s="131"/>
      <c r="C73" s="135">
        <v>42401</v>
      </c>
      <c r="D73" s="136" t="s">
        <v>123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>
        <v>150185.26999999996</v>
      </c>
      <c r="M73" s="137">
        <v>82472.56</v>
      </c>
      <c r="N73" s="137">
        <v>294709.05000000005</v>
      </c>
      <c r="O73" s="137"/>
      <c r="P73" s="137"/>
      <c r="Q73" s="137">
        <f t="shared" ref="Q73:Q104" si="1">SUM(E73:P73)</f>
        <v>5288811.63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5288811.63</v>
      </c>
      <c r="V73" s="133"/>
    </row>
    <row r="74" spans="2:22" x14ac:dyDescent="0.2">
      <c r="B74" s="131"/>
      <c r="C74" s="135">
        <v>42402</v>
      </c>
      <c r="D74" s="136" t="s">
        <v>57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>
        <v>248873.49999999997</v>
      </c>
      <c r="M74" s="137">
        <v>40684.400000000001</v>
      </c>
      <c r="N74" s="137">
        <v>247167.1</v>
      </c>
      <c r="O74" s="137"/>
      <c r="P74" s="137"/>
      <c r="Q74" s="137">
        <f t="shared" si="1"/>
        <v>2417916.9099999997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2417916.9099999997</v>
      </c>
      <c r="V74" s="133"/>
    </row>
    <row r="75" spans="2:22" x14ac:dyDescent="0.2">
      <c r="B75" s="131"/>
      <c r="C75" s="135">
        <v>42403</v>
      </c>
      <c r="D75" s="136" t="s">
        <v>70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>
        <v>158134.25</v>
      </c>
      <c r="M75" s="137">
        <v>193034.4</v>
      </c>
      <c r="N75" s="137">
        <v>202922.38000000003</v>
      </c>
      <c r="O75" s="137"/>
      <c r="P75" s="137"/>
      <c r="Q75" s="137">
        <f t="shared" si="1"/>
        <v>4023194.5600000005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4023194.5600000005</v>
      </c>
      <c r="V75" s="133"/>
    </row>
    <row r="76" spans="2:22" x14ac:dyDescent="0.2">
      <c r="B76" s="131"/>
      <c r="C76" s="135">
        <v>42404</v>
      </c>
      <c r="D76" s="136" t="s">
        <v>72</v>
      </c>
      <c r="E76" s="137">
        <v>117445.75999999999</v>
      </c>
      <c r="F76" s="137">
        <v>155146.25</v>
      </c>
      <c r="G76" s="137">
        <v>136756.92000000004</v>
      </c>
      <c r="H76" s="137">
        <v>152879.5</v>
      </c>
      <c r="I76" s="137">
        <v>155812.74000000002</v>
      </c>
      <c r="J76" s="137">
        <v>154708.09000000003</v>
      </c>
      <c r="K76" s="137">
        <v>136344.76999999999</v>
      </c>
      <c r="L76" s="137">
        <v>131386.15</v>
      </c>
      <c r="M76" s="137">
        <v>130434.00000000001</v>
      </c>
      <c r="N76" s="137">
        <v>131105.77999999997</v>
      </c>
      <c r="O76" s="137"/>
      <c r="P76" s="137"/>
      <c r="Q76" s="137">
        <f t="shared" si="1"/>
        <v>1402019.96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1402019.96</v>
      </c>
      <c r="V76" s="133"/>
    </row>
    <row r="77" spans="2:22" x14ac:dyDescent="0.2">
      <c r="B77" s="131"/>
      <c r="C77" s="135">
        <v>42501</v>
      </c>
      <c r="D77" s="136" t="s">
        <v>124</v>
      </c>
      <c r="E77" s="137">
        <v>427050.17000000004</v>
      </c>
      <c r="F77" s="137">
        <v>86289.880000000019</v>
      </c>
      <c r="G77" s="137">
        <v>203428.4</v>
      </c>
      <c r="H77" s="137">
        <v>891906.21</v>
      </c>
      <c r="I77" s="137">
        <v>183298.95</v>
      </c>
      <c r="J77" s="137">
        <v>2901150.44</v>
      </c>
      <c r="K77" s="137">
        <v>296313.02999999997</v>
      </c>
      <c r="L77" s="137">
        <v>54994.13</v>
      </c>
      <c r="M77" s="137">
        <v>146979.96</v>
      </c>
      <c r="N77" s="137">
        <v>2846189.88</v>
      </c>
      <c r="O77" s="137"/>
      <c r="P77" s="137"/>
      <c r="Q77" s="137">
        <f t="shared" si="1"/>
        <v>8037601.0499999998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8037601.0499999998</v>
      </c>
      <c r="V77" s="133"/>
    </row>
    <row r="78" spans="2:22" x14ac:dyDescent="0.2">
      <c r="B78" s="131"/>
      <c r="C78" s="135">
        <v>42502</v>
      </c>
      <c r="D78" s="136" t="s">
        <v>63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>
        <v>12213.1</v>
      </c>
      <c r="M78" s="137">
        <v>12280.46</v>
      </c>
      <c r="N78" s="137">
        <v>15241.44</v>
      </c>
      <c r="O78" s="137"/>
      <c r="P78" s="137"/>
      <c r="Q78" s="137">
        <f t="shared" si="1"/>
        <v>143180.94999999998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143180.94999999998</v>
      </c>
      <c r="V78" s="133"/>
    </row>
    <row r="79" spans="2:22" x14ac:dyDescent="0.2">
      <c r="B79" s="131"/>
      <c r="C79" s="135">
        <v>42801</v>
      </c>
      <c r="D79" s="136" t="s">
        <v>136</v>
      </c>
      <c r="E79" s="137">
        <v>0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80613.350000000006</v>
      </c>
      <c r="N79" s="137">
        <v>885872.98</v>
      </c>
      <c r="O79" s="137"/>
      <c r="P79" s="137"/>
      <c r="Q79" s="137">
        <f t="shared" si="1"/>
        <v>966486.33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966486.33</v>
      </c>
      <c r="V79" s="133"/>
    </row>
    <row r="80" spans="2:22" x14ac:dyDescent="0.2">
      <c r="B80" s="131"/>
      <c r="C80" s="135">
        <v>42901</v>
      </c>
      <c r="D80" s="136" t="s">
        <v>137</v>
      </c>
      <c r="E80" s="137"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17507170.16</v>
      </c>
      <c r="N80" s="137">
        <v>21223468.079999994</v>
      </c>
      <c r="O80" s="137"/>
      <c r="P80" s="137"/>
      <c r="Q80" s="137">
        <f t="shared" si="1"/>
        <v>38730638.239999995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38730638.239999995</v>
      </c>
      <c r="V80" s="133"/>
    </row>
    <row r="81" spans="2:22" ht="25.5" x14ac:dyDescent="0.2">
      <c r="B81" s="131"/>
      <c r="C81" s="135">
        <v>43001</v>
      </c>
      <c r="D81" s="136" t="s">
        <v>138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4545.87</v>
      </c>
      <c r="M81" s="137">
        <v>30695.239999999998</v>
      </c>
      <c r="N81" s="137">
        <v>95303.09</v>
      </c>
      <c r="O81" s="137"/>
      <c r="P81" s="137"/>
      <c r="Q81" s="137">
        <f t="shared" si="1"/>
        <v>130544.2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130544.2</v>
      </c>
      <c r="V81" s="133"/>
    </row>
    <row r="82" spans="2:22" x14ac:dyDescent="0.2">
      <c r="B82" s="131"/>
      <c r="C82" s="135">
        <v>43201</v>
      </c>
      <c r="D82" s="136" t="s">
        <v>139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63111.98</v>
      </c>
      <c r="N82" s="137">
        <v>75688.580000000016</v>
      </c>
      <c r="O82" s="137"/>
      <c r="P82" s="137"/>
      <c r="Q82" s="137">
        <f t="shared" si="1"/>
        <v>138800.56000000003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138800.56000000003</v>
      </c>
      <c r="V82" s="133"/>
    </row>
    <row r="83" spans="2:22" x14ac:dyDescent="0.2">
      <c r="B83" s="131"/>
      <c r="C83" s="135">
        <v>43301</v>
      </c>
      <c r="D83" s="136" t="s">
        <v>140</v>
      </c>
      <c r="E83" s="137">
        <v>0</v>
      </c>
      <c r="F83" s="137">
        <v>0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4772.9100000000008</v>
      </c>
      <c r="M83" s="137">
        <v>77140.900000000009</v>
      </c>
      <c r="N83" s="137">
        <v>232911.18000000002</v>
      </c>
      <c r="O83" s="137"/>
      <c r="P83" s="137"/>
      <c r="Q83" s="137">
        <f t="shared" si="1"/>
        <v>314824.99000000005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314824.99000000005</v>
      </c>
      <c r="V83" s="133"/>
    </row>
    <row r="84" spans="2:22" x14ac:dyDescent="0.2">
      <c r="B84" s="131"/>
      <c r="C84" s="135">
        <v>50201</v>
      </c>
      <c r="D84" s="136" t="s">
        <v>79</v>
      </c>
      <c r="E84" s="137">
        <v>46800.61</v>
      </c>
      <c r="F84" s="137">
        <v>60320.890000000014</v>
      </c>
      <c r="G84" s="137">
        <v>63050.550000000017</v>
      </c>
      <c r="H84" s="137">
        <v>62176.55</v>
      </c>
      <c r="I84" s="137">
        <v>66118.789999999994</v>
      </c>
      <c r="J84" s="137">
        <v>66055.790000000008</v>
      </c>
      <c r="K84" s="137">
        <v>63959.560000000005</v>
      </c>
      <c r="L84" s="137">
        <v>55976.630000000012</v>
      </c>
      <c r="M84" s="137">
        <v>60581.649999999987</v>
      </c>
      <c r="N84" s="137">
        <v>73859.299999999988</v>
      </c>
      <c r="O84" s="137"/>
      <c r="P84" s="137"/>
      <c r="Q84" s="137">
        <f t="shared" si="1"/>
        <v>618900.32000000007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618900.32000000007</v>
      </c>
      <c r="V84" s="133"/>
    </row>
    <row r="85" spans="2:22" x14ac:dyDescent="0.2">
      <c r="B85" s="131"/>
      <c r="C85" s="135">
        <v>50301</v>
      </c>
      <c r="D85" s="136" t="s">
        <v>80</v>
      </c>
      <c r="E85" s="137">
        <v>157630.54000000004</v>
      </c>
      <c r="F85" s="137">
        <v>171504.35000000009</v>
      </c>
      <c r="G85" s="137">
        <v>179608.22000000003</v>
      </c>
      <c r="H85" s="137">
        <v>213990.08000000007</v>
      </c>
      <c r="I85" s="137">
        <v>177323.29000000007</v>
      </c>
      <c r="J85" s="137">
        <v>195630.34</v>
      </c>
      <c r="K85" s="137">
        <v>229871.19999999992</v>
      </c>
      <c r="L85" s="137">
        <v>170054.87999999998</v>
      </c>
      <c r="M85" s="137">
        <v>174297.72999999998</v>
      </c>
      <c r="N85" s="137">
        <v>206714.00999999998</v>
      </c>
      <c r="O85" s="137"/>
      <c r="P85" s="137"/>
      <c r="Q85" s="137">
        <f t="shared" si="1"/>
        <v>1876624.6400000001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1876624.6400000001</v>
      </c>
      <c r="V85" s="133"/>
    </row>
    <row r="86" spans="2:22" x14ac:dyDescent="0.2">
      <c r="B86" s="131"/>
      <c r="C86" s="135">
        <v>50401</v>
      </c>
      <c r="D86" s="136" t="s">
        <v>81</v>
      </c>
      <c r="E86" s="137">
        <v>113881.1</v>
      </c>
      <c r="F86" s="137">
        <v>181340.53</v>
      </c>
      <c r="G86" s="137">
        <v>282174.88999999996</v>
      </c>
      <c r="H86" s="137">
        <v>183102.97999999998</v>
      </c>
      <c r="I86" s="137">
        <v>188167.33</v>
      </c>
      <c r="J86" s="137">
        <v>372669.44</v>
      </c>
      <c r="K86" s="137">
        <v>236516.08</v>
      </c>
      <c r="L86" s="137">
        <v>42363.93</v>
      </c>
      <c r="M86" s="137">
        <v>313361.93999999989</v>
      </c>
      <c r="N86" s="137">
        <v>242769.37</v>
      </c>
      <c r="O86" s="137"/>
      <c r="P86" s="137"/>
      <c r="Q86" s="137">
        <f t="shared" si="1"/>
        <v>2156347.59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2156347.59</v>
      </c>
      <c r="V86" s="133"/>
    </row>
    <row r="87" spans="2:22" x14ac:dyDescent="0.2">
      <c r="B87" s="131"/>
      <c r="C87" s="135">
        <v>50801</v>
      </c>
      <c r="D87" s="136" t="s">
        <v>82</v>
      </c>
      <c r="E87" s="137">
        <v>0</v>
      </c>
      <c r="F87" s="137">
        <v>78783.34</v>
      </c>
      <c r="G87" s="137">
        <v>39391.67</v>
      </c>
      <c r="H87" s="137">
        <v>39391.67</v>
      </c>
      <c r="I87" s="137">
        <v>39391.67</v>
      </c>
      <c r="J87" s="137">
        <v>39391.67</v>
      </c>
      <c r="K87" s="137">
        <v>39391.67</v>
      </c>
      <c r="L87" s="137">
        <v>39391.67</v>
      </c>
      <c r="M87" s="137">
        <v>39391.67</v>
      </c>
      <c r="N87" s="137">
        <v>39391.660000000003</v>
      </c>
      <c r="O87" s="137"/>
      <c r="P87" s="137"/>
      <c r="Q87" s="137">
        <f t="shared" si="1"/>
        <v>393916.68999999994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393916.68999999994</v>
      </c>
      <c r="V87" s="133"/>
    </row>
    <row r="88" spans="2:22" x14ac:dyDescent="0.2">
      <c r="B88" s="131"/>
      <c r="C88" s="135">
        <v>50901</v>
      </c>
      <c r="D88" s="136" t="s">
        <v>83</v>
      </c>
      <c r="E88" s="137">
        <v>679230.62000000011</v>
      </c>
      <c r="F88" s="137">
        <v>858826.38999999966</v>
      </c>
      <c r="G88" s="137">
        <v>900940.57999999973</v>
      </c>
      <c r="H88" s="137">
        <v>826678.29000000027</v>
      </c>
      <c r="I88" s="137">
        <v>895148.41000000015</v>
      </c>
      <c r="J88" s="137">
        <v>1141091.6899999997</v>
      </c>
      <c r="K88" s="137">
        <v>1729722.1400000001</v>
      </c>
      <c r="L88" s="137">
        <v>1422605.34</v>
      </c>
      <c r="M88" s="137">
        <v>1200377.3299999996</v>
      </c>
      <c r="N88" s="137">
        <v>1091932.6100000001</v>
      </c>
      <c r="O88" s="137"/>
      <c r="P88" s="137"/>
      <c r="Q88" s="137">
        <f t="shared" si="1"/>
        <v>10746553.399999999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10746553.399999999</v>
      </c>
      <c r="V88" s="133"/>
    </row>
    <row r="89" spans="2:22" ht="25.5" x14ac:dyDescent="0.2">
      <c r="B89" s="131"/>
      <c r="C89" s="135">
        <v>51001</v>
      </c>
      <c r="D89" s="136" t="s">
        <v>84</v>
      </c>
      <c r="E89" s="137">
        <v>61941.31</v>
      </c>
      <c r="F89" s="137">
        <v>76561.010000000009</v>
      </c>
      <c r="G89" s="137">
        <v>90445.319999999992</v>
      </c>
      <c r="H89" s="137">
        <v>78710.729999999981</v>
      </c>
      <c r="I89" s="137">
        <v>89811.91</v>
      </c>
      <c r="J89" s="137">
        <v>95127.11</v>
      </c>
      <c r="K89" s="137">
        <v>124711.43999999999</v>
      </c>
      <c r="L89" s="137">
        <v>108200.68000000002</v>
      </c>
      <c r="M89" s="137">
        <v>97891.199999999997</v>
      </c>
      <c r="N89" s="137">
        <v>100217.00000000001</v>
      </c>
      <c r="O89" s="137"/>
      <c r="P89" s="137"/>
      <c r="Q89" s="137">
        <f t="shared" si="1"/>
        <v>923617.71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923617.71</v>
      </c>
      <c r="V89" s="133"/>
    </row>
    <row r="90" spans="2:22" x14ac:dyDescent="0.2">
      <c r="B90" s="131"/>
      <c r="C90" s="135">
        <v>51101</v>
      </c>
      <c r="D90" s="136" t="s">
        <v>85</v>
      </c>
      <c r="E90" s="137">
        <v>0</v>
      </c>
      <c r="F90" s="137">
        <v>60000</v>
      </c>
      <c r="G90" s="137">
        <v>30000</v>
      </c>
      <c r="H90" s="137">
        <v>30000</v>
      </c>
      <c r="I90" s="137">
        <v>30000</v>
      </c>
      <c r="J90" s="137">
        <v>30000</v>
      </c>
      <c r="K90" s="137">
        <v>30000</v>
      </c>
      <c r="L90" s="137">
        <v>0</v>
      </c>
      <c r="M90" s="137">
        <v>0</v>
      </c>
      <c r="N90" s="137">
        <v>90000</v>
      </c>
      <c r="O90" s="137"/>
      <c r="P90" s="137"/>
      <c r="Q90" s="137">
        <f t="shared" si="1"/>
        <v>300000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300000</v>
      </c>
      <c r="V90" s="133"/>
    </row>
    <row r="91" spans="2:22" x14ac:dyDescent="0.2">
      <c r="B91" s="131"/>
      <c r="C91" s="135">
        <v>51301</v>
      </c>
      <c r="D91" s="136" t="s">
        <v>86</v>
      </c>
      <c r="E91" s="137">
        <v>14875.329999999998</v>
      </c>
      <c r="F91" s="137">
        <v>31286.91</v>
      </c>
      <c r="G91" s="137">
        <v>40415.81</v>
      </c>
      <c r="H91" s="137">
        <v>45045.71</v>
      </c>
      <c r="I91" s="137">
        <v>34748.89</v>
      </c>
      <c r="J91" s="137">
        <v>50111.01</v>
      </c>
      <c r="K91" s="137">
        <v>42062.64</v>
      </c>
      <c r="L91" s="137">
        <v>35072.57</v>
      </c>
      <c r="M91" s="137">
        <v>35860.100000000006</v>
      </c>
      <c r="N91" s="137">
        <v>62057.189999999995</v>
      </c>
      <c r="O91" s="137"/>
      <c r="P91" s="137"/>
      <c r="Q91" s="137">
        <f t="shared" si="1"/>
        <v>391536.16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391536.16</v>
      </c>
      <c r="V91" s="133"/>
    </row>
    <row r="92" spans="2:22" x14ac:dyDescent="0.2">
      <c r="B92" s="131"/>
      <c r="C92" s="135">
        <v>51401</v>
      </c>
      <c r="D92" s="136" t="s">
        <v>87</v>
      </c>
      <c r="E92" s="137">
        <v>6933.4299999999994</v>
      </c>
      <c r="F92" s="137">
        <v>8238.6899999999987</v>
      </c>
      <c r="G92" s="137">
        <v>8580.239999999998</v>
      </c>
      <c r="H92" s="137">
        <v>7917.4499999999989</v>
      </c>
      <c r="I92" s="137">
        <v>8131.8300000000008</v>
      </c>
      <c r="J92" s="137">
        <v>6179.1200000000008</v>
      </c>
      <c r="K92" s="137">
        <v>6492.9999999999991</v>
      </c>
      <c r="L92" s="137">
        <v>6517.5900000000011</v>
      </c>
      <c r="M92" s="137">
        <v>6495.760000000002</v>
      </c>
      <c r="N92" s="137">
        <v>6187.1099999999988</v>
      </c>
      <c r="O92" s="137"/>
      <c r="P92" s="137"/>
      <c r="Q92" s="137">
        <f t="shared" si="1"/>
        <v>71674.22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71674.22</v>
      </c>
      <c r="V92" s="133"/>
    </row>
    <row r="93" spans="2:22" x14ac:dyDescent="0.2">
      <c r="B93" s="131"/>
      <c r="C93" s="135">
        <v>51601</v>
      </c>
      <c r="D93" s="136" t="s">
        <v>88</v>
      </c>
      <c r="E93" s="137">
        <v>32243.27</v>
      </c>
      <c r="F93" s="137">
        <v>37552.459999999992</v>
      </c>
      <c r="G93" s="137">
        <v>43127.320000000022</v>
      </c>
      <c r="H93" s="137">
        <v>37445.779999999992</v>
      </c>
      <c r="I93" s="137">
        <v>39609.119999999995</v>
      </c>
      <c r="J93" s="137">
        <v>43967.829999999987</v>
      </c>
      <c r="K93" s="137">
        <v>40311.099999999991</v>
      </c>
      <c r="L93" s="137">
        <v>39999.259999999987</v>
      </c>
      <c r="M93" s="137">
        <v>42878.14</v>
      </c>
      <c r="N93" s="137">
        <v>40137.33</v>
      </c>
      <c r="O93" s="137"/>
      <c r="P93" s="137"/>
      <c r="Q93" s="137">
        <f t="shared" si="1"/>
        <v>397271.61000000004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397271.61000000004</v>
      </c>
      <c r="V93" s="133"/>
    </row>
    <row r="94" spans="2:22" x14ac:dyDescent="0.2">
      <c r="B94" s="131"/>
      <c r="C94" s="135">
        <v>51801</v>
      </c>
      <c r="D94" s="136" t="s">
        <v>89</v>
      </c>
      <c r="E94" s="137">
        <v>0</v>
      </c>
      <c r="F94" s="137">
        <v>3118952.72</v>
      </c>
      <c r="G94" s="137">
        <v>1413625</v>
      </c>
      <c r="H94" s="137">
        <v>1705327.72</v>
      </c>
      <c r="I94" s="137">
        <v>1559476.36</v>
      </c>
      <c r="J94" s="137">
        <v>1559476.3599999999</v>
      </c>
      <c r="K94" s="137">
        <v>1559476.36</v>
      </c>
      <c r="L94" s="137">
        <v>1559476.36</v>
      </c>
      <c r="M94" s="137">
        <v>1559476.3599999999</v>
      </c>
      <c r="N94" s="137">
        <v>1559476.36</v>
      </c>
      <c r="O94" s="137"/>
      <c r="P94" s="137"/>
      <c r="Q94" s="137">
        <f t="shared" si="1"/>
        <v>15594763.599999998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15594763.599999998</v>
      </c>
      <c r="V94" s="133"/>
    </row>
    <row r="95" spans="2:22" ht="25.5" x14ac:dyDescent="0.2">
      <c r="B95" s="131"/>
      <c r="C95" s="135">
        <v>51901</v>
      </c>
      <c r="D95" s="136" t="s">
        <v>90</v>
      </c>
      <c r="E95" s="137">
        <v>20469.059999999998</v>
      </c>
      <c r="F95" s="137">
        <v>49806.270000000004</v>
      </c>
      <c r="G95" s="137">
        <v>30973.430000000008</v>
      </c>
      <c r="H95" s="137">
        <v>41242.610000000022</v>
      </c>
      <c r="I95" s="137">
        <v>36132.780000000021</v>
      </c>
      <c r="J95" s="137">
        <v>36237.420000000013</v>
      </c>
      <c r="K95" s="137">
        <v>39657.360000000008</v>
      </c>
      <c r="L95" s="137">
        <v>39609.62000000001</v>
      </c>
      <c r="M95" s="137">
        <v>39669.039999999994</v>
      </c>
      <c r="N95" s="137">
        <v>42240.65</v>
      </c>
      <c r="O95" s="137"/>
      <c r="P95" s="137"/>
      <c r="Q95" s="137">
        <f t="shared" si="1"/>
        <v>376038.24000000011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376038.24000000011</v>
      </c>
      <c r="V95" s="133"/>
    </row>
    <row r="96" spans="2:22" x14ac:dyDescent="0.2">
      <c r="B96" s="131"/>
      <c r="C96" s="135">
        <v>52001</v>
      </c>
      <c r="D96" s="136" t="s">
        <v>91</v>
      </c>
      <c r="E96" s="137">
        <v>111779.54</v>
      </c>
      <c r="F96" s="137">
        <v>154965.41</v>
      </c>
      <c r="G96" s="137">
        <v>165720.90000000005</v>
      </c>
      <c r="H96" s="137">
        <v>115239.59999999999</v>
      </c>
      <c r="I96" s="137">
        <v>119919.00000000003</v>
      </c>
      <c r="J96" s="137">
        <v>105903.12000000004</v>
      </c>
      <c r="K96" s="137">
        <v>117735.42000000001</v>
      </c>
      <c r="L96" s="137">
        <v>79789.25</v>
      </c>
      <c r="M96" s="137">
        <v>127552.03000000003</v>
      </c>
      <c r="N96" s="137">
        <v>105076.90000000002</v>
      </c>
      <c r="O96" s="137"/>
      <c r="P96" s="137"/>
      <c r="Q96" s="137">
        <f t="shared" si="1"/>
        <v>1203681.17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1203681.17</v>
      </c>
      <c r="V96" s="133"/>
    </row>
    <row r="97" spans="2:22" x14ac:dyDescent="0.2">
      <c r="B97" s="131"/>
      <c r="C97" s="135">
        <v>52301</v>
      </c>
      <c r="D97" s="136" t="s">
        <v>92</v>
      </c>
      <c r="E97" s="137">
        <v>27153.62</v>
      </c>
      <c r="F97" s="137">
        <v>31200.420000000002</v>
      </c>
      <c r="G97" s="137">
        <v>46597.55000000001</v>
      </c>
      <c r="H97" s="137">
        <v>38160.39</v>
      </c>
      <c r="I97" s="137">
        <v>35639.550000000003</v>
      </c>
      <c r="J97" s="137">
        <v>35118.920000000006</v>
      </c>
      <c r="K97" s="137">
        <v>34377.290000000015</v>
      </c>
      <c r="L97" s="137">
        <v>33591.300000000003</v>
      </c>
      <c r="M97" s="137">
        <v>30362.139999999996</v>
      </c>
      <c r="N97" s="137">
        <v>32288.82</v>
      </c>
      <c r="O97" s="137"/>
      <c r="P97" s="137"/>
      <c r="Q97" s="137">
        <f t="shared" si="1"/>
        <v>344490.00000000006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344490.00000000006</v>
      </c>
      <c r="V97" s="133"/>
    </row>
    <row r="98" spans="2:22" x14ac:dyDescent="0.2">
      <c r="B98" s="131"/>
      <c r="C98" s="135">
        <v>52401</v>
      </c>
      <c r="D98" s="136" t="s">
        <v>93</v>
      </c>
      <c r="E98" s="137">
        <v>0</v>
      </c>
      <c r="F98" s="137">
        <v>18214.559999999998</v>
      </c>
      <c r="G98" s="137">
        <v>0</v>
      </c>
      <c r="H98" s="137">
        <v>43158.25</v>
      </c>
      <c r="I98" s="137">
        <v>8214.56</v>
      </c>
      <c r="J98" s="137">
        <v>0</v>
      </c>
      <c r="K98" s="137">
        <v>0</v>
      </c>
      <c r="L98" s="137">
        <v>32858.240000000005</v>
      </c>
      <c r="M98" s="137">
        <v>8713.6</v>
      </c>
      <c r="N98" s="137">
        <v>8713.6</v>
      </c>
      <c r="O98" s="137"/>
      <c r="P98" s="137"/>
      <c r="Q98" s="137">
        <f t="shared" si="1"/>
        <v>119872.81000000001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119872.81000000001</v>
      </c>
      <c r="V98" s="133"/>
    </row>
    <row r="99" spans="2:22" x14ac:dyDescent="0.2">
      <c r="B99" s="131"/>
      <c r="C99" s="135">
        <v>52601</v>
      </c>
      <c r="D99" s="136" t="s">
        <v>94</v>
      </c>
      <c r="E99" s="137">
        <v>13406.569999999998</v>
      </c>
      <c r="F99" s="137">
        <v>35834.179999999993</v>
      </c>
      <c r="G99" s="137">
        <v>19031.509999999998</v>
      </c>
      <c r="H99" s="137">
        <v>36910.139999999992</v>
      </c>
      <c r="I99" s="137">
        <v>29412.830000000005</v>
      </c>
      <c r="J99" s="137">
        <v>30734.830000000005</v>
      </c>
      <c r="K99" s="137">
        <v>35383.279999999999</v>
      </c>
      <c r="L99" s="137">
        <v>28409.27</v>
      </c>
      <c r="M99" s="137">
        <v>28198.790000000005</v>
      </c>
      <c r="N99" s="137">
        <v>46964.46</v>
      </c>
      <c r="O99" s="137"/>
      <c r="P99" s="137"/>
      <c r="Q99" s="137">
        <f t="shared" si="1"/>
        <v>304285.86000000004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304285.86000000004</v>
      </c>
      <c r="V99" s="133"/>
    </row>
    <row r="100" spans="2:22" x14ac:dyDescent="0.2">
      <c r="B100" s="131"/>
      <c r="C100" s="135">
        <v>60101</v>
      </c>
      <c r="D100" s="136" t="s">
        <v>95</v>
      </c>
      <c r="E100" s="137">
        <v>50196321.829999998</v>
      </c>
      <c r="F100" s="137">
        <v>60762697.570000008</v>
      </c>
      <c r="G100" s="137">
        <v>61527975.640000001</v>
      </c>
      <c r="H100" s="137">
        <v>61514605.559999995</v>
      </c>
      <c r="I100" s="137">
        <v>61238391.089999989</v>
      </c>
      <c r="J100" s="137">
        <v>62283082.609999955</v>
      </c>
      <c r="K100" s="137">
        <v>61966306.849999957</v>
      </c>
      <c r="L100" s="137">
        <v>62484117.140000001</v>
      </c>
      <c r="M100" s="137">
        <v>62375483.459999964</v>
      </c>
      <c r="N100" s="137">
        <v>63063391.829999961</v>
      </c>
      <c r="O100" s="137"/>
      <c r="P100" s="137"/>
      <c r="Q100" s="137">
        <f t="shared" si="1"/>
        <v>607412373.5799998</v>
      </c>
      <c r="R100" s="133"/>
      <c r="S100" s="134"/>
      <c r="T100" s="131"/>
      <c r="U100" s="137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607412373.5799998</v>
      </c>
      <c r="V100" s="133"/>
    </row>
    <row r="101" spans="2:22" x14ac:dyDescent="0.2">
      <c r="B101" s="131"/>
      <c r="C101" s="135">
        <v>60201</v>
      </c>
      <c r="D101" s="136" t="s">
        <v>96</v>
      </c>
      <c r="E101" s="137">
        <v>17537117.289999995</v>
      </c>
      <c r="F101" s="137">
        <v>37521410.400000006</v>
      </c>
      <c r="G101" s="137">
        <v>36704277.379999995</v>
      </c>
      <c r="H101" s="137">
        <v>36821944.280000001</v>
      </c>
      <c r="I101" s="137">
        <v>34287752.449999996</v>
      </c>
      <c r="J101" s="137">
        <v>35749793.680000015</v>
      </c>
      <c r="K101" s="137">
        <v>39481719.549999982</v>
      </c>
      <c r="L101" s="137">
        <v>30313499.549999993</v>
      </c>
      <c r="M101" s="137">
        <v>37456464.599999987</v>
      </c>
      <c r="N101" s="137">
        <v>34870246.469999991</v>
      </c>
      <c r="O101" s="137"/>
      <c r="P101" s="137"/>
      <c r="Q101" s="137">
        <f t="shared" si="1"/>
        <v>340744225.64999992</v>
      </c>
      <c r="R101" s="133"/>
      <c r="S101" s="134"/>
      <c r="T101" s="131"/>
      <c r="U101" s="137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340744225.64999992</v>
      </c>
      <c r="V101" s="133"/>
    </row>
    <row r="102" spans="2:22" x14ac:dyDescent="0.2">
      <c r="B102" s="131"/>
      <c r="C102" s="135">
        <v>60301</v>
      </c>
      <c r="D102" s="136" t="s">
        <v>97</v>
      </c>
      <c r="E102" s="137">
        <v>1610157.3499999987</v>
      </c>
      <c r="F102" s="137">
        <v>5519046.3999999939</v>
      </c>
      <c r="G102" s="137">
        <v>5897407.1799999913</v>
      </c>
      <c r="H102" s="137">
        <v>4689255.59</v>
      </c>
      <c r="I102" s="137">
        <v>4387795.1299999962</v>
      </c>
      <c r="J102" s="137">
        <v>5207660.1799999978</v>
      </c>
      <c r="K102" s="137">
        <v>5710181.589999998</v>
      </c>
      <c r="L102" s="137">
        <v>4419368.4600000009</v>
      </c>
      <c r="M102" s="137">
        <v>7065626.009999997</v>
      </c>
      <c r="N102" s="137">
        <v>7355704.9799999921</v>
      </c>
      <c r="O102" s="137"/>
      <c r="P102" s="137"/>
      <c r="Q102" s="137">
        <f t="shared" si="1"/>
        <v>51862202.86999996</v>
      </c>
      <c r="R102" s="133"/>
      <c r="S102" s="134"/>
      <c r="T102" s="131"/>
      <c r="U102" s="137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51862202.86999996</v>
      </c>
      <c r="V102" s="133"/>
    </row>
    <row r="103" spans="2:22" x14ac:dyDescent="0.2">
      <c r="B103" s="131"/>
      <c r="C103" s="135">
        <v>60501</v>
      </c>
      <c r="D103" s="136" t="s">
        <v>98</v>
      </c>
      <c r="E103" s="137">
        <v>7906.9700000000012</v>
      </c>
      <c r="F103" s="137">
        <v>15933.31</v>
      </c>
      <c r="G103" s="137">
        <v>16568.879999999997</v>
      </c>
      <c r="H103" s="137">
        <v>17229.16</v>
      </c>
      <c r="I103" s="137">
        <v>14775.35</v>
      </c>
      <c r="J103" s="137">
        <v>19266.3</v>
      </c>
      <c r="K103" s="137">
        <v>7442373.5800000019</v>
      </c>
      <c r="L103" s="137">
        <v>14248.24</v>
      </c>
      <c r="M103" s="137">
        <v>14429.68</v>
      </c>
      <c r="N103" s="137">
        <v>63428.05000000001</v>
      </c>
      <c r="O103" s="137"/>
      <c r="P103" s="137"/>
      <c r="Q103" s="137">
        <f t="shared" si="1"/>
        <v>7626159.5200000014</v>
      </c>
      <c r="R103" s="133"/>
      <c r="S103" s="134"/>
      <c r="T103" s="131"/>
      <c r="U103" s="137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7626159.5200000014</v>
      </c>
      <c r="V103" s="133"/>
    </row>
    <row r="104" spans="2:22" x14ac:dyDescent="0.2">
      <c r="B104" s="131"/>
      <c r="C104" s="135">
        <v>60601</v>
      </c>
      <c r="D104" s="136" t="s">
        <v>99</v>
      </c>
      <c r="E104" s="137">
        <v>11388.289999999999</v>
      </c>
      <c r="F104" s="137">
        <v>38497.310000000005</v>
      </c>
      <c r="G104" s="137">
        <v>22934.589999999997</v>
      </c>
      <c r="H104" s="137">
        <v>23680.750000000004</v>
      </c>
      <c r="I104" s="137">
        <v>25941.560000000005</v>
      </c>
      <c r="J104" s="137">
        <v>22706.909999999996</v>
      </c>
      <c r="K104" s="137">
        <v>92635.88</v>
      </c>
      <c r="L104" s="137">
        <v>41857.380000000005</v>
      </c>
      <c r="M104" s="137">
        <v>128752.77</v>
      </c>
      <c r="N104" s="137">
        <v>35144.61</v>
      </c>
      <c r="O104" s="137"/>
      <c r="P104" s="137"/>
      <c r="Q104" s="137">
        <f t="shared" si="1"/>
        <v>443540.05000000005</v>
      </c>
      <c r="R104" s="133"/>
      <c r="S104" s="134"/>
      <c r="T104" s="131"/>
      <c r="U104" s="137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443540.05000000005</v>
      </c>
      <c r="V104" s="133"/>
    </row>
    <row r="105" spans="2:22" ht="13.5" thickBot="1" x14ac:dyDescent="0.25">
      <c r="B105" s="106"/>
      <c r="C105" s="138"/>
      <c r="D105" s="139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12"/>
      <c r="S105" s="134"/>
      <c r="T105" s="106"/>
      <c r="U105" s="140"/>
      <c r="V105" s="112"/>
    </row>
    <row r="106" spans="2:22" ht="13.5" thickTop="1" x14ac:dyDescent="0.2"/>
    <row r="108" spans="2:22" ht="13.5" thickBot="1" x14ac:dyDescent="0.25"/>
    <row r="109" spans="2:22" s="124" customFormat="1" ht="14.25" thickTop="1" thickBot="1" x14ac:dyDescent="0.25">
      <c r="B109" s="34"/>
      <c r="C109" s="36"/>
      <c r="D109" s="36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40"/>
      <c r="S109" s="123"/>
      <c r="T109" s="34"/>
      <c r="U109" s="122"/>
      <c r="V109" s="40"/>
    </row>
    <row r="110" spans="2:22" s="124" customFormat="1" ht="19.5" thickBot="1" x14ac:dyDescent="0.25">
      <c r="B110" s="51"/>
      <c r="C110" s="53"/>
      <c r="D110" s="53"/>
      <c r="E110" s="178" t="s">
        <v>126</v>
      </c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80"/>
      <c r="R110" s="55"/>
      <c r="S110" s="123"/>
      <c r="T110" s="51"/>
      <c r="V110" s="55"/>
    </row>
    <row r="111" spans="2:22" s="124" customFormat="1" x14ac:dyDescent="0.2">
      <c r="B111" s="51"/>
      <c r="C111" s="53"/>
      <c r="D111" s="53"/>
      <c r="E111" s="125" t="s">
        <v>9</v>
      </c>
      <c r="F111" s="125" t="s">
        <v>100</v>
      </c>
      <c r="G111" s="125" t="s">
        <v>101</v>
      </c>
      <c r="H111" s="125" t="s">
        <v>102</v>
      </c>
      <c r="I111" s="125" t="s">
        <v>103</v>
      </c>
      <c r="J111" s="125" t="s">
        <v>104</v>
      </c>
      <c r="K111" s="125" t="s">
        <v>105</v>
      </c>
      <c r="L111" s="125" t="s">
        <v>106</v>
      </c>
      <c r="M111" s="125" t="s">
        <v>107</v>
      </c>
      <c r="N111" s="125" t="s">
        <v>108</v>
      </c>
      <c r="O111" s="125" t="s">
        <v>109</v>
      </c>
      <c r="P111" s="125" t="s">
        <v>110</v>
      </c>
      <c r="Q111" s="125" t="s">
        <v>111</v>
      </c>
      <c r="R111" s="55"/>
      <c r="S111" s="123"/>
      <c r="T111" s="51"/>
      <c r="U111" s="125" t="s">
        <v>111</v>
      </c>
      <c r="V111" s="55"/>
    </row>
    <row r="112" spans="2:22" s="130" customFormat="1" ht="13.5" thickBot="1" x14ac:dyDescent="0.3">
      <c r="B112" s="67"/>
      <c r="C112" s="126" t="s">
        <v>114</v>
      </c>
      <c r="D112" s="127" t="s">
        <v>112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72"/>
      <c r="S112" s="129"/>
      <c r="T112" s="67"/>
      <c r="U112" s="128"/>
      <c r="V112" s="72"/>
    </row>
    <row r="113" spans="2:22" ht="13.5" thickBot="1" x14ac:dyDescent="0.25">
      <c r="B113" s="131"/>
      <c r="C113" s="184" t="s">
        <v>117</v>
      </c>
      <c r="D113" s="185"/>
      <c r="E113" s="132">
        <f t="shared" ref="E113:Q113" si="2">SUM(E114:E210)</f>
        <v>218634976.23000002</v>
      </c>
      <c r="F113" s="132">
        <f t="shared" si="2"/>
        <v>216888372.37000003</v>
      </c>
      <c r="G113" s="132">
        <f t="shared" si="2"/>
        <v>284705733.53000009</v>
      </c>
      <c r="H113" s="132">
        <f t="shared" si="2"/>
        <v>348800863.02000004</v>
      </c>
      <c r="I113" s="132">
        <f t="shared" si="2"/>
        <v>285781177.75999999</v>
      </c>
      <c r="J113" s="132">
        <f t="shared" si="2"/>
        <v>269860260.65999997</v>
      </c>
      <c r="K113" s="132">
        <f t="shared" si="2"/>
        <v>284626702.51999998</v>
      </c>
      <c r="L113" s="132">
        <f t="shared" si="2"/>
        <v>203635256.55000004</v>
      </c>
      <c r="M113" s="132">
        <f t="shared" si="2"/>
        <v>364575713.23000002</v>
      </c>
      <c r="N113" s="132">
        <f t="shared" si="2"/>
        <v>347940075.93999994</v>
      </c>
      <c r="O113" s="132">
        <f t="shared" si="2"/>
        <v>347940075.92999995</v>
      </c>
      <c r="P113" s="132">
        <f t="shared" si="2"/>
        <v>347940046.2700001</v>
      </c>
      <c r="Q113" s="132">
        <f t="shared" si="2"/>
        <v>3521329254.0099998</v>
      </c>
      <c r="R113" s="133"/>
      <c r="S113" s="134"/>
      <c r="T113" s="131"/>
      <c r="U113" s="132">
        <f>SUM(U114:U210)</f>
        <v>2825449131.8099985</v>
      </c>
      <c r="V113" s="133"/>
    </row>
    <row r="114" spans="2:22" x14ac:dyDescent="0.2">
      <c r="B114" s="131"/>
      <c r="C114" s="135">
        <v>10101</v>
      </c>
      <c r="D114" s="136" t="s">
        <v>20</v>
      </c>
      <c r="E114" s="137">
        <v>146887.60999999999</v>
      </c>
      <c r="F114" s="137">
        <v>122248.79999999999</v>
      </c>
      <c r="G114" s="137">
        <v>138843.75</v>
      </c>
      <c r="H114" s="137">
        <v>235107.34000000003</v>
      </c>
      <c r="I114" s="137">
        <v>148194.39000000001</v>
      </c>
      <c r="J114" s="137">
        <v>100562</v>
      </c>
      <c r="K114" s="137">
        <v>98638.60000000002</v>
      </c>
      <c r="L114" s="137">
        <v>89875.749999999985</v>
      </c>
      <c r="M114" s="137">
        <v>93870.299999999988</v>
      </c>
      <c r="N114" s="137">
        <v>93870.299999999988</v>
      </c>
      <c r="O114" s="137">
        <v>93870.299999999988</v>
      </c>
      <c r="P114" s="137">
        <v>93870.220000000016</v>
      </c>
      <c r="Q114" s="137">
        <f>SUM(E114:P114)</f>
        <v>1455839.36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1268098.8400000001</v>
      </c>
      <c r="V114" s="133"/>
    </row>
    <row r="115" spans="2:22" x14ac:dyDescent="0.2">
      <c r="B115" s="131"/>
      <c r="C115" s="135">
        <v>20101</v>
      </c>
      <c r="D115" s="136" t="s">
        <v>21</v>
      </c>
      <c r="E115" s="137">
        <v>733053.36</v>
      </c>
      <c r="F115" s="137">
        <v>1096730.6499999999</v>
      </c>
      <c r="G115" s="137">
        <v>990580.60000000009</v>
      </c>
      <c r="H115" s="137">
        <v>1223659.1199999999</v>
      </c>
      <c r="I115" s="137">
        <v>820613.61</v>
      </c>
      <c r="J115" s="137">
        <v>900344.53999999992</v>
      </c>
      <c r="K115" s="137">
        <v>946053.7699999999</v>
      </c>
      <c r="L115" s="137">
        <v>858605.62999999989</v>
      </c>
      <c r="M115" s="137">
        <v>954225.4</v>
      </c>
      <c r="N115" s="137">
        <v>953925.4800000001</v>
      </c>
      <c r="O115" s="137">
        <v>953925.4800000001</v>
      </c>
      <c r="P115" s="137">
        <v>953925.38</v>
      </c>
      <c r="Q115" s="137">
        <f t="shared" ref="Q115:Q178" si="3">SUM(E115:P115)</f>
        <v>11385643.020000001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9477792.1600000001</v>
      </c>
      <c r="V115" s="133"/>
    </row>
    <row r="116" spans="2:22" x14ac:dyDescent="0.2">
      <c r="B116" s="131"/>
      <c r="C116" s="135">
        <v>20102</v>
      </c>
      <c r="D116" s="136" t="s">
        <v>22</v>
      </c>
      <c r="E116" s="137">
        <v>36855.360000000001</v>
      </c>
      <c r="F116" s="137">
        <v>36515.360000000001</v>
      </c>
      <c r="G116" s="137">
        <v>31294.780000000002</v>
      </c>
      <c r="H116" s="137">
        <v>33672.61</v>
      </c>
      <c r="I116" s="137">
        <v>36578.920000000006</v>
      </c>
      <c r="J116" s="137">
        <v>42172.280000000006</v>
      </c>
      <c r="K116" s="137">
        <v>34220.850000000006</v>
      </c>
      <c r="L116" s="137">
        <v>26475.239999999998</v>
      </c>
      <c r="M116" s="137">
        <v>54898.920000000006</v>
      </c>
      <c r="N116" s="137">
        <v>54898.920000000006</v>
      </c>
      <c r="O116" s="137">
        <v>54898.920000000006</v>
      </c>
      <c r="P116" s="137">
        <v>54898.839999999989</v>
      </c>
      <c r="Q116" s="137">
        <f t="shared" si="3"/>
        <v>497380.99999999994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387583.24</v>
      </c>
      <c r="V116" s="133"/>
    </row>
    <row r="117" spans="2:22" x14ac:dyDescent="0.2">
      <c r="B117" s="131"/>
      <c r="C117" s="135">
        <v>20105</v>
      </c>
      <c r="D117" s="136" t="s">
        <v>23</v>
      </c>
      <c r="E117" s="137">
        <v>3658.34</v>
      </c>
      <c r="F117" s="137">
        <v>3658.34</v>
      </c>
      <c r="G117" s="137">
        <v>91.67</v>
      </c>
      <c r="H117" s="137">
        <v>6891.67</v>
      </c>
      <c r="I117" s="137">
        <v>3491.67</v>
      </c>
      <c r="J117" s="137">
        <v>4491.67</v>
      </c>
      <c r="K117" s="137">
        <v>3491.67</v>
      </c>
      <c r="L117" s="137">
        <v>3400</v>
      </c>
      <c r="M117" s="137">
        <v>3681.5</v>
      </c>
      <c r="N117" s="137">
        <v>3681.5</v>
      </c>
      <c r="O117" s="137">
        <v>3681.5</v>
      </c>
      <c r="P117" s="137">
        <v>3681.4700000000003</v>
      </c>
      <c r="Q117" s="137">
        <f t="shared" si="3"/>
        <v>43901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36538.03</v>
      </c>
      <c r="V117" s="133"/>
    </row>
    <row r="118" spans="2:22" x14ac:dyDescent="0.2">
      <c r="B118" s="131"/>
      <c r="C118" s="135">
        <v>30101</v>
      </c>
      <c r="D118" s="136" t="s">
        <v>24</v>
      </c>
      <c r="E118" s="137">
        <v>92144.090000000011</v>
      </c>
      <c r="F118" s="137">
        <v>87780.410000000018</v>
      </c>
      <c r="G118" s="137">
        <v>99269.530000000013</v>
      </c>
      <c r="H118" s="137">
        <v>88351.130000000019</v>
      </c>
      <c r="I118" s="137">
        <v>85848.46</v>
      </c>
      <c r="J118" s="137">
        <v>99629.110000000015</v>
      </c>
      <c r="K118" s="137">
        <v>78172.09</v>
      </c>
      <c r="L118" s="137">
        <v>91861.229999999981</v>
      </c>
      <c r="M118" s="137">
        <v>142930.63</v>
      </c>
      <c r="N118" s="137">
        <v>142930.63</v>
      </c>
      <c r="O118" s="137">
        <v>142930.63</v>
      </c>
      <c r="P118" s="137">
        <v>142930.57000000004</v>
      </c>
      <c r="Q118" s="137">
        <f t="shared" si="3"/>
        <v>1294778.51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1008917.31</v>
      </c>
      <c r="V118" s="133"/>
    </row>
    <row r="119" spans="2:22" x14ac:dyDescent="0.2">
      <c r="B119" s="131"/>
      <c r="C119" s="135">
        <v>30201</v>
      </c>
      <c r="D119" s="136" t="s">
        <v>25</v>
      </c>
      <c r="E119" s="137">
        <v>2458817.0000000056</v>
      </c>
      <c r="F119" s="137">
        <v>2569671.0000000079</v>
      </c>
      <c r="G119" s="137">
        <v>2462464.4400000018</v>
      </c>
      <c r="H119" s="137">
        <v>2353898.100000001</v>
      </c>
      <c r="I119" s="137">
        <v>2354652.6099999989</v>
      </c>
      <c r="J119" s="137">
        <v>2457663.060000001</v>
      </c>
      <c r="K119" s="137">
        <v>2960527.9000000008</v>
      </c>
      <c r="L119" s="137">
        <v>2520920.330000001</v>
      </c>
      <c r="M119" s="137">
        <v>3203485.4199999929</v>
      </c>
      <c r="N119" s="137">
        <v>3125935.6799999927</v>
      </c>
      <c r="O119" s="137">
        <v>3125935.6799999927</v>
      </c>
      <c r="P119" s="137">
        <v>3125932.939999992</v>
      </c>
      <c r="Q119" s="137">
        <f t="shared" si="3"/>
        <v>32719904.159999989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26468035.540000007</v>
      </c>
      <c r="V119" s="133"/>
    </row>
    <row r="120" spans="2:22" x14ac:dyDescent="0.2">
      <c r="B120" s="131"/>
      <c r="C120" s="135">
        <v>30301</v>
      </c>
      <c r="D120" s="136" t="s">
        <v>26</v>
      </c>
      <c r="E120" s="137">
        <v>888575.23000000021</v>
      </c>
      <c r="F120" s="137">
        <v>946014.68999999983</v>
      </c>
      <c r="G120" s="137">
        <v>988191.99000000034</v>
      </c>
      <c r="H120" s="137">
        <v>887562.00999999978</v>
      </c>
      <c r="I120" s="137">
        <v>911176.10000000009</v>
      </c>
      <c r="J120" s="137">
        <v>1071036.4100000006</v>
      </c>
      <c r="K120" s="137">
        <v>857666.84999999974</v>
      </c>
      <c r="L120" s="137">
        <v>913115.58000000019</v>
      </c>
      <c r="M120" s="137">
        <v>1600513.7399999981</v>
      </c>
      <c r="N120" s="137">
        <v>1554451.7300000002</v>
      </c>
      <c r="O120" s="137">
        <v>1554451.7300000002</v>
      </c>
      <c r="P120" s="137">
        <v>1554449.7999999996</v>
      </c>
      <c r="Q120" s="137">
        <f t="shared" si="3"/>
        <v>13727205.859999998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10618304.329999998</v>
      </c>
      <c r="V120" s="133"/>
    </row>
    <row r="121" spans="2:22" x14ac:dyDescent="0.2">
      <c r="B121" s="131"/>
      <c r="C121" s="135">
        <v>30401</v>
      </c>
      <c r="D121" s="136" t="s">
        <v>27</v>
      </c>
      <c r="E121" s="137">
        <v>42897.15</v>
      </c>
      <c r="F121" s="137">
        <v>56788.060000000005</v>
      </c>
      <c r="G121" s="137">
        <v>82515.940000000017</v>
      </c>
      <c r="H121" s="137">
        <v>53801.950000000004</v>
      </c>
      <c r="I121" s="137">
        <v>60337.270000000004</v>
      </c>
      <c r="J121" s="137">
        <v>60718.83</v>
      </c>
      <c r="K121" s="137">
        <v>78671.790000000008</v>
      </c>
      <c r="L121" s="137">
        <v>38070.36</v>
      </c>
      <c r="M121" s="137">
        <v>81283.67</v>
      </c>
      <c r="N121" s="137">
        <v>81283.67</v>
      </c>
      <c r="O121" s="137">
        <v>81283.67</v>
      </c>
      <c r="P121" s="137">
        <v>81283.519999999975</v>
      </c>
      <c r="Q121" s="137">
        <f t="shared" si="3"/>
        <v>798935.88000000024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636368.69000000018</v>
      </c>
      <c r="V121" s="133"/>
    </row>
    <row r="122" spans="2:22" x14ac:dyDescent="0.2">
      <c r="B122" s="131"/>
      <c r="C122" s="135">
        <v>40101</v>
      </c>
      <c r="D122" s="136" t="s">
        <v>28</v>
      </c>
      <c r="E122" s="137">
        <v>440193.76000000007</v>
      </c>
      <c r="F122" s="137">
        <v>581369.22000000009</v>
      </c>
      <c r="G122" s="137">
        <v>530446.59999999986</v>
      </c>
      <c r="H122" s="137">
        <v>483071.04</v>
      </c>
      <c r="I122" s="137">
        <v>544480.31999999995</v>
      </c>
      <c r="J122" s="137">
        <v>506711.12999999995</v>
      </c>
      <c r="K122" s="137">
        <v>425205.56999999977</v>
      </c>
      <c r="L122" s="137">
        <v>360138.08999999985</v>
      </c>
      <c r="M122" s="137">
        <v>490723.13000000024</v>
      </c>
      <c r="N122" s="137">
        <v>490723.13000000024</v>
      </c>
      <c r="O122" s="137">
        <v>490723.13000000024</v>
      </c>
      <c r="P122" s="137">
        <v>490722.62999999995</v>
      </c>
      <c r="Q122" s="137">
        <f t="shared" si="3"/>
        <v>5834507.7499999991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4853061.9899999993</v>
      </c>
      <c r="V122" s="133"/>
    </row>
    <row r="123" spans="2:22" x14ac:dyDescent="0.2">
      <c r="B123" s="131"/>
      <c r="C123" s="135">
        <v>40102</v>
      </c>
      <c r="D123" s="136" t="s">
        <v>29</v>
      </c>
      <c r="E123" s="137">
        <v>85699.44</v>
      </c>
      <c r="F123" s="137">
        <v>87182.37000000001</v>
      </c>
      <c r="G123" s="137">
        <v>88210.11</v>
      </c>
      <c r="H123" s="137">
        <v>74284.38</v>
      </c>
      <c r="I123" s="137">
        <v>79549.73000000001</v>
      </c>
      <c r="J123" s="137">
        <v>111083.80999999998</v>
      </c>
      <c r="K123" s="137">
        <v>105399.34</v>
      </c>
      <c r="L123" s="137">
        <v>61644.49</v>
      </c>
      <c r="M123" s="137">
        <v>112310.74</v>
      </c>
      <c r="N123" s="137">
        <v>112310.74</v>
      </c>
      <c r="O123" s="137">
        <v>112310.74</v>
      </c>
      <c r="P123" s="137">
        <v>112310.74</v>
      </c>
      <c r="Q123" s="137">
        <f t="shared" si="3"/>
        <v>1142296.6299999999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917675.14999999991</v>
      </c>
      <c r="V123" s="133"/>
    </row>
    <row r="124" spans="2:22" x14ac:dyDescent="0.2">
      <c r="B124" s="131"/>
      <c r="C124" s="135">
        <v>40103</v>
      </c>
      <c r="D124" s="136" t="s">
        <v>30</v>
      </c>
      <c r="E124" s="137">
        <v>41849.050000000003</v>
      </c>
      <c r="F124" s="137">
        <v>60042.03</v>
      </c>
      <c r="G124" s="137">
        <v>68267.680000000008</v>
      </c>
      <c r="H124" s="137">
        <v>40899.200000000004</v>
      </c>
      <c r="I124" s="137">
        <v>54416.66</v>
      </c>
      <c r="J124" s="137">
        <v>40949.840000000004</v>
      </c>
      <c r="K124" s="137">
        <v>47715.94</v>
      </c>
      <c r="L124" s="137">
        <v>27333.33</v>
      </c>
      <c r="M124" s="137">
        <v>46756.82</v>
      </c>
      <c r="N124" s="137">
        <v>46756.82</v>
      </c>
      <c r="O124" s="137">
        <v>46756.82</v>
      </c>
      <c r="P124" s="137">
        <v>46756.80999999999</v>
      </c>
      <c r="Q124" s="137">
        <f t="shared" si="3"/>
        <v>568501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474987.37000000005</v>
      </c>
      <c r="V124" s="133"/>
    </row>
    <row r="125" spans="2:22" x14ac:dyDescent="0.2">
      <c r="B125" s="131"/>
      <c r="C125" s="135">
        <v>40105</v>
      </c>
      <c r="D125" s="136" t="s">
        <v>31</v>
      </c>
      <c r="E125" s="137">
        <v>29133.66</v>
      </c>
      <c r="F125" s="137">
        <v>31576.07</v>
      </c>
      <c r="G125" s="137">
        <v>45275.37</v>
      </c>
      <c r="H125" s="137">
        <v>29327.970000000005</v>
      </c>
      <c r="I125" s="137">
        <v>30037.74</v>
      </c>
      <c r="J125" s="137">
        <v>39742.94000000001</v>
      </c>
      <c r="K125" s="137">
        <v>36078.12000000001</v>
      </c>
      <c r="L125" s="137">
        <v>28988.45</v>
      </c>
      <c r="M125" s="137">
        <v>48683.85</v>
      </c>
      <c r="N125" s="137">
        <v>48683.85</v>
      </c>
      <c r="O125" s="137">
        <v>48683.85</v>
      </c>
      <c r="P125" s="137">
        <v>48683.77</v>
      </c>
      <c r="Q125" s="137">
        <f t="shared" si="3"/>
        <v>464895.63999999996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367528.01999999996</v>
      </c>
      <c r="V125" s="133"/>
    </row>
    <row r="126" spans="2:22" x14ac:dyDescent="0.2">
      <c r="B126" s="131"/>
      <c r="C126" s="135">
        <v>40116</v>
      </c>
      <c r="D126" s="136" t="s">
        <v>32</v>
      </c>
      <c r="E126" s="137">
        <v>3246.05</v>
      </c>
      <c r="F126" s="137">
        <v>3265.8100000000004</v>
      </c>
      <c r="G126" s="137">
        <v>488.16</v>
      </c>
      <c r="H126" s="137">
        <v>6492.1</v>
      </c>
      <c r="I126" s="137">
        <v>7.92</v>
      </c>
      <c r="J126" s="137">
        <v>6107.92</v>
      </c>
      <c r="K126" s="137">
        <v>3246.05</v>
      </c>
      <c r="L126" s="137">
        <v>3246.05</v>
      </c>
      <c r="M126" s="137">
        <v>3361.87</v>
      </c>
      <c r="N126" s="137">
        <v>3361.87</v>
      </c>
      <c r="O126" s="137">
        <v>3361.87</v>
      </c>
      <c r="P126" s="137">
        <v>3361.83</v>
      </c>
      <c r="Q126" s="137">
        <f t="shared" si="3"/>
        <v>39547.5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32823.799999999996</v>
      </c>
      <c r="V126" s="133"/>
    </row>
    <row r="127" spans="2:22" x14ac:dyDescent="0.2">
      <c r="B127" s="131"/>
      <c r="C127" s="135">
        <v>40122</v>
      </c>
      <c r="D127" s="136" t="s">
        <v>33</v>
      </c>
      <c r="E127" s="137">
        <v>0</v>
      </c>
      <c r="F127" s="137">
        <v>0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3150</v>
      </c>
      <c r="N127" s="137">
        <v>3150</v>
      </c>
      <c r="O127" s="137">
        <v>3150</v>
      </c>
      <c r="P127" s="137">
        <v>3150</v>
      </c>
      <c r="Q127" s="137">
        <f t="shared" si="3"/>
        <v>12600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6300</v>
      </c>
      <c r="V127" s="133"/>
    </row>
    <row r="128" spans="2:22" x14ac:dyDescent="0.2">
      <c r="B128" s="131"/>
      <c r="C128" s="135">
        <v>40201</v>
      </c>
      <c r="D128" s="136" t="s">
        <v>34</v>
      </c>
      <c r="E128" s="137">
        <v>242486.91999999998</v>
      </c>
      <c r="F128" s="137">
        <v>541627.02</v>
      </c>
      <c r="G128" s="137">
        <v>519879.43999999994</v>
      </c>
      <c r="H128" s="137">
        <v>270468.55</v>
      </c>
      <c r="I128" s="137">
        <v>312416.53999999998</v>
      </c>
      <c r="J128" s="137">
        <v>300390.99999999994</v>
      </c>
      <c r="K128" s="137">
        <v>225433.26999999996</v>
      </c>
      <c r="L128" s="137">
        <v>127715.65000000001</v>
      </c>
      <c r="M128" s="137">
        <v>1038569.2999999999</v>
      </c>
      <c r="N128" s="137">
        <v>1038002.6</v>
      </c>
      <c r="O128" s="137">
        <v>1038002.6</v>
      </c>
      <c r="P128" s="137">
        <v>1038002.1999999998</v>
      </c>
      <c r="Q128" s="137">
        <f t="shared" si="3"/>
        <v>6692995.0899999989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4616990.2899999991</v>
      </c>
      <c r="V128" s="133"/>
    </row>
    <row r="129" spans="2:22" x14ac:dyDescent="0.2">
      <c r="B129" s="131"/>
      <c r="C129" s="135">
        <v>40202</v>
      </c>
      <c r="D129" s="136" t="s">
        <v>35</v>
      </c>
      <c r="E129" s="137">
        <v>1139748.3600000001</v>
      </c>
      <c r="F129" s="137">
        <v>1230107.3900000001</v>
      </c>
      <c r="G129" s="137">
        <v>1178611.9700000002</v>
      </c>
      <c r="H129" s="137">
        <v>1115713.6900000004</v>
      </c>
      <c r="I129" s="137">
        <v>1143915.1600000001</v>
      </c>
      <c r="J129" s="137">
        <v>1213884.1300000004</v>
      </c>
      <c r="K129" s="137">
        <v>1140454.6600000001</v>
      </c>
      <c r="L129" s="137">
        <v>1073132.53</v>
      </c>
      <c r="M129" s="137">
        <v>1582369.6099999996</v>
      </c>
      <c r="N129" s="137">
        <v>1582369.6099999996</v>
      </c>
      <c r="O129" s="137">
        <v>1582369.6099999996</v>
      </c>
      <c r="P129" s="137">
        <v>1582369.3199999998</v>
      </c>
      <c r="Q129" s="137">
        <f t="shared" si="3"/>
        <v>15565046.039999999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12400307.109999999</v>
      </c>
      <c r="V129" s="133"/>
    </row>
    <row r="130" spans="2:22" x14ac:dyDescent="0.2">
      <c r="B130" s="131"/>
      <c r="C130" s="135">
        <v>40204</v>
      </c>
      <c r="D130" s="136" t="s">
        <v>36</v>
      </c>
      <c r="E130" s="137">
        <v>33750.980000000003</v>
      </c>
      <c r="F130" s="137">
        <v>62631.200000000004</v>
      </c>
      <c r="G130" s="137">
        <v>48249.340000000004</v>
      </c>
      <c r="H130" s="137">
        <v>54288.54</v>
      </c>
      <c r="I130" s="137">
        <v>38490.680000000008</v>
      </c>
      <c r="J130" s="137">
        <v>33812.510000000009</v>
      </c>
      <c r="K130" s="137">
        <v>37182.1</v>
      </c>
      <c r="L130" s="137">
        <v>30152.590000000007</v>
      </c>
      <c r="M130" s="137">
        <v>39877.07999999998</v>
      </c>
      <c r="N130" s="137">
        <v>39877.07999999998</v>
      </c>
      <c r="O130" s="137">
        <v>39877.07999999998</v>
      </c>
      <c r="P130" s="137">
        <v>39877.06</v>
      </c>
      <c r="Q130" s="137">
        <f t="shared" si="3"/>
        <v>498066.23999999993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418312.1</v>
      </c>
      <c r="V130" s="133"/>
    </row>
    <row r="131" spans="2:22" x14ac:dyDescent="0.2">
      <c r="B131" s="131"/>
      <c r="C131" s="135">
        <v>40301</v>
      </c>
      <c r="D131" s="136" t="s">
        <v>37</v>
      </c>
      <c r="E131" s="137">
        <v>8088097.0000000009</v>
      </c>
      <c r="F131" s="137">
        <v>11269943.939999996</v>
      </c>
      <c r="G131" s="137">
        <v>11125746.02</v>
      </c>
      <c r="H131" s="137">
        <v>10728450.580000009</v>
      </c>
      <c r="I131" s="137">
        <v>9661884.5900000036</v>
      </c>
      <c r="J131" s="137">
        <v>11525582.920000011</v>
      </c>
      <c r="K131" s="137">
        <v>10953248.570000002</v>
      </c>
      <c r="L131" s="137">
        <v>8058132.0799999954</v>
      </c>
      <c r="M131" s="137">
        <v>11267389.880000012</v>
      </c>
      <c r="N131" s="137">
        <v>11177025.64000001</v>
      </c>
      <c r="O131" s="137">
        <v>11177025.64000001</v>
      </c>
      <c r="P131" s="137">
        <v>11177024.240000008</v>
      </c>
      <c r="Q131" s="137">
        <f t="shared" si="3"/>
        <v>126209551.10000007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103855501.22000004</v>
      </c>
      <c r="V131" s="133"/>
    </row>
    <row r="132" spans="2:22" x14ac:dyDescent="0.2">
      <c r="B132" s="131"/>
      <c r="C132" s="135">
        <v>40401</v>
      </c>
      <c r="D132" s="136" t="s">
        <v>38</v>
      </c>
      <c r="E132" s="137">
        <v>5171496.7200000007</v>
      </c>
      <c r="F132" s="137">
        <v>4751645.6599999974</v>
      </c>
      <c r="G132" s="137">
        <v>5015090.379999999</v>
      </c>
      <c r="H132" s="137">
        <v>6032932.8999999994</v>
      </c>
      <c r="I132" s="137">
        <v>5619658.2999999989</v>
      </c>
      <c r="J132" s="137">
        <v>5801889.4200000009</v>
      </c>
      <c r="K132" s="137">
        <v>4901460.3100000015</v>
      </c>
      <c r="L132" s="137">
        <v>4196760.4099999983</v>
      </c>
      <c r="M132" s="137">
        <v>9090039.4700000025</v>
      </c>
      <c r="N132" s="137">
        <v>9086706.1400000006</v>
      </c>
      <c r="O132" s="137">
        <v>9086706.1400000006</v>
      </c>
      <c r="P132" s="137">
        <v>9086705.4700000007</v>
      </c>
      <c r="Q132" s="137">
        <f t="shared" si="3"/>
        <v>77841091.319999993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59667679.709999993</v>
      </c>
      <c r="V132" s="133"/>
    </row>
    <row r="133" spans="2:22" x14ac:dyDescent="0.2">
      <c r="B133" s="131"/>
      <c r="C133" s="135">
        <v>40402</v>
      </c>
      <c r="D133" s="136" t="s">
        <v>39</v>
      </c>
      <c r="E133" s="137">
        <v>36599.480000000003</v>
      </c>
      <c r="F133" s="137">
        <v>66403.549999999988</v>
      </c>
      <c r="G133" s="137">
        <v>62378.18</v>
      </c>
      <c r="H133" s="137">
        <v>32555.49</v>
      </c>
      <c r="I133" s="137">
        <v>34876.859999999993</v>
      </c>
      <c r="J133" s="137">
        <v>52085.55</v>
      </c>
      <c r="K133" s="137">
        <v>43880.73</v>
      </c>
      <c r="L133" s="137">
        <v>62786.64</v>
      </c>
      <c r="M133" s="137">
        <v>76019.63</v>
      </c>
      <c r="N133" s="137">
        <v>76019.63</v>
      </c>
      <c r="O133" s="137">
        <v>76019.63</v>
      </c>
      <c r="P133" s="137">
        <v>76019.53</v>
      </c>
      <c r="Q133" s="137">
        <f t="shared" si="3"/>
        <v>695644.9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543605.74</v>
      </c>
      <c r="V133" s="133"/>
    </row>
    <row r="134" spans="2:22" x14ac:dyDescent="0.2">
      <c r="B134" s="131"/>
      <c r="C134" s="135">
        <v>40501</v>
      </c>
      <c r="D134" s="136" t="s">
        <v>1</v>
      </c>
      <c r="E134" s="137">
        <v>42060828.039999999</v>
      </c>
      <c r="F134" s="137">
        <v>12767457.610000001</v>
      </c>
      <c r="G134" s="137">
        <v>73664377.669999987</v>
      </c>
      <c r="H134" s="137">
        <v>135233723.25999999</v>
      </c>
      <c r="I134" s="137">
        <v>79821622.74000001</v>
      </c>
      <c r="J134" s="137">
        <v>57257833.539999999</v>
      </c>
      <c r="K134" s="137">
        <v>55547593.670000002</v>
      </c>
      <c r="L134" s="137">
        <v>17145939.880000003</v>
      </c>
      <c r="M134" s="137">
        <v>86862026.810000002</v>
      </c>
      <c r="N134" s="137">
        <v>75671959.219999999</v>
      </c>
      <c r="O134" s="137">
        <v>75671959.219999999</v>
      </c>
      <c r="P134" s="137">
        <v>75671958.620000005</v>
      </c>
      <c r="Q134" s="137">
        <f t="shared" si="3"/>
        <v>787377280.28000009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636033362.44000006</v>
      </c>
      <c r="V134" s="133"/>
    </row>
    <row r="135" spans="2:22" x14ac:dyDescent="0.2">
      <c r="B135" s="131"/>
      <c r="C135" s="135">
        <v>40503</v>
      </c>
      <c r="D135" s="136" t="s">
        <v>131</v>
      </c>
      <c r="E135" s="137">
        <v>807209.53000000014</v>
      </c>
      <c r="F135" s="137">
        <v>838017.96</v>
      </c>
      <c r="G135" s="137">
        <v>929554.79</v>
      </c>
      <c r="H135" s="137">
        <v>886008.29</v>
      </c>
      <c r="I135" s="137">
        <v>879698.84000000008</v>
      </c>
      <c r="J135" s="137">
        <v>1020220.8099999998</v>
      </c>
      <c r="K135" s="137">
        <v>869710.45000000019</v>
      </c>
      <c r="L135" s="137">
        <v>761974.77</v>
      </c>
      <c r="M135" s="137">
        <v>1145465.02</v>
      </c>
      <c r="N135" s="137">
        <v>1145465.02</v>
      </c>
      <c r="O135" s="137">
        <v>1145465.02</v>
      </c>
      <c r="P135" s="137">
        <v>1145464.7399999998</v>
      </c>
      <c r="Q135" s="137">
        <f t="shared" si="3"/>
        <v>11574255.239999998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9283325.4799999986</v>
      </c>
      <c r="V135" s="133"/>
    </row>
    <row r="136" spans="2:22" x14ac:dyDescent="0.2">
      <c r="B136" s="131"/>
      <c r="C136" s="135">
        <v>40504</v>
      </c>
      <c r="D136" s="136" t="s">
        <v>127</v>
      </c>
      <c r="E136" s="137">
        <v>875797.11999999953</v>
      </c>
      <c r="F136" s="137">
        <v>975558.42999999935</v>
      </c>
      <c r="G136" s="137">
        <v>886315.76999999967</v>
      </c>
      <c r="H136" s="137">
        <v>858096.83999999939</v>
      </c>
      <c r="I136" s="137">
        <v>891115.67999999959</v>
      </c>
      <c r="J136" s="137">
        <v>897965.19</v>
      </c>
      <c r="K136" s="137">
        <v>879167.96999999951</v>
      </c>
      <c r="L136" s="137">
        <v>634066.72</v>
      </c>
      <c r="M136" s="137">
        <v>1077472.4000000004</v>
      </c>
      <c r="N136" s="137">
        <v>1069932.5000000002</v>
      </c>
      <c r="O136" s="137">
        <v>1069932.5000000002</v>
      </c>
      <c r="P136" s="137">
        <v>1069932.1300000004</v>
      </c>
      <c r="Q136" s="137">
        <f t="shared" si="3"/>
        <v>11185353.249999998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9045488.6199999973</v>
      </c>
      <c r="V136" s="133"/>
    </row>
    <row r="137" spans="2:22" x14ac:dyDescent="0.2">
      <c r="B137" s="131"/>
      <c r="C137" s="135">
        <v>40510</v>
      </c>
      <c r="D137" s="136" t="s">
        <v>40</v>
      </c>
      <c r="E137" s="137">
        <v>5593700.5499999998</v>
      </c>
      <c r="F137" s="137">
        <v>159442.38999999998</v>
      </c>
      <c r="G137" s="137">
        <v>217938.81999999998</v>
      </c>
      <c r="H137" s="137">
        <v>168454.66</v>
      </c>
      <c r="I137" s="137">
        <v>219256.86000000007</v>
      </c>
      <c r="J137" s="137">
        <v>201741.51000000007</v>
      </c>
      <c r="K137" s="137">
        <v>208184.50000000003</v>
      </c>
      <c r="L137" s="137">
        <v>153940.31</v>
      </c>
      <c r="M137" s="137">
        <v>1060844.0899999999</v>
      </c>
      <c r="N137" s="137">
        <v>1029344.09</v>
      </c>
      <c r="O137" s="137">
        <v>1029344.09</v>
      </c>
      <c r="P137" s="137">
        <v>1029343.6999999997</v>
      </c>
      <c r="Q137" s="137">
        <f t="shared" si="3"/>
        <v>11071535.569999998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9012847.7799999993</v>
      </c>
      <c r="V137" s="133"/>
    </row>
    <row r="138" spans="2:22" x14ac:dyDescent="0.2">
      <c r="B138" s="131"/>
      <c r="C138" s="135">
        <v>40514</v>
      </c>
      <c r="D138" s="136" t="s">
        <v>41</v>
      </c>
      <c r="E138" s="137">
        <v>27023.999999999996</v>
      </c>
      <c r="F138" s="137">
        <v>46004.49</v>
      </c>
      <c r="G138" s="137">
        <v>57094.880000000012</v>
      </c>
      <c r="H138" s="137">
        <v>40192.46</v>
      </c>
      <c r="I138" s="137">
        <v>47410.780000000013</v>
      </c>
      <c r="J138" s="137">
        <v>28872.300000000003</v>
      </c>
      <c r="K138" s="137">
        <v>36355.530000000006</v>
      </c>
      <c r="L138" s="137">
        <v>32242.15</v>
      </c>
      <c r="M138" s="137">
        <v>82899.12</v>
      </c>
      <c r="N138" s="137">
        <v>82899.12</v>
      </c>
      <c r="O138" s="137">
        <v>82899.12</v>
      </c>
      <c r="P138" s="137">
        <v>82898.929999999978</v>
      </c>
      <c r="Q138" s="137">
        <f t="shared" si="3"/>
        <v>646792.87999999989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480994.83</v>
      </c>
      <c r="V138" s="133"/>
    </row>
    <row r="139" spans="2:22" x14ac:dyDescent="0.2">
      <c r="B139" s="131"/>
      <c r="C139" s="135">
        <v>40515</v>
      </c>
      <c r="D139" s="136" t="s">
        <v>42</v>
      </c>
      <c r="E139" s="137">
        <v>134991.66</v>
      </c>
      <c r="F139" s="137">
        <v>82343.950000000012</v>
      </c>
      <c r="G139" s="137">
        <v>74679.139999999985</v>
      </c>
      <c r="H139" s="137">
        <v>72451.22</v>
      </c>
      <c r="I139" s="137">
        <v>67542.309999999983</v>
      </c>
      <c r="J139" s="137">
        <v>85613.98000000001</v>
      </c>
      <c r="K139" s="137">
        <v>87890.549999999959</v>
      </c>
      <c r="L139" s="137">
        <v>56227.37</v>
      </c>
      <c r="M139" s="137">
        <v>95401.400000000023</v>
      </c>
      <c r="N139" s="137">
        <v>95401.390000000029</v>
      </c>
      <c r="O139" s="137">
        <v>95401.390000000029</v>
      </c>
      <c r="P139" s="137">
        <v>95401.300000000017</v>
      </c>
      <c r="Q139" s="137">
        <f t="shared" si="3"/>
        <v>1043345.66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852542.97</v>
      </c>
      <c r="V139" s="133"/>
    </row>
    <row r="140" spans="2:22" x14ac:dyDescent="0.2">
      <c r="B140" s="131"/>
      <c r="C140" s="135">
        <v>40516</v>
      </c>
      <c r="D140" s="136" t="s">
        <v>43</v>
      </c>
      <c r="E140" s="137">
        <v>41375.450000000004</v>
      </c>
      <c r="F140" s="137">
        <v>53708.719999999994</v>
      </c>
      <c r="G140" s="137">
        <v>59358.160000000011</v>
      </c>
      <c r="H140" s="137">
        <v>54899.929999999986</v>
      </c>
      <c r="I140" s="137">
        <v>57984.950000000004</v>
      </c>
      <c r="J140" s="137">
        <v>57195.66</v>
      </c>
      <c r="K140" s="137">
        <v>48323.829999999994</v>
      </c>
      <c r="L140" s="137">
        <v>40566.89</v>
      </c>
      <c r="M140" s="137">
        <v>101331.46999999996</v>
      </c>
      <c r="N140" s="137">
        <v>101331.46999999996</v>
      </c>
      <c r="O140" s="137">
        <v>101331.46999999996</v>
      </c>
      <c r="P140" s="137">
        <v>101331.34</v>
      </c>
      <c r="Q140" s="137">
        <f t="shared" si="3"/>
        <v>818739.33999999985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616076.52999999991</v>
      </c>
      <c r="V140" s="133"/>
    </row>
    <row r="141" spans="2:22" x14ac:dyDescent="0.2">
      <c r="B141" s="131"/>
      <c r="C141" s="135">
        <v>40601</v>
      </c>
      <c r="D141" s="136" t="s">
        <v>46</v>
      </c>
      <c r="E141" s="137">
        <v>1828259.1000000003</v>
      </c>
      <c r="F141" s="137">
        <v>1625302.67</v>
      </c>
      <c r="G141" s="137">
        <v>1805958.7399999995</v>
      </c>
      <c r="H141" s="137">
        <v>1703538.1700000004</v>
      </c>
      <c r="I141" s="137">
        <v>1568758.8399999999</v>
      </c>
      <c r="J141" s="137">
        <v>1606650.6400000001</v>
      </c>
      <c r="K141" s="137">
        <v>1460529.77</v>
      </c>
      <c r="L141" s="137">
        <v>1473616.19</v>
      </c>
      <c r="M141" s="137">
        <v>2046579.2499999984</v>
      </c>
      <c r="N141" s="137">
        <v>2027140.0499999984</v>
      </c>
      <c r="O141" s="137">
        <v>2027140.0399999984</v>
      </c>
      <c r="P141" s="137">
        <v>2027139.3499999985</v>
      </c>
      <c r="Q141" s="137">
        <f t="shared" si="3"/>
        <v>21200612.809999991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17146333.419999994</v>
      </c>
      <c r="V141" s="133"/>
    </row>
    <row r="142" spans="2:22" x14ac:dyDescent="0.2">
      <c r="B142" s="131"/>
      <c r="C142" s="135">
        <v>40603</v>
      </c>
      <c r="D142" s="136" t="s">
        <v>47</v>
      </c>
      <c r="E142" s="137">
        <v>23314.030000000002</v>
      </c>
      <c r="F142" s="137">
        <v>29391.94</v>
      </c>
      <c r="G142" s="137">
        <v>31446.779999999995</v>
      </c>
      <c r="H142" s="137">
        <v>29585.03</v>
      </c>
      <c r="I142" s="137">
        <v>30850.63</v>
      </c>
      <c r="J142" s="137">
        <v>50479.88</v>
      </c>
      <c r="K142" s="137">
        <v>95223.449999999983</v>
      </c>
      <c r="L142" s="137">
        <v>16930.820000000003</v>
      </c>
      <c r="M142" s="137">
        <v>165919.4</v>
      </c>
      <c r="N142" s="137">
        <v>165919.4</v>
      </c>
      <c r="O142" s="137">
        <v>165919.4</v>
      </c>
      <c r="P142" s="137">
        <v>165919.22999999998</v>
      </c>
      <c r="Q142" s="137">
        <f t="shared" si="3"/>
        <v>970899.99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639061.36</v>
      </c>
      <c r="V142" s="133"/>
    </row>
    <row r="143" spans="2:22" x14ac:dyDescent="0.2">
      <c r="B143" s="131"/>
      <c r="C143" s="135">
        <v>40701</v>
      </c>
      <c r="D143" s="136" t="s">
        <v>132</v>
      </c>
      <c r="E143" s="137">
        <v>20274623.100000001</v>
      </c>
      <c r="F143" s="137">
        <v>24871340.409999993</v>
      </c>
      <c r="G143" s="137">
        <v>24647524.930000018</v>
      </c>
      <c r="H143" s="137">
        <v>24743417.229999993</v>
      </c>
      <c r="I143" s="137">
        <v>25032186.960000008</v>
      </c>
      <c r="J143" s="137">
        <v>28325697.320000011</v>
      </c>
      <c r="K143" s="137">
        <v>24142549.250000004</v>
      </c>
      <c r="L143" s="137">
        <v>24293440.590000015</v>
      </c>
      <c r="M143" s="137">
        <v>29810848.189999983</v>
      </c>
      <c r="N143" s="137">
        <v>28947099.659999985</v>
      </c>
      <c r="O143" s="137">
        <v>28947099.659999985</v>
      </c>
      <c r="P143" s="137">
        <v>28947098.869999971</v>
      </c>
      <c r="Q143" s="137">
        <f t="shared" si="3"/>
        <v>312982926.16999996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255088727.64000002</v>
      </c>
      <c r="V143" s="133"/>
    </row>
    <row r="144" spans="2:22" x14ac:dyDescent="0.2">
      <c r="B144" s="131"/>
      <c r="C144" s="135">
        <v>40704</v>
      </c>
      <c r="D144" s="136" t="s">
        <v>48</v>
      </c>
      <c r="E144" s="137">
        <v>141838.73000000001</v>
      </c>
      <c r="F144" s="137">
        <v>168835.96</v>
      </c>
      <c r="G144" s="137">
        <v>181298.09000000003</v>
      </c>
      <c r="H144" s="137">
        <v>165208.06999999998</v>
      </c>
      <c r="I144" s="137">
        <v>145872.67000000004</v>
      </c>
      <c r="J144" s="137">
        <v>148307.18000000002</v>
      </c>
      <c r="K144" s="137">
        <v>95641.49</v>
      </c>
      <c r="L144" s="137">
        <v>80092.67</v>
      </c>
      <c r="M144" s="137">
        <v>183977.62000000002</v>
      </c>
      <c r="N144" s="137">
        <v>183977.62000000002</v>
      </c>
      <c r="O144" s="137">
        <v>183977.62000000002</v>
      </c>
      <c r="P144" s="137">
        <v>183977.41999999995</v>
      </c>
      <c r="Q144" s="137">
        <f t="shared" si="3"/>
        <v>1863005.1400000004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1495050.1000000003</v>
      </c>
      <c r="V144" s="133"/>
    </row>
    <row r="145" spans="2:22" x14ac:dyDescent="0.2">
      <c r="B145" s="131"/>
      <c r="C145" s="135">
        <v>40705</v>
      </c>
      <c r="D145" s="136" t="s">
        <v>49</v>
      </c>
      <c r="E145" s="137">
        <v>59833.62</v>
      </c>
      <c r="F145" s="137">
        <v>76772.55</v>
      </c>
      <c r="G145" s="137">
        <v>102158.33</v>
      </c>
      <c r="H145" s="137">
        <v>109469.60999999999</v>
      </c>
      <c r="I145" s="137">
        <v>87698.01999999999</v>
      </c>
      <c r="J145" s="137">
        <v>60320.220000000008</v>
      </c>
      <c r="K145" s="137">
        <v>163114.88</v>
      </c>
      <c r="L145" s="137">
        <v>83628.899999999994</v>
      </c>
      <c r="M145" s="137">
        <v>139893.44</v>
      </c>
      <c r="N145" s="137">
        <v>139893.44</v>
      </c>
      <c r="O145" s="137">
        <v>139893.44</v>
      </c>
      <c r="P145" s="137">
        <v>139893.34</v>
      </c>
      <c r="Q145" s="137">
        <f t="shared" si="3"/>
        <v>1302569.79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1022783.01</v>
      </c>
      <c r="V145" s="133"/>
    </row>
    <row r="146" spans="2:22" x14ac:dyDescent="0.2">
      <c r="B146" s="131"/>
      <c r="C146" s="135">
        <v>40709</v>
      </c>
      <c r="D146" s="136" t="s">
        <v>50</v>
      </c>
      <c r="E146" s="137">
        <v>51328.08</v>
      </c>
      <c r="F146" s="137">
        <v>48053.450000000004</v>
      </c>
      <c r="G146" s="137">
        <v>46991.31</v>
      </c>
      <c r="H146" s="137">
        <v>60432.939999999988</v>
      </c>
      <c r="I146" s="137">
        <v>71507.12</v>
      </c>
      <c r="J146" s="137">
        <v>53133.659999999996</v>
      </c>
      <c r="K146" s="137">
        <v>68679.44</v>
      </c>
      <c r="L146" s="137">
        <v>46445.329999999994</v>
      </c>
      <c r="M146" s="137">
        <v>79011.50999999998</v>
      </c>
      <c r="N146" s="137">
        <v>79011.50999999998</v>
      </c>
      <c r="O146" s="137">
        <v>79011.50999999998</v>
      </c>
      <c r="P146" s="137">
        <v>79011.340000000011</v>
      </c>
      <c r="Q146" s="137">
        <f t="shared" si="3"/>
        <v>762617.2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604594.35</v>
      </c>
      <c r="V146" s="133"/>
    </row>
    <row r="147" spans="2:22" x14ac:dyDescent="0.2">
      <c r="B147" s="131"/>
      <c r="C147" s="135">
        <v>40710</v>
      </c>
      <c r="D147" s="136" t="s">
        <v>51</v>
      </c>
      <c r="E147" s="137">
        <v>29246.85</v>
      </c>
      <c r="F147" s="137">
        <v>25844.18</v>
      </c>
      <c r="G147" s="137">
        <v>27510.68</v>
      </c>
      <c r="H147" s="137">
        <v>30942.42</v>
      </c>
      <c r="I147" s="137">
        <v>30044.730000000003</v>
      </c>
      <c r="J147" s="137">
        <v>30953.85</v>
      </c>
      <c r="K147" s="137">
        <v>38530.900000000016</v>
      </c>
      <c r="L147" s="137">
        <v>24332.780000000002</v>
      </c>
      <c r="M147" s="137">
        <v>50979.929999999993</v>
      </c>
      <c r="N147" s="137">
        <v>50784.5</v>
      </c>
      <c r="O147" s="137">
        <v>50784.5</v>
      </c>
      <c r="P147" s="137">
        <v>50784.31</v>
      </c>
      <c r="Q147" s="137">
        <f t="shared" si="3"/>
        <v>440739.63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339170.82</v>
      </c>
      <c r="V147" s="133"/>
    </row>
    <row r="148" spans="2:22" x14ac:dyDescent="0.2">
      <c r="B148" s="131"/>
      <c r="C148" s="135">
        <v>40801</v>
      </c>
      <c r="D148" s="136" t="s">
        <v>54</v>
      </c>
      <c r="E148" s="137">
        <v>1275849.6199999994</v>
      </c>
      <c r="F148" s="137">
        <v>1279339.2000000004</v>
      </c>
      <c r="G148" s="137">
        <v>1782637.7399999998</v>
      </c>
      <c r="H148" s="137">
        <v>1619781.1100000003</v>
      </c>
      <c r="I148" s="137">
        <v>1654094.9499999993</v>
      </c>
      <c r="J148" s="137">
        <v>1613533.0200000003</v>
      </c>
      <c r="K148" s="137">
        <v>2630866.6599999992</v>
      </c>
      <c r="L148" s="137">
        <v>1307145.4299999992</v>
      </c>
      <c r="M148" s="137">
        <v>4096677.089999998</v>
      </c>
      <c r="N148" s="137">
        <v>4096677.089999998</v>
      </c>
      <c r="O148" s="137">
        <v>4096677.089999998</v>
      </c>
      <c r="P148" s="137">
        <v>4096675.0299999989</v>
      </c>
      <c r="Q148" s="137">
        <f t="shared" si="3"/>
        <v>29549954.029999983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21356601.909999989</v>
      </c>
      <c r="V148" s="133"/>
    </row>
    <row r="149" spans="2:22" x14ac:dyDescent="0.2">
      <c r="B149" s="131"/>
      <c r="C149" s="135">
        <v>40802</v>
      </c>
      <c r="D149" s="136" t="s">
        <v>52</v>
      </c>
      <c r="E149" s="137">
        <v>181014.54</v>
      </c>
      <c r="F149" s="137">
        <v>163830.14999999997</v>
      </c>
      <c r="G149" s="137">
        <v>196384.67999999996</v>
      </c>
      <c r="H149" s="137">
        <v>162859.69999999998</v>
      </c>
      <c r="I149" s="137">
        <v>168126.95999999996</v>
      </c>
      <c r="J149" s="137">
        <v>203777.79000000007</v>
      </c>
      <c r="K149" s="137">
        <v>190907.98</v>
      </c>
      <c r="L149" s="137">
        <v>164497.70000000001</v>
      </c>
      <c r="M149" s="137">
        <v>335109.67000000004</v>
      </c>
      <c r="N149" s="137">
        <v>335109.67000000004</v>
      </c>
      <c r="O149" s="137">
        <v>335109.67000000004</v>
      </c>
      <c r="P149" s="137">
        <v>335109.53000000009</v>
      </c>
      <c r="Q149" s="137">
        <f t="shared" si="3"/>
        <v>2771838.04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2101618.84</v>
      </c>
      <c r="V149" s="133"/>
    </row>
    <row r="150" spans="2:22" x14ac:dyDescent="0.2">
      <c r="B150" s="131"/>
      <c r="C150" s="135">
        <v>40817</v>
      </c>
      <c r="D150" s="136" t="s">
        <v>53</v>
      </c>
      <c r="E150" s="137">
        <v>52982.47</v>
      </c>
      <c r="F150" s="137">
        <v>42729.69000000001</v>
      </c>
      <c r="G150" s="137">
        <v>45242.54</v>
      </c>
      <c r="H150" s="137">
        <v>59966.150000000016</v>
      </c>
      <c r="I150" s="137">
        <v>49261.560000000012</v>
      </c>
      <c r="J150" s="137">
        <v>53351.320000000014</v>
      </c>
      <c r="K150" s="137">
        <v>250747.86000000002</v>
      </c>
      <c r="L150" s="137">
        <v>46966.060000000019</v>
      </c>
      <c r="M150" s="137">
        <v>149436.32999999999</v>
      </c>
      <c r="N150" s="137">
        <v>149436.32999999999</v>
      </c>
      <c r="O150" s="137">
        <v>149436.32999999999</v>
      </c>
      <c r="P150" s="137">
        <v>149436.16999999998</v>
      </c>
      <c r="Q150" s="137">
        <f t="shared" si="3"/>
        <v>1198992.81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900120.31</v>
      </c>
      <c r="V150" s="133"/>
    </row>
    <row r="151" spans="2:22" x14ac:dyDescent="0.2">
      <c r="B151" s="131"/>
      <c r="C151" s="135">
        <v>40901</v>
      </c>
      <c r="D151" s="136" t="s">
        <v>133</v>
      </c>
      <c r="E151" s="137">
        <v>447941.2900000001</v>
      </c>
      <c r="F151" s="137">
        <v>560701.80000000005</v>
      </c>
      <c r="G151" s="137">
        <v>2414508.3400000003</v>
      </c>
      <c r="H151" s="137">
        <v>323214.62000000017</v>
      </c>
      <c r="I151" s="137">
        <v>371308.95999999996</v>
      </c>
      <c r="J151" s="137">
        <v>339871.19000000006</v>
      </c>
      <c r="K151" s="137">
        <v>306308.24</v>
      </c>
      <c r="L151" s="137">
        <v>257153.93000000002</v>
      </c>
      <c r="M151" s="137">
        <v>1853752.22</v>
      </c>
      <c r="N151" s="137">
        <v>1853482.22</v>
      </c>
      <c r="O151" s="137">
        <v>1853482.22</v>
      </c>
      <c r="P151" s="137">
        <v>1853481.4899999995</v>
      </c>
      <c r="Q151" s="137">
        <f t="shared" si="3"/>
        <v>12435206.520000001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8728242.8100000005</v>
      </c>
      <c r="V151" s="133"/>
    </row>
    <row r="152" spans="2:22" x14ac:dyDescent="0.2">
      <c r="B152" s="131"/>
      <c r="C152" s="135">
        <v>40903</v>
      </c>
      <c r="D152" s="136" t="s">
        <v>71</v>
      </c>
      <c r="E152" s="137">
        <v>607788.87</v>
      </c>
      <c r="F152" s="137">
        <v>5136660.5100000007</v>
      </c>
      <c r="G152" s="137">
        <v>7720873.7299999995</v>
      </c>
      <c r="H152" s="137">
        <v>8331038.46</v>
      </c>
      <c r="I152" s="137">
        <v>3722912.83</v>
      </c>
      <c r="J152" s="137">
        <v>6976905.660000002</v>
      </c>
      <c r="K152" s="137">
        <v>8869375.5499999989</v>
      </c>
      <c r="L152" s="137">
        <v>2816197.1699999995</v>
      </c>
      <c r="M152" s="137">
        <v>19954616.770000007</v>
      </c>
      <c r="N152" s="137">
        <v>19479778.210000012</v>
      </c>
      <c r="O152" s="137">
        <v>19479778.210000012</v>
      </c>
      <c r="P152" s="137">
        <v>19479778.500000011</v>
      </c>
      <c r="Q152" s="137">
        <f t="shared" si="3"/>
        <v>122575704.47000004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83616147.76000002</v>
      </c>
      <c r="V152" s="133"/>
    </row>
    <row r="153" spans="2:22" x14ac:dyDescent="0.2">
      <c r="B153" s="131"/>
      <c r="C153" s="135">
        <v>40904</v>
      </c>
      <c r="D153" s="136" t="s">
        <v>55</v>
      </c>
      <c r="E153" s="137">
        <v>62235.56</v>
      </c>
      <c r="F153" s="137">
        <v>86526.250000000015</v>
      </c>
      <c r="G153" s="137">
        <v>86680.459999999992</v>
      </c>
      <c r="H153" s="137">
        <v>83263.839999999997</v>
      </c>
      <c r="I153" s="137">
        <v>71845.570000000022</v>
      </c>
      <c r="J153" s="137">
        <v>88329.760000000024</v>
      </c>
      <c r="K153" s="137">
        <v>80649.88</v>
      </c>
      <c r="L153" s="137">
        <v>88171.62</v>
      </c>
      <c r="M153" s="137">
        <v>114785.27999999997</v>
      </c>
      <c r="N153" s="137">
        <v>108121.64999999998</v>
      </c>
      <c r="O153" s="137">
        <v>108121.64999999998</v>
      </c>
      <c r="P153" s="137">
        <v>108121.55999999998</v>
      </c>
      <c r="Q153" s="137">
        <f t="shared" si="3"/>
        <v>1086853.08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870609.87</v>
      </c>
      <c r="V153" s="133"/>
    </row>
    <row r="154" spans="2:22" x14ac:dyDescent="0.2">
      <c r="B154" s="131"/>
      <c r="C154" s="135">
        <v>40911</v>
      </c>
      <c r="D154" s="136" t="s">
        <v>56</v>
      </c>
      <c r="E154" s="137">
        <v>54551.020000000011</v>
      </c>
      <c r="F154" s="137">
        <v>60981.299999999996</v>
      </c>
      <c r="G154" s="137">
        <v>66557.239999999991</v>
      </c>
      <c r="H154" s="137">
        <v>57944.860000000015</v>
      </c>
      <c r="I154" s="137">
        <v>62499.8</v>
      </c>
      <c r="J154" s="137">
        <v>63271.100000000006</v>
      </c>
      <c r="K154" s="137">
        <v>64747.44000000001</v>
      </c>
      <c r="L154" s="137">
        <v>53510.75</v>
      </c>
      <c r="M154" s="137">
        <v>88090.86000000003</v>
      </c>
      <c r="N154" s="137">
        <v>87840.850000000035</v>
      </c>
      <c r="O154" s="137">
        <v>87840.850000000035</v>
      </c>
      <c r="P154" s="137">
        <v>87840.7</v>
      </c>
      <c r="Q154" s="137">
        <f t="shared" si="3"/>
        <v>835676.77000000025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659995.2200000002</v>
      </c>
      <c r="V154" s="133"/>
    </row>
    <row r="155" spans="2:22" x14ac:dyDescent="0.2">
      <c r="B155" s="131"/>
      <c r="C155" s="135">
        <v>40913</v>
      </c>
      <c r="D155" s="136" t="s">
        <v>58</v>
      </c>
      <c r="E155" s="137">
        <v>38821.079999999994</v>
      </c>
      <c r="F155" s="137">
        <v>34532.219999999994</v>
      </c>
      <c r="G155" s="137">
        <v>52600.03</v>
      </c>
      <c r="H155" s="137">
        <v>39727.99</v>
      </c>
      <c r="I155" s="137">
        <v>78569.58</v>
      </c>
      <c r="J155" s="137">
        <v>67659.91</v>
      </c>
      <c r="K155" s="137">
        <v>46230.229999999996</v>
      </c>
      <c r="L155" s="137">
        <v>34388.43</v>
      </c>
      <c r="M155" s="137">
        <v>63944.160000000011</v>
      </c>
      <c r="N155" s="137">
        <v>63944.160000000011</v>
      </c>
      <c r="O155" s="137">
        <v>63944.160000000011</v>
      </c>
      <c r="P155" s="137">
        <v>63944.049999999996</v>
      </c>
      <c r="Q155" s="137">
        <f t="shared" si="3"/>
        <v>648306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520417.79</v>
      </c>
      <c r="V155" s="133"/>
    </row>
    <row r="156" spans="2:22" x14ac:dyDescent="0.2">
      <c r="B156" s="131"/>
      <c r="C156" s="135">
        <v>41001</v>
      </c>
      <c r="D156" s="136" t="s">
        <v>130</v>
      </c>
      <c r="E156" s="137">
        <v>227428.94000000009</v>
      </c>
      <c r="F156" s="137">
        <v>266264.47000000003</v>
      </c>
      <c r="G156" s="137">
        <v>308940.59999999998</v>
      </c>
      <c r="H156" s="137">
        <v>331932.57000000012</v>
      </c>
      <c r="I156" s="137">
        <v>254967.78999999995</v>
      </c>
      <c r="J156" s="137">
        <v>302110.59000000003</v>
      </c>
      <c r="K156" s="137">
        <v>283377.4800000001</v>
      </c>
      <c r="L156" s="137">
        <v>168853.51999999996</v>
      </c>
      <c r="M156" s="137">
        <v>308707.00000000017</v>
      </c>
      <c r="N156" s="137">
        <v>308707.00000000017</v>
      </c>
      <c r="O156" s="137">
        <v>308707.00000000017</v>
      </c>
      <c r="P156" s="137">
        <v>308706.31000000006</v>
      </c>
      <c r="Q156" s="137">
        <f t="shared" si="3"/>
        <v>3378703.2700000005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2761289.9600000004</v>
      </c>
      <c r="V156" s="133"/>
    </row>
    <row r="157" spans="2:22" x14ac:dyDescent="0.2">
      <c r="B157" s="131"/>
      <c r="C157" s="135">
        <v>41002</v>
      </c>
      <c r="D157" s="136" t="s">
        <v>59</v>
      </c>
      <c r="E157" s="137">
        <v>92731.88</v>
      </c>
      <c r="F157" s="137">
        <v>87375.299999999988</v>
      </c>
      <c r="G157" s="137">
        <v>115452.59000000003</v>
      </c>
      <c r="H157" s="137">
        <v>140272.69000000003</v>
      </c>
      <c r="I157" s="137">
        <v>114845.20999999999</v>
      </c>
      <c r="J157" s="137">
        <v>94543.23</v>
      </c>
      <c r="K157" s="137">
        <v>93764.210000000021</v>
      </c>
      <c r="L157" s="137">
        <v>93717.77</v>
      </c>
      <c r="M157" s="137">
        <v>202810.89</v>
      </c>
      <c r="N157" s="137">
        <v>202652.55000000005</v>
      </c>
      <c r="O157" s="137">
        <v>202652.55000000005</v>
      </c>
      <c r="P157" s="137">
        <v>202652.36000000002</v>
      </c>
      <c r="Q157" s="137">
        <f t="shared" si="3"/>
        <v>1643471.2300000004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1238166.3200000003</v>
      </c>
      <c r="V157" s="133"/>
    </row>
    <row r="158" spans="2:22" x14ac:dyDescent="0.2">
      <c r="B158" s="131"/>
      <c r="C158" s="135">
        <v>41003</v>
      </c>
      <c r="D158" s="136" t="s">
        <v>60</v>
      </c>
      <c r="E158" s="137">
        <v>197041.42</v>
      </c>
      <c r="F158" s="137">
        <v>5410110.3700000001</v>
      </c>
      <c r="G158" s="137">
        <v>3575532.8499999996</v>
      </c>
      <c r="H158" s="137">
        <v>7441182.7200000007</v>
      </c>
      <c r="I158" s="137">
        <v>5810053.79</v>
      </c>
      <c r="J158" s="137">
        <v>3496468.6900000004</v>
      </c>
      <c r="K158" s="137">
        <v>6418239.8499999996</v>
      </c>
      <c r="L158" s="137">
        <v>2423626.83</v>
      </c>
      <c r="M158" s="137">
        <v>24551468.149999995</v>
      </c>
      <c r="N158" s="137">
        <v>23768675.789999995</v>
      </c>
      <c r="O158" s="137">
        <v>23768675.789999995</v>
      </c>
      <c r="P158" s="137">
        <v>23768675.43</v>
      </c>
      <c r="Q158" s="137">
        <f t="shared" si="3"/>
        <v>130629751.67999998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83092400.459999993</v>
      </c>
      <c r="V158" s="133"/>
    </row>
    <row r="159" spans="2:22" x14ac:dyDescent="0.2">
      <c r="B159" s="131"/>
      <c r="C159" s="135">
        <v>41005</v>
      </c>
      <c r="D159" s="136" t="s">
        <v>61</v>
      </c>
      <c r="E159" s="137">
        <v>14394.02</v>
      </c>
      <c r="F159" s="137">
        <v>910666.69</v>
      </c>
      <c r="G159" s="137">
        <v>3393517.05</v>
      </c>
      <c r="H159" s="137">
        <v>2274518.41</v>
      </c>
      <c r="I159" s="137">
        <v>562853.1</v>
      </c>
      <c r="J159" s="137">
        <v>1381921.25</v>
      </c>
      <c r="K159" s="137">
        <v>3111741.8899999997</v>
      </c>
      <c r="L159" s="137">
        <v>1507314.56</v>
      </c>
      <c r="M159" s="137">
        <v>3621043.58</v>
      </c>
      <c r="N159" s="137">
        <v>2264809.19</v>
      </c>
      <c r="O159" s="137">
        <v>2264809.19</v>
      </c>
      <c r="P159" s="137">
        <v>2264809.1100000003</v>
      </c>
      <c r="Q159" s="137">
        <f t="shared" si="3"/>
        <v>23572398.040000003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19042779.740000002</v>
      </c>
      <c r="V159" s="133"/>
    </row>
    <row r="160" spans="2:22" ht="38.25" x14ac:dyDescent="0.2">
      <c r="B160" s="131"/>
      <c r="C160" s="135">
        <v>41007</v>
      </c>
      <c r="D160" s="136" t="s">
        <v>62</v>
      </c>
      <c r="E160" s="137">
        <v>0</v>
      </c>
      <c r="F160" s="137">
        <v>2648.06</v>
      </c>
      <c r="G160" s="137">
        <v>1848.37</v>
      </c>
      <c r="H160" s="137">
        <v>12880.85</v>
      </c>
      <c r="I160" s="137">
        <v>6039.61</v>
      </c>
      <c r="J160" s="137">
        <v>4247.49</v>
      </c>
      <c r="K160" s="137">
        <v>7204.6699999999992</v>
      </c>
      <c r="L160" s="137">
        <v>3408.95</v>
      </c>
      <c r="M160" s="137">
        <v>9773.7000000000007</v>
      </c>
      <c r="N160" s="137">
        <v>9066.3700000000008</v>
      </c>
      <c r="O160" s="137">
        <v>9066.3700000000008</v>
      </c>
      <c r="P160" s="137">
        <v>9066.25</v>
      </c>
      <c r="Q160" s="137">
        <f t="shared" si="3"/>
        <v>75250.69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57118.07</v>
      </c>
      <c r="V160" s="133"/>
    </row>
    <row r="161" spans="2:22" x14ac:dyDescent="0.2">
      <c r="B161" s="131"/>
      <c r="C161" s="135">
        <v>41101</v>
      </c>
      <c r="D161" s="136" t="s">
        <v>64</v>
      </c>
      <c r="E161" s="137">
        <v>2028183.0000000002</v>
      </c>
      <c r="F161" s="137">
        <v>1632846.0200000005</v>
      </c>
      <c r="G161" s="137">
        <v>6643734.4400000004</v>
      </c>
      <c r="H161" s="137">
        <v>4455491.3499999996</v>
      </c>
      <c r="I161" s="137">
        <v>5748767.1499999994</v>
      </c>
      <c r="J161" s="137">
        <v>3702619.8000000007</v>
      </c>
      <c r="K161" s="137">
        <v>5618301.2800000003</v>
      </c>
      <c r="L161" s="137">
        <v>635972.19000000018</v>
      </c>
      <c r="M161" s="137">
        <v>7425970.2200000007</v>
      </c>
      <c r="N161" s="137">
        <v>7425970.2200000007</v>
      </c>
      <c r="O161" s="137">
        <v>7425970.2200000007</v>
      </c>
      <c r="P161" s="137">
        <v>7425969.5199999996</v>
      </c>
      <c r="Q161" s="137">
        <f t="shared" si="3"/>
        <v>60169795.409999996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45317855.670000002</v>
      </c>
      <c r="V161" s="133"/>
    </row>
    <row r="162" spans="2:22" x14ac:dyDescent="0.2">
      <c r="B162" s="131"/>
      <c r="C162" s="135">
        <v>41103</v>
      </c>
      <c r="D162" s="136" t="s">
        <v>65</v>
      </c>
      <c r="E162" s="137">
        <v>376268.05999999988</v>
      </c>
      <c r="F162" s="137">
        <v>501806.64000000013</v>
      </c>
      <c r="G162" s="137">
        <v>508588.44000000012</v>
      </c>
      <c r="H162" s="137">
        <v>508994.25000000006</v>
      </c>
      <c r="I162" s="137">
        <v>537507.69999999995</v>
      </c>
      <c r="J162" s="137">
        <v>542280.97</v>
      </c>
      <c r="K162" s="137">
        <v>714639.5</v>
      </c>
      <c r="L162" s="137">
        <v>545528.69999999995</v>
      </c>
      <c r="M162" s="137">
        <v>639572.28999999992</v>
      </c>
      <c r="N162" s="137">
        <v>639572.28999999992</v>
      </c>
      <c r="O162" s="137">
        <v>639572.28999999992</v>
      </c>
      <c r="P162" s="137">
        <v>639572.11000000022</v>
      </c>
      <c r="Q162" s="137">
        <f t="shared" si="3"/>
        <v>6793903.2400000002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5514758.8399999999</v>
      </c>
      <c r="V162" s="133"/>
    </row>
    <row r="163" spans="2:22" x14ac:dyDescent="0.2">
      <c r="B163" s="131"/>
      <c r="C163" s="135">
        <v>41104</v>
      </c>
      <c r="D163" s="136" t="s">
        <v>66</v>
      </c>
      <c r="E163" s="137">
        <v>12799.220000000001</v>
      </c>
      <c r="F163" s="137">
        <v>15664.77</v>
      </c>
      <c r="G163" s="137">
        <v>37100.049999999996</v>
      </c>
      <c r="H163" s="137">
        <v>14233.11</v>
      </c>
      <c r="I163" s="137">
        <v>64840.01</v>
      </c>
      <c r="J163" s="137">
        <v>75867.27</v>
      </c>
      <c r="K163" s="137">
        <v>139120.32000000001</v>
      </c>
      <c r="L163" s="137">
        <v>14774.490000000003</v>
      </c>
      <c r="M163" s="137">
        <v>96831.439999999988</v>
      </c>
      <c r="N163" s="137">
        <v>96831.439999999988</v>
      </c>
      <c r="O163" s="137">
        <v>96831.439999999988</v>
      </c>
      <c r="P163" s="137">
        <v>96831.32</v>
      </c>
      <c r="Q163" s="137">
        <f t="shared" si="3"/>
        <v>761724.87999999989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568062.12</v>
      </c>
      <c r="V163" s="133"/>
    </row>
    <row r="164" spans="2:22" x14ac:dyDescent="0.2">
      <c r="B164" s="131"/>
      <c r="C164" s="135">
        <v>41107</v>
      </c>
      <c r="D164" s="136" t="s">
        <v>67</v>
      </c>
      <c r="E164" s="137">
        <v>323870.14</v>
      </c>
      <c r="F164" s="137">
        <v>410236.35</v>
      </c>
      <c r="G164" s="137">
        <v>269231.50999999995</v>
      </c>
      <c r="H164" s="137">
        <v>341136.72999999992</v>
      </c>
      <c r="I164" s="137">
        <v>538150.20000000007</v>
      </c>
      <c r="J164" s="137">
        <v>390220.88999999996</v>
      </c>
      <c r="K164" s="137">
        <v>389205.2</v>
      </c>
      <c r="L164" s="137">
        <v>125451.81999999999</v>
      </c>
      <c r="M164" s="137">
        <v>546242.65</v>
      </c>
      <c r="N164" s="137">
        <v>541936.21000000008</v>
      </c>
      <c r="O164" s="137">
        <v>541936.21000000008</v>
      </c>
      <c r="P164" s="137">
        <v>541936.04</v>
      </c>
      <c r="Q164" s="137">
        <f t="shared" si="3"/>
        <v>4959553.95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3875681.7</v>
      </c>
      <c r="V164" s="133"/>
    </row>
    <row r="165" spans="2:22" x14ac:dyDescent="0.2">
      <c r="B165" s="131"/>
      <c r="C165" s="135">
        <v>41301</v>
      </c>
      <c r="D165" s="136" t="s">
        <v>68</v>
      </c>
      <c r="E165" s="137">
        <v>378636.17</v>
      </c>
      <c r="F165" s="137">
        <v>690003.4099999998</v>
      </c>
      <c r="G165" s="137">
        <v>495459.25</v>
      </c>
      <c r="H165" s="137">
        <v>427361.74000000011</v>
      </c>
      <c r="I165" s="137">
        <v>172242.22000000006</v>
      </c>
      <c r="J165" s="137">
        <v>171091.17000000004</v>
      </c>
      <c r="K165" s="137">
        <v>220118.72000000003</v>
      </c>
      <c r="L165" s="137">
        <v>101677.92000000001</v>
      </c>
      <c r="M165" s="137">
        <v>744280.89</v>
      </c>
      <c r="N165" s="137">
        <v>744280.89</v>
      </c>
      <c r="O165" s="137">
        <v>744280.89</v>
      </c>
      <c r="P165" s="137">
        <v>744280.50000000012</v>
      </c>
      <c r="Q165" s="137">
        <f t="shared" si="3"/>
        <v>5633713.7700000005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4145152.3800000004</v>
      </c>
      <c r="V165" s="133"/>
    </row>
    <row r="166" spans="2:22" x14ac:dyDescent="0.2">
      <c r="B166" s="131"/>
      <c r="C166" s="135">
        <v>41401</v>
      </c>
      <c r="D166" s="136" t="s">
        <v>69</v>
      </c>
      <c r="E166" s="137">
        <v>172880.71000000002</v>
      </c>
      <c r="F166" s="137">
        <v>195337.80000000002</v>
      </c>
      <c r="G166" s="137">
        <v>175072.58999999997</v>
      </c>
      <c r="H166" s="137">
        <v>159409.21999999997</v>
      </c>
      <c r="I166" s="137">
        <v>201405.09999999998</v>
      </c>
      <c r="J166" s="137">
        <v>199478.40000000002</v>
      </c>
      <c r="K166" s="137">
        <v>2758270.2899999996</v>
      </c>
      <c r="L166" s="137">
        <v>153184.63</v>
      </c>
      <c r="M166" s="137">
        <v>199974.53999999998</v>
      </c>
      <c r="N166" s="137">
        <v>199974.53999999998</v>
      </c>
      <c r="O166" s="137">
        <v>199974.53999999998</v>
      </c>
      <c r="P166" s="137">
        <v>199974.30999999994</v>
      </c>
      <c r="Q166" s="137">
        <f t="shared" si="3"/>
        <v>4814936.669999999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4414987.8199999994</v>
      </c>
      <c r="V166" s="133"/>
    </row>
    <row r="167" spans="2:22" x14ac:dyDescent="0.2">
      <c r="B167" s="131"/>
      <c r="C167" s="135">
        <v>41501</v>
      </c>
      <c r="D167" s="136" t="s">
        <v>134</v>
      </c>
      <c r="E167" s="137">
        <v>281315.42000000004</v>
      </c>
      <c r="F167" s="137">
        <v>694185.95</v>
      </c>
      <c r="G167" s="137">
        <v>376586.64999999997</v>
      </c>
      <c r="H167" s="137">
        <v>342483.59000000008</v>
      </c>
      <c r="I167" s="137">
        <v>945262.89999999991</v>
      </c>
      <c r="J167" s="137">
        <v>458167.28</v>
      </c>
      <c r="K167" s="137">
        <v>682787.80999999982</v>
      </c>
      <c r="L167" s="137">
        <v>364230.73999999993</v>
      </c>
      <c r="M167" s="137">
        <v>1114211.2599999998</v>
      </c>
      <c r="N167" s="137">
        <v>1112711.2399999998</v>
      </c>
      <c r="O167" s="137">
        <v>1112711.2399999998</v>
      </c>
      <c r="P167" s="137">
        <v>1112710.8599999999</v>
      </c>
      <c r="Q167" s="137">
        <f t="shared" si="3"/>
        <v>8597364.9399999995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6371942.8399999999</v>
      </c>
      <c r="V167" s="133"/>
    </row>
    <row r="168" spans="2:22" x14ac:dyDescent="0.2">
      <c r="B168" s="131"/>
      <c r="C168" s="135">
        <v>41503</v>
      </c>
      <c r="D168" s="136" t="s">
        <v>135</v>
      </c>
      <c r="E168" s="137">
        <v>409165.58999999979</v>
      </c>
      <c r="F168" s="137">
        <v>453820.59999999986</v>
      </c>
      <c r="G168" s="137">
        <v>543737.67000000004</v>
      </c>
      <c r="H168" s="137">
        <v>564794.4600000002</v>
      </c>
      <c r="I168" s="137">
        <v>546087.40000000014</v>
      </c>
      <c r="J168" s="137">
        <v>510155.50999999989</v>
      </c>
      <c r="K168" s="137">
        <v>552338.50000000023</v>
      </c>
      <c r="L168" s="137">
        <v>527128.49000000011</v>
      </c>
      <c r="M168" s="137">
        <v>728442.59999999986</v>
      </c>
      <c r="N168" s="137">
        <v>728442.59999999986</v>
      </c>
      <c r="O168" s="137">
        <v>728442.59999999986</v>
      </c>
      <c r="P168" s="137">
        <v>728442.18</v>
      </c>
      <c r="Q168" s="137">
        <f t="shared" si="3"/>
        <v>7020998.1999999993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5564113.4199999999</v>
      </c>
      <c r="V168" s="133"/>
    </row>
    <row r="169" spans="2:22" x14ac:dyDescent="0.2">
      <c r="B169" s="131"/>
      <c r="C169" s="135">
        <v>41505</v>
      </c>
      <c r="D169" s="136" t="s">
        <v>128</v>
      </c>
      <c r="E169" s="137">
        <v>2020316.02</v>
      </c>
      <c r="F169" s="137">
        <v>2025609.5499999998</v>
      </c>
      <c r="G169" s="137">
        <v>2030389.8099999998</v>
      </c>
      <c r="H169" s="137">
        <v>1271116.4599999997</v>
      </c>
      <c r="I169" s="137">
        <v>2841563.82</v>
      </c>
      <c r="J169" s="137">
        <v>1420784.4099999997</v>
      </c>
      <c r="K169" s="137">
        <v>1443538.5699999998</v>
      </c>
      <c r="L169" s="137">
        <v>1264850.0399999998</v>
      </c>
      <c r="M169" s="137">
        <v>2737513.46</v>
      </c>
      <c r="N169" s="137">
        <v>2737513.46</v>
      </c>
      <c r="O169" s="137">
        <v>2737513.46</v>
      </c>
      <c r="P169" s="137">
        <v>2737513.36</v>
      </c>
      <c r="Q169" s="137">
        <f t="shared" si="3"/>
        <v>25268222.420000002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19793195.600000001</v>
      </c>
      <c r="V169" s="133"/>
    </row>
    <row r="170" spans="2:22" x14ac:dyDescent="0.2">
      <c r="B170" s="131"/>
      <c r="C170" s="135">
        <v>41506</v>
      </c>
      <c r="D170" s="136" t="s">
        <v>71</v>
      </c>
      <c r="E170" s="137">
        <v>0</v>
      </c>
      <c r="F170" s="137">
        <v>0</v>
      </c>
      <c r="G170" s="137">
        <v>0</v>
      </c>
      <c r="H170" s="137">
        <v>0</v>
      </c>
      <c r="I170" s="137">
        <v>0</v>
      </c>
      <c r="J170" s="137">
        <v>0</v>
      </c>
      <c r="K170" s="137">
        <v>0</v>
      </c>
      <c r="L170" s="137">
        <v>0</v>
      </c>
      <c r="M170" s="137">
        <v>0</v>
      </c>
      <c r="N170" s="137">
        <v>0</v>
      </c>
      <c r="O170" s="137">
        <v>0</v>
      </c>
      <c r="P170" s="137">
        <v>0</v>
      </c>
      <c r="Q170" s="137">
        <f t="shared" si="3"/>
        <v>0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0</v>
      </c>
      <c r="V170" s="133"/>
    </row>
    <row r="171" spans="2:22" x14ac:dyDescent="0.2">
      <c r="B171" s="131"/>
      <c r="C171" s="135">
        <v>41601</v>
      </c>
      <c r="D171" s="136" t="s">
        <v>73</v>
      </c>
      <c r="E171" s="137">
        <v>19217676.640000008</v>
      </c>
      <c r="F171" s="137">
        <v>20067581.990000006</v>
      </c>
      <c r="G171" s="137">
        <v>18475195.710000005</v>
      </c>
      <c r="H171" s="137">
        <v>21038181.940000001</v>
      </c>
      <c r="I171" s="137">
        <v>18697927.520000003</v>
      </c>
      <c r="J171" s="137">
        <v>19893575.09</v>
      </c>
      <c r="K171" s="137">
        <v>19121856.450000003</v>
      </c>
      <c r="L171" s="137">
        <v>19919455.340000004</v>
      </c>
      <c r="M171" s="137">
        <v>238314.57</v>
      </c>
      <c r="N171" s="137">
        <v>238217.69</v>
      </c>
      <c r="O171" s="137">
        <v>238217.69</v>
      </c>
      <c r="P171" s="137">
        <v>238217.12000000008</v>
      </c>
      <c r="Q171" s="137">
        <f t="shared" si="3"/>
        <v>157384417.75000003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156907982.94000003</v>
      </c>
      <c r="V171" s="133"/>
    </row>
    <row r="172" spans="2:22" x14ac:dyDescent="0.2">
      <c r="B172" s="131"/>
      <c r="C172" s="135">
        <v>41603</v>
      </c>
      <c r="D172" s="136" t="s">
        <v>44</v>
      </c>
      <c r="E172" s="137">
        <v>5704.26</v>
      </c>
      <c r="F172" s="137">
        <v>6293.58</v>
      </c>
      <c r="G172" s="137">
        <v>6199.26</v>
      </c>
      <c r="H172" s="137">
        <v>5247.76</v>
      </c>
      <c r="I172" s="137">
        <v>5247.76</v>
      </c>
      <c r="J172" s="137">
        <v>11099.33</v>
      </c>
      <c r="K172" s="137">
        <v>2378.27</v>
      </c>
      <c r="L172" s="137">
        <v>1550.0000000000002</v>
      </c>
      <c r="M172" s="137">
        <v>8407.36</v>
      </c>
      <c r="N172" s="137">
        <v>8407.36</v>
      </c>
      <c r="O172" s="137">
        <v>8407.36</v>
      </c>
      <c r="P172" s="137">
        <v>8407.31</v>
      </c>
      <c r="Q172" s="137">
        <f t="shared" si="3"/>
        <v>77349.61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60534.94</v>
      </c>
      <c r="V172" s="133"/>
    </row>
    <row r="173" spans="2:22" x14ac:dyDescent="0.2">
      <c r="B173" s="131"/>
      <c r="C173" s="135">
        <v>41604</v>
      </c>
      <c r="D173" s="136" t="s">
        <v>45</v>
      </c>
      <c r="E173" s="137">
        <v>27078.100000000006</v>
      </c>
      <c r="F173" s="137">
        <v>31315.680000000004</v>
      </c>
      <c r="G173" s="137">
        <v>27744.300000000003</v>
      </c>
      <c r="H173" s="137">
        <v>27251.920000000009</v>
      </c>
      <c r="I173" s="137">
        <v>33527.94000000001</v>
      </c>
      <c r="J173" s="137">
        <v>35557.760000000002</v>
      </c>
      <c r="K173" s="137">
        <v>27498.130000000008</v>
      </c>
      <c r="L173" s="137">
        <v>26124.680000000004</v>
      </c>
      <c r="M173" s="137">
        <v>43169.290000000008</v>
      </c>
      <c r="N173" s="137">
        <v>43169.290000000008</v>
      </c>
      <c r="O173" s="137">
        <v>43169.290000000008</v>
      </c>
      <c r="P173" s="137">
        <v>43169.180000000008</v>
      </c>
      <c r="Q173" s="137">
        <f t="shared" si="3"/>
        <v>408775.56000000011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322437.09000000008</v>
      </c>
      <c r="V173" s="133"/>
    </row>
    <row r="174" spans="2:22" x14ac:dyDescent="0.2">
      <c r="B174" s="131"/>
      <c r="C174" s="135">
        <v>41801</v>
      </c>
      <c r="D174" s="136" t="s">
        <v>74</v>
      </c>
      <c r="E174" s="137">
        <v>101156.76999999999</v>
      </c>
      <c r="F174" s="137">
        <v>153236.65999999997</v>
      </c>
      <c r="G174" s="137">
        <v>139121.12</v>
      </c>
      <c r="H174" s="137">
        <v>239916.24000000002</v>
      </c>
      <c r="I174" s="137">
        <v>160926.80000000002</v>
      </c>
      <c r="J174" s="137">
        <v>130522.66000000005</v>
      </c>
      <c r="K174" s="137">
        <v>249837.62</v>
      </c>
      <c r="L174" s="137">
        <v>185064.29</v>
      </c>
      <c r="M174" s="137">
        <v>242837.20000000007</v>
      </c>
      <c r="N174" s="137">
        <v>242837.20000000007</v>
      </c>
      <c r="O174" s="137">
        <v>242837.20000000007</v>
      </c>
      <c r="P174" s="137">
        <v>242836.66999999995</v>
      </c>
      <c r="Q174" s="137">
        <f t="shared" si="3"/>
        <v>2331130.4300000006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1845456.5600000005</v>
      </c>
      <c r="V174" s="133"/>
    </row>
    <row r="175" spans="2:22" x14ac:dyDescent="0.2">
      <c r="B175" s="131"/>
      <c r="C175" s="135">
        <v>42001</v>
      </c>
      <c r="D175" s="136" t="s">
        <v>75</v>
      </c>
      <c r="E175" s="137">
        <v>255536.18</v>
      </c>
      <c r="F175" s="137">
        <v>198829.51999999996</v>
      </c>
      <c r="G175" s="137">
        <v>2562228.0700000003</v>
      </c>
      <c r="H175" s="137">
        <v>880477.48</v>
      </c>
      <c r="I175" s="137">
        <v>568296.80000000005</v>
      </c>
      <c r="J175" s="137">
        <v>1194069.0299999998</v>
      </c>
      <c r="K175" s="137">
        <v>507484.93999999994</v>
      </c>
      <c r="L175" s="137">
        <v>260823.27999999997</v>
      </c>
      <c r="M175" s="137">
        <v>1121329.55</v>
      </c>
      <c r="N175" s="137">
        <v>1117303.0099999998</v>
      </c>
      <c r="O175" s="137">
        <v>1117303.0099999998</v>
      </c>
      <c r="P175" s="137">
        <v>1117302.7100000002</v>
      </c>
      <c r="Q175" s="137">
        <f t="shared" si="3"/>
        <v>10900983.58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8666377.8599999994</v>
      </c>
      <c r="V175" s="133"/>
    </row>
    <row r="176" spans="2:22" x14ac:dyDescent="0.2">
      <c r="B176" s="131"/>
      <c r="C176" s="135">
        <v>42002</v>
      </c>
      <c r="D176" s="136" t="s">
        <v>76</v>
      </c>
      <c r="E176" s="137">
        <v>154951.31000000006</v>
      </c>
      <c r="F176" s="137">
        <v>158086.79000000004</v>
      </c>
      <c r="G176" s="137">
        <v>165100.93000000002</v>
      </c>
      <c r="H176" s="137">
        <v>166362.02000000002</v>
      </c>
      <c r="I176" s="137">
        <v>196383.35000000003</v>
      </c>
      <c r="J176" s="137">
        <v>146001.74</v>
      </c>
      <c r="K176" s="137">
        <v>156736.72</v>
      </c>
      <c r="L176" s="137">
        <v>105591.19000000003</v>
      </c>
      <c r="M176" s="137">
        <v>228799.41000000003</v>
      </c>
      <c r="N176" s="137">
        <v>228799.41000000003</v>
      </c>
      <c r="O176" s="137">
        <v>228799.41000000003</v>
      </c>
      <c r="P176" s="137">
        <v>228799.3</v>
      </c>
      <c r="Q176" s="137">
        <f t="shared" si="3"/>
        <v>2164411.58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1706812.87</v>
      </c>
      <c r="V176" s="133"/>
    </row>
    <row r="177" spans="2:22" x14ac:dyDescent="0.2">
      <c r="B177" s="131"/>
      <c r="C177" s="135">
        <v>42004</v>
      </c>
      <c r="D177" s="136" t="s">
        <v>77</v>
      </c>
      <c r="E177" s="137">
        <v>533339.03</v>
      </c>
      <c r="F177" s="137">
        <v>571895.38</v>
      </c>
      <c r="G177" s="137">
        <v>576986.43999999983</v>
      </c>
      <c r="H177" s="137">
        <v>554827.49000000011</v>
      </c>
      <c r="I177" s="137">
        <v>539924.56000000006</v>
      </c>
      <c r="J177" s="137">
        <v>573935.81999999995</v>
      </c>
      <c r="K177" s="137">
        <v>708786.07999999984</v>
      </c>
      <c r="L177" s="137">
        <v>586314.93000000005</v>
      </c>
      <c r="M177" s="137">
        <v>655361.55999999982</v>
      </c>
      <c r="N177" s="137">
        <v>655361.55999999982</v>
      </c>
      <c r="O177" s="137">
        <v>655361.55999999982</v>
      </c>
      <c r="P177" s="137">
        <v>655361.45999999985</v>
      </c>
      <c r="Q177" s="137">
        <f t="shared" si="3"/>
        <v>7267455.8699999982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5956732.8499999987</v>
      </c>
      <c r="V177" s="133"/>
    </row>
    <row r="178" spans="2:22" x14ac:dyDescent="0.2">
      <c r="B178" s="131"/>
      <c r="C178" s="135">
        <v>42101</v>
      </c>
      <c r="D178" s="136" t="s">
        <v>78</v>
      </c>
      <c r="E178" s="137">
        <v>277899.78000000003</v>
      </c>
      <c r="F178" s="137">
        <v>3345837.68</v>
      </c>
      <c r="G178" s="137">
        <v>564684.32999999996</v>
      </c>
      <c r="H178" s="137">
        <v>364661.43</v>
      </c>
      <c r="I178" s="137">
        <v>1280672.3799999999</v>
      </c>
      <c r="J178" s="137">
        <v>517839.74</v>
      </c>
      <c r="K178" s="137">
        <v>3423272.27</v>
      </c>
      <c r="L178" s="137">
        <v>850433.24</v>
      </c>
      <c r="M178" s="137">
        <v>475607.61</v>
      </c>
      <c r="N178" s="137">
        <v>475607.61</v>
      </c>
      <c r="O178" s="137">
        <v>475607.61</v>
      </c>
      <c r="P178" s="137">
        <v>475607.51</v>
      </c>
      <c r="Q178" s="137">
        <f t="shared" si="3"/>
        <v>12527731.189999998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11576516.069999998</v>
      </c>
      <c r="V178" s="133"/>
    </row>
    <row r="179" spans="2:22" x14ac:dyDescent="0.2">
      <c r="B179" s="131"/>
      <c r="C179" s="135">
        <v>42401</v>
      </c>
      <c r="D179" s="136" t="s">
        <v>123</v>
      </c>
      <c r="E179" s="137">
        <v>463136.43000000005</v>
      </c>
      <c r="F179" s="137">
        <v>446143.04999999993</v>
      </c>
      <c r="G179" s="137">
        <v>586631.09</v>
      </c>
      <c r="H179" s="137">
        <v>629669.17000000004</v>
      </c>
      <c r="I179" s="137">
        <v>2235708.15</v>
      </c>
      <c r="J179" s="137">
        <v>281622.81000000006</v>
      </c>
      <c r="K179" s="137">
        <v>179137.05000000005</v>
      </c>
      <c r="L179" s="137">
        <v>116316.69999999997</v>
      </c>
      <c r="M179" s="137">
        <v>624876.01999999979</v>
      </c>
      <c r="N179" s="137">
        <v>624876.01999999979</v>
      </c>
      <c r="O179" s="137">
        <v>624876.01999999979</v>
      </c>
      <c r="P179" s="137">
        <v>624875.55999999959</v>
      </c>
      <c r="Q179" s="137">
        <f t="shared" ref="Q179:Q210" si="4">SUM(E179:P179)</f>
        <v>7437868.0699999975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6188116.4899999984</v>
      </c>
      <c r="V179" s="133"/>
    </row>
    <row r="180" spans="2:22" x14ac:dyDescent="0.2">
      <c r="B180" s="131"/>
      <c r="C180" s="135">
        <v>42402</v>
      </c>
      <c r="D180" s="136" t="s">
        <v>57</v>
      </c>
      <c r="E180" s="137">
        <v>49178.320000000007</v>
      </c>
      <c r="F180" s="137">
        <v>270726.89999999997</v>
      </c>
      <c r="G180" s="137">
        <v>130242.09999999999</v>
      </c>
      <c r="H180" s="137">
        <v>167725.15999999997</v>
      </c>
      <c r="I180" s="137">
        <v>165621.37</v>
      </c>
      <c r="J180" s="137">
        <v>538705.30999999994</v>
      </c>
      <c r="K180" s="137">
        <v>477078.67</v>
      </c>
      <c r="L180" s="137">
        <v>248873.49999999997</v>
      </c>
      <c r="M180" s="137">
        <v>279392.51000000007</v>
      </c>
      <c r="N180" s="137">
        <v>279392.51000000007</v>
      </c>
      <c r="O180" s="137">
        <v>279392.51000000007</v>
      </c>
      <c r="P180" s="137">
        <v>279392.50000000006</v>
      </c>
      <c r="Q180" s="137">
        <f t="shared" si="4"/>
        <v>3165721.3600000003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2606936.35</v>
      </c>
      <c r="V180" s="133"/>
    </row>
    <row r="181" spans="2:22" x14ac:dyDescent="0.2">
      <c r="B181" s="131"/>
      <c r="C181" s="135">
        <v>42403</v>
      </c>
      <c r="D181" s="136" t="s">
        <v>70</v>
      </c>
      <c r="E181" s="137">
        <v>204256.61000000004</v>
      </c>
      <c r="F181" s="137">
        <v>79476.210000000006</v>
      </c>
      <c r="G181" s="137">
        <v>241719.32</v>
      </c>
      <c r="H181" s="137">
        <v>217552.96</v>
      </c>
      <c r="I181" s="137">
        <v>203090.86</v>
      </c>
      <c r="J181" s="137">
        <v>218013.34000000005</v>
      </c>
      <c r="K181" s="137">
        <v>201992.37</v>
      </c>
      <c r="L181" s="137">
        <v>81679.42</v>
      </c>
      <c r="M181" s="137">
        <v>300929.70000000007</v>
      </c>
      <c r="N181" s="137">
        <v>300513.03000000003</v>
      </c>
      <c r="O181" s="137">
        <v>300513.03000000003</v>
      </c>
      <c r="P181" s="137">
        <v>300512.87999999995</v>
      </c>
      <c r="Q181" s="137">
        <f t="shared" si="4"/>
        <v>2650249.73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2049223.82</v>
      </c>
      <c r="V181" s="133"/>
    </row>
    <row r="182" spans="2:22" x14ac:dyDescent="0.2">
      <c r="B182" s="131"/>
      <c r="C182" s="135">
        <v>42404</v>
      </c>
      <c r="D182" s="136" t="s">
        <v>72</v>
      </c>
      <c r="E182" s="137">
        <v>157889.63000000012</v>
      </c>
      <c r="F182" s="137">
        <v>183212.17000000007</v>
      </c>
      <c r="G182" s="137">
        <v>157445.99000000002</v>
      </c>
      <c r="H182" s="137">
        <v>148122.29</v>
      </c>
      <c r="I182" s="137">
        <v>162080.92000000004</v>
      </c>
      <c r="J182" s="137">
        <v>153837.17000000007</v>
      </c>
      <c r="K182" s="137">
        <v>151081.37000000008</v>
      </c>
      <c r="L182" s="137">
        <v>146225.26</v>
      </c>
      <c r="M182" s="137">
        <v>179580.52000000019</v>
      </c>
      <c r="N182" s="137">
        <v>173217.98999999993</v>
      </c>
      <c r="O182" s="137">
        <v>173217.98999999993</v>
      </c>
      <c r="P182" s="137">
        <v>173217.69999999984</v>
      </c>
      <c r="Q182" s="137">
        <f t="shared" si="4"/>
        <v>1959129.0000000005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1612693.3100000005</v>
      </c>
      <c r="V182" s="133"/>
    </row>
    <row r="183" spans="2:22" x14ac:dyDescent="0.2">
      <c r="B183" s="131"/>
      <c r="C183" s="135">
        <v>42501</v>
      </c>
      <c r="D183" s="136" t="s">
        <v>124</v>
      </c>
      <c r="E183" s="137">
        <v>65917.199999999983</v>
      </c>
      <c r="F183" s="137">
        <v>75203.420000000013</v>
      </c>
      <c r="G183" s="137">
        <v>180883.25999999998</v>
      </c>
      <c r="H183" s="137">
        <v>113108.56999999999</v>
      </c>
      <c r="I183" s="137">
        <v>649002.29</v>
      </c>
      <c r="J183" s="137">
        <v>132379.82</v>
      </c>
      <c r="K183" s="137">
        <v>115986.93999999999</v>
      </c>
      <c r="L183" s="137">
        <v>47338.95</v>
      </c>
      <c r="M183" s="137">
        <v>460797.81</v>
      </c>
      <c r="N183" s="137">
        <v>460797.81</v>
      </c>
      <c r="O183" s="137">
        <v>460797.81</v>
      </c>
      <c r="P183" s="137">
        <v>460797.32000000007</v>
      </c>
      <c r="Q183" s="137">
        <f t="shared" si="4"/>
        <v>3223011.2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2301416.0699999998</v>
      </c>
      <c r="V183" s="133"/>
    </row>
    <row r="184" spans="2:22" x14ac:dyDescent="0.2">
      <c r="B184" s="131"/>
      <c r="C184" s="135">
        <v>42502</v>
      </c>
      <c r="D184" s="136" t="s">
        <v>63</v>
      </c>
      <c r="E184" s="137">
        <v>38800.699999999997</v>
      </c>
      <c r="F184" s="137">
        <v>46467</v>
      </c>
      <c r="G184" s="137">
        <v>20607.000000000004</v>
      </c>
      <c r="H184" s="137">
        <v>20753.800000000003</v>
      </c>
      <c r="I184" s="137">
        <v>12488.189999999999</v>
      </c>
      <c r="J184" s="137">
        <v>23368.880000000001</v>
      </c>
      <c r="K184" s="137">
        <v>22748.050000000003</v>
      </c>
      <c r="L184" s="137">
        <v>12336.63</v>
      </c>
      <c r="M184" s="137">
        <v>87518.929999999978</v>
      </c>
      <c r="N184" s="137">
        <v>87518.929999999978</v>
      </c>
      <c r="O184" s="137">
        <v>87518.929999999978</v>
      </c>
      <c r="P184" s="137">
        <v>87518.73000000004</v>
      </c>
      <c r="Q184" s="137">
        <f t="shared" si="4"/>
        <v>547645.77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372608.11</v>
      </c>
      <c r="V184" s="133"/>
    </row>
    <row r="185" spans="2:22" x14ac:dyDescent="0.2">
      <c r="B185" s="131"/>
      <c r="C185" s="135">
        <v>42801</v>
      </c>
      <c r="D185" s="136" t="s">
        <v>136</v>
      </c>
      <c r="E185" s="137">
        <v>0</v>
      </c>
      <c r="F185" s="137">
        <v>0</v>
      </c>
      <c r="G185" s="137">
        <v>0</v>
      </c>
      <c r="H185" s="137">
        <v>0</v>
      </c>
      <c r="I185" s="137">
        <v>0</v>
      </c>
      <c r="J185" s="137">
        <v>0</v>
      </c>
      <c r="K185" s="137">
        <v>0</v>
      </c>
      <c r="L185" s="137">
        <v>0</v>
      </c>
      <c r="M185" s="137">
        <v>240922.70999999996</v>
      </c>
      <c r="N185" s="137">
        <v>240922.70999999996</v>
      </c>
      <c r="O185" s="137">
        <v>240922.70999999996</v>
      </c>
      <c r="P185" s="137">
        <v>240922.43</v>
      </c>
      <c r="Q185" s="137">
        <f t="shared" si="4"/>
        <v>963690.55999999982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481845.41999999993</v>
      </c>
      <c r="V185" s="133"/>
    </row>
    <row r="186" spans="2:22" x14ac:dyDescent="0.2">
      <c r="B186" s="131"/>
      <c r="C186" s="135">
        <v>42901</v>
      </c>
      <c r="D186" s="136" t="s">
        <v>137</v>
      </c>
      <c r="E186" s="137">
        <v>0</v>
      </c>
      <c r="F186" s="137">
        <v>0</v>
      </c>
      <c r="G186" s="137">
        <v>0</v>
      </c>
      <c r="H186" s="137">
        <v>0</v>
      </c>
      <c r="I186" s="137">
        <v>0</v>
      </c>
      <c r="J186" s="137">
        <v>0</v>
      </c>
      <c r="K186" s="137">
        <v>0</v>
      </c>
      <c r="L186" s="137">
        <v>0</v>
      </c>
      <c r="M186" s="137">
        <v>21858784.429999996</v>
      </c>
      <c r="N186" s="137">
        <v>21858784.429999996</v>
      </c>
      <c r="O186" s="137">
        <v>21858784.429999996</v>
      </c>
      <c r="P186" s="137">
        <v>21858782.389999997</v>
      </c>
      <c r="Q186" s="137">
        <f t="shared" si="4"/>
        <v>87435135.679999992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43717568.859999992</v>
      </c>
      <c r="V186" s="133"/>
    </row>
    <row r="187" spans="2:22" ht="25.5" x14ac:dyDescent="0.2">
      <c r="B187" s="131"/>
      <c r="C187" s="135">
        <v>43001</v>
      </c>
      <c r="D187" s="136" t="s">
        <v>138</v>
      </c>
      <c r="E187" s="137">
        <v>0</v>
      </c>
      <c r="F187" s="137">
        <v>0</v>
      </c>
      <c r="G187" s="137">
        <v>0</v>
      </c>
      <c r="H187" s="137">
        <v>0</v>
      </c>
      <c r="I187" s="137">
        <v>0</v>
      </c>
      <c r="J187" s="137">
        <v>0</v>
      </c>
      <c r="K187" s="137">
        <v>0</v>
      </c>
      <c r="L187" s="137">
        <v>0</v>
      </c>
      <c r="M187" s="137">
        <v>366904.73</v>
      </c>
      <c r="N187" s="137">
        <v>366904.73</v>
      </c>
      <c r="O187" s="137">
        <v>366904.73</v>
      </c>
      <c r="P187" s="137">
        <v>366904.56000000006</v>
      </c>
      <c r="Q187" s="137">
        <f t="shared" si="4"/>
        <v>1467618.75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733809.46</v>
      </c>
      <c r="V187" s="133"/>
    </row>
    <row r="188" spans="2:22" x14ac:dyDescent="0.2">
      <c r="B188" s="131"/>
      <c r="C188" s="135">
        <v>43201</v>
      </c>
      <c r="D188" s="136" t="s">
        <v>139</v>
      </c>
      <c r="E188" s="137">
        <v>0</v>
      </c>
      <c r="F188" s="137">
        <v>0</v>
      </c>
      <c r="G188" s="137">
        <v>0</v>
      </c>
      <c r="H188" s="137">
        <v>0</v>
      </c>
      <c r="I188" s="137">
        <v>0</v>
      </c>
      <c r="J188" s="137">
        <v>0</v>
      </c>
      <c r="K188" s="137">
        <v>0</v>
      </c>
      <c r="L188" s="137">
        <v>0</v>
      </c>
      <c r="M188" s="137">
        <v>588138.92000000004</v>
      </c>
      <c r="N188" s="137">
        <v>588138.92000000004</v>
      </c>
      <c r="O188" s="137">
        <v>588138.92000000004</v>
      </c>
      <c r="P188" s="137">
        <v>588138.76</v>
      </c>
      <c r="Q188" s="137">
        <f t="shared" si="4"/>
        <v>2352555.5200000005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1176277.8400000001</v>
      </c>
      <c r="V188" s="133"/>
    </row>
    <row r="189" spans="2:22" x14ac:dyDescent="0.2">
      <c r="B189" s="131"/>
      <c r="C189" s="135">
        <v>43301</v>
      </c>
      <c r="D189" s="136" t="s">
        <v>140</v>
      </c>
      <c r="E189" s="137">
        <v>0</v>
      </c>
      <c r="F189" s="137">
        <v>0</v>
      </c>
      <c r="G189" s="137">
        <v>0</v>
      </c>
      <c r="H189" s="137">
        <v>0</v>
      </c>
      <c r="I189" s="137">
        <v>0</v>
      </c>
      <c r="J189" s="137">
        <v>0</v>
      </c>
      <c r="K189" s="137">
        <v>0</v>
      </c>
      <c r="L189" s="137">
        <v>0</v>
      </c>
      <c r="M189" s="137">
        <v>415845.15</v>
      </c>
      <c r="N189" s="137">
        <v>415845.15</v>
      </c>
      <c r="O189" s="137">
        <v>415845.15</v>
      </c>
      <c r="P189" s="137">
        <v>415844.61000000004</v>
      </c>
      <c r="Q189" s="137">
        <f t="shared" si="4"/>
        <v>1663380.0600000003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831690.3</v>
      </c>
      <c r="V189" s="133"/>
    </row>
    <row r="190" spans="2:22" x14ac:dyDescent="0.2">
      <c r="B190" s="131"/>
      <c r="C190" s="135">
        <v>50201</v>
      </c>
      <c r="D190" s="136" t="s">
        <v>79</v>
      </c>
      <c r="E190" s="137">
        <v>46800.61</v>
      </c>
      <c r="F190" s="137">
        <v>63476.660000000011</v>
      </c>
      <c r="G190" s="137">
        <v>69408.69</v>
      </c>
      <c r="H190" s="137">
        <v>64978.360000000015</v>
      </c>
      <c r="I190" s="137">
        <v>65804.570000000007</v>
      </c>
      <c r="J190" s="137">
        <v>66098.16</v>
      </c>
      <c r="K190" s="137">
        <v>71458.889999999985</v>
      </c>
      <c r="L190" s="137">
        <v>49846.77</v>
      </c>
      <c r="M190" s="137">
        <v>93726.360000000015</v>
      </c>
      <c r="N190" s="137">
        <v>93048.200000000012</v>
      </c>
      <c r="O190" s="137">
        <v>93048.200000000012</v>
      </c>
      <c r="P190" s="137">
        <v>93048.11000000003</v>
      </c>
      <c r="Q190" s="137">
        <f t="shared" si="4"/>
        <v>870743.58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684647.27</v>
      </c>
      <c r="V190" s="133"/>
    </row>
    <row r="191" spans="2:22" x14ac:dyDescent="0.2">
      <c r="B191" s="131"/>
      <c r="C191" s="135">
        <v>50301</v>
      </c>
      <c r="D191" s="136" t="s">
        <v>80</v>
      </c>
      <c r="E191" s="137">
        <v>184073.08000000002</v>
      </c>
      <c r="F191" s="137">
        <v>231313.40000000002</v>
      </c>
      <c r="G191" s="137">
        <v>308466.96999999997</v>
      </c>
      <c r="H191" s="137">
        <v>257039.42</v>
      </c>
      <c r="I191" s="137">
        <v>197226.13000000003</v>
      </c>
      <c r="J191" s="137">
        <v>186635.7</v>
      </c>
      <c r="K191" s="137">
        <v>218878.23000000004</v>
      </c>
      <c r="L191" s="137">
        <v>167551.80999999997</v>
      </c>
      <c r="M191" s="137">
        <v>393656.30000000005</v>
      </c>
      <c r="N191" s="137">
        <v>392472.97000000003</v>
      </c>
      <c r="O191" s="137">
        <v>392472.97000000003</v>
      </c>
      <c r="P191" s="137">
        <v>392472.66999999993</v>
      </c>
      <c r="Q191" s="137">
        <f t="shared" si="4"/>
        <v>3322259.6500000004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2537314.0100000002</v>
      </c>
      <c r="V191" s="133"/>
    </row>
    <row r="192" spans="2:22" x14ac:dyDescent="0.2">
      <c r="B192" s="131"/>
      <c r="C192" s="135">
        <v>50401</v>
      </c>
      <c r="D192" s="136" t="s">
        <v>81</v>
      </c>
      <c r="E192" s="137">
        <v>183610.63999999998</v>
      </c>
      <c r="F192" s="137">
        <v>184959.44999999998</v>
      </c>
      <c r="G192" s="137">
        <v>208826.43</v>
      </c>
      <c r="H192" s="137">
        <v>149476.77999999997</v>
      </c>
      <c r="I192" s="137">
        <v>188364.72999999998</v>
      </c>
      <c r="J192" s="137">
        <v>333077.48999999993</v>
      </c>
      <c r="K192" s="137">
        <v>309864.53999999992</v>
      </c>
      <c r="L192" s="137">
        <v>117141.48999999999</v>
      </c>
      <c r="M192" s="137">
        <v>300351.93999999994</v>
      </c>
      <c r="N192" s="137">
        <v>300351.93999999994</v>
      </c>
      <c r="O192" s="137">
        <v>300351.93999999994</v>
      </c>
      <c r="P192" s="137">
        <v>300351.74999999988</v>
      </c>
      <c r="Q192" s="137">
        <f t="shared" si="4"/>
        <v>2876729.1199999996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2276025.4299999997</v>
      </c>
      <c r="V192" s="133"/>
    </row>
    <row r="193" spans="2:22" x14ac:dyDescent="0.2">
      <c r="B193" s="131"/>
      <c r="C193" s="135">
        <v>50801</v>
      </c>
      <c r="D193" s="136" t="s">
        <v>82</v>
      </c>
      <c r="E193" s="137">
        <v>39391.67</v>
      </c>
      <c r="F193" s="137">
        <v>39391.67</v>
      </c>
      <c r="G193" s="137">
        <v>39391.67</v>
      </c>
      <c r="H193" s="137">
        <v>39391.67</v>
      </c>
      <c r="I193" s="137">
        <v>39391.67</v>
      </c>
      <c r="J193" s="137">
        <v>39391.67</v>
      </c>
      <c r="K193" s="137">
        <v>39391.67</v>
      </c>
      <c r="L193" s="137">
        <v>39391.67</v>
      </c>
      <c r="M193" s="137">
        <v>39391.67</v>
      </c>
      <c r="N193" s="137">
        <v>39391.660000000003</v>
      </c>
      <c r="O193" s="137">
        <v>39391.660000000003</v>
      </c>
      <c r="P193" s="137">
        <v>39391.65</v>
      </c>
      <c r="Q193" s="137">
        <f t="shared" si="4"/>
        <v>472700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393916.68999999994</v>
      </c>
      <c r="V193" s="133"/>
    </row>
    <row r="194" spans="2:22" x14ac:dyDescent="0.2">
      <c r="B194" s="131"/>
      <c r="C194" s="135">
        <v>50901</v>
      </c>
      <c r="D194" s="136" t="s">
        <v>83</v>
      </c>
      <c r="E194" s="137">
        <v>721686.04999999958</v>
      </c>
      <c r="F194" s="137">
        <v>884510.91999999969</v>
      </c>
      <c r="G194" s="137">
        <v>961323</v>
      </c>
      <c r="H194" s="137">
        <v>976936.3400000002</v>
      </c>
      <c r="I194" s="137">
        <v>941427.39000000025</v>
      </c>
      <c r="J194" s="137">
        <v>1977501.4199999995</v>
      </c>
      <c r="K194" s="137">
        <v>1950599.54</v>
      </c>
      <c r="L194" s="137">
        <v>756010.97</v>
      </c>
      <c r="M194" s="137">
        <v>1822031.01</v>
      </c>
      <c r="N194" s="137">
        <v>1822031.01</v>
      </c>
      <c r="O194" s="137">
        <v>1822031.01</v>
      </c>
      <c r="P194" s="137">
        <v>1822030.6399999997</v>
      </c>
      <c r="Q194" s="137">
        <f t="shared" si="4"/>
        <v>16458119.300000001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12814057.65</v>
      </c>
      <c r="V194" s="133"/>
    </row>
    <row r="195" spans="2:22" ht="25.5" x14ac:dyDescent="0.2">
      <c r="B195" s="131"/>
      <c r="C195" s="135">
        <v>51001</v>
      </c>
      <c r="D195" s="136" t="s">
        <v>84</v>
      </c>
      <c r="E195" s="137">
        <v>59612.109999999993</v>
      </c>
      <c r="F195" s="137">
        <v>61082.61</v>
      </c>
      <c r="G195" s="137">
        <v>71285.31</v>
      </c>
      <c r="H195" s="137">
        <v>62436.959999999999</v>
      </c>
      <c r="I195" s="137">
        <v>70996.259999999995</v>
      </c>
      <c r="J195" s="137">
        <v>67350.080000000002</v>
      </c>
      <c r="K195" s="137">
        <v>74922.179999999978</v>
      </c>
      <c r="L195" s="137">
        <v>52963.070000000007</v>
      </c>
      <c r="M195" s="137">
        <v>80023.780000000028</v>
      </c>
      <c r="N195" s="137">
        <v>80023.780000000028</v>
      </c>
      <c r="O195" s="137">
        <v>80023.780000000028</v>
      </c>
      <c r="P195" s="137">
        <v>80023.709999999992</v>
      </c>
      <c r="Q195" s="137">
        <f t="shared" si="4"/>
        <v>840743.63000000012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680696.14000000013</v>
      </c>
      <c r="V195" s="133"/>
    </row>
    <row r="196" spans="2:22" x14ac:dyDescent="0.2">
      <c r="B196" s="131"/>
      <c r="C196" s="135">
        <v>51101</v>
      </c>
      <c r="D196" s="136" t="s">
        <v>85</v>
      </c>
      <c r="E196" s="137">
        <v>30000</v>
      </c>
      <c r="F196" s="137">
        <v>30000</v>
      </c>
      <c r="G196" s="137">
        <v>30000</v>
      </c>
      <c r="H196" s="137">
        <v>30000</v>
      </c>
      <c r="I196" s="137">
        <v>30000</v>
      </c>
      <c r="J196" s="137">
        <v>30000</v>
      </c>
      <c r="K196" s="137">
        <v>30000</v>
      </c>
      <c r="L196" s="137">
        <v>30000</v>
      </c>
      <c r="M196" s="137">
        <v>30000</v>
      </c>
      <c r="N196" s="137">
        <v>30000</v>
      </c>
      <c r="O196" s="137">
        <v>30000</v>
      </c>
      <c r="P196" s="137">
        <v>30000</v>
      </c>
      <c r="Q196" s="137">
        <f t="shared" si="4"/>
        <v>360000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300000</v>
      </c>
      <c r="V196" s="133"/>
    </row>
    <row r="197" spans="2:22" x14ac:dyDescent="0.2">
      <c r="B197" s="131"/>
      <c r="C197" s="135">
        <v>51301</v>
      </c>
      <c r="D197" s="136" t="s">
        <v>86</v>
      </c>
      <c r="E197" s="137">
        <v>36634.960000000006</v>
      </c>
      <c r="F197" s="137">
        <v>39124.260000000009</v>
      </c>
      <c r="G197" s="137">
        <v>46537.340000000011</v>
      </c>
      <c r="H197" s="137">
        <v>44686.990000000013</v>
      </c>
      <c r="I197" s="137">
        <v>45283.180000000015</v>
      </c>
      <c r="J197" s="137">
        <v>36495.140000000021</v>
      </c>
      <c r="K197" s="137">
        <v>47723.660000000011</v>
      </c>
      <c r="L197" s="137">
        <v>42380.950000000012</v>
      </c>
      <c r="M197" s="137">
        <v>49745.29</v>
      </c>
      <c r="N197" s="137">
        <v>48385.53</v>
      </c>
      <c r="O197" s="137">
        <v>48385.53</v>
      </c>
      <c r="P197" s="137">
        <v>48385.460000000006</v>
      </c>
      <c r="Q197" s="137">
        <f t="shared" si="4"/>
        <v>533768.29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436997.30000000005</v>
      </c>
      <c r="V197" s="133"/>
    </row>
    <row r="198" spans="2:22" x14ac:dyDescent="0.2">
      <c r="B198" s="131"/>
      <c r="C198" s="135">
        <v>51401</v>
      </c>
      <c r="D198" s="136" t="s">
        <v>87</v>
      </c>
      <c r="E198" s="137">
        <v>7254.6699999999992</v>
      </c>
      <c r="F198" s="137">
        <v>7917.4499999999989</v>
      </c>
      <c r="G198" s="137">
        <v>8580.239999999998</v>
      </c>
      <c r="H198" s="137">
        <v>7917.4499999999989</v>
      </c>
      <c r="I198" s="137">
        <v>8131.829999999999</v>
      </c>
      <c r="J198" s="137">
        <v>6179.1200000000008</v>
      </c>
      <c r="K198" s="137">
        <v>6492.9999999999991</v>
      </c>
      <c r="L198" s="137">
        <v>6517.5900000000011</v>
      </c>
      <c r="M198" s="137">
        <v>7402.59</v>
      </c>
      <c r="N198" s="137">
        <v>7402.59</v>
      </c>
      <c r="O198" s="137">
        <v>7402.59</v>
      </c>
      <c r="P198" s="137">
        <v>7402.4599999999982</v>
      </c>
      <c r="Q198" s="137">
        <f t="shared" si="4"/>
        <v>88601.579999999987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73796.53</v>
      </c>
      <c r="V198" s="133"/>
    </row>
    <row r="199" spans="2:22" x14ac:dyDescent="0.2">
      <c r="B199" s="131"/>
      <c r="C199" s="135">
        <v>51601</v>
      </c>
      <c r="D199" s="136" t="s">
        <v>88</v>
      </c>
      <c r="E199" s="137">
        <v>32525.780000000002</v>
      </c>
      <c r="F199" s="137">
        <v>41658.540000000008</v>
      </c>
      <c r="G199" s="137">
        <v>43320.759999999995</v>
      </c>
      <c r="H199" s="137">
        <v>39264.129999999997</v>
      </c>
      <c r="I199" s="137">
        <v>39976.480000000003</v>
      </c>
      <c r="J199" s="137">
        <v>42626.319999999992</v>
      </c>
      <c r="K199" s="137">
        <v>42653.929999999986</v>
      </c>
      <c r="L199" s="137">
        <v>35985.509999999995</v>
      </c>
      <c r="M199" s="137">
        <v>60088.900000000023</v>
      </c>
      <c r="N199" s="137">
        <v>57336.950000000033</v>
      </c>
      <c r="O199" s="137">
        <v>57336.950000000033</v>
      </c>
      <c r="P199" s="137">
        <v>57336.780000000035</v>
      </c>
      <c r="Q199" s="137">
        <f t="shared" si="4"/>
        <v>550111.03000000014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435437.30000000005</v>
      </c>
      <c r="V199" s="133"/>
    </row>
    <row r="200" spans="2:22" x14ac:dyDescent="0.2">
      <c r="B200" s="131"/>
      <c r="C200" s="135">
        <v>51801</v>
      </c>
      <c r="D200" s="136" t="s">
        <v>89</v>
      </c>
      <c r="E200" s="137">
        <v>1559476.36</v>
      </c>
      <c r="F200" s="137">
        <v>1559476.36</v>
      </c>
      <c r="G200" s="137">
        <v>1559476.36</v>
      </c>
      <c r="H200" s="137">
        <v>1559476.36</v>
      </c>
      <c r="I200" s="137">
        <v>1559476.36</v>
      </c>
      <c r="J200" s="137">
        <v>1559476.36</v>
      </c>
      <c r="K200" s="137">
        <v>1559476.36</v>
      </c>
      <c r="L200" s="137">
        <v>1559476.36</v>
      </c>
      <c r="M200" s="137">
        <v>1559476.36</v>
      </c>
      <c r="N200" s="137">
        <v>1559476.36</v>
      </c>
      <c r="O200" s="137">
        <v>1559476.36</v>
      </c>
      <c r="P200" s="137">
        <v>1559476.36</v>
      </c>
      <c r="Q200" s="137">
        <f t="shared" si="4"/>
        <v>18713716.319999997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15594763.599999998</v>
      </c>
      <c r="V200" s="133"/>
    </row>
    <row r="201" spans="2:22" ht="25.5" x14ac:dyDescent="0.2">
      <c r="B201" s="131"/>
      <c r="C201" s="135">
        <v>51901</v>
      </c>
      <c r="D201" s="136" t="s">
        <v>90</v>
      </c>
      <c r="E201" s="137">
        <v>31084.750000000004</v>
      </c>
      <c r="F201" s="137">
        <v>39219.790000000015</v>
      </c>
      <c r="G201" s="137">
        <v>36044.290000000008</v>
      </c>
      <c r="H201" s="137">
        <v>37072.05000000001</v>
      </c>
      <c r="I201" s="137">
        <v>35318.200000000019</v>
      </c>
      <c r="J201" s="137">
        <v>36350.980000000018</v>
      </c>
      <c r="K201" s="137">
        <v>39571.950000000012</v>
      </c>
      <c r="L201" s="137">
        <v>40285.44000000001</v>
      </c>
      <c r="M201" s="137">
        <v>47809.229999999996</v>
      </c>
      <c r="N201" s="137">
        <v>47809.229999999996</v>
      </c>
      <c r="O201" s="137">
        <v>47809.229999999996</v>
      </c>
      <c r="P201" s="137">
        <v>47809.100000000013</v>
      </c>
      <c r="Q201" s="137">
        <f t="shared" si="4"/>
        <v>486184.24000000005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390565.91000000003</v>
      </c>
      <c r="V201" s="133"/>
    </row>
    <row r="202" spans="2:22" x14ac:dyDescent="0.2">
      <c r="B202" s="131"/>
      <c r="C202" s="135">
        <v>52001</v>
      </c>
      <c r="D202" s="136" t="s">
        <v>91</v>
      </c>
      <c r="E202" s="137">
        <v>146038.84000000003</v>
      </c>
      <c r="F202" s="137">
        <v>157608.63999999998</v>
      </c>
      <c r="G202" s="137">
        <v>240502.62000000002</v>
      </c>
      <c r="H202" s="137">
        <v>151968.57999999999</v>
      </c>
      <c r="I202" s="137">
        <v>175581.04</v>
      </c>
      <c r="J202" s="137">
        <v>209364.67</v>
      </c>
      <c r="K202" s="137">
        <v>151381.64999999997</v>
      </c>
      <c r="L202" s="137">
        <v>99897.67</v>
      </c>
      <c r="M202" s="137">
        <v>284414.13</v>
      </c>
      <c r="N202" s="137">
        <v>284414.13</v>
      </c>
      <c r="O202" s="137">
        <v>284414.13</v>
      </c>
      <c r="P202" s="137">
        <v>284413.90000000002</v>
      </c>
      <c r="Q202" s="137">
        <f t="shared" si="4"/>
        <v>2469999.9999999995</v>
      </c>
      <c r="R202" s="133"/>
      <c r="S202" s="134"/>
      <c r="T202" s="131"/>
      <c r="U202" s="137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1901171.9699999997</v>
      </c>
      <c r="V202" s="133"/>
    </row>
    <row r="203" spans="2:22" x14ac:dyDescent="0.2">
      <c r="B203" s="131"/>
      <c r="C203" s="135">
        <v>52301</v>
      </c>
      <c r="D203" s="136" t="s">
        <v>92</v>
      </c>
      <c r="E203" s="137">
        <v>36898.789999999994</v>
      </c>
      <c r="F203" s="137">
        <v>31549.460000000003</v>
      </c>
      <c r="G203" s="137">
        <v>44258.749999999993</v>
      </c>
      <c r="H203" s="137">
        <v>38405.30000000001</v>
      </c>
      <c r="I203" s="137">
        <v>37869.21</v>
      </c>
      <c r="J203" s="137">
        <v>37150.680000000008</v>
      </c>
      <c r="K203" s="137">
        <v>38127.870000000003</v>
      </c>
      <c r="L203" s="137">
        <v>33970.07</v>
      </c>
      <c r="M203" s="137">
        <v>52439.63</v>
      </c>
      <c r="N203" s="137">
        <v>52439.63</v>
      </c>
      <c r="O203" s="137">
        <v>52439.63</v>
      </c>
      <c r="P203" s="137">
        <v>52439.599999999984</v>
      </c>
      <c r="Q203" s="137">
        <f t="shared" si="4"/>
        <v>507988.62</v>
      </c>
      <c r="R203" s="133"/>
      <c r="S203" s="134"/>
      <c r="T203" s="131"/>
      <c r="U203" s="137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403109.39</v>
      </c>
      <c r="V203" s="133"/>
    </row>
    <row r="204" spans="2:22" x14ac:dyDescent="0.2">
      <c r="B204" s="131"/>
      <c r="C204" s="135">
        <v>52401</v>
      </c>
      <c r="D204" s="136" t="s">
        <v>93</v>
      </c>
      <c r="E204" s="137">
        <v>0</v>
      </c>
      <c r="F204" s="137">
        <v>18214.559999999998</v>
      </c>
      <c r="G204" s="137">
        <v>13514.56</v>
      </c>
      <c r="H204" s="137">
        <v>29643.69</v>
      </c>
      <c r="I204" s="137">
        <v>13214.56</v>
      </c>
      <c r="J204" s="137">
        <v>0</v>
      </c>
      <c r="K204" s="137">
        <v>0</v>
      </c>
      <c r="L204" s="137">
        <v>32858.239999999998</v>
      </c>
      <c r="M204" s="137">
        <v>17463.599999999999</v>
      </c>
      <c r="N204" s="137">
        <v>17463.599999999999</v>
      </c>
      <c r="O204" s="137">
        <v>17463.599999999999</v>
      </c>
      <c r="P204" s="137">
        <v>17463.59</v>
      </c>
      <c r="Q204" s="137">
        <f t="shared" si="4"/>
        <v>177300</v>
      </c>
      <c r="R204" s="133"/>
      <c r="S204" s="134"/>
      <c r="T204" s="131"/>
      <c r="U204" s="137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142372.81</v>
      </c>
      <c r="V204" s="133"/>
    </row>
    <row r="205" spans="2:22" x14ac:dyDescent="0.2">
      <c r="B205" s="131"/>
      <c r="C205" s="135">
        <v>52601</v>
      </c>
      <c r="D205" s="136" t="s">
        <v>94</v>
      </c>
      <c r="E205" s="137">
        <v>60117.279999999999</v>
      </c>
      <c r="F205" s="137">
        <v>30796.390000000003</v>
      </c>
      <c r="G205" s="137">
        <v>35837.649999999994</v>
      </c>
      <c r="H205" s="137">
        <v>30218.820000000003</v>
      </c>
      <c r="I205" s="137">
        <v>31670.97</v>
      </c>
      <c r="J205" s="137">
        <v>35801.679999999993</v>
      </c>
      <c r="K205" s="137">
        <v>34486.94</v>
      </c>
      <c r="L205" s="137">
        <v>30143.860000000004</v>
      </c>
      <c r="M205" s="137">
        <v>447856.61</v>
      </c>
      <c r="N205" s="137">
        <v>447856.61</v>
      </c>
      <c r="O205" s="137">
        <v>447856.61</v>
      </c>
      <c r="P205" s="137">
        <v>447856.58</v>
      </c>
      <c r="Q205" s="137">
        <f t="shared" si="4"/>
        <v>2080500</v>
      </c>
      <c r="R205" s="133"/>
      <c r="S205" s="134"/>
      <c r="T205" s="131"/>
      <c r="U205" s="137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1184786.81</v>
      </c>
      <c r="V205" s="133"/>
    </row>
    <row r="206" spans="2:22" x14ac:dyDescent="0.2">
      <c r="B206" s="131"/>
      <c r="C206" s="135">
        <v>60101</v>
      </c>
      <c r="D206" s="136" t="s">
        <v>95</v>
      </c>
      <c r="E206" s="137">
        <v>51515119.400000006</v>
      </c>
      <c r="F206" s="137">
        <v>59981599.130000018</v>
      </c>
      <c r="G206" s="137">
        <v>61873346.130000018</v>
      </c>
      <c r="H206" s="137">
        <v>62028434.49000001</v>
      </c>
      <c r="I206" s="137">
        <v>61419264.75</v>
      </c>
      <c r="J206" s="137">
        <v>62273997.190000005</v>
      </c>
      <c r="K206" s="137">
        <v>62121470.970000014</v>
      </c>
      <c r="L206" s="137">
        <v>62448409.980000012</v>
      </c>
      <c r="M206" s="137">
        <v>65070570.249999985</v>
      </c>
      <c r="N206" s="137">
        <v>65066426.219999984</v>
      </c>
      <c r="O206" s="137">
        <v>65066426.219999984</v>
      </c>
      <c r="P206" s="137">
        <v>65066425.909999989</v>
      </c>
      <c r="Q206" s="137">
        <f t="shared" si="4"/>
        <v>743931490.6400001</v>
      </c>
      <c r="R206" s="133"/>
      <c r="S206" s="134"/>
      <c r="T206" s="131"/>
      <c r="U206" s="137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613798638.51000011</v>
      </c>
      <c r="V206" s="133"/>
    </row>
    <row r="207" spans="2:22" x14ac:dyDescent="0.2">
      <c r="B207" s="131"/>
      <c r="C207" s="135">
        <v>60201</v>
      </c>
      <c r="D207" s="136" t="s">
        <v>96</v>
      </c>
      <c r="E207" s="137">
        <v>37006944.109999992</v>
      </c>
      <c r="F207" s="137">
        <v>34812598.919999994</v>
      </c>
      <c r="G207" s="137">
        <v>34806422.50999999</v>
      </c>
      <c r="H207" s="137">
        <v>35424831.450000003</v>
      </c>
      <c r="I207" s="137">
        <v>35729328.689999998</v>
      </c>
      <c r="J207" s="137">
        <v>37397585.650000006</v>
      </c>
      <c r="K207" s="137">
        <v>36617853.489999987</v>
      </c>
      <c r="L207" s="137">
        <v>34626220.379999988</v>
      </c>
      <c r="M207" s="137">
        <v>36428358.32</v>
      </c>
      <c r="N207" s="137">
        <v>34975822.140000001</v>
      </c>
      <c r="O207" s="137">
        <v>34975822.140000001</v>
      </c>
      <c r="P207" s="137">
        <v>34975821.859999999</v>
      </c>
      <c r="Q207" s="137">
        <f t="shared" si="4"/>
        <v>427777609.65999991</v>
      </c>
      <c r="R207" s="133"/>
      <c r="S207" s="134"/>
      <c r="T207" s="131"/>
      <c r="U207" s="137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357825965.65999991</v>
      </c>
      <c r="V207" s="133"/>
    </row>
    <row r="208" spans="2:22" x14ac:dyDescent="0.2">
      <c r="B208" s="131"/>
      <c r="C208" s="135">
        <v>60301</v>
      </c>
      <c r="D208" s="136" t="s">
        <v>97</v>
      </c>
      <c r="E208" s="137">
        <v>4353740.07</v>
      </c>
      <c r="F208" s="137">
        <v>6882196.4400000004</v>
      </c>
      <c r="G208" s="137">
        <v>3376879.5</v>
      </c>
      <c r="H208" s="137">
        <v>6339232.7800000003</v>
      </c>
      <c r="I208" s="137">
        <v>4791572.1100000003</v>
      </c>
      <c r="J208" s="137">
        <v>5278729.29</v>
      </c>
      <c r="K208" s="137">
        <v>5224384.3499999996</v>
      </c>
      <c r="L208" s="137">
        <v>4704878.0500000007</v>
      </c>
      <c r="M208" s="137">
        <v>6690922.209999999</v>
      </c>
      <c r="N208" s="137">
        <v>6494374.9799999986</v>
      </c>
      <c r="O208" s="137">
        <v>6494374.9799999986</v>
      </c>
      <c r="P208" s="137">
        <v>6494374.8599999994</v>
      </c>
      <c r="Q208" s="137">
        <f t="shared" si="4"/>
        <v>67125659.620000005</v>
      </c>
      <c r="R208" s="133"/>
      <c r="S208" s="134"/>
      <c r="T208" s="131"/>
      <c r="U208" s="137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54136909.780000001</v>
      </c>
      <c r="V208" s="133"/>
    </row>
    <row r="209" spans="2:22" x14ac:dyDescent="0.2">
      <c r="B209" s="131"/>
      <c r="C209" s="135">
        <v>60501</v>
      </c>
      <c r="D209" s="136" t="s">
        <v>98</v>
      </c>
      <c r="E209" s="137">
        <v>15114.28</v>
      </c>
      <c r="F209" s="137">
        <v>16481.600000000002</v>
      </c>
      <c r="G209" s="137">
        <v>19753.28</v>
      </c>
      <c r="H209" s="137">
        <v>17651.109999999997</v>
      </c>
      <c r="I209" s="137">
        <v>15227.729999999998</v>
      </c>
      <c r="J209" s="137">
        <v>21239.610000000004</v>
      </c>
      <c r="K209" s="137">
        <v>9066276.5099999998</v>
      </c>
      <c r="L209" s="137">
        <v>17243.18</v>
      </c>
      <c r="M209" s="137">
        <v>26481.190000000002</v>
      </c>
      <c r="N209" s="137">
        <v>26481.190000000002</v>
      </c>
      <c r="O209" s="137">
        <v>26481.190000000002</v>
      </c>
      <c r="P209" s="137">
        <v>26481.170000000002</v>
      </c>
      <c r="Q209" s="137">
        <f t="shared" si="4"/>
        <v>9294912.0399999972</v>
      </c>
      <c r="R209" s="133"/>
      <c r="S209" s="134"/>
      <c r="T209" s="131"/>
      <c r="U209" s="137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9241949.6799999978</v>
      </c>
      <c r="V209" s="133"/>
    </row>
    <row r="210" spans="2:22" x14ac:dyDescent="0.2">
      <c r="B210" s="131"/>
      <c r="C210" s="135">
        <v>60601</v>
      </c>
      <c r="D210" s="136" t="s">
        <v>99</v>
      </c>
      <c r="E210" s="137">
        <v>95557.36</v>
      </c>
      <c r="F210" s="137">
        <v>105736.71</v>
      </c>
      <c r="G210" s="137">
        <v>28987.88</v>
      </c>
      <c r="H210" s="137">
        <v>26488.68</v>
      </c>
      <c r="I210" s="137">
        <v>19768.14</v>
      </c>
      <c r="J210" s="137">
        <v>24179.439999999999</v>
      </c>
      <c r="K210" s="137">
        <v>45085.87</v>
      </c>
      <c r="L210" s="137">
        <v>42404.540000000008</v>
      </c>
      <c r="M210" s="137">
        <v>235940.22</v>
      </c>
      <c r="N210" s="137">
        <v>228793.87999999998</v>
      </c>
      <c r="O210" s="137">
        <v>228793.87999999998</v>
      </c>
      <c r="P210" s="137">
        <v>228793.75999999998</v>
      </c>
      <c r="Q210" s="137">
        <f t="shared" si="4"/>
        <v>1310530.3599999999</v>
      </c>
      <c r="R210" s="133"/>
      <c r="S210" s="134"/>
      <c r="T210" s="131"/>
      <c r="U210" s="137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852942.72</v>
      </c>
      <c r="V210" s="133"/>
    </row>
    <row r="211" spans="2:22" ht="13.5" thickBot="1" x14ac:dyDescent="0.25">
      <c r="B211" s="106"/>
      <c r="C211" s="138"/>
      <c r="D211" s="139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12"/>
      <c r="S211" s="134"/>
      <c r="T211" s="106"/>
      <c r="U211" s="140"/>
      <c r="V211" s="112"/>
    </row>
    <row r="212" spans="2:22" ht="13.5" thickTop="1" x14ac:dyDescent="0.2"/>
  </sheetData>
  <sheetProtection algorithmName="SHA-512" hashValue="VpsmRCNOytdunaMtcARpNU9wgRy65Pj3Hro7bbuhaVfqzO9TOSMOS4WY+/lNweVssUMsfTu/FQ/pn9Y95KmqEw==" saltValue="ovQH5JOoAYOmV3U6sgujuQ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owner</cp:lastModifiedBy>
  <cp:lastPrinted>2023-03-28T07:38:04Z</cp:lastPrinted>
  <dcterms:created xsi:type="dcterms:W3CDTF">2023-02-26T18:56:37Z</dcterms:created>
  <dcterms:modified xsi:type="dcterms:W3CDTF">2024-11-29T15:18:03Z</dcterms:modified>
</cp:coreProperties>
</file>