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AppData\Local\Microsoft\Windows\INetCache\Content.Outlook\NWSKL9FN\"/>
    </mc:Choice>
  </mc:AlternateContent>
  <bookViews>
    <workbookView xWindow="0" yWindow="0" windowWidth="15480" windowHeight="11010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52511"/>
</workbook>
</file>

<file path=xl/calcChain.xml><?xml version="1.0" encoding="utf-8"?>
<calcChain xmlns="http://schemas.openxmlformats.org/spreadsheetml/2006/main">
  <c r="O36" i="10" l="1"/>
  <c r="N36" i="10"/>
  <c r="M36" i="10"/>
  <c r="L36" i="10"/>
  <c r="K36" i="10"/>
  <c r="J36" i="10"/>
  <c r="I36" i="10"/>
  <c r="I37" i="10"/>
  <c r="H36" i="10"/>
  <c r="DS246" i="6"/>
  <c r="DU246" i="6"/>
  <c r="DR246" i="6"/>
  <c r="DT246" i="6"/>
  <c r="DV246" i="6"/>
  <c r="DV224" i="6"/>
  <c r="DV268" i="6"/>
  <c r="DV265" i="6"/>
  <c r="DV262" i="6"/>
  <c r="DV256" i="6"/>
  <c r="DV239" i="6"/>
  <c r="DV234" i="6"/>
  <c r="DV225" i="6"/>
  <c r="R107" i="10"/>
  <c r="R108" i="10"/>
  <c r="R109" i="10"/>
  <c r="R110" i="10"/>
  <c r="R111" i="10"/>
  <c r="R112" i="10"/>
  <c r="R113" i="10"/>
  <c r="R114" i="10"/>
  <c r="R116" i="10"/>
  <c r="R117" i="10"/>
  <c r="R118" i="10"/>
  <c r="R119" i="10"/>
  <c r="R120" i="10"/>
  <c r="R121" i="10"/>
  <c r="R122" i="10"/>
  <c r="R123" i="10"/>
  <c r="R124" i="10"/>
  <c r="G107" i="10"/>
  <c r="G108" i="10"/>
  <c r="G106" i="10"/>
  <c r="G109" i="10"/>
  <c r="G110" i="10"/>
  <c r="G111" i="10"/>
  <c r="G112" i="10"/>
  <c r="G113" i="10"/>
  <c r="G114" i="10"/>
  <c r="G116" i="10"/>
  <c r="G117" i="10"/>
  <c r="G118" i="10"/>
  <c r="G119" i="10"/>
  <c r="G120" i="10"/>
  <c r="G121" i="10"/>
  <c r="G122" i="10"/>
  <c r="G123" i="10"/>
  <c r="G124" i="10"/>
  <c r="H107" i="10"/>
  <c r="H108" i="10"/>
  <c r="H109" i="10"/>
  <c r="H110" i="10"/>
  <c r="H111" i="10"/>
  <c r="H112" i="10"/>
  <c r="H113" i="10"/>
  <c r="H114" i="10"/>
  <c r="H116" i="10"/>
  <c r="H117" i="10"/>
  <c r="H118" i="10"/>
  <c r="H119" i="10"/>
  <c r="H120" i="10"/>
  <c r="H121" i="10"/>
  <c r="H122" i="10"/>
  <c r="H123" i="10"/>
  <c r="H124" i="10"/>
  <c r="I107" i="10"/>
  <c r="I108" i="10"/>
  <c r="I109" i="10"/>
  <c r="I110" i="10"/>
  <c r="I111" i="10"/>
  <c r="I112" i="10"/>
  <c r="I113" i="10"/>
  <c r="I114" i="10"/>
  <c r="I106" i="10"/>
  <c r="I116" i="10"/>
  <c r="I117" i="10"/>
  <c r="I118" i="10"/>
  <c r="I119" i="10"/>
  <c r="I120" i="10"/>
  <c r="I121" i="10"/>
  <c r="I122" i="10"/>
  <c r="I123" i="10"/>
  <c r="I124" i="10"/>
  <c r="J107" i="10"/>
  <c r="J108" i="10"/>
  <c r="J109" i="10"/>
  <c r="J110" i="10"/>
  <c r="J111" i="10"/>
  <c r="J112" i="10"/>
  <c r="J113" i="10"/>
  <c r="J114" i="10"/>
  <c r="J116" i="10"/>
  <c r="J117" i="10"/>
  <c r="J118" i="10"/>
  <c r="J119" i="10"/>
  <c r="J120" i="10"/>
  <c r="J121" i="10"/>
  <c r="J122" i="10"/>
  <c r="J123" i="10"/>
  <c r="J124" i="10"/>
  <c r="K107" i="10"/>
  <c r="K108" i="10"/>
  <c r="K106" i="10"/>
  <c r="K109" i="10"/>
  <c r="K110" i="10"/>
  <c r="K111" i="10"/>
  <c r="K112" i="10"/>
  <c r="K113" i="10"/>
  <c r="K114" i="10"/>
  <c r="K116" i="10"/>
  <c r="K117" i="10"/>
  <c r="K118" i="10"/>
  <c r="K119" i="10"/>
  <c r="K120" i="10"/>
  <c r="K121" i="10"/>
  <c r="K122" i="10"/>
  <c r="K123" i="10"/>
  <c r="K124" i="10"/>
  <c r="L107" i="10"/>
  <c r="L108" i="10"/>
  <c r="L109" i="10"/>
  <c r="L110" i="10"/>
  <c r="L111" i="10"/>
  <c r="L112" i="10"/>
  <c r="L113" i="10"/>
  <c r="L114" i="10"/>
  <c r="L116" i="10"/>
  <c r="L117" i="10"/>
  <c r="L118" i="10"/>
  <c r="L119" i="10"/>
  <c r="L120" i="10"/>
  <c r="L121" i="10"/>
  <c r="L122" i="10"/>
  <c r="L123" i="10"/>
  <c r="L124" i="10"/>
  <c r="M107" i="10"/>
  <c r="M108" i="10"/>
  <c r="M109" i="10"/>
  <c r="M110" i="10"/>
  <c r="M111" i="10"/>
  <c r="M112" i="10"/>
  <c r="M113" i="10"/>
  <c r="M114" i="10"/>
  <c r="M116" i="10"/>
  <c r="M117" i="10"/>
  <c r="M118" i="10"/>
  <c r="M119" i="10"/>
  <c r="M120" i="10"/>
  <c r="M121" i="10"/>
  <c r="M122" i="10"/>
  <c r="M123" i="10"/>
  <c r="M124" i="10"/>
  <c r="N107" i="10"/>
  <c r="N108" i="10"/>
  <c r="N109" i="10"/>
  <c r="N110" i="10"/>
  <c r="N111" i="10"/>
  <c r="N112" i="10"/>
  <c r="N113" i="10"/>
  <c r="N114" i="10"/>
  <c r="N116" i="10"/>
  <c r="N117" i="10"/>
  <c r="N118" i="10"/>
  <c r="N119" i="10"/>
  <c r="N120" i="10"/>
  <c r="N121" i="10"/>
  <c r="N122" i="10"/>
  <c r="N123" i="10"/>
  <c r="N124" i="10"/>
  <c r="O107" i="10"/>
  <c r="O108" i="10"/>
  <c r="O109" i="10"/>
  <c r="O110" i="10"/>
  <c r="O111" i="10"/>
  <c r="O112" i="10"/>
  <c r="O113" i="10"/>
  <c r="O114" i="10"/>
  <c r="O116" i="10"/>
  <c r="O117" i="10"/>
  <c r="O118" i="10"/>
  <c r="O119" i="10"/>
  <c r="O120" i="10"/>
  <c r="O121" i="10"/>
  <c r="O122" i="10"/>
  <c r="O123" i="10"/>
  <c r="O124" i="10"/>
  <c r="P107" i="10"/>
  <c r="P108" i="10"/>
  <c r="P109" i="10"/>
  <c r="P110" i="10"/>
  <c r="P111" i="10"/>
  <c r="P112" i="10"/>
  <c r="P113" i="10"/>
  <c r="P114" i="10"/>
  <c r="P116" i="10"/>
  <c r="P117" i="10"/>
  <c r="P118" i="10"/>
  <c r="P119" i="10"/>
  <c r="P120" i="10"/>
  <c r="P121" i="10"/>
  <c r="P122" i="10"/>
  <c r="P123" i="10"/>
  <c r="P124" i="10"/>
  <c r="Q107" i="10"/>
  <c r="Q108" i="10"/>
  <c r="Q109" i="10"/>
  <c r="Q110" i="10"/>
  <c r="Q111" i="10"/>
  <c r="Q112" i="10"/>
  <c r="Q113" i="10"/>
  <c r="Q114" i="10"/>
  <c r="Q116" i="10"/>
  <c r="Q117" i="10"/>
  <c r="Q118" i="10"/>
  <c r="Q119" i="10"/>
  <c r="Q120" i="10"/>
  <c r="Q121" i="10"/>
  <c r="Q122" i="10"/>
  <c r="Q123" i="10"/>
  <c r="Q124" i="10"/>
  <c r="N6" i="11"/>
  <c r="M12" i="10"/>
  <c r="M13" i="10"/>
  <c r="M14" i="10"/>
  <c r="M15" i="10"/>
  <c r="M16" i="10"/>
  <c r="M17" i="10"/>
  <c r="M18" i="10"/>
  <c r="M19" i="10"/>
  <c r="M20" i="10"/>
  <c r="M25" i="10"/>
  <c r="M26" i="10"/>
  <c r="M27" i="10"/>
  <c r="M28" i="10"/>
  <c r="M29" i="10"/>
  <c r="M33" i="10"/>
  <c r="M34" i="10"/>
  <c r="M35" i="10"/>
  <c r="M37" i="10"/>
  <c r="M38" i="10"/>
  <c r="M39" i="10"/>
  <c r="M40" i="10"/>
  <c r="M41" i="10"/>
  <c r="M42" i="10"/>
  <c r="M32" i="10"/>
  <c r="M44" i="10"/>
  <c r="M45" i="10"/>
  <c r="M46" i="10"/>
  <c r="M47" i="10"/>
  <c r="M48" i="10"/>
  <c r="M49" i="10"/>
  <c r="M51" i="10"/>
  <c r="M52" i="10"/>
  <c r="M53" i="10"/>
  <c r="M54" i="10"/>
  <c r="N12" i="10"/>
  <c r="N13" i="10"/>
  <c r="N14" i="10"/>
  <c r="N15" i="10"/>
  <c r="N16" i="10"/>
  <c r="N17" i="10"/>
  <c r="N18" i="10"/>
  <c r="N19" i="10"/>
  <c r="N20" i="10"/>
  <c r="N25" i="10"/>
  <c r="N26" i="10"/>
  <c r="N27" i="10"/>
  <c r="N28" i="10"/>
  <c r="N29" i="10"/>
  <c r="N33" i="10"/>
  <c r="N34" i="10"/>
  <c r="N35" i="10"/>
  <c r="N37" i="10"/>
  <c r="N38" i="10"/>
  <c r="N39" i="10"/>
  <c r="N40" i="10"/>
  <c r="N41" i="10"/>
  <c r="N42" i="10"/>
  <c r="N32" i="10"/>
  <c r="N44" i="10"/>
  <c r="N45" i="10"/>
  <c r="N46" i="10"/>
  <c r="N47" i="10"/>
  <c r="N48" i="10"/>
  <c r="N49" i="10"/>
  <c r="N51" i="10"/>
  <c r="N52" i="10"/>
  <c r="N53" i="10"/>
  <c r="N54" i="10"/>
  <c r="G273" i="2"/>
  <c r="G271" i="2"/>
  <c r="G269" i="2"/>
  <c r="G237" i="2"/>
  <c r="G263" i="2"/>
  <c r="D19" i="1"/>
  <c r="G260" i="2"/>
  <c r="G259" i="2"/>
  <c r="G254" i="2"/>
  <c r="G252" i="2"/>
  <c r="G250" i="2"/>
  <c r="G249" i="2"/>
  <c r="G245" i="2"/>
  <c r="G244" i="2"/>
  <c r="G241" i="2"/>
  <c r="G242" i="2"/>
  <c r="G235" i="2"/>
  <c r="G239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0" i="2"/>
  <c r="G218" i="2"/>
  <c r="G217" i="2"/>
  <c r="G216" i="2"/>
  <c r="G215" i="2"/>
  <c r="G214" i="2"/>
  <c r="G213" i="2"/>
  <c r="G212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" i="2"/>
  <c r="D409" i="6"/>
  <c r="D408" i="6"/>
  <c r="D407" i="6"/>
  <c r="DU406" i="6"/>
  <c r="DT406" i="6"/>
  <c r="DS406" i="6"/>
  <c r="DR406" i="6"/>
  <c r="DQ406" i="6"/>
  <c r="DP406" i="6"/>
  <c r="DO406" i="6"/>
  <c r="DN406" i="6"/>
  <c r="DM406" i="6"/>
  <c r="DL406" i="6"/>
  <c r="DK406" i="6"/>
  <c r="DJ406" i="6"/>
  <c r="DI406" i="6"/>
  <c r="DH406" i="6"/>
  <c r="DG406" i="6"/>
  <c r="DF406" i="6"/>
  <c r="DE406" i="6"/>
  <c r="DD406" i="6"/>
  <c r="DC406" i="6"/>
  <c r="DB406" i="6"/>
  <c r="DA406" i="6"/>
  <c r="CZ406" i="6"/>
  <c r="CY406" i="6"/>
  <c r="CX406" i="6"/>
  <c r="CW406" i="6"/>
  <c r="CV406" i="6"/>
  <c r="CU406" i="6"/>
  <c r="CT406" i="6"/>
  <c r="CS406" i="6"/>
  <c r="CR406" i="6"/>
  <c r="CQ406" i="6"/>
  <c r="CP406" i="6"/>
  <c r="CO406" i="6"/>
  <c r="CN406" i="6"/>
  <c r="CM406" i="6"/>
  <c r="CL406" i="6"/>
  <c r="D406" i="6"/>
  <c r="D405" i="6"/>
  <c r="D404" i="6"/>
  <c r="D403" i="6"/>
  <c r="DU402" i="6"/>
  <c r="DT402" i="6"/>
  <c r="DS402" i="6"/>
  <c r="DR402" i="6"/>
  <c r="DQ402" i="6"/>
  <c r="DP402" i="6"/>
  <c r="DO402" i="6"/>
  <c r="DN402" i="6"/>
  <c r="DM402" i="6"/>
  <c r="DL402" i="6"/>
  <c r="DK402" i="6"/>
  <c r="DJ402" i="6"/>
  <c r="DI402" i="6"/>
  <c r="DH402" i="6"/>
  <c r="DG402" i="6"/>
  <c r="DF402" i="6"/>
  <c r="DE402" i="6"/>
  <c r="DD402" i="6"/>
  <c r="DC402" i="6"/>
  <c r="DB402" i="6"/>
  <c r="DA402" i="6"/>
  <c r="CZ402" i="6"/>
  <c r="CY402" i="6"/>
  <c r="CX402" i="6"/>
  <c r="CW402" i="6"/>
  <c r="CV402" i="6"/>
  <c r="CU402" i="6"/>
  <c r="CT402" i="6"/>
  <c r="CS402" i="6"/>
  <c r="CR402" i="6"/>
  <c r="CQ402" i="6"/>
  <c r="CP402" i="6"/>
  <c r="CO402" i="6"/>
  <c r="CN402" i="6"/>
  <c r="CM402" i="6"/>
  <c r="CL402" i="6"/>
  <c r="D402" i="6"/>
  <c r="D401" i="6"/>
  <c r="D400" i="6"/>
  <c r="DU399" i="6"/>
  <c r="DT399" i="6"/>
  <c r="DS399" i="6"/>
  <c r="DR399" i="6"/>
  <c r="DQ399" i="6"/>
  <c r="DP399" i="6"/>
  <c r="DO399" i="6"/>
  <c r="DN399" i="6"/>
  <c r="DM399" i="6"/>
  <c r="DL399" i="6"/>
  <c r="DK399" i="6"/>
  <c r="DJ399" i="6"/>
  <c r="DI399" i="6"/>
  <c r="DH399" i="6"/>
  <c r="DG399" i="6"/>
  <c r="DF399" i="6"/>
  <c r="DE399" i="6"/>
  <c r="DD399" i="6"/>
  <c r="DC399" i="6"/>
  <c r="DB399" i="6"/>
  <c r="DA399" i="6"/>
  <c r="CZ399" i="6"/>
  <c r="CY399" i="6"/>
  <c r="CX399" i="6"/>
  <c r="CW399" i="6"/>
  <c r="CV399" i="6"/>
  <c r="CU399" i="6"/>
  <c r="CT399" i="6"/>
  <c r="CS399" i="6"/>
  <c r="CR399" i="6"/>
  <c r="CQ399" i="6"/>
  <c r="CP399" i="6"/>
  <c r="CO399" i="6"/>
  <c r="CN399" i="6"/>
  <c r="CM399" i="6"/>
  <c r="CL399" i="6"/>
  <c r="D399" i="6"/>
  <c r="DU398" i="6"/>
  <c r="DT398" i="6"/>
  <c r="DS398" i="6"/>
  <c r="DR398" i="6"/>
  <c r="DQ398" i="6"/>
  <c r="DP398" i="6"/>
  <c r="DO398" i="6"/>
  <c r="DN398" i="6"/>
  <c r="DM398" i="6"/>
  <c r="DL398" i="6"/>
  <c r="DK398" i="6"/>
  <c r="DJ398" i="6"/>
  <c r="DI398" i="6"/>
  <c r="DH398" i="6"/>
  <c r="DG398" i="6"/>
  <c r="DF398" i="6"/>
  <c r="DE398" i="6"/>
  <c r="DD398" i="6"/>
  <c r="DC398" i="6"/>
  <c r="DB398" i="6"/>
  <c r="DA398" i="6"/>
  <c r="CZ398" i="6"/>
  <c r="CY398" i="6"/>
  <c r="CX398" i="6"/>
  <c r="CW398" i="6"/>
  <c r="CV398" i="6"/>
  <c r="CU398" i="6"/>
  <c r="CT398" i="6"/>
  <c r="CS398" i="6"/>
  <c r="CR398" i="6"/>
  <c r="CQ398" i="6"/>
  <c r="CP398" i="6"/>
  <c r="CO398" i="6"/>
  <c r="CN398" i="6"/>
  <c r="CM398" i="6"/>
  <c r="CL398" i="6"/>
  <c r="D398" i="6"/>
  <c r="D397" i="6"/>
  <c r="D396" i="6"/>
  <c r="D395" i="6"/>
  <c r="D394" i="6"/>
  <c r="D393" i="6"/>
  <c r="DU392" i="6"/>
  <c r="DT392" i="6"/>
  <c r="DS392" i="6"/>
  <c r="DR392" i="6"/>
  <c r="DQ392" i="6"/>
  <c r="DP392" i="6"/>
  <c r="DO392" i="6"/>
  <c r="DN392" i="6"/>
  <c r="DM392" i="6"/>
  <c r="DL392" i="6"/>
  <c r="DK392" i="6"/>
  <c r="DJ392" i="6"/>
  <c r="DI392" i="6"/>
  <c r="DH392" i="6"/>
  <c r="DG392" i="6"/>
  <c r="DF392" i="6"/>
  <c r="DE392" i="6"/>
  <c r="DD392" i="6"/>
  <c r="DC392" i="6"/>
  <c r="DB392" i="6"/>
  <c r="DA392" i="6"/>
  <c r="CZ392" i="6"/>
  <c r="CY392" i="6"/>
  <c r="CX392" i="6"/>
  <c r="CW392" i="6"/>
  <c r="CV392" i="6"/>
  <c r="CU392" i="6"/>
  <c r="CT392" i="6"/>
  <c r="CS392" i="6"/>
  <c r="CR392" i="6"/>
  <c r="CQ392" i="6"/>
  <c r="CP392" i="6"/>
  <c r="CO392" i="6"/>
  <c r="CN392" i="6"/>
  <c r="CM392" i="6"/>
  <c r="CL392" i="6"/>
  <c r="D392" i="6"/>
  <c r="DU391" i="6"/>
  <c r="DT391" i="6"/>
  <c r="DS391" i="6"/>
  <c r="DR391" i="6"/>
  <c r="DQ391" i="6"/>
  <c r="DP391" i="6"/>
  <c r="DO391" i="6"/>
  <c r="DN391" i="6"/>
  <c r="DM391" i="6"/>
  <c r="DL391" i="6"/>
  <c r="DK391" i="6"/>
  <c r="DJ391" i="6"/>
  <c r="DI391" i="6"/>
  <c r="DH391" i="6"/>
  <c r="DG391" i="6"/>
  <c r="DF391" i="6"/>
  <c r="DE391" i="6"/>
  <c r="DD391" i="6"/>
  <c r="DC391" i="6"/>
  <c r="DB391" i="6"/>
  <c r="DA391" i="6"/>
  <c r="CZ391" i="6"/>
  <c r="CY391" i="6"/>
  <c r="CX391" i="6"/>
  <c r="CW391" i="6"/>
  <c r="CV391" i="6"/>
  <c r="CU391" i="6"/>
  <c r="CT391" i="6"/>
  <c r="CS391" i="6"/>
  <c r="CR391" i="6"/>
  <c r="CQ391" i="6"/>
  <c r="CP391" i="6"/>
  <c r="CO391" i="6"/>
  <c r="CN391" i="6"/>
  <c r="CM391" i="6"/>
  <c r="CL391" i="6"/>
  <c r="D391" i="6"/>
  <c r="D390" i="6"/>
  <c r="D389" i="6"/>
  <c r="D388" i="6"/>
  <c r="D387" i="6"/>
  <c r="D386" i="6"/>
  <c r="D385" i="6"/>
  <c r="D384" i="6"/>
  <c r="D383" i="6"/>
  <c r="D382" i="6"/>
  <c r="DU381" i="6"/>
  <c r="DT381" i="6"/>
  <c r="DS381" i="6"/>
  <c r="DR381" i="6"/>
  <c r="DQ381" i="6"/>
  <c r="DP381" i="6"/>
  <c r="DO381" i="6"/>
  <c r="DN381" i="6"/>
  <c r="DM381" i="6"/>
  <c r="DL381" i="6"/>
  <c r="DK381" i="6"/>
  <c r="DJ381" i="6"/>
  <c r="DI381" i="6"/>
  <c r="DH381" i="6"/>
  <c r="DG381" i="6"/>
  <c r="DF381" i="6"/>
  <c r="DE381" i="6"/>
  <c r="DD381" i="6"/>
  <c r="DC381" i="6"/>
  <c r="DB381" i="6"/>
  <c r="DA381" i="6"/>
  <c r="CZ381" i="6"/>
  <c r="CY381" i="6"/>
  <c r="CX381" i="6"/>
  <c r="CW381" i="6"/>
  <c r="CV381" i="6"/>
  <c r="CU381" i="6"/>
  <c r="CT381" i="6"/>
  <c r="CS381" i="6"/>
  <c r="CR381" i="6"/>
  <c r="CQ381" i="6"/>
  <c r="CP381" i="6"/>
  <c r="CO381" i="6"/>
  <c r="CN381" i="6"/>
  <c r="CM381" i="6"/>
  <c r="CL381" i="6"/>
  <c r="D381" i="6"/>
  <c r="D380" i="6"/>
  <c r="D379" i="6"/>
  <c r="D378" i="6"/>
  <c r="D377" i="6"/>
  <c r="D376" i="6"/>
  <c r="D375" i="6"/>
  <c r="D374" i="6"/>
  <c r="DU373" i="6"/>
  <c r="DT373" i="6"/>
  <c r="DS373" i="6"/>
  <c r="DR373" i="6"/>
  <c r="DQ373" i="6"/>
  <c r="DP373" i="6"/>
  <c r="DO373" i="6"/>
  <c r="DN373" i="6"/>
  <c r="DM373" i="6"/>
  <c r="DL373" i="6"/>
  <c r="DK373" i="6"/>
  <c r="DJ373" i="6"/>
  <c r="DI373" i="6"/>
  <c r="DH373" i="6"/>
  <c r="DG373" i="6"/>
  <c r="DF373" i="6"/>
  <c r="DE373" i="6"/>
  <c r="DD373" i="6"/>
  <c r="DC373" i="6"/>
  <c r="DB373" i="6"/>
  <c r="DA373" i="6"/>
  <c r="CZ373" i="6"/>
  <c r="CY373" i="6"/>
  <c r="CX373" i="6"/>
  <c r="CW373" i="6"/>
  <c r="CV373" i="6"/>
  <c r="CU373" i="6"/>
  <c r="CT373" i="6"/>
  <c r="CS373" i="6"/>
  <c r="CR373" i="6"/>
  <c r="CQ373" i="6"/>
  <c r="CP373" i="6"/>
  <c r="CO373" i="6"/>
  <c r="CN373" i="6"/>
  <c r="CM373" i="6"/>
  <c r="CL373" i="6"/>
  <c r="D373" i="6"/>
  <c r="D372" i="6"/>
  <c r="D371" i="6"/>
  <c r="D370" i="6"/>
  <c r="D369" i="6"/>
  <c r="D368" i="6"/>
  <c r="D367" i="6"/>
  <c r="D366" i="6"/>
  <c r="D365" i="6"/>
  <c r="D364" i="6"/>
  <c r="DU363" i="6"/>
  <c r="DT363" i="6"/>
  <c r="DS363" i="6"/>
  <c r="DR363" i="6"/>
  <c r="DQ363" i="6"/>
  <c r="DP363" i="6"/>
  <c r="DO363" i="6"/>
  <c r="DN363" i="6"/>
  <c r="DM363" i="6"/>
  <c r="DL363" i="6"/>
  <c r="DK363" i="6"/>
  <c r="DJ363" i="6"/>
  <c r="DI363" i="6"/>
  <c r="DH363" i="6"/>
  <c r="DG363" i="6"/>
  <c r="DF363" i="6"/>
  <c r="DE363" i="6"/>
  <c r="DD363" i="6"/>
  <c r="DC363" i="6"/>
  <c r="DB363" i="6"/>
  <c r="DA363" i="6"/>
  <c r="CZ363" i="6"/>
  <c r="CY363" i="6"/>
  <c r="CX363" i="6"/>
  <c r="CW363" i="6"/>
  <c r="CV363" i="6"/>
  <c r="CU363" i="6"/>
  <c r="CT363" i="6"/>
  <c r="CS363" i="6"/>
  <c r="CR363" i="6"/>
  <c r="CQ363" i="6"/>
  <c r="CP363" i="6"/>
  <c r="CO363" i="6"/>
  <c r="CN363" i="6"/>
  <c r="CM363" i="6"/>
  <c r="CL363" i="6"/>
  <c r="D363" i="6"/>
  <c r="DU362" i="6"/>
  <c r="DT362" i="6"/>
  <c r="DS362" i="6"/>
  <c r="DR362" i="6"/>
  <c r="DQ362" i="6"/>
  <c r="DP362" i="6"/>
  <c r="DO362" i="6"/>
  <c r="DN362" i="6"/>
  <c r="DM362" i="6"/>
  <c r="DL362" i="6"/>
  <c r="DK362" i="6"/>
  <c r="DJ362" i="6"/>
  <c r="DI362" i="6"/>
  <c r="DH362" i="6"/>
  <c r="DG362" i="6"/>
  <c r="DF362" i="6"/>
  <c r="DE362" i="6"/>
  <c r="DD362" i="6"/>
  <c r="DC362" i="6"/>
  <c r="DB362" i="6"/>
  <c r="DA362" i="6"/>
  <c r="CZ362" i="6"/>
  <c r="CY362" i="6"/>
  <c r="CX362" i="6"/>
  <c r="CW362" i="6"/>
  <c r="CV362" i="6"/>
  <c r="CU362" i="6"/>
  <c r="CT362" i="6"/>
  <c r="CS362" i="6"/>
  <c r="CR362" i="6"/>
  <c r="CQ362" i="6"/>
  <c r="CP362" i="6"/>
  <c r="CO362" i="6"/>
  <c r="CN362" i="6"/>
  <c r="CM362" i="6"/>
  <c r="CL362" i="6"/>
  <c r="D362" i="6"/>
  <c r="D361" i="6"/>
  <c r="D360" i="6"/>
  <c r="D359" i="6"/>
  <c r="DU358" i="6"/>
  <c r="DT358" i="6"/>
  <c r="DS358" i="6"/>
  <c r="DR358" i="6"/>
  <c r="DQ358" i="6"/>
  <c r="DP358" i="6"/>
  <c r="DO358" i="6"/>
  <c r="DN358" i="6"/>
  <c r="DM358" i="6"/>
  <c r="DL358" i="6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U356" i="6"/>
  <c r="DT356" i="6"/>
  <c r="DS356" i="6"/>
  <c r="DR356" i="6"/>
  <c r="DQ356" i="6"/>
  <c r="DP356" i="6"/>
  <c r="DO356" i="6"/>
  <c r="DN356" i="6"/>
  <c r="DM356" i="6"/>
  <c r="DL356" i="6"/>
  <c r="DK356" i="6"/>
  <c r="DJ356" i="6"/>
  <c r="DI356" i="6"/>
  <c r="DH356" i="6"/>
  <c r="DG356" i="6"/>
  <c r="DF356" i="6"/>
  <c r="DE356" i="6"/>
  <c r="DD356" i="6"/>
  <c r="DC356" i="6"/>
  <c r="DB356" i="6"/>
  <c r="DA356" i="6"/>
  <c r="CZ356" i="6"/>
  <c r="CY356" i="6"/>
  <c r="CX356" i="6"/>
  <c r="CW356" i="6"/>
  <c r="CV356" i="6"/>
  <c r="CU356" i="6"/>
  <c r="CT356" i="6"/>
  <c r="CS356" i="6"/>
  <c r="CR356" i="6"/>
  <c r="CQ356" i="6"/>
  <c r="CP356" i="6"/>
  <c r="CO356" i="6"/>
  <c r="CN356" i="6"/>
  <c r="CM356" i="6"/>
  <c r="CL356" i="6"/>
  <c r="D356" i="6"/>
  <c r="D355" i="6"/>
  <c r="D354" i="6"/>
  <c r="D353" i="6"/>
  <c r="D352" i="6"/>
  <c r="D351" i="6"/>
  <c r="D350" i="6"/>
  <c r="D349" i="6"/>
  <c r="DU348" i="6"/>
  <c r="DT348" i="6"/>
  <c r="DS348" i="6"/>
  <c r="DR348" i="6"/>
  <c r="DQ348" i="6"/>
  <c r="DP348" i="6"/>
  <c r="DO348" i="6"/>
  <c r="DN348" i="6"/>
  <c r="DM348" i="6"/>
  <c r="DL348" i="6"/>
  <c r="DK348" i="6"/>
  <c r="DJ348" i="6"/>
  <c r="DI348" i="6"/>
  <c r="DH348" i="6"/>
  <c r="DG348" i="6"/>
  <c r="DF348" i="6"/>
  <c r="DE348" i="6"/>
  <c r="DD348" i="6"/>
  <c r="DC348" i="6"/>
  <c r="DB348" i="6"/>
  <c r="DA348" i="6"/>
  <c r="CZ348" i="6"/>
  <c r="CY348" i="6"/>
  <c r="CX348" i="6"/>
  <c r="CW348" i="6"/>
  <c r="CV348" i="6"/>
  <c r="CU348" i="6"/>
  <c r="CT348" i="6"/>
  <c r="CS348" i="6"/>
  <c r="CR348" i="6"/>
  <c r="CQ348" i="6"/>
  <c r="CP348" i="6"/>
  <c r="CO348" i="6"/>
  <c r="CN348" i="6"/>
  <c r="CM348" i="6"/>
  <c r="CL348" i="6"/>
  <c r="D348" i="6"/>
  <c r="D347" i="6"/>
  <c r="D346" i="6"/>
  <c r="D345" i="6"/>
  <c r="D344" i="6"/>
  <c r="D343" i="6"/>
  <c r="DU342" i="6"/>
  <c r="DT342" i="6"/>
  <c r="DS342" i="6"/>
  <c r="DR342" i="6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C342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336" i="6"/>
  <c r="D335" i="6"/>
  <c r="DU334" i="6"/>
  <c r="DT334" i="6"/>
  <c r="DS334" i="6"/>
  <c r="DR334" i="6"/>
  <c r="DQ334" i="6"/>
  <c r="DP334" i="6"/>
  <c r="DO334" i="6"/>
  <c r="DN334" i="6"/>
  <c r="DM334" i="6"/>
  <c r="DL334" i="6"/>
  <c r="DK334" i="6"/>
  <c r="DJ334" i="6"/>
  <c r="DI334" i="6"/>
  <c r="DH334" i="6"/>
  <c r="DG334" i="6"/>
  <c r="DF334" i="6"/>
  <c r="DE334" i="6"/>
  <c r="DD334" i="6"/>
  <c r="DC334" i="6"/>
  <c r="DB334" i="6"/>
  <c r="DA334" i="6"/>
  <c r="CZ334" i="6"/>
  <c r="CY334" i="6"/>
  <c r="CX334" i="6"/>
  <c r="CW334" i="6"/>
  <c r="CV334" i="6"/>
  <c r="CU334" i="6"/>
  <c r="CT334" i="6"/>
  <c r="CS334" i="6"/>
  <c r="CR334" i="6"/>
  <c r="CQ334" i="6"/>
  <c r="CP334" i="6"/>
  <c r="CO334" i="6"/>
  <c r="CN334" i="6"/>
  <c r="CM334" i="6"/>
  <c r="CL334" i="6"/>
  <c r="D334" i="6"/>
  <c r="DU333" i="6"/>
  <c r="DT333" i="6"/>
  <c r="DS333" i="6"/>
  <c r="DR333" i="6"/>
  <c r="DQ333" i="6"/>
  <c r="DP333" i="6"/>
  <c r="DO333" i="6"/>
  <c r="DN333" i="6"/>
  <c r="DM333" i="6"/>
  <c r="DL333" i="6"/>
  <c r="DK333" i="6"/>
  <c r="DJ333" i="6"/>
  <c r="DI333" i="6"/>
  <c r="DH333" i="6"/>
  <c r="DG333" i="6"/>
  <c r="DF333" i="6"/>
  <c r="DE333" i="6"/>
  <c r="DD333" i="6"/>
  <c r="DC333" i="6"/>
  <c r="DB333" i="6"/>
  <c r="DA333" i="6"/>
  <c r="CZ333" i="6"/>
  <c r="CY333" i="6"/>
  <c r="CX333" i="6"/>
  <c r="CW333" i="6"/>
  <c r="CV333" i="6"/>
  <c r="CU333" i="6"/>
  <c r="CT333" i="6"/>
  <c r="CS333" i="6"/>
  <c r="CR333" i="6"/>
  <c r="CQ333" i="6"/>
  <c r="CP333" i="6"/>
  <c r="CO333" i="6"/>
  <c r="CN333" i="6"/>
  <c r="CM333" i="6"/>
  <c r="CL333" i="6"/>
  <c r="D333" i="6"/>
  <c r="D332" i="6"/>
  <c r="D331" i="6"/>
  <c r="D330" i="6"/>
  <c r="D329" i="6"/>
  <c r="D328" i="6"/>
  <c r="D327" i="6"/>
  <c r="D326" i="6"/>
  <c r="D325" i="6"/>
  <c r="D324" i="6"/>
  <c r="DU323" i="6"/>
  <c r="DT323" i="6"/>
  <c r="DS323" i="6"/>
  <c r="DR323" i="6"/>
  <c r="DQ323" i="6"/>
  <c r="DP323" i="6"/>
  <c r="DO323" i="6"/>
  <c r="DN323" i="6"/>
  <c r="DM323" i="6"/>
  <c r="DL323" i="6"/>
  <c r="DK323" i="6"/>
  <c r="DJ323" i="6"/>
  <c r="DI323" i="6"/>
  <c r="DH323" i="6"/>
  <c r="DG323" i="6"/>
  <c r="DF323" i="6"/>
  <c r="DE323" i="6"/>
  <c r="DD323" i="6"/>
  <c r="DC323" i="6"/>
  <c r="DB323" i="6"/>
  <c r="DA323" i="6"/>
  <c r="CZ323" i="6"/>
  <c r="CY323" i="6"/>
  <c r="CX323" i="6"/>
  <c r="CW323" i="6"/>
  <c r="CV323" i="6"/>
  <c r="CU323" i="6"/>
  <c r="CT323" i="6"/>
  <c r="CS323" i="6"/>
  <c r="CR323" i="6"/>
  <c r="CQ323" i="6"/>
  <c r="CP323" i="6"/>
  <c r="CO323" i="6"/>
  <c r="CN323" i="6"/>
  <c r="CM323" i="6"/>
  <c r="CL323" i="6"/>
  <c r="D323" i="6"/>
  <c r="D322" i="6"/>
  <c r="D321" i="6"/>
  <c r="D320" i="6"/>
  <c r="DU319" i="6"/>
  <c r="DT319" i="6"/>
  <c r="DS319" i="6"/>
  <c r="DR319" i="6"/>
  <c r="DQ319" i="6"/>
  <c r="DP319" i="6"/>
  <c r="DO319" i="6"/>
  <c r="DN319" i="6"/>
  <c r="DM319" i="6"/>
  <c r="DL319" i="6"/>
  <c r="DK319" i="6"/>
  <c r="DJ319" i="6"/>
  <c r="DI319" i="6"/>
  <c r="DH319" i="6"/>
  <c r="DG319" i="6"/>
  <c r="DF319" i="6"/>
  <c r="DE319" i="6"/>
  <c r="DD319" i="6"/>
  <c r="DC319" i="6"/>
  <c r="DB319" i="6"/>
  <c r="DA319" i="6"/>
  <c r="CZ319" i="6"/>
  <c r="CY319" i="6"/>
  <c r="CX319" i="6"/>
  <c r="CW319" i="6"/>
  <c r="CV319" i="6"/>
  <c r="CU319" i="6"/>
  <c r="CT319" i="6"/>
  <c r="CS319" i="6"/>
  <c r="CR319" i="6"/>
  <c r="CQ319" i="6"/>
  <c r="CP319" i="6"/>
  <c r="CO319" i="6"/>
  <c r="CN319" i="6"/>
  <c r="CM319" i="6"/>
  <c r="CL319" i="6"/>
  <c r="D319" i="6"/>
  <c r="D318" i="6"/>
  <c r="D317" i="6"/>
  <c r="D316" i="6"/>
  <c r="DU315" i="6"/>
  <c r="DT315" i="6"/>
  <c r="DS315" i="6"/>
  <c r="DR315" i="6"/>
  <c r="DQ315" i="6"/>
  <c r="DP315" i="6"/>
  <c r="DO315" i="6"/>
  <c r="DN315" i="6"/>
  <c r="DM315" i="6"/>
  <c r="DL315" i="6"/>
  <c r="DK315" i="6"/>
  <c r="DJ315" i="6"/>
  <c r="DI315" i="6"/>
  <c r="DH315" i="6"/>
  <c r="DG315" i="6"/>
  <c r="DF315" i="6"/>
  <c r="DE315" i="6"/>
  <c r="DD315" i="6"/>
  <c r="DC315" i="6"/>
  <c r="DB315" i="6"/>
  <c r="DA315" i="6"/>
  <c r="CZ315" i="6"/>
  <c r="CY315" i="6"/>
  <c r="CX315" i="6"/>
  <c r="CW315" i="6"/>
  <c r="CV315" i="6"/>
  <c r="CU315" i="6"/>
  <c r="CT315" i="6"/>
  <c r="CS315" i="6"/>
  <c r="CR315" i="6"/>
  <c r="CQ315" i="6"/>
  <c r="CP315" i="6"/>
  <c r="CO315" i="6"/>
  <c r="CN315" i="6"/>
  <c r="CM315" i="6"/>
  <c r="CL315" i="6"/>
  <c r="D315" i="6"/>
  <c r="D314" i="6"/>
  <c r="D313" i="6"/>
  <c r="DU312" i="6"/>
  <c r="DT312" i="6"/>
  <c r="DS312" i="6"/>
  <c r="DR312" i="6"/>
  <c r="DQ312" i="6"/>
  <c r="DP312" i="6"/>
  <c r="DO312" i="6"/>
  <c r="DN312" i="6"/>
  <c r="DM312" i="6"/>
  <c r="DL312" i="6"/>
  <c r="DK312" i="6"/>
  <c r="DJ312" i="6"/>
  <c r="DI312" i="6"/>
  <c r="DH312" i="6"/>
  <c r="DG312" i="6"/>
  <c r="DF312" i="6"/>
  <c r="DE312" i="6"/>
  <c r="DD312" i="6"/>
  <c r="DC312" i="6"/>
  <c r="DB312" i="6"/>
  <c r="DA312" i="6"/>
  <c r="CZ312" i="6"/>
  <c r="CY312" i="6"/>
  <c r="CX312" i="6"/>
  <c r="CW312" i="6"/>
  <c r="CV312" i="6"/>
  <c r="CU312" i="6"/>
  <c r="CT312" i="6"/>
  <c r="CS312" i="6"/>
  <c r="CR312" i="6"/>
  <c r="CQ312" i="6"/>
  <c r="CP312" i="6"/>
  <c r="CO312" i="6"/>
  <c r="CN312" i="6"/>
  <c r="CM312" i="6"/>
  <c r="CL312" i="6"/>
  <c r="D312" i="6"/>
  <c r="D311" i="6"/>
  <c r="D310" i="6"/>
  <c r="DI309" i="6"/>
  <c r="D309" i="6"/>
  <c r="DU308" i="6"/>
  <c r="DT308" i="6"/>
  <c r="DS308" i="6"/>
  <c r="DR308" i="6"/>
  <c r="DQ308" i="6"/>
  <c r="DP308" i="6"/>
  <c r="DO308" i="6"/>
  <c r="DN308" i="6"/>
  <c r="DM308" i="6"/>
  <c r="DL308" i="6"/>
  <c r="DK308" i="6"/>
  <c r="DJ308" i="6"/>
  <c r="DI308" i="6"/>
  <c r="DH308" i="6"/>
  <c r="DG308" i="6"/>
  <c r="DF308" i="6"/>
  <c r="DE308" i="6"/>
  <c r="DD308" i="6"/>
  <c r="DC308" i="6"/>
  <c r="DB308" i="6"/>
  <c r="DA308" i="6"/>
  <c r="CZ308" i="6"/>
  <c r="CY308" i="6"/>
  <c r="CX308" i="6"/>
  <c r="CW308" i="6"/>
  <c r="CV308" i="6"/>
  <c r="CU308" i="6"/>
  <c r="CT308" i="6"/>
  <c r="CS308" i="6"/>
  <c r="CR308" i="6"/>
  <c r="CQ308" i="6"/>
  <c r="CP308" i="6"/>
  <c r="CO308" i="6"/>
  <c r="CN308" i="6"/>
  <c r="CM308" i="6"/>
  <c r="CL308" i="6"/>
  <c r="D308" i="6"/>
  <c r="D307" i="6"/>
  <c r="D306" i="6"/>
  <c r="D305" i="6"/>
  <c r="D304" i="6"/>
  <c r="D303" i="6"/>
  <c r="D302" i="6"/>
  <c r="D301" i="6"/>
  <c r="D300" i="6"/>
  <c r="D299" i="6"/>
  <c r="DU298" i="6"/>
  <c r="DT298" i="6"/>
  <c r="DS298" i="6"/>
  <c r="DR298" i="6"/>
  <c r="DQ298" i="6"/>
  <c r="DP298" i="6"/>
  <c r="DO298" i="6"/>
  <c r="DN298" i="6"/>
  <c r="DM298" i="6"/>
  <c r="DL298" i="6"/>
  <c r="DK298" i="6"/>
  <c r="DJ298" i="6"/>
  <c r="DI298" i="6"/>
  <c r="DH298" i="6"/>
  <c r="DG298" i="6"/>
  <c r="DF298" i="6"/>
  <c r="DE298" i="6"/>
  <c r="DD298" i="6"/>
  <c r="DC298" i="6"/>
  <c r="DB298" i="6"/>
  <c r="DA298" i="6"/>
  <c r="CZ298" i="6"/>
  <c r="CY298" i="6"/>
  <c r="CX298" i="6"/>
  <c r="CW298" i="6"/>
  <c r="CV298" i="6"/>
  <c r="CU298" i="6"/>
  <c r="CT298" i="6"/>
  <c r="CS298" i="6"/>
  <c r="CR298" i="6"/>
  <c r="CQ298" i="6"/>
  <c r="CP298" i="6"/>
  <c r="CO298" i="6"/>
  <c r="CN298" i="6"/>
  <c r="CM298" i="6"/>
  <c r="CL298" i="6"/>
  <c r="D298" i="6"/>
  <c r="D297" i="6"/>
  <c r="D296" i="6"/>
  <c r="D295" i="6"/>
  <c r="D294" i="6"/>
  <c r="D293" i="6"/>
  <c r="D292" i="6"/>
  <c r="DU291" i="6"/>
  <c r="DT291" i="6"/>
  <c r="DS291" i="6"/>
  <c r="DR291" i="6"/>
  <c r="DQ291" i="6"/>
  <c r="DP291" i="6"/>
  <c r="DO291" i="6"/>
  <c r="DN291" i="6"/>
  <c r="DM291" i="6"/>
  <c r="DL291" i="6"/>
  <c r="DK291" i="6"/>
  <c r="DJ291" i="6"/>
  <c r="DI291" i="6"/>
  <c r="DH291" i="6"/>
  <c r="DG291" i="6"/>
  <c r="DF291" i="6"/>
  <c r="DE291" i="6"/>
  <c r="DD291" i="6"/>
  <c r="DC291" i="6"/>
  <c r="DB291" i="6"/>
  <c r="DA291" i="6"/>
  <c r="CZ291" i="6"/>
  <c r="CY291" i="6"/>
  <c r="CX291" i="6"/>
  <c r="CW291" i="6"/>
  <c r="CV291" i="6"/>
  <c r="CU291" i="6"/>
  <c r="CT291" i="6"/>
  <c r="CS291" i="6"/>
  <c r="CR291" i="6"/>
  <c r="CQ291" i="6"/>
  <c r="CP291" i="6"/>
  <c r="CO291" i="6"/>
  <c r="CN291" i="6"/>
  <c r="CM291" i="6"/>
  <c r="CL291" i="6"/>
  <c r="D291" i="6"/>
  <c r="D290" i="6"/>
  <c r="D289" i="6"/>
  <c r="D288" i="6"/>
  <c r="D287" i="6"/>
  <c r="D286" i="6"/>
  <c r="D285" i="6"/>
  <c r="D284" i="6"/>
  <c r="DU283" i="6"/>
  <c r="DT283" i="6"/>
  <c r="DS283" i="6"/>
  <c r="DR283" i="6"/>
  <c r="DQ283" i="6"/>
  <c r="DP283" i="6"/>
  <c r="DO283" i="6"/>
  <c r="DN283" i="6"/>
  <c r="DM283" i="6"/>
  <c r="DL283" i="6"/>
  <c r="DK283" i="6"/>
  <c r="DJ283" i="6"/>
  <c r="DI283" i="6"/>
  <c r="DH283" i="6"/>
  <c r="DG283" i="6"/>
  <c r="DF283" i="6"/>
  <c r="DE283" i="6"/>
  <c r="DD283" i="6"/>
  <c r="DC283" i="6"/>
  <c r="DB283" i="6"/>
  <c r="DA283" i="6"/>
  <c r="CZ283" i="6"/>
  <c r="CY283" i="6"/>
  <c r="CX283" i="6"/>
  <c r="CW283" i="6"/>
  <c r="CV283" i="6"/>
  <c r="CU283" i="6"/>
  <c r="CT283" i="6"/>
  <c r="CS283" i="6"/>
  <c r="CR283" i="6"/>
  <c r="CQ283" i="6"/>
  <c r="CP283" i="6"/>
  <c r="CO283" i="6"/>
  <c r="CN283" i="6"/>
  <c r="CM283" i="6"/>
  <c r="CL283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U272" i="6"/>
  <c r="DT272" i="6"/>
  <c r="DS272" i="6"/>
  <c r="DR272" i="6"/>
  <c r="DQ272" i="6"/>
  <c r="DP272" i="6"/>
  <c r="DO272" i="6"/>
  <c r="DN272" i="6"/>
  <c r="DM272" i="6"/>
  <c r="DL272" i="6"/>
  <c r="DK272" i="6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U256" i="6"/>
  <c r="DT256" i="6"/>
  <c r="DS256" i="6"/>
  <c r="DR256" i="6"/>
  <c r="DQ256" i="6"/>
  <c r="DP256" i="6"/>
  <c r="DO256" i="6"/>
  <c r="DN256" i="6"/>
  <c r="DM256" i="6"/>
  <c r="DL256" i="6"/>
  <c r="DK256" i="6"/>
  <c r="DJ256" i="6"/>
  <c r="DI256" i="6"/>
  <c r="DH256" i="6"/>
  <c r="DG256" i="6"/>
  <c r="DF256" i="6"/>
  <c r="DE256" i="6"/>
  <c r="DD256" i="6"/>
  <c r="DC256" i="6"/>
  <c r="DB256" i="6"/>
  <c r="DA256" i="6"/>
  <c r="CZ256" i="6"/>
  <c r="CY256" i="6"/>
  <c r="CX256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D256" i="6"/>
  <c r="D255" i="6"/>
  <c r="D254" i="6"/>
  <c r="D253" i="6"/>
  <c r="D252" i="6"/>
  <c r="D251" i="6"/>
  <c r="D250" i="6"/>
  <c r="D249" i="6"/>
  <c r="D248" i="6"/>
  <c r="D247" i="6"/>
  <c r="DQ246" i="6"/>
  <c r="DP246" i="6"/>
  <c r="DO246" i="6"/>
  <c r="DN246" i="6"/>
  <c r="DM246" i="6"/>
  <c r="DL246" i="6"/>
  <c r="DK246" i="6"/>
  <c r="DJ246" i="6"/>
  <c r="DI246" i="6"/>
  <c r="DH246" i="6"/>
  <c r="DG246" i="6"/>
  <c r="DF246" i="6"/>
  <c r="DE246" i="6"/>
  <c r="DD246" i="6"/>
  <c r="DC246" i="6"/>
  <c r="DB246" i="6"/>
  <c r="DA246" i="6"/>
  <c r="CZ246" i="6"/>
  <c r="CY246" i="6"/>
  <c r="CX24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D246" i="6"/>
  <c r="D245" i="6"/>
  <c r="D244" i="6"/>
  <c r="D243" i="6"/>
  <c r="D242" i="6"/>
  <c r="D241" i="6"/>
  <c r="D240" i="6"/>
  <c r="DU239" i="6"/>
  <c r="DT239" i="6"/>
  <c r="DS239" i="6"/>
  <c r="DR239" i="6"/>
  <c r="DQ239" i="6"/>
  <c r="DP239" i="6"/>
  <c r="DO239" i="6"/>
  <c r="DN239" i="6"/>
  <c r="DM239" i="6"/>
  <c r="DL239" i="6"/>
  <c r="DK239" i="6"/>
  <c r="DJ239" i="6"/>
  <c r="DI239" i="6"/>
  <c r="DH239" i="6"/>
  <c r="DG239" i="6"/>
  <c r="DF239" i="6"/>
  <c r="DE239" i="6"/>
  <c r="DD239" i="6"/>
  <c r="DC239" i="6"/>
  <c r="DB239" i="6"/>
  <c r="DA239" i="6"/>
  <c r="CZ239" i="6"/>
  <c r="CY239" i="6"/>
  <c r="CX239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2" i="6"/>
  <c r="D231" i="6"/>
  <c r="D230" i="6"/>
  <c r="D229" i="6"/>
  <c r="D228" i="6"/>
  <c r="D227" i="6"/>
  <c r="D226" i="6"/>
  <c r="DU225" i="6"/>
  <c r="DT225" i="6"/>
  <c r="DS225" i="6"/>
  <c r="DR225" i="6"/>
  <c r="DQ225" i="6"/>
  <c r="DP225" i="6"/>
  <c r="DO225" i="6"/>
  <c r="DN225" i="6"/>
  <c r="DM225" i="6"/>
  <c r="DL225" i="6"/>
  <c r="DK225" i="6"/>
  <c r="DJ225" i="6"/>
  <c r="DI225" i="6"/>
  <c r="DH225" i="6"/>
  <c r="DG225" i="6"/>
  <c r="DF225" i="6"/>
  <c r="DE225" i="6"/>
  <c r="DD225" i="6"/>
  <c r="DC225" i="6"/>
  <c r="DB225" i="6"/>
  <c r="DA225" i="6"/>
  <c r="CZ225" i="6"/>
  <c r="CY225" i="6"/>
  <c r="CX225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D225" i="6"/>
  <c r="DJ224" i="6"/>
  <c r="D224" i="6"/>
  <c r="DU223" i="6"/>
  <c r="DT223" i="6"/>
  <c r="DS223" i="6"/>
  <c r="DR223" i="6"/>
  <c r="DQ223" i="6"/>
  <c r="DP223" i="6"/>
  <c r="DO223" i="6"/>
  <c r="DN223" i="6"/>
  <c r="DM223" i="6"/>
  <c r="DL223" i="6"/>
  <c r="DK223" i="6"/>
  <c r="DJ223" i="6"/>
  <c r="D223" i="6"/>
  <c r="R12" i="4"/>
  <c r="R13" i="4"/>
  <c r="R14" i="4"/>
  <c r="R15" i="4"/>
  <c r="R16" i="4"/>
  <c r="R17" i="4"/>
  <c r="R18" i="4"/>
  <c r="R19" i="4"/>
  <c r="R20" i="4"/>
  <c r="DI24" i="6"/>
  <c r="R25" i="4"/>
  <c r="DI31" i="6"/>
  <c r="R26" i="4"/>
  <c r="DI41" i="6"/>
  <c r="R27" i="4"/>
  <c r="DI50" i="6"/>
  <c r="R28" i="4"/>
  <c r="DI53" i="6"/>
  <c r="R29" i="4"/>
  <c r="R33" i="4"/>
  <c r="R34" i="4"/>
  <c r="R35" i="4"/>
  <c r="R36" i="4"/>
  <c r="R37" i="4"/>
  <c r="R38" i="4"/>
  <c r="R39" i="4"/>
  <c r="R40" i="4"/>
  <c r="R41" i="4"/>
  <c r="R42" i="4"/>
  <c r="R44" i="4"/>
  <c r="R45" i="4"/>
  <c r="R46" i="4"/>
  <c r="R47" i="4"/>
  <c r="R48" i="4"/>
  <c r="R49" i="4"/>
  <c r="R50" i="4"/>
  <c r="R51" i="4"/>
  <c r="R52" i="4"/>
  <c r="R53" i="4"/>
  <c r="R54" i="4"/>
  <c r="Q12" i="4"/>
  <c r="Q13" i="4"/>
  <c r="Q14" i="4"/>
  <c r="Q15" i="4"/>
  <c r="Q16" i="4"/>
  <c r="Q17" i="4"/>
  <c r="Q18" i="4"/>
  <c r="Q19" i="4"/>
  <c r="Q20" i="4"/>
  <c r="DH24" i="6"/>
  <c r="Q25" i="4"/>
  <c r="DH31" i="6"/>
  <c r="Q26" i="4"/>
  <c r="DH41" i="6"/>
  <c r="Q27" i="4"/>
  <c r="DH50" i="6"/>
  <c r="Q28" i="4"/>
  <c r="DH53" i="6"/>
  <c r="Q29" i="4"/>
  <c r="Q33" i="4"/>
  <c r="Q34" i="4"/>
  <c r="Q35" i="4"/>
  <c r="Q36" i="4"/>
  <c r="Q37" i="4"/>
  <c r="Q38" i="4"/>
  <c r="Q39" i="4"/>
  <c r="Q40" i="4"/>
  <c r="Q41" i="4"/>
  <c r="Q42" i="4"/>
  <c r="Q44" i="4"/>
  <c r="Q45" i="4"/>
  <c r="Q46" i="4"/>
  <c r="Q47" i="4"/>
  <c r="Q48" i="4"/>
  <c r="Q49" i="4"/>
  <c r="Q50" i="4"/>
  <c r="Q51" i="4"/>
  <c r="Q52" i="4"/>
  <c r="Q53" i="4"/>
  <c r="Q54" i="4"/>
  <c r="P12" i="4"/>
  <c r="P13" i="4"/>
  <c r="P14" i="4"/>
  <c r="P15" i="4"/>
  <c r="P16" i="4"/>
  <c r="P17" i="4"/>
  <c r="P18" i="4"/>
  <c r="P19" i="4"/>
  <c r="P20" i="4"/>
  <c r="DG24" i="6"/>
  <c r="P25" i="4"/>
  <c r="DG31" i="6"/>
  <c r="P26" i="4"/>
  <c r="DG41" i="6"/>
  <c r="P27" i="4"/>
  <c r="DG50" i="6"/>
  <c r="P28" i="4"/>
  <c r="DG53" i="6"/>
  <c r="P29" i="4"/>
  <c r="P33" i="4"/>
  <c r="P34" i="4"/>
  <c r="P35" i="4"/>
  <c r="P36" i="4"/>
  <c r="P37" i="4"/>
  <c r="P38" i="4"/>
  <c r="P39" i="4"/>
  <c r="P40" i="4"/>
  <c r="P41" i="4"/>
  <c r="P42" i="4"/>
  <c r="P44" i="4"/>
  <c r="P45" i="4"/>
  <c r="P46" i="4"/>
  <c r="P47" i="4"/>
  <c r="P48" i="4"/>
  <c r="P49" i="4"/>
  <c r="P50" i="4"/>
  <c r="P51" i="4"/>
  <c r="P52" i="4"/>
  <c r="P53" i="4"/>
  <c r="P54" i="4"/>
  <c r="O12" i="4"/>
  <c r="O13" i="4"/>
  <c r="O14" i="4"/>
  <c r="O15" i="4"/>
  <c r="O16" i="4"/>
  <c r="O17" i="4"/>
  <c r="O18" i="4"/>
  <c r="O19" i="4"/>
  <c r="O20" i="4"/>
  <c r="DF24" i="6"/>
  <c r="O25" i="4"/>
  <c r="DF31" i="6"/>
  <c r="O26" i="4"/>
  <c r="DF41" i="6"/>
  <c r="O27" i="4"/>
  <c r="DF50" i="6"/>
  <c r="O28" i="4"/>
  <c r="DF53" i="6"/>
  <c r="O29" i="4"/>
  <c r="O33" i="4"/>
  <c r="O34" i="4"/>
  <c r="O35" i="4"/>
  <c r="O36" i="4"/>
  <c r="O37" i="4"/>
  <c r="O38" i="4"/>
  <c r="O39" i="4"/>
  <c r="O40" i="4"/>
  <c r="O41" i="4"/>
  <c r="O42" i="4"/>
  <c r="O44" i="4"/>
  <c r="O45" i="4"/>
  <c r="O46" i="4"/>
  <c r="O47" i="4"/>
  <c r="O48" i="4"/>
  <c r="O49" i="4"/>
  <c r="O50" i="4"/>
  <c r="O51" i="4"/>
  <c r="O52" i="4"/>
  <c r="O53" i="4"/>
  <c r="O54" i="4"/>
  <c r="N12" i="4"/>
  <c r="N13" i="4"/>
  <c r="N14" i="4"/>
  <c r="N15" i="4"/>
  <c r="N16" i="4"/>
  <c r="N17" i="4"/>
  <c r="N18" i="4"/>
  <c r="N19" i="4"/>
  <c r="N20" i="4"/>
  <c r="DE24" i="6"/>
  <c r="N25" i="4"/>
  <c r="DE31" i="6"/>
  <c r="N26" i="4"/>
  <c r="DE41" i="6"/>
  <c r="N27" i="4"/>
  <c r="DE50" i="6"/>
  <c r="N28" i="4"/>
  <c r="DE53" i="6"/>
  <c r="N29" i="4"/>
  <c r="N33" i="4"/>
  <c r="N34" i="4"/>
  <c r="N35" i="4"/>
  <c r="N36" i="4"/>
  <c r="N37" i="4"/>
  <c r="N38" i="4"/>
  <c r="N39" i="4"/>
  <c r="N40" i="4"/>
  <c r="N41" i="4"/>
  <c r="N42" i="4"/>
  <c r="N44" i="4"/>
  <c r="N45" i="4"/>
  <c r="N46" i="4"/>
  <c r="N47" i="4"/>
  <c r="N48" i="4"/>
  <c r="N49" i="4"/>
  <c r="N50" i="4"/>
  <c r="N51" i="4"/>
  <c r="N52" i="4"/>
  <c r="N53" i="4"/>
  <c r="N54" i="4"/>
  <c r="M12" i="4"/>
  <c r="M13" i="4"/>
  <c r="M14" i="4"/>
  <c r="M15" i="4"/>
  <c r="M16" i="4"/>
  <c r="M17" i="4"/>
  <c r="M18" i="4"/>
  <c r="M19" i="4"/>
  <c r="M20" i="4"/>
  <c r="DD24" i="6"/>
  <c r="M25" i="4"/>
  <c r="DD31" i="6"/>
  <c r="M26" i="4"/>
  <c r="DD41" i="6"/>
  <c r="M27" i="4"/>
  <c r="DD50" i="6"/>
  <c r="M28" i="4"/>
  <c r="DD53" i="6"/>
  <c r="M29" i="4"/>
  <c r="M33" i="4"/>
  <c r="M34" i="4"/>
  <c r="M35" i="4"/>
  <c r="M36" i="4"/>
  <c r="M37" i="4"/>
  <c r="M38" i="4"/>
  <c r="M39" i="4"/>
  <c r="M40" i="4"/>
  <c r="M41" i="4"/>
  <c r="M42" i="4"/>
  <c r="M44" i="4"/>
  <c r="M45" i="4"/>
  <c r="M46" i="4"/>
  <c r="M47" i="4"/>
  <c r="M48" i="4"/>
  <c r="M49" i="4"/>
  <c r="M50" i="4"/>
  <c r="M51" i="4"/>
  <c r="M52" i="4"/>
  <c r="M53" i="4"/>
  <c r="M54" i="4"/>
  <c r="L12" i="4"/>
  <c r="L13" i="4"/>
  <c r="L14" i="4"/>
  <c r="L15" i="4"/>
  <c r="L16" i="4"/>
  <c r="L17" i="4"/>
  <c r="L18" i="4"/>
  <c r="L19" i="4"/>
  <c r="L20" i="4"/>
  <c r="DC24" i="6"/>
  <c r="L25" i="4"/>
  <c r="DC31" i="6"/>
  <c r="L26" i="4"/>
  <c r="DC41" i="6"/>
  <c r="L27" i="4"/>
  <c r="DC50" i="6"/>
  <c r="L28" i="4"/>
  <c r="DC53" i="6"/>
  <c r="L29" i="4"/>
  <c r="L33" i="4"/>
  <c r="L34" i="4"/>
  <c r="L35" i="4"/>
  <c r="L36" i="4"/>
  <c r="L37" i="4"/>
  <c r="L38" i="4"/>
  <c r="L39" i="4"/>
  <c r="L40" i="4"/>
  <c r="L41" i="4"/>
  <c r="L42" i="4"/>
  <c r="L44" i="4"/>
  <c r="L45" i="4"/>
  <c r="L46" i="4"/>
  <c r="L47" i="4"/>
  <c r="L48" i="4"/>
  <c r="L49" i="4"/>
  <c r="L50" i="4"/>
  <c r="L51" i="4"/>
  <c r="L52" i="4"/>
  <c r="L53" i="4"/>
  <c r="L54" i="4"/>
  <c r="K12" i="4"/>
  <c r="K13" i="4"/>
  <c r="K14" i="4"/>
  <c r="K15" i="4"/>
  <c r="K16" i="4"/>
  <c r="K17" i="4"/>
  <c r="K18" i="4"/>
  <c r="K19" i="4"/>
  <c r="K20" i="4"/>
  <c r="DB24" i="6"/>
  <c r="K25" i="4"/>
  <c r="DB31" i="6"/>
  <c r="K26" i="4"/>
  <c r="DB41" i="6"/>
  <c r="K27" i="4"/>
  <c r="DB50" i="6"/>
  <c r="K28" i="4"/>
  <c r="DB53" i="6"/>
  <c r="K29" i="4"/>
  <c r="K33" i="4"/>
  <c r="K34" i="4"/>
  <c r="K35" i="4"/>
  <c r="K36" i="4"/>
  <c r="K37" i="4"/>
  <c r="K38" i="4"/>
  <c r="K39" i="4"/>
  <c r="K40" i="4"/>
  <c r="K41" i="4"/>
  <c r="K42" i="4"/>
  <c r="K44" i="4"/>
  <c r="K45" i="4"/>
  <c r="K46" i="4"/>
  <c r="K47" i="4"/>
  <c r="K48" i="4"/>
  <c r="K49" i="4"/>
  <c r="K50" i="4"/>
  <c r="K51" i="4"/>
  <c r="K52" i="4"/>
  <c r="K53" i="4"/>
  <c r="K54" i="4"/>
  <c r="J12" i="4"/>
  <c r="J13" i="4"/>
  <c r="J14" i="4"/>
  <c r="J15" i="4"/>
  <c r="J16" i="4"/>
  <c r="J17" i="4"/>
  <c r="J18" i="4"/>
  <c r="J19" i="4"/>
  <c r="J20" i="4"/>
  <c r="DA24" i="6"/>
  <c r="J25" i="4"/>
  <c r="DA31" i="6"/>
  <c r="J26" i="4"/>
  <c r="DA41" i="6"/>
  <c r="J27" i="4"/>
  <c r="DA50" i="6"/>
  <c r="J28" i="4"/>
  <c r="DA53" i="6"/>
  <c r="J29" i="4"/>
  <c r="J33" i="4"/>
  <c r="J34" i="4"/>
  <c r="J35" i="4"/>
  <c r="J36" i="4"/>
  <c r="J37" i="4"/>
  <c r="J38" i="4"/>
  <c r="J39" i="4"/>
  <c r="J40" i="4"/>
  <c r="J41" i="4"/>
  <c r="J42" i="4"/>
  <c r="J44" i="4"/>
  <c r="J45" i="4"/>
  <c r="J46" i="4"/>
  <c r="J47" i="4"/>
  <c r="J48" i="4"/>
  <c r="J49" i="4"/>
  <c r="J50" i="4"/>
  <c r="J51" i="4"/>
  <c r="J52" i="4"/>
  <c r="J53" i="4"/>
  <c r="J54" i="4"/>
  <c r="I12" i="4"/>
  <c r="I13" i="4"/>
  <c r="I14" i="4"/>
  <c r="I15" i="4"/>
  <c r="I16" i="4"/>
  <c r="I17" i="4"/>
  <c r="I18" i="4"/>
  <c r="I19" i="4"/>
  <c r="I20" i="4"/>
  <c r="CZ24" i="6"/>
  <c r="I25" i="4"/>
  <c r="CZ31" i="6"/>
  <c r="I26" i="4"/>
  <c r="CZ41" i="6"/>
  <c r="I27" i="4"/>
  <c r="CZ50" i="6"/>
  <c r="I28" i="4"/>
  <c r="CZ53" i="6"/>
  <c r="I29" i="4"/>
  <c r="I33" i="4"/>
  <c r="I34" i="4"/>
  <c r="I35" i="4"/>
  <c r="I36" i="4"/>
  <c r="I37" i="4"/>
  <c r="I38" i="4"/>
  <c r="I39" i="4"/>
  <c r="I40" i="4"/>
  <c r="I41" i="4"/>
  <c r="I42" i="4"/>
  <c r="I44" i="4"/>
  <c r="I45" i="4"/>
  <c r="I46" i="4"/>
  <c r="I47" i="4"/>
  <c r="I48" i="4"/>
  <c r="I49" i="4"/>
  <c r="I50" i="4"/>
  <c r="I51" i="4"/>
  <c r="I52" i="4"/>
  <c r="I53" i="4"/>
  <c r="I54" i="4"/>
  <c r="H12" i="4"/>
  <c r="H13" i="4"/>
  <c r="H14" i="4"/>
  <c r="H15" i="4"/>
  <c r="H16" i="4"/>
  <c r="H17" i="4"/>
  <c r="H18" i="4"/>
  <c r="H19" i="4"/>
  <c r="H20" i="4"/>
  <c r="CY24" i="6"/>
  <c r="H25" i="4"/>
  <c r="CY31" i="6"/>
  <c r="H26" i="4"/>
  <c r="CY41" i="6"/>
  <c r="H27" i="4"/>
  <c r="CY50" i="6"/>
  <c r="H28" i="4"/>
  <c r="CY53" i="6"/>
  <c r="H29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49" i="4"/>
  <c r="H50" i="4"/>
  <c r="H51" i="4"/>
  <c r="H52" i="4"/>
  <c r="H53" i="4"/>
  <c r="H54" i="4"/>
  <c r="G12" i="4"/>
  <c r="G13" i="4"/>
  <c r="G14" i="4"/>
  <c r="G15" i="4"/>
  <c r="G16" i="4"/>
  <c r="G17" i="4"/>
  <c r="G18" i="4"/>
  <c r="G19" i="4"/>
  <c r="G20" i="4"/>
  <c r="CX24" i="6"/>
  <c r="G25" i="4"/>
  <c r="CX31" i="6"/>
  <c r="G26" i="4"/>
  <c r="CX41" i="6"/>
  <c r="G27" i="4"/>
  <c r="CX50" i="6"/>
  <c r="G28" i="4"/>
  <c r="CX53" i="6"/>
  <c r="G29" i="4"/>
  <c r="G33" i="4"/>
  <c r="G34" i="4"/>
  <c r="G35" i="4"/>
  <c r="G36" i="4"/>
  <c r="G37" i="4"/>
  <c r="G38" i="4"/>
  <c r="G39" i="4"/>
  <c r="G40" i="4"/>
  <c r="G41" i="4"/>
  <c r="G42" i="4"/>
  <c r="G44" i="4"/>
  <c r="G45" i="4"/>
  <c r="G46" i="4"/>
  <c r="G47" i="4"/>
  <c r="G48" i="4"/>
  <c r="G49" i="4"/>
  <c r="G50" i="4"/>
  <c r="G51" i="4"/>
  <c r="G52" i="4"/>
  <c r="G53" i="4"/>
  <c r="G54" i="4"/>
  <c r="R12" i="8"/>
  <c r="R13" i="8"/>
  <c r="R14" i="8"/>
  <c r="R15" i="8"/>
  <c r="R16" i="8"/>
  <c r="R17" i="8"/>
  <c r="R18" i="8"/>
  <c r="R19" i="8"/>
  <c r="R20" i="8"/>
  <c r="R25" i="8"/>
  <c r="R26" i="8"/>
  <c r="R27" i="8"/>
  <c r="R28" i="8"/>
  <c r="R29" i="8"/>
  <c r="R33" i="8"/>
  <c r="R34" i="8"/>
  <c r="R35" i="8"/>
  <c r="R36" i="8"/>
  <c r="R37" i="8"/>
  <c r="R38" i="8"/>
  <c r="R39" i="8"/>
  <c r="R40" i="8"/>
  <c r="R41" i="8"/>
  <c r="R42" i="8"/>
  <c r="R44" i="8"/>
  <c r="R45" i="8"/>
  <c r="R46" i="8"/>
  <c r="R47" i="8"/>
  <c r="R48" i="8"/>
  <c r="R49" i="8"/>
  <c r="R50" i="8"/>
  <c r="R51" i="8"/>
  <c r="R52" i="8"/>
  <c r="R53" i="8"/>
  <c r="R54" i="8"/>
  <c r="R55" i="8"/>
  <c r="Q12" i="8"/>
  <c r="Q13" i="8"/>
  <c r="Q14" i="8"/>
  <c r="Q15" i="8"/>
  <c r="Q16" i="8"/>
  <c r="Q17" i="8"/>
  <c r="Q18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8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8" i="8"/>
  <c r="O11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N12" i="8"/>
  <c r="N13" i="8"/>
  <c r="N14" i="8"/>
  <c r="N15" i="8"/>
  <c r="N16" i="8"/>
  <c r="N17" i="8"/>
  <c r="N18" i="8"/>
  <c r="N19" i="8"/>
  <c r="N20" i="8"/>
  <c r="N25" i="8"/>
  <c r="N26" i="8"/>
  <c r="N27" i="8"/>
  <c r="N28" i="8"/>
  <c r="N29" i="8"/>
  <c r="N33" i="8"/>
  <c r="N34" i="8"/>
  <c r="N35" i="8"/>
  <c r="N36" i="8"/>
  <c r="N37" i="8"/>
  <c r="N38" i="8"/>
  <c r="N39" i="8"/>
  <c r="N40" i="8"/>
  <c r="N41" i="8"/>
  <c r="N42" i="8"/>
  <c r="N44" i="8"/>
  <c r="N45" i="8"/>
  <c r="N46" i="8"/>
  <c r="N47" i="8"/>
  <c r="N48" i="8"/>
  <c r="N49" i="8"/>
  <c r="N50" i="8"/>
  <c r="N51" i="8"/>
  <c r="N52" i="8"/>
  <c r="N53" i="8"/>
  <c r="N54" i="8"/>
  <c r="N55" i="8"/>
  <c r="M12" i="8"/>
  <c r="M13" i="8"/>
  <c r="M14" i="8"/>
  <c r="M15" i="8"/>
  <c r="M16" i="8"/>
  <c r="M17" i="8"/>
  <c r="M18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3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8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1" i="8"/>
  <c r="K15" i="8"/>
  <c r="K16" i="8"/>
  <c r="K17" i="8"/>
  <c r="K18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J12" i="8"/>
  <c r="J13" i="8"/>
  <c r="J14" i="8"/>
  <c r="J15" i="8"/>
  <c r="J16" i="8"/>
  <c r="J17" i="8"/>
  <c r="J18" i="8"/>
  <c r="J19" i="8"/>
  <c r="J20" i="8"/>
  <c r="J25" i="8"/>
  <c r="J26" i="8"/>
  <c r="J27" i="8"/>
  <c r="J28" i="8"/>
  <c r="J29" i="8"/>
  <c r="J33" i="8"/>
  <c r="J34" i="8"/>
  <c r="J35" i="8"/>
  <c r="J36" i="8"/>
  <c r="J37" i="8"/>
  <c r="J38" i="8"/>
  <c r="J39" i="8"/>
  <c r="J40" i="8"/>
  <c r="J41" i="8"/>
  <c r="J42" i="8"/>
  <c r="J44" i="8"/>
  <c r="J45" i="8"/>
  <c r="J46" i="8"/>
  <c r="J47" i="8"/>
  <c r="J48" i="8"/>
  <c r="J49" i="8"/>
  <c r="J50" i="8"/>
  <c r="J51" i="8"/>
  <c r="J52" i="8"/>
  <c r="J53" i="8"/>
  <c r="J54" i="8"/>
  <c r="J55" i="8"/>
  <c r="I12" i="8"/>
  <c r="I13" i="8"/>
  <c r="I14" i="8"/>
  <c r="I15" i="8"/>
  <c r="I16" i="8"/>
  <c r="I17" i="8"/>
  <c r="I18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8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8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3" i="8"/>
  <c r="G49" i="8"/>
  <c r="G50" i="8"/>
  <c r="G51" i="8"/>
  <c r="G52" i="8"/>
  <c r="G53" i="8"/>
  <c r="G54" i="8"/>
  <c r="G55" i="8"/>
  <c r="E199" i="6"/>
  <c r="E198" i="6"/>
  <c r="E197" i="6"/>
  <c r="DI57" i="6"/>
  <c r="DH57" i="6"/>
  <c r="DG57" i="6"/>
  <c r="DF57" i="6"/>
  <c r="DE57" i="6"/>
  <c r="DD57" i="6"/>
  <c r="DC57" i="6"/>
  <c r="DB57" i="6"/>
  <c r="DA57" i="6"/>
  <c r="CZ57" i="6"/>
  <c r="CY57" i="6"/>
  <c r="CX57" i="6"/>
  <c r="DI56" i="6"/>
  <c r="DH56" i="6"/>
  <c r="DG56" i="6"/>
  <c r="DF56" i="6"/>
  <c r="DE56" i="6"/>
  <c r="DD56" i="6"/>
  <c r="DC56" i="6"/>
  <c r="DB56" i="6"/>
  <c r="DA56" i="6"/>
  <c r="CZ56" i="6"/>
  <c r="CY56" i="6"/>
  <c r="CX56" i="6"/>
  <c r="DI47" i="6"/>
  <c r="DH47" i="6"/>
  <c r="DG47" i="6"/>
  <c r="DF47" i="6"/>
  <c r="DE47" i="6"/>
  <c r="DD47" i="6"/>
  <c r="DC47" i="6"/>
  <c r="DB47" i="6"/>
  <c r="DA47" i="6"/>
  <c r="CZ47" i="6"/>
  <c r="CY47" i="6"/>
  <c r="CX47" i="6"/>
  <c r="DI5" i="6"/>
  <c r="DH5" i="6"/>
  <c r="DG5" i="6"/>
  <c r="DF5" i="6"/>
  <c r="DE5" i="6"/>
  <c r="DD5" i="6"/>
  <c r="DC5" i="6"/>
  <c r="DB5" i="6"/>
  <c r="DA5" i="6"/>
  <c r="CZ5" i="6"/>
  <c r="CY5" i="6"/>
  <c r="CX5" i="6"/>
  <c r="DI4" i="6"/>
  <c r="DH4" i="6"/>
  <c r="DG4" i="6"/>
  <c r="DF4" i="6"/>
  <c r="DE4" i="6"/>
  <c r="DD4" i="6"/>
  <c r="DC4" i="6"/>
  <c r="DB4" i="6"/>
  <c r="DA4" i="6"/>
  <c r="CZ4" i="6"/>
  <c r="CY4" i="6"/>
  <c r="CX4" i="6"/>
  <c r="A106" i="9"/>
  <c r="G100" i="9"/>
  <c r="G106" i="9"/>
  <c r="A107" i="9"/>
  <c r="G107" i="9"/>
  <c r="A108" i="9"/>
  <c r="G108" i="9"/>
  <c r="A109" i="9"/>
  <c r="G109" i="9"/>
  <c r="A110" i="9"/>
  <c r="G110" i="9"/>
  <c r="A111" i="9"/>
  <c r="G111" i="9"/>
  <c r="A112" i="9"/>
  <c r="G112" i="9"/>
  <c r="A113" i="9"/>
  <c r="G113" i="9"/>
  <c r="A115" i="9"/>
  <c r="G115" i="9"/>
  <c r="A116" i="9"/>
  <c r="G116" i="9"/>
  <c r="A117" i="9"/>
  <c r="G117" i="9"/>
  <c r="A118" i="9"/>
  <c r="G118" i="9"/>
  <c r="A119" i="9"/>
  <c r="G119" i="9"/>
  <c r="A120" i="9"/>
  <c r="G120" i="9"/>
  <c r="A121" i="9"/>
  <c r="G121" i="9"/>
  <c r="A122" i="9"/>
  <c r="G122" i="9"/>
  <c r="A123" i="9"/>
  <c r="G123" i="9"/>
  <c r="A127" i="9"/>
  <c r="G127" i="9"/>
  <c r="A128" i="9"/>
  <c r="G128" i="9"/>
  <c r="A129" i="9"/>
  <c r="G129" i="9"/>
  <c r="A130" i="9"/>
  <c r="G130" i="9"/>
  <c r="A131" i="9"/>
  <c r="G131" i="9"/>
  <c r="A132" i="9"/>
  <c r="G132" i="9"/>
  <c r="A133" i="9"/>
  <c r="G133" i="9"/>
  <c r="A134" i="9"/>
  <c r="G134" i="9"/>
  <c r="A135" i="9"/>
  <c r="G135" i="9"/>
  <c r="A136" i="9"/>
  <c r="G136" i="9"/>
  <c r="A138" i="9"/>
  <c r="G138" i="9"/>
  <c r="A139" i="9"/>
  <c r="G139" i="9"/>
  <c r="A140" i="9"/>
  <c r="G140" i="9"/>
  <c r="A141" i="9"/>
  <c r="G141" i="9"/>
  <c r="A142" i="9"/>
  <c r="G142" i="9"/>
  <c r="A143" i="9"/>
  <c r="G143" i="9"/>
  <c r="A144" i="9"/>
  <c r="G144" i="9"/>
  <c r="A145" i="9"/>
  <c r="G145" i="9"/>
  <c r="A146" i="9"/>
  <c r="G146" i="9"/>
  <c r="A147" i="9"/>
  <c r="G147" i="9"/>
  <c r="A151" i="9"/>
  <c r="G151" i="9"/>
  <c r="A152" i="9"/>
  <c r="G152" i="9"/>
  <c r="A153" i="9"/>
  <c r="G153" i="9"/>
  <c r="A156" i="9"/>
  <c r="G156" i="9"/>
  <c r="A157" i="9"/>
  <c r="G157" i="9"/>
  <c r="A158" i="9"/>
  <c r="G158" i="9"/>
  <c r="H100" i="9"/>
  <c r="H106" i="9"/>
  <c r="H107" i="9"/>
  <c r="H108" i="9"/>
  <c r="H109" i="9"/>
  <c r="H110" i="9"/>
  <c r="H111" i="9"/>
  <c r="H112" i="9"/>
  <c r="H113" i="9"/>
  <c r="H115" i="9"/>
  <c r="H116" i="9"/>
  <c r="H117" i="9"/>
  <c r="H118" i="9"/>
  <c r="H119" i="9"/>
  <c r="H120" i="9"/>
  <c r="H121" i="9"/>
  <c r="H122" i="9"/>
  <c r="H123" i="9"/>
  <c r="H127" i="9"/>
  <c r="H128" i="9"/>
  <c r="H129" i="9"/>
  <c r="H130" i="9"/>
  <c r="H131" i="9"/>
  <c r="H132" i="9"/>
  <c r="H133" i="9"/>
  <c r="H134" i="9"/>
  <c r="H135" i="9"/>
  <c r="H136" i="9"/>
  <c r="H138" i="9"/>
  <c r="H139" i="9"/>
  <c r="H140" i="9"/>
  <c r="H141" i="9"/>
  <c r="H142" i="9"/>
  <c r="H143" i="9"/>
  <c r="H144" i="9"/>
  <c r="H145" i="9"/>
  <c r="H146" i="9"/>
  <c r="H147" i="9"/>
  <c r="H151" i="9"/>
  <c r="H152" i="9"/>
  <c r="H153" i="9"/>
  <c r="H156" i="9"/>
  <c r="H157" i="9"/>
  <c r="H158" i="9"/>
  <c r="I100" i="9"/>
  <c r="I106" i="9"/>
  <c r="I107" i="9"/>
  <c r="I108" i="9"/>
  <c r="I109" i="9"/>
  <c r="I110" i="9"/>
  <c r="I111" i="9"/>
  <c r="I112" i="9"/>
  <c r="I113" i="9"/>
  <c r="I115" i="9"/>
  <c r="I116" i="9"/>
  <c r="I117" i="9"/>
  <c r="I118" i="9"/>
  <c r="I119" i="9"/>
  <c r="I120" i="9"/>
  <c r="I121" i="9"/>
  <c r="I122" i="9"/>
  <c r="I123" i="9"/>
  <c r="I127" i="9"/>
  <c r="I128" i="9"/>
  <c r="I129" i="9"/>
  <c r="I130" i="9"/>
  <c r="I131" i="9"/>
  <c r="I132" i="9"/>
  <c r="I133" i="9"/>
  <c r="I134" i="9"/>
  <c r="I135" i="9"/>
  <c r="I136" i="9"/>
  <c r="I138" i="9"/>
  <c r="I139" i="9"/>
  <c r="I140" i="9"/>
  <c r="I141" i="9"/>
  <c r="I142" i="9"/>
  <c r="I143" i="9"/>
  <c r="I144" i="9"/>
  <c r="I145" i="9"/>
  <c r="I146" i="9"/>
  <c r="I147" i="9"/>
  <c r="I151" i="9"/>
  <c r="I152" i="9"/>
  <c r="I153" i="9"/>
  <c r="I156" i="9"/>
  <c r="I157" i="9"/>
  <c r="I158" i="9"/>
  <c r="J100" i="9"/>
  <c r="J106" i="9"/>
  <c r="J107" i="9"/>
  <c r="J108" i="9"/>
  <c r="J109" i="9"/>
  <c r="J110" i="9"/>
  <c r="J111" i="9"/>
  <c r="J112" i="9"/>
  <c r="J113" i="9"/>
  <c r="J115" i="9"/>
  <c r="J116" i="9"/>
  <c r="J117" i="9"/>
  <c r="J118" i="9"/>
  <c r="J119" i="9"/>
  <c r="J120" i="9"/>
  <c r="J121" i="9"/>
  <c r="J122" i="9"/>
  <c r="J123" i="9"/>
  <c r="J127" i="9"/>
  <c r="J128" i="9"/>
  <c r="J129" i="9"/>
  <c r="J130" i="9"/>
  <c r="J131" i="9"/>
  <c r="J132" i="9"/>
  <c r="J133" i="9"/>
  <c r="J134" i="9"/>
  <c r="J135" i="9"/>
  <c r="J136" i="9"/>
  <c r="J138" i="9"/>
  <c r="J139" i="9"/>
  <c r="J140" i="9"/>
  <c r="J141" i="9"/>
  <c r="J142" i="9"/>
  <c r="J143" i="9"/>
  <c r="J144" i="9"/>
  <c r="J145" i="9"/>
  <c r="J146" i="9"/>
  <c r="J147" i="9"/>
  <c r="J151" i="9"/>
  <c r="J152" i="9"/>
  <c r="J153" i="9"/>
  <c r="J156" i="9"/>
  <c r="J157" i="9"/>
  <c r="J158" i="9"/>
  <c r="K100" i="9"/>
  <c r="K106" i="9"/>
  <c r="K107" i="9"/>
  <c r="K108" i="9"/>
  <c r="K109" i="9"/>
  <c r="K110" i="9"/>
  <c r="K111" i="9"/>
  <c r="K112" i="9"/>
  <c r="K113" i="9"/>
  <c r="K105" i="9"/>
  <c r="K115" i="9"/>
  <c r="K116" i="9"/>
  <c r="K117" i="9"/>
  <c r="K118" i="9"/>
  <c r="K119" i="9"/>
  <c r="K120" i="9"/>
  <c r="K121" i="9"/>
  <c r="K122" i="9"/>
  <c r="K123" i="9"/>
  <c r="K127" i="9"/>
  <c r="K128" i="9"/>
  <c r="K129" i="9"/>
  <c r="K130" i="9"/>
  <c r="K131" i="9"/>
  <c r="K132" i="9"/>
  <c r="K133" i="9"/>
  <c r="K134" i="9"/>
  <c r="K135" i="9"/>
  <c r="K136" i="9"/>
  <c r="K138" i="9"/>
  <c r="K139" i="9"/>
  <c r="K140" i="9"/>
  <c r="K141" i="9"/>
  <c r="K142" i="9"/>
  <c r="K143" i="9"/>
  <c r="K144" i="9"/>
  <c r="K145" i="9"/>
  <c r="K146" i="9"/>
  <c r="K147" i="9"/>
  <c r="K151" i="9"/>
  <c r="K152" i="9"/>
  <c r="K153" i="9"/>
  <c r="K156" i="9"/>
  <c r="K157" i="9"/>
  <c r="K158" i="9"/>
  <c r="L100" i="9"/>
  <c r="L106" i="9"/>
  <c r="L107" i="9"/>
  <c r="L108" i="9"/>
  <c r="L109" i="9"/>
  <c r="L110" i="9"/>
  <c r="L111" i="9"/>
  <c r="L112" i="9"/>
  <c r="L113" i="9"/>
  <c r="L115" i="9"/>
  <c r="L116" i="9"/>
  <c r="L114" i="9"/>
  <c r="L117" i="9"/>
  <c r="L118" i="9"/>
  <c r="L119" i="9"/>
  <c r="L120" i="9"/>
  <c r="L121" i="9"/>
  <c r="L122" i="9"/>
  <c r="L123" i="9"/>
  <c r="L127" i="9"/>
  <c r="L128" i="9"/>
  <c r="L129" i="9"/>
  <c r="L130" i="9"/>
  <c r="L131" i="9"/>
  <c r="L132" i="9"/>
  <c r="L133" i="9"/>
  <c r="L134" i="9"/>
  <c r="L135" i="9"/>
  <c r="L136" i="9"/>
  <c r="L138" i="9"/>
  <c r="L139" i="9"/>
  <c r="L140" i="9"/>
  <c r="L141" i="9"/>
  <c r="L142" i="9"/>
  <c r="L143" i="9"/>
  <c r="L144" i="9"/>
  <c r="L145" i="9"/>
  <c r="L146" i="9"/>
  <c r="L147" i="9"/>
  <c r="L151" i="9"/>
  <c r="L150" i="9"/>
  <c r="L152" i="9"/>
  <c r="L153" i="9"/>
  <c r="L156" i="9"/>
  <c r="L157" i="9"/>
  <c r="L158" i="9"/>
  <c r="M100" i="9"/>
  <c r="M106" i="9"/>
  <c r="M107" i="9"/>
  <c r="M108" i="9"/>
  <c r="M109" i="9"/>
  <c r="M110" i="9"/>
  <c r="M111" i="9"/>
  <c r="M112" i="9"/>
  <c r="M113" i="9"/>
  <c r="M115" i="9"/>
  <c r="M116" i="9"/>
  <c r="M114" i="9"/>
  <c r="M117" i="9"/>
  <c r="M118" i="9"/>
  <c r="M119" i="9"/>
  <c r="M120" i="9"/>
  <c r="M121" i="9"/>
  <c r="M122" i="9"/>
  <c r="M123" i="9"/>
  <c r="M127" i="9"/>
  <c r="M128" i="9"/>
  <c r="M129" i="9"/>
  <c r="M130" i="9"/>
  <c r="M131" i="9"/>
  <c r="M132" i="9"/>
  <c r="M133" i="9"/>
  <c r="M134" i="9"/>
  <c r="M135" i="9"/>
  <c r="M136" i="9"/>
  <c r="M138" i="9"/>
  <c r="M139" i="9"/>
  <c r="M140" i="9"/>
  <c r="M141" i="9"/>
  <c r="M142" i="9"/>
  <c r="M143" i="9"/>
  <c r="M144" i="9"/>
  <c r="M145" i="9"/>
  <c r="M146" i="9"/>
  <c r="M147" i="9"/>
  <c r="M151" i="9"/>
  <c r="M152" i="9"/>
  <c r="M153" i="9"/>
  <c r="M156" i="9"/>
  <c r="M157" i="9"/>
  <c r="M158" i="9"/>
  <c r="N100" i="9"/>
  <c r="N106" i="9"/>
  <c r="N107" i="9"/>
  <c r="N108" i="9"/>
  <c r="N109" i="9"/>
  <c r="N110" i="9"/>
  <c r="N111" i="9"/>
  <c r="N112" i="9"/>
  <c r="N113" i="9"/>
  <c r="N115" i="9"/>
  <c r="N116" i="9"/>
  <c r="N117" i="9"/>
  <c r="N118" i="9"/>
  <c r="N119" i="9"/>
  <c r="N120" i="9"/>
  <c r="N121" i="9"/>
  <c r="N122" i="9"/>
  <c r="N123" i="9"/>
  <c r="N127" i="9"/>
  <c r="N128" i="9"/>
  <c r="N129" i="9"/>
  <c r="N130" i="9"/>
  <c r="N131" i="9"/>
  <c r="N132" i="9"/>
  <c r="N133" i="9"/>
  <c r="N134" i="9"/>
  <c r="N135" i="9"/>
  <c r="N136" i="9"/>
  <c r="N138" i="9"/>
  <c r="N139" i="9"/>
  <c r="N140" i="9"/>
  <c r="N141" i="9"/>
  <c r="N142" i="9"/>
  <c r="N143" i="9"/>
  <c r="N144" i="9"/>
  <c r="N145" i="9"/>
  <c r="N146" i="9"/>
  <c r="N147" i="9"/>
  <c r="N151" i="9"/>
  <c r="N152" i="9"/>
  <c r="N153" i="9"/>
  <c r="N156" i="9"/>
  <c r="N157" i="9"/>
  <c r="N158" i="9"/>
  <c r="O100" i="9"/>
  <c r="O106" i="9"/>
  <c r="O107" i="9"/>
  <c r="O108" i="9"/>
  <c r="O109" i="9"/>
  <c r="O110" i="9"/>
  <c r="O111" i="9"/>
  <c r="O112" i="9"/>
  <c r="O113" i="9"/>
  <c r="O115" i="9"/>
  <c r="O116" i="9"/>
  <c r="O117" i="9"/>
  <c r="O118" i="9"/>
  <c r="O119" i="9"/>
  <c r="O120" i="9"/>
  <c r="O121" i="9"/>
  <c r="O122" i="9"/>
  <c r="O123" i="9"/>
  <c r="O127" i="9"/>
  <c r="O128" i="9"/>
  <c r="O129" i="9"/>
  <c r="O130" i="9"/>
  <c r="O131" i="9"/>
  <c r="O132" i="9"/>
  <c r="O133" i="9"/>
  <c r="O134" i="9"/>
  <c r="O135" i="9"/>
  <c r="O136" i="9"/>
  <c r="O138" i="9"/>
  <c r="O139" i="9"/>
  <c r="O140" i="9"/>
  <c r="O141" i="9"/>
  <c r="O142" i="9"/>
  <c r="O143" i="9"/>
  <c r="O144" i="9"/>
  <c r="O145" i="9"/>
  <c r="O146" i="9"/>
  <c r="O147" i="9"/>
  <c r="O151" i="9"/>
  <c r="O152" i="9"/>
  <c r="O153" i="9"/>
  <c r="O150" i="9"/>
  <c r="O156" i="9"/>
  <c r="O157" i="9"/>
  <c r="O158" i="9"/>
  <c r="P100" i="9"/>
  <c r="P106" i="9"/>
  <c r="P107" i="9"/>
  <c r="P108" i="9"/>
  <c r="P109" i="9"/>
  <c r="P110" i="9"/>
  <c r="P111" i="9"/>
  <c r="P112" i="9"/>
  <c r="P113" i="9"/>
  <c r="P115" i="9"/>
  <c r="P116" i="9"/>
  <c r="P117" i="9"/>
  <c r="P118" i="9"/>
  <c r="P119" i="9"/>
  <c r="P120" i="9"/>
  <c r="P121" i="9"/>
  <c r="P122" i="9"/>
  <c r="P123" i="9"/>
  <c r="P127" i="9"/>
  <c r="P128" i="9"/>
  <c r="P129" i="9"/>
  <c r="P130" i="9"/>
  <c r="P131" i="9"/>
  <c r="P132" i="9"/>
  <c r="P133" i="9"/>
  <c r="P134" i="9"/>
  <c r="P135" i="9"/>
  <c r="P136" i="9"/>
  <c r="P138" i="9"/>
  <c r="P139" i="9"/>
  <c r="P140" i="9"/>
  <c r="P141" i="9"/>
  <c r="P142" i="9"/>
  <c r="P143" i="9"/>
  <c r="P144" i="9"/>
  <c r="P145" i="9"/>
  <c r="P146" i="9"/>
  <c r="P147" i="9"/>
  <c r="P151" i="9"/>
  <c r="P152" i="9"/>
  <c r="P153" i="9"/>
  <c r="P156" i="9"/>
  <c r="P157" i="9"/>
  <c r="P158" i="9"/>
  <c r="Q100" i="9"/>
  <c r="Q106" i="9"/>
  <c r="Q107" i="9"/>
  <c r="Q108" i="9"/>
  <c r="Q109" i="9"/>
  <c r="Q110" i="9"/>
  <c r="Q111" i="9"/>
  <c r="Q112" i="9"/>
  <c r="Q113" i="9"/>
  <c r="Q115" i="9"/>
  <c r="Q116" i="9"/>
  <c r="Q117" i="9"/>
  <c r="Q118" i="9"/>
  <c r="Q119" i="9"/>
  <c r="Q120" i="9"/>
  <c r="Q121" i="9"/>
  <c r="Q122" i="9"/>
  <c r="Q123" i="9"/>
  <c r="Q127" i="9"/>
  <c r="Q128" i="9"/>
  <c r="Q129" i="9"/>
  <c r="Q130" i="9"/>
  <c r="Q131" i="9"/>
  <c r="Q132" i="9"/>
  <c r="Q133" i="9"/>
  <c r="Q134" i="9"/>
  <c r="Q135" i="9"/>
  <c r="Q136" i="9"/>
  <c r="Q138" i="9"/>
  <c r="Q139" i="9"/>
  <c r="Q140" i="9"/>
  <c r="Q141" i="9"/>
  <c r="Q142" i="9"/>
  <c r="Q143" i="9"/>
  <c r="Q144" i="9"/>
  <c r="Q145" i="9"/>
  <c r="Q146" i="9"/>
  <c r="Q147" i="9"/>
  <c r="Q151" i="9"/>
  <c r="Q152" i="9"/>
  <c r="Q153" i="9"/>
  <c r="Q156" i="9"/>
  <c r="Q157" i="9"/>
  <c r="Q158" i="9"/>
  <c r="R100" i="9"/>
  <c r="R106" i="9"/>
  <c r="S106" i="9"/>
  <c r="T106" i="9"/>
  <c r="R107" i="9"/>
  <c r="R108" i="9"/>
  <c r="R109" i="9"/>
  <c r="R110" i="9"/>
  <c r="R111" i="9"/>
  <c r="S111" i="9"/>
  <c r="T111" i="9"/>
  <c r="R112" i="9"/>
  <c r="R113" i="9"/>
  <c r="R115" i="9"/>
  <c r="S115" i="9"/>
  <c r="T115" i="9"/>
  <c r="R116" i="9"/>
  <c r="R117" i="9"/>
  <c r="R118" i="9"/>
  <c r="R114" i="9"/>
  <c r="R119" i="9"/>
  <c r="R120" i="9"/>
  <c r="R121" i="9"/>
  <c r="R122" i="9"/>
  <c r="R123" i="9"/>
  <c r="R127" i="9"/>
  <c r="R128" i="9"/>
  <c r="R129" i="9"/>
  <c r="R130" i="9"/>
  <c r="R131" i="9"/>
  <c r="R132" i="9"/>
  <c r="R133" i="9"/>
  <c r="R134" i="9"/>
  <c r="R135" i="9"/>
  <c r="R136" i="9"/>
  <c r="S136" i="9"/>
  <c r="T136" i="9"/>
  <c r="R138" i="9"/>
  <c r="R139" i="9"/>
  <c r="R140" i="9"/>
  <c r="R141" i="9"/>
  <c r="R142" i="9"/>
  <c r="R143" i="9"/>
  <c r="R144" i="9"/>
  <c r="R145" i="9"/>
  <c r="R146" i="9"/>
  <c r="S146" i="9"/>
  <c r="T146" i="9"/>
  <c r="R147" i="9"/>
  <c r="R151" i="9"/>
  <c r="R152" i="9"/>
  <c r="R153" i="9"/>
  <c r="R156" i="9"/>
  <c r="R157" i="9"/>
  <c r="R158" i="9"/>
  <c r="A159" i="9"/>
  <c r="B159" i="9"/>
  <c r="B158" i="9"/>
  <c r="B157" i="9"/>
  <c r="B156" i="9"/>
  <c r="A155" i="9"/>
  <c r="B155" i="9"/>
  <c r="A154" i="9"/>
  <c r="B154" i="9"/>
  <c r="B153" i="9"/>
  <c r="B152" i="9"/>
  <c r="B151" i="9"/>
  <c r="A150" i="9"/>
  <c r="B150" i="9"/>
  <c r="A149" i="9"/>
  <c r="B149" i="9"/>
  <c r="A148" i="9"/>
  <c r="B148" i="9"/>
  <c r="B147" i="9"/>
  <c r="B146" i="9"/>
  <c r="B145" i="9"/>
  <c r="B144" i="9"/>
  <c r="B143" i="9"/>
  <c r="B142" i="9"/>
  <c r="B141" i="9"/>
  <c r="B140" i="9"/>
  <c r="B139" i="9"/>
  <c r="S138" i="9"/>
  <c r="T138" i="9"/>
  <c r="B138" i="9"/>
  <c r="A137" i="9"/>
  <c r="B137" i="9"/>
  <c r="B136" i="9"/>
  <c r="B135" i="9"/>
  <c r="B134" i="9"/>
  <c r="B133" i="9"/>
  <c r="S132" i="9"/>
  <c r="T132" i="9"/>
  <c r="B132" i="9"/>
  <c r="B131" i="9"/>
  <c r="B130" i="9"/>
  <c r="B129" i="9"/>
  <c r="S128" i="9"/>
  <c r="T128" i="9"/>
  <c r="B128" i="9"/>
  <c r="B127" i="9"/>
  <c r="A126" i="9"/>
  <c r="B126" i="9"/>
  <c r="A125" i="9"/>
  <c r="B125" i="9"/>
  <c r="A124" i="9"/>
  <c r="B124" i="9"/>
  <c r="B123" i="9"/>
  <c r="S122" i="9"/>
  <c r="T122" i="9"/>
  <c r="B122" i="9"/>
  <c r="B121" i="9"/>
  <c r="B120" i="9"/>
  <c r="B119" i="9"/>
  <c r="S118" i="9"/>
  <c r="T118" i="9"/>
  <c r="B118" i="9"/>
  <c r="B117" i="9"/>
  <c r="B116" i="9"/>
  <c r="B115" i="9"/>
  <c r="A114" i="9"/>
  <c r="B114" i="9"/>
  <c r="S113" i="9"/>
  <c r="T113" i="9"/>
  <c r="B113" i="9"/>
  <c r="B112" i="9"/>
  <c r="B111" i="9"/>
  <c r="S110" i="9"/>
  <c r="T110" i="9"/>
  <c r="B110" i="9"/>
  <c r="B109" i="9"/>
  <c r="S108" i="9"/>
  <c r="T108" i="9"/>
  <c r="B108" i="9"/>
  <c r="B107" i="9"/>
  <c r="B106" i="9"/>
  <c r="A105" i="9"/>
  <c r="B105" i="9"/>
  <c r="A104" i="9"/>
  <c r="B104" i="9"/>
  <c r="T9" i="9"/>
  <c r="T103" i="9"/>
  <c r="T102" i="9"/>
  <c r="S102" i="9"/>
  <c r="R8" i="9"/>
  <c r="R102" i="9"/>
  <c r="Q8" i="9"/>
  <c r="Q102" i="9"/>
  <c r="P8" i="9"/>
  <c r="P102" i="9"/>
  <c r="O8" i="9"/>
  <c r="O102" i="9"/>
  <c r="N8" i="9"/>
  <c r="N102" i="9"/>
  <c r="M8" i="9"/>
  <c r="M102" i="9"/>
  <c r="L8" i="9"/>
  <c r="L102" i="9"/>
  <c r="K8" i="9"/>
  <c r="K102" i="9"/>
  <c r="J8" i="9"/>
  <c r="J102" i="9"/>
  <c r="I8" i="9"/>
  <c r="I102" i="9"/>
  <c r="H8" i="9"/>
  <c r="H102" i="9"/>
  <c r="G8" i="9"/>
  <c r="G102" i="9"/>
  <c r="S7" i="9"/>
  <c r="S101" i="9"/>
  <c r="B101" i="9"/>
  <c r="G12" i="9"/>
  <c r="G13" i="9"/>
  <c r="G14" i="9"/>
  <c r="G15" i="9"/>
  <c r="G16" i="9"/>
  <c r="G17" i="9"/>
  <c r="G18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3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8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8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8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1" i="9"/>
  <c r="K16" i="9"/>
  <c r="K17" i="9"/>
  <c r="K18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8" i="9"/>
  <c r="L19" i="9"/>
  <c r="L20" i="9"/>
  <c r="L25" i="9"/>
  <c r="L26" i="9"/>
  <c r="L27" i="9"/>
  <c r="L28" i="9"/>
  <c r="L29" i="9"/>
  <c r="L33" i="9"/>
  <c r="S33" i="9"/>
  <c r="T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8" i="9"/>
  <c r="M19" i="9"/>
  <c r="M20" i="9"/>
  <c r="M25" i="9"/>
  <c r="M26" i="9"/>
  <c r="M27" i="9"/>
  <c r="M28" i="9"/>
  <c r="M29" i="9"/>
  <c r="M33" i="9"/>
  <c r="N33" i="9"/>
  <c r="O33" i="9"/>
  <c r="P33" i="9"/>
  <c r="Q33" i="9"/>
  <c r="R33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S63" i="9"/>
  <c r="T63" i="9"/>
  <c r="O63" i="9"/>
  <c r="P63" i="9"/>
  <c r="Q63" i="9"/>
  <c r="R63" i="9"/>
  <c r="M64" i="9"/>
  <c r="N12" i="9"/>
  <c r="N13" i="9"/>
  <c r="N14" i="9"/>
  <c r="N15" i="9"/>
  <c r="N16" i="9"/>
  <c r="N17" i="9"/>
  <c r="N18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1" i="9"/>
  <c r="O14" i="9"/>
  <c r="O15" i="9"/>
  <c r="O16" i="9"/>
  <c r="O17" i="9"/>
  <c r="O18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8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8" i="9"/>
  <c r="Q19" i="9"/>
  <c r="Q20" i="9"/>
  <c r="Q25" i="9"/>
  <c r="Q26" i="9"/>
  <c r="Q27" i="9"/>
  <c r="Q28" i="9"/>
  <c r="Q29" i="9"/>
  <c r="Q34" i="9"/>
  <c r="Q35" i="9"/>
  <c r="Q36" i="9"/>
  <c r="S36" i="9"/>
  <c r="T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8" i="9"/>
  <c r="R19" i="9"/>
  <c r="R20" i="9"/>
  <c r="R25" i="9"/>
  <c r="R26" i="9"/>
  <c r="R27" i="9"/>
  <c r="R28" i="9"/>
  <c r="R29" i="9"/>
  <c r="R34" i="9"/>
  <c r="R35" i="9"/>
  <c r="S35" i="9"/>
  <c r="T35" i="9"/>
  <c r="R36" i="9"/>
  <c r="R37" i="9"/>
  <c r="R38" i="9"/>
  <c r="R39" i="9"/>
  <c r="R40" i="9"/>
  <c r="S40" i="9"/>
  <c r="T40" i="9"/>
  <c r="R41" i="9"/>
  <c r="R42" i="9"/>
  <c r="R44" i="9"/>
  <c r="S44" i="9"/>
  <c r="T44" i="9"/>
  <c r="R45" i="9"/>
  <c r="R46" i="9"/>
  <c r="R47" i="9"/>
  <c r="R48" i="9"/>
  <c r="R49" i="9"/>
  <c r="R50" i="9"/>
  <c r="R51" i="9"/>
  <c r="S51" i="9"/>
  <c r="T51" i="9"/>
  <c r="R52" i="9"/>
  <c r="S52" i="9"/>
  <c r="T52" i="9"/>
  <c r="R53" i="9"/>
  <c r="R57" i="9"/>
  <c r="R58" i="9"/>
  <c r="R59" i="9"/>
  <c r="R62" i="9"/>
  <c r="R64" i="9"/>
  <c r="B65" i="9"/>
  <c r="S64" i="9"/>
  <c r="T64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S48" i="9"/>
  <c r="T48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S29" i="9"/>
  <c r="T29" i="9"/>
  <c r="B29" i="9"/>
  <c r="B28" i="9"/>
  <c r="B27" i="9"/>
  <c r="B26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B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S20" i="9"/>
  <c r="T20" i="9"/>
  <c r="B20" i="9"/>
  <c r="S19" i="9"/>
  <c r="T19" i="9"/>
  <c r="B19" i="9"/>
  <c r="B18" i="9"/>
  <c r="B17" i="9"/>
  <c r="S16" i="9"/>
  <c r="T16" i="9"/>
  <c r="B16" i="9"/>
  <c r="B15" i="9"/>
  <c r="B14" i="9"/>
  <c r="S13" i="9"/>
  <c r="T13" i="9"/>
  <c r="B13" i="9"/>
  <c r="B12" i="9"/>
  <c r="B11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G101" i="8"/>
  <c r="G107" i="8"/>
  <c r="A108" i="8"/>
  <c r="G108" i="8"/>
  <c r="A109" i="8"/>
  <c r="G109" i="8"/>
  <c r="A110" i="8"/>
  <c r="G110" i="8"/>
  <c r="A111" i="8"/>
  <c r="G111" i="8"/>
  <c r="A112" i="8"/>
  <c r="G112" i="8"/>
  <c r="A113" i="8"/>
  <c r="G113" i="8"/>
  <c r="A114" i="8"/>
  <c r="G114" i="8"/>
  <c r="A116" i="8"/>
  <c r="G116" i="8"/>
  <c r="A117" i="8"/>
  <c r="G117" i="8"/>
  <c r="A118" i="8"/>
  <c r="G118" i="8"/>
  <c r="A119" i="8"/>
  <c r="G119" i="8"/>
  <c r="A120" i="8"/>
  <c r="G120" i="8"/>
  <c r="A121" i="8"/>
  <c r="G121" i="8"/>
  <c r="A122" i="8"/>
  <c r="G122" i="8"/>
  <c r="A123" i="8"/>
  <c r="G123" i="8"/>
  <c r="A124" i="8"/>
  <c r="G124" i="8"/>
  <c r="A128" i="8"/>
  <c r="G128" i="8"/>
  <c r="A129" i="8"/>
  <c r="G129" i="8"/>
  <c r="A130" i="8"/>
  <c r="G130" i="8"/>
  <c r="A131" i="8"/>
  <c r="G131" i="8"/>
  <c r="A132" i="8"/>
  <c r="G132" i="8"/>
  <c r="A133" i="8"/>
  <c r="G133" i="8"/>
  <c r="A134" i="8"/>
  <c r="G134" i="8"/>
  <c r="A135" i="8"/>
  <c r="G135" i="8"/>
  <c r="A136" i="8"/>
  <c r="G136" i="8"/>
  <c r="A137" i="8"/>
  <c r="G137" i="8"/>
  <c r="A139" i="8"/>
  <c r="G139" i="8"/>
  <c r="A140" i="8"/>
  <c r="G140" i="8"/>
  <c r="A141" i="8"/>
  <c r="G141" i="8"/>
  <c r="A142" i="8"/>
  <c r="G142" i="8"/>
  <c r="A143" i="8"/>
  <c r="G143" i="8"/>
  <c r="A144" i="8"/>
  <c r="G144" i="8"/>
  <c r="A145" i="8"/>
  <c r="G145" i="8"/>
  <c r="A146" i="8"/>
  <c r="G146" i="8"/>
  <c r="A147" i="8"/>
  <c r="G147" i="8"/>
  <c r="A148" i="8"/>
  <c r="G148" i="8"/>
  <c r="A152" i="8"/>
  <c r="G152" i="8"/>
  <c r="A153" i="8"/>
  <c r="G153" i="8"/>
  <c r="A154" i="8"/>
  <c r="G154" i="8"/>
  <c r="A157" i="8"/>
  <c r="G157" i="8"/>
  <c r="A158" i="8"/>
  <c r="G158" i="8"/>
  <c r="A159" i="8"/>
  <c r="G159" i="8"/>
  <c r="H101" i="8"/>
  <c r="H107" i="8"/>
  <c r="H108" i="8"/>
  <c r="H109" i="8"/>
  <c r="H110" i="8"/>
  <c r="H111" i="8"/>
  <c r="H112" i="8"/>
  <c r="H113" i="8"/>
  <c r="H114" i="8"/>
  <c r="H116" i="8"/>
  <c r="H117" i="8"/>
  <c r="H118" i="8"/>
  <c r="H119" i="8"/>
  <c r="H115" i="8"/>
  <c r="H120" i="8"/>
  <c r="H121" i="8"/>
  <c r="H122" i="8"/>
  <c r="H123" i="8"/>
  <c r="H124" i="8"/>
  <c r="H128" i="8"/>
  <c r="H129" i="8"/>
  <c r="H130" i="8"/>
  <c r="H131" i="8"/>
  <c r="H132" i="8"/>
  <c r="H133" i="8"/>
  <c r="H134" i="8"/>
  <c r="H135" i="8"/>
  <c r="H136" i="8"/>
  <c r="H137" i="8"/>
  <c r="H139" i="8"/>
  <c r="H140" i="8"/>
  <c r="H141" i="8"/>
  <c r="H142" i="8"/>
  <c r="H143" i="8"/>
  <c r="H144" i="8"/>
  <c r="H145" i="8"/>
  <c r="H146" i="8"/>
  <c r="H147" i="8"/>
  <c r="H148" i="8"/>
  <c r="H152" i="8"/>
  <c r="H153" i="8"/>
  <c r="H154" i="8"/>
  <c r="H157" i="8"/>
  <c r="H158" i="8"/>
  <c r="H159" i="8"/>
  <c r="I101" i="8"/>
  <c r="I107" i="8"/>
  <c r="I108" i="8"/>
  <c r="I109" i="8"/>
  <c r="I110" i="8"/>
  <c r="I111" i="8"/>
  <c r="I112" i="8"/>
  <c r="I113" i="8"/>
  <c r="I114" i="8"/>
  <c r="I116" i="8"/>
  <c r="I117" i="8"/>
  <c r="I118" i="8"/>
  <c r="I119" i="8"/>
  <c r="I120" i="8"/>
  <c r="I121" i="8"/>
  <c r="I122" i="8"/>
  <c r="I123" i="8"/>
  <c r="I124" i="8"/>
  <c r="I128" i="8"/>
  <c r="I129" i="8"/>
  <c r="I130" i="8"/>
  <c r="I131" i="8"/>
  <c r="I132" i="8"/>
  <c r="I133" i="8"/>
  <c r="I134" i="8"/>
  <c r="I135" i="8"/>
  <c r="I136" i="8"/>
  <c r="I137" i="8"/>
  <c r="I139" i="8"/>
  <c r="I140" i="8"/>
  <c r="I141" i="8"/>
  <c r="I142" i="8"/>
  <c r="I143" i="8"/>
  <c r="I144" i="8"/>
  <c r="I145" i="8"/>
  <c r="I146" i="8"/>
  <c r="I147" i="8"/>
  <c r="I148" i="8"/>
  <c r="I152" i="8"/>
  <c r="I151" i="8"/>
  <c r="I153" i="8"/>
  <c r="I154" i="8"/>
  <c r="I157" i="8"/>
  <c r="I158" i="8"/>
  <c r="I159" i="8"/>
  <c r="J101" i="8"/>
  <c r="J107" i="8"/>
  <c r="J108" i="8"/>
  <c r="J109" i="8"/>
  <c r="J110" i="8"/>
  <c r="J111" i="8"/>
  <c r="J112" i="8"/>
  <c r="J113" i="8"/>
  <c r="J114" i="8"/>
  <c r="J116" i="8"/>
  <c r="J117" i="8"/>
  <c r="J118" i="8"/>
  <c r="J119" i="8"/>
  <c r="J120" i="8"/>
  <c r="J121" i="8"/>
  <c r="J122" i="8"/>
  <c r="J123" i="8"/>
  <c r="J124" i="8"/>
  <c r="J128" i="8"/>
  <c r="J129" i="8"/>
  <c r="J130" i="8"/>
  <c r="J131" i="8"/>
  <c r="J132" i="8"/>
  <c r="J133" i="8"/>
  <c r="J134" i="8"/>
  <c r="J135" i="8"/>
  <c r="J136" i="8"/>
  <c r="J137" i="8"/>
  <c r="J139" i="8"/>
  <c r="J140" i="8"/>
  <c r="J141" i="8"/>
  <c r="J142" i="8"/>
  <c r="J143" i="8"/>
  <c r="J144" i="8"/>
  <c r="J145" i="8"/>
  <c r="J146" i="8"/>
  <c r="J147" i="8"/>
  <c r="J148" i="8"/>
  <c r="S148" i="8"/>
  <c r="T148" i="8"/>
  <c r="J152" i="8"/>
  <c r="J153" i="8"/>
  <c r="J154" i="8"/>
  <c r="J157" i="8"/>
  <c r="J158" i="8"/>
  <c r="J159" i="8"/>
  <c r="K101" i="8"/>
  <c r="K107" i="8"/>
  <c r="K108" i="8"/>
  <c r="K109" i="8"/>
  <c r="K110" i="8"/>
  <c r="K111" i="8"/>
  <c r="K112" i="8"/>
  <c r="K113" i="8"/>
  <c r="K114" i="8"/>
  <c r="K116" i="8"/>
  <c r="K117" i="8"/>
  <c r="K118" i="8"/>
  <c r="K119" i="8"/>
  <c r="K120" i="8"/>
  <c r="K121" i="8"/>
  <c r="K122" i="8"/>
  <c r="K123" i="8"/>
  <c r="K124" i="8"/>
  <c r="K128" i="8"/>
  <c r="K129" i="8"/>
  <c r="K130" i="8"/>
  <c r="K131" i="8"/>
  <c r="K132" i="8"/>
  <c r="K133" i="8"/>
  <c r="K134" i="8"/>
  <c r="K135" i="8"/>
  <c r="K136" i="8"/>
  <c r="K137" i="8"/>
  <c r="K139" i="8"/>
  <c r="K140" i="8"/>
  <c r="K141" i="8"/>
  <c r="K142" i="8"/>
  <c r="K143" i="8"/>
  <c r="K144" i="8"/>
  <c r="K145" i="8"/>
  <c r="K146" i="8"/>
  <c r="K147" i="8"/>
  <c r="K148" i="8"/>
  <c r="K152" i="8"/>
  <c r="K153" i="8"/>
  <c r="K154" i="8"/>
  <c r="K151" i="8"/>
  <c r="K157" i="8"/>
  <c r="K158" i="8"/>
  <c r="K159" i="8"/>
  <c r="L101" i="8"/>
  <c r="L107" i="8"/>
  <c r="L108" i="8"/>
  <c r="L109" i="8"/>
  <c r="L110" i="8"/>
  <c r="L111" i="8"/>
  <c r="L112" i="8"/>
  <c r="L113" i="8"/>
  <c r="L114" i="8"/>
  <c r="L116" i="8"/>
  <c r="L117" i="8"/>
  <c r="L115" i="8"/>
  <c r="L118" i="8"/>
  <c r="L119" i="8"/>
  <c r="L120" i="8"/>
  <c r="L121" i="8"/>
  <c r="L122" i="8"/>
  <c r="L123" i="8"/>
  <c r="L124" i="8"/>
  <c r="L128" i="8"/>
  <c r="L129" i="8"/>
  <c r="L130" i="8"/>
  <c r="L131" i="8"/>
  <c r="L132" i="8"/>
  <c r="L133" i="8"/>
  <c r="L134" i="8"/>
  <c r="L135" i="8"/>
  <c r="L136" i="8"/>
  <c r="L137" i="8"/>
  <c r="L139" i="8"/>
  <c r="L140" i="8"/>
  <c r="L141" i="8"/>
  <c r="L142" i="8"/>
  <c r="L143" i="8"/>
  <c r="L144" i="8"/>
  <c r="L145" i="8"/>
  <c r="L146" i="8"/>
  <c r="L147" i="8"/>
  <c r="L148" i="8"/>
  <c r="M148" i="8"/>
  <c r="N148" i="8"/>
  <c r="O148" i="8"/>
  <c r="P148" i="8"/>
  <c r="Q148" i="8"/>
  <c r="R148" i="8"/>
  <c r="L152" i="8"/>
  <c r="L153" i="8"/>
  <c r="L154" i="8"/>
  <c r="L157" i="8"/>
  <c r="L158" i="8"/>
  <c r="L159" i="8"/>
  <c r="M101" i="8"/>
  <c r="M107" i="8"/>
  <c r="M108" i="8"/>
  <c r="M109" i="8"/>
  <c r="M110" i="8"/>
  <c r="M111" i="8"/>
  <c r="M112" i="8"/>
  <c r="M113" i="8"/>
  <c r="M114" i="8"/>
  <c r="M116" i="8"/>
  <c r="M117" i="8"/>
  <c r="M118" i="8"/>
  <c r="M119" i="8"/>
  <c r="M120" i="8"/>
  <c r="M121" i="8"/>
  <c r="M122" i="8"/>
  <c r="M123" i="8"/>
  <c r="M124" i="8"/>
  <c r="M128" i="8"/>
  <c r="M129" i="8"/>
  <c r="M130" i="8"/>
  <c r="M131" i="8"/>
  <c r="M132" i="8"/>
  <c r="M133" i="8"/>
  <c r="M134" i="8"/>
  <c r="M135" i="8"/>
  <c r="M136" i="8"/>
  <c r="M137" i="8"/>
  <c r="M139" i="8"/>
  <c r="M140" i="8"/>
  <c r="M141" i="8"/>
  <c r="M142" i="8"/>
  <c r="M143" i="8"/>
  <c r="M144" i="8"/>
  <c r="M145" i="8"/>
  <c r="M146" i="8"/>
  <c r="M147" i="8"/>
  <c r="M152" i="8"/>
  <c r="M153" i="8"/>
  <c r="M154" i="8"/>
  <c r="M157" i="8"/>
  <c r="M158" i="8"/>
  <c r="M159" i="8"/>
  <c r="N101" i="8"/>
  <c r="N107" i="8"/>
  <c r="N108" i="8"/>
  <c r="N109" i="8"/>
  <c r="N110" i="8"/>
  <c r="N111" i="8"/>
  <c r="N112" i="8"/>
  <c r="N113" i="8"/>
  <c r="N114" i="8"/>
  <c r="N116" i="8"/>
  <c r="O116" i="8"/>
  <c r="P116" i="8"/>
  <c r="Q116" i="8"/>
  <c r="S116" i="8"/>
  <c r="T116" i="8"/>
  <c r="R116" i="8"/>
  <c r="N117" i="8"/>
  <c r="N118" i="8"/>
  <c r="N119" i="8"/>
  <c r="N120" i="8"/>
  <c r="N121" i="8"/>
  <c r="N122" i="8"/>
  <c r="N123" i="8"/>
  <c r="N124" i="8"/>
  <c r="N128" i="8"/>
  <c r="N129" i="8"/>
  <c r="N130" i="8"/>
  <c r="N131" i="8"/>
  <c r="N132" i="8"/>
  <c r="N133" i="8"/>
  <c r="N134" i="8"/>
  <c r="N135" i="8"/>
  <c r="O135" i="8"/>
  <c r="P135" i="8"/>
  <c r="Q135" i="8"/>
  <c r="R135" i="8"/>
  <c r="S135" i="8"/>
  <c r="T135" i="8"/>
  <c r="N136" i="8"/>
  <c r="N137" i="8"/>
  <c r="N139" i="8"/>
  <c r="N140" i="8"/>
  <c r="N141" i="8"/>
  <c r="N142" i="8"/>
  <c r="N143" i="8"/>
  <c r="S143" i="8"/>
  <c r="T143" i="8"/>
  <c r="N144" i="8"/>
  <c r="N145" i="8"/>
  <c r="N146" i="8"/>
  <c r="N147" i="8"/>
  <c r="N152" i="8"/>
  <c r="N153" i="8"/>
  <c r="N154" i="8"/>
  <c r="N151" i="8"/>
  <c r="N157" i="8"/>
  <c r="N158" i="8"/>
  <c r="N159" i="8"/>
  <c r="O101" i="8"/>
  <c r="O107" i="8"/>
  <c r="O108" i="8"/>
  <c r="O106" i="8"/>
  <c r="O109" i="8"/>
  <c r="O110" i="8"/>
  <c r="O111" i="8"/>
  <c r="O112" i="8"/>
  <c r="O113" i="8"/>
  <c r="O114" i="8"/>
  <c r="O117" i="8"/>
  <c r="O118" i="8"/>
  <c r="O119" i="8"/>
  <c r="O120" i="8"/>
  <c r="O121" i="8"/>
  <c r="O122" i="8"/>
  <c r="O123" i="8"/>
  <c r="O124" i="8"/>
  <c r="O128" i="8"/>
  <c r="O129" i="8"/>
  <c r="O130" i="8"/>
  <c r="O131" i="8"/>
  <c r="O132" i="8"/>
  <c r="O133" i="8"/>
  <c r="O134" i="8"/>
  <c r="O136" i="8"/>
  <c r="O137" i="8"/>
  <c r="O139" i="8"/>
  <c r="O140" i="8"/>
  <c r="O141" i="8"/>
  <c r="O142" i="8"/>
  <c r="O143" i="8"/>
  <c r="P143" i="8"/>
  <c r="Q143" i="8"/>
  <c r="R143" i="8"/>
  <c r="O144" i="8"/>
  <c r="O145" i="8"/>
  <c r="O146" i="8"/>
  <c r="O147" i="8"/>
  <c r="P147" i="8"/>
  <c r="Q147" i="8"/>
  <c r="R147" i="8"/>
  <c r="S147" i="8"/>
  <c r="T147" i="8"/>
  <c r="O152" i="8"/>
  <c r="O153" i="8"/>
  <c r="O154" i="8"/>
  <c r="P154" i="8"/>
  <c r="Q154" i="8"/>
  <c r="R154" i="8"/>
  <c r="S154" i="8"/>
  <c r="T154" i="8"/>
  <c r="O157" i="8"/>
  <c r="O158" i="8"/>
  <c r="O159" i="8"/>
  <c r="S159" i="8"/>
  <c r="T159" i="8"/>
  <c r="P101" i="8"/>
  <c r="P107" i="8"/>
  <c r="P108" i="8"/>
  <c r="P109" i="8"/>
  <c r="S109" i="8"/>
  <c r="T109" i="8"/>
  <c r="P110" i="8"/>
  <c r="Q110" i="8"/>
  <c r="R110" i="8"/>
  <c r="S110" i="8"/>
  <c r="T110" i="8"/>
  <c r="P111" i="8"/>
  <c r="P112" i="8"/>
  <c r="P113" i="8"/>
  <c r="P114" i="8"/>
  <c r="Q114" i="8"/>
  <c r="S114" i="8"/>
  <c r="T114" i="8"/>
  <c r="R114" i="8"/>
  <c r="P117" i="8"/>
  <c r="P118" i="8"/>
  <c r="P119" i="8"/>
  <c r="P120" i="8"/>
  <c r="P121" i="8"/>
  <c r="P122" i="8"/>
  <c r="P123" i="8"/>
  <c r="P124" i="8"/>
  <c r="P128" i="8"/>
  <c r="P129" i="8"/>
  <c r="P130" i="8"/>
  <c r="P131" i="8"/>
  <c r="P132" i="8"/>
  <c r="P133" i="8"/>
  <c r="P134" i="8"/>
  <c r="P136" i="8"/>
  <c r="P137" i="8"/>
  <c r="S137" i="8"/>
  <c r="T137" i="8"/>
  <c r="P139" i="8"/>
  <c r="P140" i="8"/>
  <c r="P141" i="8"/>
  <c r="P142" i="8"/>
  <c r="P144" i="8"/>
  <c r="P145" i="8"/>
  <c r="P146" i="8"/>
  <c r="P152" i="8"/>
  <c r="P153" i="8"/>
  <c r="P157" i="8"/>
  <c r="P158" i="8"/>
  <c r="P159" i="8"/>
  <c r="Q101" i="8"/>
  <c r="Q107" i="8"/>
  <c r="Q108" i="8"/>
  <c r="Q109" i="8"/>
  <c r="Q111" i="8"/>
  <c r="Q112" i="8"/>
  <c r="S112" i="8"/>
  <c r="T112" i="8"/>
  <c r="Q113" i="8"/>
  <c r="Q106" i="8"/>
  <c r="Q117" i="8"/>
  <c r="Q118" i="8"/>
  <c r="R118" i="8"/>
  <c r="S118" i="8"/>
  <c r="T118" i="8"/>
  <c r="Q119" i="8"/>
  <c r="Q120" i="8"/>
  <c r="Q121" i="8"/>
  <c r="Q122" i="8"/>
  <c r="R122" i="8"/>
  <c r="S122" i="8"/>
  <c r="T122" i="8"/>
  <c r="Q123" i="8"/>
  <c r="Q124" i="8"/>
  <c r="Q128" i="8"/>
  <c r="Q129" i="8"/>
  <c r="R129" i="8"/>
  <c r="S129" i="8"/>
  <c r="T129" i="8"/>
  <c r="Q130" i="8"/>
  <c r="Q131" i="8"/>
  <c r="Q132" i="8"/>
  <c r="Q133" i="8"/>
  <c r="S133" i="8"/>
  <c r="T133" i="8"/>
  <c r="R133" i="8"/>
  <c r="Q134" i="8"/>
  <c r="Q136" i="8"/>
  <c r="Q137" i="8"/>
  <c r="R137" i="8"/>
  <c r="Q139" i="8"/>
  <c r="Q140" i="8"/>
  <c r="Q141" i="8"/>
  <c r="Q142" i="8"/>
  <c r="Q144" i="8"/>
  <c r="Q145" i="8"/>
  <c r="Q146" i="8"/>
  <c r="S146" i="8"/>
  <c r="T146" i="8"/>
  <c r="R146" i="8"/>
  <c r="Q152" i="8"/>
  <c r="Q153" i="8"/>
  <c r="Q157" i="8"/>
  <c r="Q158" i="8"/>
  <c r="Q159" i="8"/>
  <c r="R159" i="8"/>
  <c r="R101" i="8"/>
  <c r="R107" i="8"/>
  <c r="R108" i="8"/>
  <c r="R109" i="8"/>
  <c r="R111" i="8"/>
  <c r="R112" i="8"/>
  <c r="R113" i="8"/>
  <c r="S113" i="8"/>
  <c r="T113" i="8"/>
  <c r="R117" i="8"/>
  <c r="R119" i="8"/>
  <c r="R120" i="8"/>
  <c r="R121" i="8"/>
  <c r="S121" i="8"/>
  <c r="T121" i="8"/>
  <c r="R123" i="8"/>
  <c r="R124" i="8"/>
  <c r="R128" i="8"/>
  <c r="R130" i="8"/>
  <c r="R131" i="8"/>
  <c r="R132" i="8"/>
  <c r="R134" i="8"/>
  <c r="R136" i="8"/>
  <c r="R139" i="8"/>
  <c r="R140" i="8"/>
  <c r="R141" i="8"/>
  <c r="S141" i="8"/>
  <c r="T141" i="8"/>
  <c r="R142" i="8"/>
  <c r="S142" i="8"/>
  <c r="T142" i="8"/>
  <c r="R144" i="8"/>
  <c r="R145" i="8"/>
  <c r="R152" i="8"/>
  <c r="R153" i="8"/>
  <c r="R157" i="8"/>
  <c r="R158" i="8"/>
  <c r="A160" i="8"/>
  <c r="B160" i="8"/>
  <c r="B159" i="8"/>
  <c r="B158" i="8"/>
  <c r="B157" i="8"/>
  <c r="A156" i="8"/>
  <c r="B156" i="8"/>
  <c r="A155" i="8"/>
  <c r="B155" i="8"/>
  <c r="B154" i="8"/>
  <c r="B153" i="8"/>
  <c r="B152" i="8"/>
  <c r="A151" i="8"/>
  <c r="B151" i="8"/>
  <c r="A150" i="8"/>
  <c r="B150" i="8"/>
  <c r="A149" i="8"/>
  <c r="B149" i="8"/>
  <c r="B148" i="8"/>
  <c r="B147" i="8"/>
  <c r="B146" i="8"/>
  <c r="B145" i="8"/>
  <c r="S144" i="8"/>
  <c r="T144" i="8"/>
  <c r="B144" i="8"/>
  <c r="B143" i="8"/>
  <c r="B142" i="8"/>
  <c r="B141" i="8"/>
  <c r="B140" i="8"/>
  <c r="B139" i="8"/>
  <c r="A138" i="8"/>
  <c r="B138" i="8"/>
  <c r="B137" i="8"/>
  <c r="B136" i="8"/>
  <c r="B135" i="8"/>
  <c r="B134" i="8"/>
  <c r="B133" i="8"/>
  <c r="B132" i="8"/>
  <c r="S131" i="8"/>
  <c r="T131" i="8"/>
  <c r="B131" i="8"/>
  <c r="B130" i="8"/>
  <c r="B129" i="8"/>
  <c r="B128" i="8"/>
  <c r="A127" i="8"/>
  <c r="B127" i="8"/>
  <c r="A126" i="8"/>
  <c r="B126" i="8"/>
  <c r="A125" i="8"/>
  <c r="B125" i="8"/>
  <c r="B124" i="8"/>
  <c r="B123" i="8"/>
  <c r="B122" i="8"/>
  <c r="B121" i="8"/>
  <c r="B120" i="8"/>
  <c r="B119" i="8"/>
  <c r="B118" i="8"/>
  <c r="B117" i="8"/>
  <c r="B116" i="8"/>
  <c r="A115" i="8"/>
  <c r="B115" i="8"/>
  <c r="B114" i="8"/>
  <c r="B113" i="8"/>
  <c r="B112" i="8"/>
  <c r="B111" i="8"/>
  <c r="B110" i="8"/>
  <c r="B109" i="8"/>
  <c r="S108" i="8"/>
  <c r="T108" i="8"/>
  <c r="B108" i="8"/>
  <c r="B107" i="8"/>
  <c r="A106" i="8"/>
  <c r="B106" i="8"/>
  <c r="A105" i="8"/>
  <c r="B105" i="8"/>
  <c r="T9" i="8"/>
  <c r="T104" i="8"/>
  <c r="T103" i="8"/>
  <c r="S103" i="8"/>
  <c r="R8" i="8"/>
  <c r="R103" i="8"/>
  <c r="Q8" i="8"/>
  <c r="Q103" i="8"/>
  <c r="P8" i="8"/>
  <c r="P103" i="8"/>
  <c r="O8" i="8"/>
  <c r="O103" i="8"/>
  <c r="N8" i="8"/>
  <c r="N103" i="8"/>
  <c r="M8" i="8"/>
  <c r="M103" i="8"/>
  <c r="L8" i="8"/>
  <c r="L103" i="8"/>
  <c r="K8" i="8"/>
  <c r="K103" i="8"/>
  <c r="J8" i="8"/>
  <c r="J103" i="8"/>
  <c r="I8" i="8"/>
  <c r="I103" i="8"/>
  <c r="H8" i="8"/>
  <c r="H103" i="8"/>
  <c r="G8" i="8"/>
  <c r="G103" i="8"/>
  <c r="S7" i="8"/>
  <c r="S102" i="8"/>
  <c r="B102" i="8"/>
  <c r="G59" i="8"/>
  <c r="G60" i="8"/>
  <c r="G63" i="8"/>
  <c r="G64" i="8"/>
  <c r="G65" i="8"/>
  <c r="H59" i="8"/>
  <c r="H58" i="8"/>
  <c r="H60" i="8"/>
  <c r="H63" i="8"/>
  <c r="H64" i="8"/>
  <c r="H65" i="8"/>
  <c r="I59" i="8"/>
  <c r="I60" i="8"/>
  <c r="I63" i="8"/>
  <c r="I64" i="8"/>
  <c r="I65" i="8"/>
  <c r="J59" i="8"/>
  <c r="J60" i="8"/>
  <c r="J63" i="8"/>
  <c r="J64" i="8"/>
  <c r="J65" i="8"/>
  <c r="K59" i="8"/>
  <c r="K60" i="8"/>
  <c r="K63" i="8"/>
  <c r="K64" i="8"/>
  <c r="K65" i="8"/>
  <c r="L59" i="8"/>
  <c r="L58" i="8"/>
  <c r="L60" i="8"/>
  <c r="L63" i="8"/>
  <c r="L64" i="8"/>
  <c r="L65" i="8"/>
  <c r="M59" i="8"/>
  <c r="M60" i="8"/>
  <c r="M63" i="8"/>
  <c r="M64" i="8"/>
  <c r="M65" i="8"/>
  <c r="N59" i="8"/>
  <c r="N60" i="8"/>
  <c r="N63" i="8"/>
  <c r="N64" i="8"/>
  <c r="N65" i="8"/>
  <c r="O59" i="8"/>
  <c r="O60" i="8"/>
  <c r="O63" i="8"/>
  <c r="O64" i="8"/>
  <c r="O65" i="8"/>
  <c r="P59" i="8"/>
  <c r="P60" i="8"/>
  <c r="P58" i="8"/>
  <c r="P63" i="8"/>
  <c r="P64" i="8"/>
  <c r="P65" i="8"/>
  <c r="Q59" i="8"/>
  <c r="Q60" i="8"/>
  <c r="Q63" i="8"/>
  <c r="Q64" i="8"/>
  <c r="Q65" i="8"/>
  <c r="R59" i="8"/>
  <c r="R60" i="8"/>
  <c r="R63" i="8"/>
  <c r="R64" i="8"/>
  <c r="R65" i="8"/>
  <c r="B66" i="8"/>
  <c r="B65" i="8"/>
  <c r="B64" i="8"/>
  <c r="B63" i="8"/>
  <c r="B62" i="8"/>
  <c r="B61" i="8"/>
  <c r="B60" i="8"/>
  <c r="B59" i="8"/>
  <c r="B58" i="8"/>
  <c r="B57" i="8"/>
  <c r="B56" i="8"/>
  <c r="S55" i="8"/>
  <c r="T55" i="8"/>
  <c r="B55" i="8"/>
  <c r="S54" i="8"/>
  <c r="T54" i="8"/>
  <c r="B54" i="8"/>
  <c r="S53" i="8"/>
  <c r="T53" i="8"/>
  <c r="B53" i="8"/>
  <c r="S52" i="8"/>
  <c r="T52" i="8"/>
  <c r="B52" i="8"/>
  <c r="S51" i="8"/>
  <c r="T51" i="8"/>
  <c r="B51" i="8"/>
  <c r="S50" i="8"/>
  <c r="T50" i="8"/>
  <c r="B50" i="8"/>
  <c r="S49" i="8"/>
  <c r="T49" i="8"/>
  <c r="B49" i="8"/>
  <c r="S48" i="8"/>
  <c r="T48" i="8"/>
  <c r="B48" i="8"/>
  <c r="S47" i="8"/>
  <c r="T47" i="8"/>
  <c r="B47" i="8"/>
  <c r="S46" i="8"/>
  <c r="T46" i="8"/>
  <c r="B46" i="8"/>
  <c r="S45" i="8"/>
  <c r="T45" i="8"/>
  <c r="B45" i="8"/>
  <c r="S44" i="8"/>
  <c r="T44" i="8"/>
  <c r="B44" i="8"/>
  <c r="B43" i="8"/>
  <c r="S42" i="8"/>
  <c r="T42" i="8"/>
  <c r="B42" i="8"/>
  <c r="S41" i="8"/>
  <c r="T41" i="8"/>
  <c r="B41" i="8"/>
  <c r="S40" i="8"/>
  <c r="T40" i="8"/>
  <c r="B40" i="8"/>
  <c r="S39" i="8"/>
  <c r="T39" i="8"/>
  <c r="B39" i="8"/>
  <c r="S38" i="8"/>
  <c r="T38" i="8"/>
  <c r="B38" i="8"/>
  <c r="S37" i="8"/>
  <c r="T37" i="8"/>
  <c r="B37" i="8"/>
  <c r="S36" i="8"/>
  <c r="T36" i="8"/>
  <c r="B36" i="8"/>
  <c r="S35" i="8"/>
  <c r="T35" i="8"/>
  <c r="B35" i="8"/>
  <c r="S34" i="8"/>
  <c r="T34" i="8"/>
  <c r="B34" i="8"/>
  <c r="S33" i="8"/>
  <c r="T33" i="8"/>
  <c r="B33" i="8"/>
  <c r="B32" i="8"/>
  <c r="B31" i="8"/>
  <c r="B30" i="8"/>
  <c r="S29" i="8"/>
  <c r="T29" i="8"/>
  <c r="B29" i="8"/>
  <c r="S28" i="8"/>
  <c r="T28" i="8"/>
  <c r="B28" i="8"/>
  <c r="S27" i="8"/>
  <c r="T27" i="8"/>
  <c r="B27" i="8"/>
  <c r="S26" i="8"/>
  <c r="T26" i="8"/>
  <c r="B26" i="8"/>
  <c r="S25" i="8"/>
  <c r="T25" i="8"/>
  <c r="B25" i="8"/>
  <c r="G24" i="8"/>
  <c r="H24" i="8"/>
  <c r="I24" i="8"/>
  <c r="J24" i="8"/>
  <c r="K24" i="8"/>
  <c r="L24" i="8"/>
  <c r="M24" i="8"/>
  <c r="N24" i="8"/>
  <c r="O24" i="8"/>
  <c r="P24" i="8"/>
  <c r="Q24" i="8"/>
  <c r="R24" i="8"/>
  <c r="B24" i="8"/>
  <c r="G23" i="8"/>
  <c r="H23" i="8"/>
  <c r="I23" i="8"/>
  <c r="J23" i="8"/>
  <c r="K23" i="8"/>
  <c r="L23" i="8"/>
  <c r="M23" i="8"/>
  <c r="N23" i="8"/>
  <c r="O23" i="8"/>
  <c r="P23" i="8"/>
  <c r="Q23" i="8"/>
  <c r="R23" i="8"/>
  <c r="B23" i="8"/>
  <c r="G22" i="8"/>
  <c r="H22" i="8"/>
  <c r="I22" i="8"/>
  <c r="J22" i="8"/>
  <c r="K22" i="8"/>
  <c r="L22" i="8"/>
  <c r="M22" i="8"/>
  <c r="N22" i="8"/>
  <c r="O22" i="8"/>
  <c r="P22" i="8"/>
  <c r="Q22" i="8"/>
  <c r="R22" i="8"/>
  <c r="B22" i="8"/>
  <c r="G21" i="8"/>
  <c r="H21" i="8"/>
  <c r="I21" i="8"/>
  <c r="J21" i="8"/>
  <c r="K21" i="8"/>
  <c r="L21" i="8"/>
  <c r="M21" i="8"/>
  <c r="N21" i="8"/>
  <c r="O21" i="8"/>
  <c r="P21" i="8"/>
  <c r="Q21" i="8"/>
  <c r="R21" i="8"/>
  <c r="B21" i="8"/>
  <c r="S20" i="8"/>
  <c r="T20" i="8"/>
  <c r="B20" i="8"/>
  <c r="S19" i="8"/>
  <c r="T19" i="8"/>
  <c r="B19" i="8"/>
  <c r="S18" i="8"/>
  <c r="T18" i="8"/>
  <c r="B18" i="8"/>
  <c r="S17" i="8"/>
  <c r="T17" i="8"/>
  <c r="B17" i="8"/>
  <c r="S16" i="8"/>
  <c r="T16" i="8"/>
  <c r="B16" i="8"/>
  <c r="S15" i="8"/>
  <c r="T15" i="8"/>
  <c r="B15" i="8"/>
  <c r="S14" i="8"/>
  <c r="T14" i="8"/>
  <c r="B14" i="8"/>
  <c r="S13" i="8"/>
  <c r="T13" i="8"/>
  <c r="B13" i="8"/>
  <c r="S12" i="8"/>
  <c r="T12" i="8"/>
  <c r="B12" i="8"/>
  <c r="B11" i="8"/>
  <c r="B10" i="8"/>
  <c r="B7" i="8"/>
  <c r="R5" i="8"/>
  <c r="Q5" i="8"/>
  <c r="P5" i="8"/>
  <c r="O5" i="8"/>
  <c r="N5" i="8"/>
  <c r="M5" i="8"/>
  <c r="L5" i="8"/>
  <c r="K5" i="8"/>
  <c r="J5" i="8"/>
  <c r="I5" i="8"/>
  <c r="H5" i="8"/>
  <c r="G5" i="8"/>
  <c r="E4" i="8"/>
  <c r="E3" i="8"/>
  <c r="E2" i="8"/>
  <c r="A107" i="4"/>
  <c r="G101" i="4"/>
  <c r="G107" i="4"/>
  <c r="A108" i="4"/>
  <c r="G108" i="4"/>
  <c r="A109" i="4"/>
  <c r="G109" i="4"/>
  <c r="A110" i="4"/>
  <c r="G110" i="4"/>
  <c r="A111" i="4"/>
  <c r="G111" i="4"/>
  <c r="A112" i="4"/>
  <c r="G112" i="4"/>
  <c r="A113" i="4"/>
  <c r="G113" i="4"/>
  <c r="A114" i="4"/>
  <c r="G114" i="4"/>
  <c r="A116" i="4"/>
  <c r="G116" i="4"/>
  <c r="A117" i="4"/>
  <c r="G117" i="4"/>
  <c r="A118" i="4"/>
  <c r="G118" i="4"/>
  <c r="A119" i="4"/>
  <c r="G119" i="4"/>
  <c r="A120" i="4"/>
  <c r="G120" i="4"/>
  <c r="A121" i="4"/>
  <c r="G121" i="4"/>
  <c r="A122" i="4"/>
  <c r="G122" i="4"/>
  <c r="A123" i="4"/>
  <c r="G123" i="4"/>
  <c r="A124" i="4"/>
  <c r="G124" i="4"/>
  <c r="A128" i="4"/>
  <c r="G128" i="4"/>
  <c r="A129" i="4"/>
  <c r="G129" i="4"/>
  <c r="A130" i="4"/>
  <c r="G130" i="4"/>
  <c r="A131" i="4"/>
  <c r="G131" i="4"/>
  <c r="A132" i="4"/>
  <c r="G132" i="4"/>
  <c r="A133" i="4"/>
  <c r="G133" i="4"/>
  <c r="A134" i="4"/>
  <c r="G134" i="4"/>
  <c r="A135" i="4"/>
  <c r="G135" i="4"/>
  <c r="A136" i="4"/>
  <c r="G136" i="4"/>
  <c r="A137" i="4"/>
  <c r="G137" i="4"/>
  <c r="A139" i="4"/>
  <c r="G139" i="4"/>
  <c r="A140" i="4"/>
  <c r="G140" i="4"/>
  <c r="A141" i="4"/>
  <c r="G141" i="4"/>
  <c r="A142" i="4"/>
  <c r="G142" i="4"/>
  <c r="A143" i="4"/>
  <c r="G143" i="4"/>
  <c r="A144" i="4"/>
  <c r="G144" i="4"/>
  <c r="A145" i="4"/>
  <c r="G145" i="4"/>
  <c r="A146" i="4"/>
  <c r="G146" i="4"/>
  <c r="A147" i="4"/>
  <c r="G147" i="4"/>
  <c r="A148" i="4"/>
  <c r="G148" i="4"/>
  <c r="A152" i="4"/>
  <c r="G152" i="4"/>
  <c r="A153" i="4"/>
  <c r="G153" i="4"/>
  <c r="A154" i="4"/>
  <c r="G154" i="4"/>
  <c r="A157" i="4"/>
  <c r="G157" i="4"/>
  <c r="A158" i="4"/>
  <c r="G158" i="4"/>
  <c r="A159" i="4"/>
  <c r="G159" i="4"/>
  <c r="H101" i="4"/>
  <c r="H107" i="4"/>
  <c r="H108" i="4"/>
  <c r="H109" i="4"/>
  <c r="H106" i="4"/>
  <c r="H110" i="4"/>
  <c r="H111" i="4"/>
  <c r="H112" i="4"/>
  <c r="H113" i="4"/>
  <c r="H114" i="4"/>
  <c r="H116" i="4"/>
  <c r="H117" i="4"/>
  <c r="H118" i="4"/>
  <c r="H119" i="4"/>
  <c r="H120" i="4"/>
  <c r="H121" i="4"/>
  <c r="H122" i="4"/>
  <c r="H123" i="4"/>
  <c r="H124" i="4"/>
  <c r="H128" i="4"/>
  <c r="H129" i="4"/>
  <c r="H130" i="4"/>
  <c r="H131" i="4"/>
  <c r="H132" i="4"/>
  <c r="H133" i="4"/>
  <c r="H134" i="4"/>
  <c r="H135" i="4"/>
  <c r="H136" i="4"/>
  <c r="H137" i="4"/>
  <c r="H139" i="4"/>
  <c r="H140" i="4"/>
  <c r="H141" i="4"/>
  <c r="H142" i="4"/>
  <c r="H143" i="4"/>
  <c r="H144" i="4"/>
  <c r="H145" i="4"/>
  <c r="H146" i="4"/>
  <c r="H147" i="4"/>
  <c r="H148" i="4"/>
  <c r="H152" i="4"/>
  <c r="H153" i="4"/>
  <c r="H154" i="4"/>
  <c r="H157" i="4"/>
  <c r="H158" i="4"/>
  <c r="H159" i="4"/>
  <c r="I101" i="4"/>
  <c r="I107" i="4"/>
  <c r="I108" i="4"/>
  <c r="I109" i="4"/>
  <c r="I110" i="4"/>
  <c r="I111" i="4"/>
  <c r="I112" i="4"/>
  <c r="I113" i="4"/>
  <c r="I114" i="4"/>
  <c r="I116" i="4"/>
  <c r="I117" i="4"/>
  <c r="I118" i="4"/>
  <c r="I119" i="4"/>
  <c r="I120" i="4"/>
  <c r="I121" i="4"/>
  <c r="I122" i="4"/>
  <c r="I123" i="4"/>
  <c r="I124" i="4"/>
  <c r="I128" i="4"/>
  <c r="I129" i="4"/>
  <c r="I130" i="4"/>
  <c r="I131" i="4"/>
  <c r="I132" i="4"/>
  <c r="I133" i="4"/>
  <c r="I134" i="4"/>
  <c r="I135" i="4"/>
  <c r="I136" i="4"/>
  <c r="I137" i="4"/>
  <c r="I139" i="4"/>
  <c r="I140" i="4"/>
  <c r="I141" i="4"/>
  <c r="I142" i="4"/>
  <c r="I143" i="4"/>
  <c r="I144" i="4"/>
  <c r="I145" i="4"/>
  <c r="I146" i="4"/>
  <c r="I147" i="4"/>
  <c r="I148" i="4"/>
  <c r="I152" i="4"/>
  <c r="I153" i="4"/>
  <c r="I154" i="4"/>
  <c r="I157" i="4"/>
  <c r="I158" i="4"/>
  <c r="I159" i="4"/>
  <c r="J101" i="4"/>
  <c r="J107" i="4"/>
  <c r="J108" i="4"/>
  <c r="J109" i="4"/>
  <c r="J110" i="4"/>
  <c r="J111" i="4"/>
  <c r="J112" i="4"/>
  <c r="J113" i="4"/>
  <c r="J114" i="4"/>
  <c r="J116" i="4"/>
  <c r="J117" i="4"/>
  <c r="J118" i="4"/>
  <c r="J119" i="4"/>
  <c r="J120" i="4"/>
  <c r="J121" i="4"/>
  <c r="J122" i="4"/>
  <c r="J123" i="4"/>
  <c r="J124" i="4"/>
  <c r="J128" i="4"/>
  <c r="J129" i="4"/>
  <c r="J130" i="4"/>
  <c r="J131" i="4"/>
  <c r="J132" i="4"/>
  <c r="J133" i="4"/>
  <c r="J134" i="4"/>
  <c r="J135" i="4"/>
  <c r="J136" i="4"/>
  <c r="J137" i="4"/>
  <c r="J139" i="4"/>
  <c r="J138" i="4"/>
  <c r="J140" i="4"/>
  <c r="J141" i="4"/>
  <c r="J142" i="4"/>
  <c r="J143" i="4"/>
  <c r="J144" i="4"/>
  <c r="J145" i="4"/>
  <c r="J146" i="4"/>
  <c r="J147" i="4"/>
  <c r="J148" i="4"/>
  <c r="J152" i="4"/>
  <c r="J153" i="4"/>
  <c r="J154" i="4"/>
  <c r="J157" i="4"/>
  <c r="J158" i="4"/>
  <c r="J159" i="4"/>
  <c r="K101" i="4"/>
  <c r="K107" i="4"/>
  <c r="K108" i="4"/>
  <c r="K109" i="4"/>
  <c r="K110" i="4"/>
  <c r="K111" i="4"/>
  <c r="K112" i="4"/>
  <c r="K113" i="4"/>
  <c r="K114" i="4"/>
  <c r="K116" i="4"/>
  <c r="K117" i="4"/>
  <c r="K118" i="4"/>
  <c r="K119" i="4"/>
  <c r="K120" i="4"/>
  <c r="L120" i="4"/>
  <c r="M120" i="4"/>
  <c r="N120" i="4"/>
  <c r="O120" i="4"/>
  <c r="P120" i="4"/>
  <c r="Q120" i="4"/>
  <c r="R120" i="4"/>
  <c r="S120" i="4"/>
  <c r="T120" i="4"/>
  <c r="K121" i="4"/>
  <c r="K122" i="4"/>
  <c r="K123" i="4"/>
  <c r="K124" i="4"/>
  <c r="K128" i="4"/>
  <c r="K129" i="4"/>
  <c r="K130" i="4"/>
  <c r="K131" i="4"/>
  <c r="K132" i="4"/>
  <c r="K133" i="4"/>
  <c r="K134" i="4"/>
  <c r="K135" i="4"/>
  <c r="K136" i="4"/>
  <c r="K137" i="4"/>
  <c r="K127" i="4"/>
  <c r="K139" i="4"/>
  <c r="K140" i="4"/>
  <c r="K141" i="4"/>
  <c r="K142" i="4"/>
  <c r="K143" i="4"/>
  <c r="K144" i="4"/>
  <c r="K145" i="4"/>
  <c r="K146" i="4"/>
  <c r="K147" i="4"/>
  <c r="K148" i="4"/>
  <c r="K152" i="4"/>
  <c r="K153" i="4"/>
  <c r="K154" i="4"/>
  <c r="K157" i="4"/>
  <c r="K158" i="4"/>
  <c r="K159" i="4"/>
  <c r="L101" i="4"/>
  <c r="L107" i="4"/>
  <c r="L108" i="4"/>
  <c r="L109" i="4"/>
  <c r="L110" i="4"/>
  <c r="L111" i="4"/>
  <c r="L112" i="4"/>
  <c r="L113" i="4"/>
  <c r="L114" i="4"/>
  <c r="L116" i="4"/>
  <c r="L117" i="4"/>
  <c r="L118" i="4"/>
  <c r="L119" i="4"/>
  <c r="L121" i="4"/>
  <c r="L122" i="4"/>
  <c r="L123" i="4"/>
  <c r="L124" i="4"/>
  <c r="L128" i="4"/>
  <c r="L129" i="4"/>
  <c r="L130" i="4"/>
  <c r="L131" i="4"/>
  <c r="L132" i="4"/>
  <c r="L133" i="4"/>
  <c r="L134" i="4"/>
  <c r="L135" i="4"/>
  <c r="L136" i="4"/>
  <c r="L137" i="4"/>
  <c r="L139" i="4"/>
  <c r="L140" i="4"/>
  <c r="L141" i="4"/>
  <c r="L142" i="4"/>
  <c r="L143" i="4"/>
  <c r="L144" i="4"/>
  <c r="L145" i="4"/>
  <c r="L146" i="4"/>
  <c r="L147" i="4"/>
  <c r="L148" i="4"/>
  <c r="L152" i="4"/>
  <c r="L153" i="4"/>
  <c r="L154" i="4"/>
  <c r="L157" i="4"/>
  <c r="L158" i="4"/>
  <c r="L159" i="4"/>
  <c r="M101" i="4"/>
  <c r="M107" i="4"/>
  <c r="M108" i="4"/>
  <c r="M109" i="4"/>
  <c r="M110" i="4"/>
  <c r="S110" i="4"/>
  <c r="T110" i="4"/>
  <c r="N110" i="4"/>
  <c r="O110" i="4"/>
  <c r="P110" i="4"/>
  <c r="Q110" i="4"/>
  <c r="R110" i="4"/>
  <c r="M111" i="4"/>
  <c r="M112" i="4"/>
  <c r="M113" i="4"/>
  <c r="M114" i="4"/>
  <c r="M116" i="4"/>
  <c r="M117" i="4"/>
  <c r="M118" i="4"/>
  <c r="M119" i="4"/>
  <c r="M121" i="4"/>
  <c r="M122" i="4"/>
  <c r="M123" i="4"/>
  <c r="M124" i="4"/>
  <c r="M128" i="4"/>
  <c r="M129" i="4"/>
  <c r="M130" i="4"/>
  <c r="M131" i="4"/>
  <c r="M132" i="4"/>
  <c r="M133" i="4"/>
  <c r="M134" i="4"/>
  <c r="M135" i="4"/>
  <c r="M136" i="4"/>
  <c r="M137" i="4"/>
  <c r="M139" i="4"/>
  <c r="N139" i="4"/>
  <c r="O139" i="4"/>
  <c r="P139" i="4"/>
  <c r="Q139" i="4"/>
  <c r="R139" i="4"/>
  <c r="S139" i="4"/>
  <c r="T139" i="4"/>
  <c r="M140" i="4"/>
  <c r="M141" i="4"/>
  <c r="M142" i="4"/>
  <c r="M143" i="4"/>
  <c r="M144" i="4"/>
  <c r="S144" i="4"/>
  <c r="T144" i="4"/>
  <c r="M145" i="4"/>
  <c r="M146" i="4"/>
  <c r="M147" i="4"/>
  <c r="M148" i="4"/>
  <c r="M152" i="4"/>
  <c r="M153" i="4"/>
  <c r="M154" i="4"/>
  <c r="M157" i="4"/>
  <c r="M158" i="4"/>
  <c r="M159" i="4"/>
  <c r="S159" i="4"/>
  <c r="T159" i="4"/>
  <c r="N101" i="4"/>
  <c r="N107" i="4"/>
  <c r="N108" i="4"/>
  <c r="N109" i="4"/>
  <c r="N111" i="4"/>
  <c r="N112" i="4"/>
  <c r="N113" i="4"/>
  <c r="N114" i="4"/>
  <c r="N116" i="4"/>
  <c r="N117" i="4"/>
  <c r="S117" i="4"/>
  <c r="T117" i="4"/>
  <c r="N118" i="4"/>
  <c r="N119" i="4"/>
  <c r="N121" i="4"/>
  <c r="N122" i="4"/>
  <c r="S122" i="4"/>
  <c r="T122" i="4"/>
  <c r="N123" i="4"/>
  <c r="O123" i="4"/>
  <c r="P123" i="4"/>
  <c r="Q123" i="4"/>
  <c r="R123" i="4"/>
  <c r="S123" i="4"/>
  <c r="T123" i="4"/>
  <c r="N124" i="4"/>
  <c r="N128" i="4"/>
  <c r="N129" i="4"/>
  <c r="N130" i="4"/>
  <c r="N131" i="4"/>
  <c r="N132" i="4"/>
  <c r="N133" i="4"/>
  <c r="N134" i="4"/>
  <c r="N135" i="4"/>
  <c r="N136" i="4"/>
  <c r="N137" i="4"/>
  <c r="N140" i="4"/>
  <c r="N141" i="4"/>
  <c r="N142" i="4"/>
  <c r="N143" i="4"/>
  <c r="N144" i="4"/>
  <c r="N145" i="4"/>
  <c r="N146" i="4"/>
  <c r="N147" i="4"/>
  <c r="N148" i="4"/>
  <c r="N152" i="4"/>
  <c r="N153" i="4"/>
  <c r="N154" i="4"/>
  <c r="N157" i="4"/>
  <c r="N158" i="4"/>
  <c r="N159" i="4"/>
  <c r="O101" i="4"/>
  <c r="O107" i="4"/>
  <c r="O108" i="4"/>
  <c r="S108" i="4"/>
  <c r="T108" i="4"/>
  <c r="O109" i="4"/>
  <c r="O111" i="4"/>
  <c r="O112" i="4"/>
  <c r="O113" i="4"/>
  <c r="O114" i="4"/>
  <c r="O116" i="4"/>
  <c r="O117" i="4"/>
  <c r="O118" i="4"/>
  <c r="O119" i="4"/>
  <c r="O121" i="4"/>
  <c r="S121" i="4"/>
  <c r="T121" i="4"/>
  <c r="O122" i="4"/>
  <c r="O124" i="4"/>
  <c r="O128" i="4"/>
  <c r="O129" i="4"/>
  <c r="O130" i="4"/>
  <c r="O131" i="4"/>
  <c r="O132" i="4"/>
  <c r="O133" i="4"/>
  <c r="O134" i="4"/>
  <c r="O135" i="4"/>
  <c r="O136" i="4"/>
  <c r="O137" i="4"/>
  <c r="O140" i="4"/>
  <c r="O141" i="4"/>
  <c r="O142" i="4"/>
  <c r="O143" i="4"/>
  <c r="O144" i="4"/>
  <c r="O145" i="4"/>
  <c r="O146" i="4"/>
  <c r="O147" i="4"/>
  <c r="O148" i="4"/>
  <c r="O152" i="4"/>
  <c r="O153" i="4"/>
  <c r="O154" i="4"/>
  <c r="O157" i="4"/>
  <c r="O158" i="4"/>
  <c r="O159" i="4"/>
  <c r="P101" i="4"/>
  <c r="P107" i="4"/>
  <c r="P108" i="4"/>
  <c r="P109" i="4"/>
  <c r="P111" i="4"/>
  <c r="P112" i="4"/>
  <c r="P113" i="4"/>
  <c r="P114" i="4"/>
  <c r="P106" i="4"/>
  <c r="P116" i="4"/>
  <c r="P117" i="4"/>
  <c r="P118" i="4"/>
  <c r="Q118" i="4"/>
  <c r="S118" i="4"/>
  <c r="T118" i="4"/>
  <c r="R118" i="4"/>
  <c r="P119" i="4"/>
  <c r="P121" i="4"/>
  <c r="P122" i="4"/>
  <c r="Q122" i="4"/>
  <c r="R122" i="4"/>
  <c r="P124" i="4"/>
  <c r="P128" i="4"/>
  <c r="P129" i="4"/>
  <c r="P130" i="4"/>
  <c r="P131" i="4"/>
  <c r="P132" i="4"/>
  <c r="S132" i="4"/>
  <c r="T132" i="4"/>
  <c r="P133" i="4"/>
  <c r="P134" i="4"/>
  <c r="P135" i="4"/>
  <c r="P136" i="4"/>
  <c r="P137" i="4"/>
  <c r="Q137" i="4"/>
  <c r="R137" i="4"/>
  <c r="S137" i="4"/>
  <c r="T137" i="4"/>
  <c r="P140" i="4"/>
  <c r="P141" i="4"/>
  <c r="P142" i="4"/>
  <c r="P143" i="4"/>
  <c r="P144" i="4"/>
  <c r="Q144" i="4"/>
  <c r="R144" i="4"/>
  <c r="P145" i="4"/>
  <c r="P146" i="4"/>
  <c r="P147" i="4"/>
  <c r="P148" i="4"/>
  <c r="S148" i="4"/>
  <c r="T148" i="4"/>
  <c r="P152" i="4"/>
  <c r="P153" i="4"/>
  <c r="P154" i="4"/>
  <c r="P157" i="4"/>
  <c r="P158" i="4"/>
  <c r="P159" i="4"/>
  <c r="Q159" i="4"/>
  <c r="R159" i="4"/>
  <c r="Q101" i="4"/>
  <c r="Q107" i="4"/>
  <c r="Q108" i="4"/>
  <c r="Q109" i="4"/>
  <c r="S109" i="4"/>
  <c r="T109" i="4"/>
  <c r="R109" i="4"/>
  <c r="Q111" i="4"/>
  <c r="S111" i="4"/>
  <c r="T111" i="4"/>
  <c r="R111" i="4"/>
  <c r="Q112" i="4"/>
  <c r="S112" i="4"/>
  <c r="T112" i="4"/>
  <c r="Q113" i="4"/>
  <c r="Q114" i="4"/>
  <c r="Q116" i="4"/>
  <c r="Q117" i="4"/>
  <c r="Q119" i="4"/>
  <c r="Q121" i="4"/>
  <c r="Q124" i="4"/>
  <c r="Q128" i="4"/>
  <c r="Q129" i="4"/>
  <c r="Q130" i="4"/>
  <c r="Q131" i="4"/>
  <c r="Q132" i="4"/>
  <c r="Q133" i="4"/>
  <c r="Q134" i="4"/>
  <c r="Q135" i="4"/>
  <c r="Q136" i="4"/>
  <c r="Q140" i="4"/>
  <c r="Q141" i="4"/>
  <c r="Q142" i="4"/>
  <c r="Q143" i="4"/>
  <c r="Q145" i="4"/>
  <c r="Q146" i="4"/>
  <c r="Q147" i="4"/>
  <c r="Q148" i="4"/>
  <c r="Q152" i="4"/>
  <c r="Q153" i="4"/>
  <c r="Q154" i="4"/>
  <c r="Q151" i="4"/>
  <c r="Q157" i="4"/>
  <c r="Q158" i="4"/>
  <c r="R101" i="4"/>
  <c r="R107" i="4"/>
  <c r="R108" i="4"/>
  <c r="R112" i="4"/>
  <c r="R113" i="4"/>
  <c r="S113" i="4"/>
  <c r="T113" i="4"/>
  <c r="R114" i="4"/>
  <c r="R116" i="4"/>
  <c r="R117" i="4"/>
  <c r="R119" i="4"/>
  <c r="R121" i="4"/>
  <c r="R124" i="4"/>
  <c r="S124" i="4"/>
  <c r="T124" i="4"/>
  <c r="R128" i="4"/>
  <c r="R129" i="4"/>
  <c r="R130" i="4"/>
  <c r="R131" i="4"/>
  <c r="R132" i="4"/>
  <c r="R133" i="4"/>
  <c r="R134" i="4"/>
  <c r="R135" i="4"/>
  <c r="S135" i="4"/>
  <c r="T135" i="4"/>
  <c r="R136" i="4"/>
  <c r="R140" i="4"/>
  <c r="S140" i="4"/>
  <c r="T140" i="4"/>
  <c r="R141" i="4"/>
  <c r="R142" i="4"/>
  <c r="R143" i="4"/>
  <c r="R145" i="4"/>
  <c r="R146" i="4"/>
  <c r="R147" i="4"/>
  <c r="R148" i="4"/>
  <c r="R152" i="4"/>
  <c r="R153" i="4"/>
  <c r="R154" i="4"/>
  <c r="R157" i="4"/>
  <c r="R158" i="4"/>
  <c r="S158" i="4"/>
  <c r="T158" i="4"/>
  <c r="A160" i="4"/>
  <c r="B160" i="4"/>
  <c r="B159" i="4"/>
  <c r="B158" i="4"/>
  <c r="S157" i="4"/>
  <c r="T157" i="4"/>
  <c r="B157" i="4"/>
  <c r="A156" i="4"/>
  <c r="B156" i="4"/>
  <c r="A155" i="4"/>
  <c r="B155" i="4"/>
  <c r="B154" i="4"/>
  <c r="B153" i="4"/>
  <c r="B152" i="4"/>
  <c r="A151" i="4"/>
  <c r="B151" i="4"/>
  <c r="A150" i="4"/>
  <c r="B150" i="4"/>
  <c r="A149" i="4"/>
  <c r="B149" i="4"/>
  <c r="B148" i="4"/>
  <c r="B147" i="4"/>
  <c r="B146" i="4"/>
  <c r="B145" i="4"/>
  <c r="B144" i="4"/>
  <c r="B143" i="4"/>
  <c r="S142" i="4"/>
  <c r="T142" i="4"/>
  <c r="B142" i="4"/>
  <c r="B141" i="4"/>
  <c r="B140" i="4"/>
  <c r="B139" i="4"/>
  <c r="A138" i="4"/>
  <c r="B138" i="4"/>
  <c r="B137" i="4"/>
  <c r="B136" i="4"/>
  <c r="B135" i="4"/>
  <c r="B134" i="4"/>
  <c r="B133" i="4"/>
  <c r="B132" i="4"/>
  <c r="B131" i="4"/>
  <c r="B130" i="4"/>
  <c r="S129" i="4"/>
  <c r="T129" i="4"/>
  <c r="B129" i="4"/>
  <c r="B128" i="4"/>
  <c r="A127" i="4"/>
  <c r="B127" i="4"/>
  <c r="A126" i="4"/>
  <c r="B126" i="4"/>
  <c r="A125" i="4"/>
  <c r="B125" i="4"/>
  <c r="B124" i="4"/>
  <c r="B123" i="4"/>
  <c r="B122" i="4"/>
  <c r="B121" i="4"/>
  <c r="B120" i="4"/>
  <c r="B119" i="4"/>
  <c r="B118" i="4"/>
  <c r="B117" i="4"/>
  <c r="S116" i="4"/>
  <c r="T116" i="4"/>
  <c r="B116" i="4"/>
  <c r="A115" i="4"/>
  <c r="B115" i="4"/>
  <c r="B114" i="4"/>
  <c r="B113" i="4"/>
  <c r="B112" i="4"/>
  <c r="B111" i="4"/>
  <c r="B110" i="4"/>
  <c r="B109" i="4"/>
  <c r="B108" i="4"/>
  <c r="S107" i="4"/>
  <c r="T107" i="4"/>
  <c r="B107" i="4"/>
  <c r="A106" i="4"/>
  <c r="B106" i="4"/>
  <c r="A105" i="4"/>
  <c r="B105" i="4"/>
  <c r="T9" i="4"/>
  <c r="T104" i="4"/>
  <c r="T103" i="4"/>
  <c r="S103" i="4"/>
  <c r="R8" i="4"/>
  <c r="R103" i="4"/>
  <c r="Q8" i="4"/>
  <c r="Q103" i="4"/>
  <c r="P8" i="4"/>
  <c r="P103" i="4"/>
  <c r="O8" i="4"/>
  <c r="O103" i="4"/>
  <c r="N8" i="4"/>
  <c r="N103" i="4"/>
  <c r="M8" i="4"/>
  <c r="M103" i="4"/>
  <c r="L8" i="4"/>
  <c r="L103" i="4"/>
  <c r="K8" i="4"/>
  <c r="K103" i="4"/>
  <c r="J8" i="4"/>
  <c r="J103" i="4"/>
  <c r="I8" i="4"/>
  <c r="I103" i="4"/>
  <c r="H8" i="4"/>
  <c r="H103" i="4"/>
  <c r="G8" i="4"/>
  <c r="G103" i="4"/>
  <c r="S7" i="4"/>
  <c r="S102" i="4"/>
  <c r="B102" i="4"/>
  <c r="G59" i="4"/>
  <c r="G58" i="4"/>
  <c r="G60" i="4"/>
  <c r="G63" i="4"/>
  <c r="G64" i="4"/>
  <c r="G65" i="4"/>
  <c r="H59" i="4"/>
  <c r="H60" i="4"/>
  <c r="H63" i="4"/>
  <c r="H64" i="4"/>
  <c r="H65" i="4"/>
  <c r="I59" i="4"/>
  <c r="I60" i="4"/>
  <c r="I63" i="4"/>
  <c r="I64" i="4"/>
  <c r="I65" i="4"/>
  <c r="J59" i="4"/>
  <c r="J60" i="4"/>
  <c r="J63" i="4"/>
  <c r="J64" i="4"/>
  <c r="J65" i="4"/>
  <c r="K59" i="4"/>
  <c r="K60" i="4"/>
  <c r="K58" i="4"/>
  <c r="K63" i="4"/>
  <c r="K64" i="4"/>
  <c r="K65" i="4"/>
  <c r="L59" i="4"/>
  <c r="L60" i="4"/>
  <c r="L63" i="4"/>
  <c r="L64" i="4"/>
  <c r="L65" i="4"/>
  <c r="M59" i="4"/>
  <c r="M60" i="4"/>
  <c r="M63" i="4"/>
  <c r="M64" i="4"/>
  <c r="M65" i="4"/>
  <c r="N59" i="4"/>
  <c r="N60" i="4"/>
  <c r="N63" i="4"/>
  <c r="N64" i="4"/>
  <c r="N65" i="4"/>
  <c r="O59" i="4"/>
  <c r="O60" i="4"/>
  <c r="O58" i="4"/>
  <c r="O63" i="4"/>
  <c r="O64" i="4"/>
  <c r="O65" i="4"/>
  <c r="P59" i="4"/>
  <c r="P60" i="4"/>
  <c r="P63" i="4"/>
  <c r="P64" i="4"/>
  <c r="P65" i="4"/>
  <c r="Q59" i="4"/>
  <c r="Q60" i="4"/>
  <c r="Q63" i="4"/>
  <c r="Q64" i="4"/>
  <c r="Q65" i="4"/>
  <c r="R59" i="4"/>
  <c r="R60" i="4"/>
  <c r="R58" i="4"/>
  <c r="R63" i="4"/>
  <c r="R64" i="4"/>
  <c r="R65" i="4"/>
  <c r="B66" i="4"/>
  <c r="B65" i="4"/>
  <c r="B64" i="4"/>
  <c r="B63" i="4"/>
  <c r="B62" i="4"/>
  <c r="B61" i="4"/>
  <c r="B60" i="4"/>
  <c r="B59" i="4"/>
  <c r="B58" i="4"/>
  <c r="B57" i="4"/>
  <c r="B56" i="4"/>
  <c r="G55" i="4"/>
  <c r="H55" i="4"/>
  <c r="I55" i="4"/>
  <c r="J55" i="4"/>
  <c r="K55" i="4"/>
  <c r="L55" i="4"/>
  <c r="M55" i="4"/>
  <c r="N55" i="4"/>
  <c r="O55" i="4"/>
  <c r="P55" i="4"/>
  <c r="Q55" i="4"/>
  <c r="R55" i="4"/>
  <c r="B55" i="4"/>
  <c r="S54" i="4"/>
  <c r="T54" i="4"/>
  <c r="B54" i="4"/>
  <c r="S53" i="4"/>
  <c r="T53" i="4"/>
  <c r="B53" i="4"/>
  <c r="S52" i="4"/>
  <c r="T52" i="4"/>
  <c r="B52" i="4"/>
  <c r="S51" i="4"/>
  <c r="T51" i="4"/>
  <c r="B51" i="4"/>
  <c r="S50" i="4"/>
  <c r="T50" i="4"/>
  <c r="B50" i="4"/>
  <c r="S49" i="4"/>
  <c r="T49" i="4"/>
  <c r="B49" i="4"/>
  <c r="S48" i="4"/>
  <c r="T48" i="4"/>
  <c r="B48" i="4"/>
  <c r="S47" i="4"/>
  <c r="T47" i="4"/>
  <c r="B47" i="4"/>
  <c r="S46" i="4"/>
  <c r="T46" i="4"/>
  <c r="B46" i="4"/>
  <c r="S45" i="4"/>
  <c r="T45" i="4"/>
  <c r="B45" i="4"/>
  <c r="S44" i="4"/>
  <c r="T44" i="4"/>
  <c r="B44" i="4"/>
  <c r="B43" i="4"/>
  <c r="S42" i="4"/>
  <c r="T42" i="4"/>
  <c r="B42" i="4"/>
  <c r="S41" i="4"/>
  <c r="T41" i="4"/>
  <c r="B41" i="4"/>
  <c r="S40" i="4"/>
  <c r="T40" i="4"/>
  <c r="B40" i="4"/>
  <c r="S39" i="4"/>
  <c r="T39" i="4"/>
  <c r="B39" i="4"/>
  <c r="S38" i="4"/>
  <c r="T38" i="4"/>
  <c r="B38" i="4"/>
  <c r="S37" i="4"/>
  <c r="T37" i="4"/>
  <c r="B37" i="4"/>
  <c r="S36" i="4"/>
  <c r="T36" i="4"/>
  <c r="B36" i="4"/>
  <c r="S35" i="4"/>
  <c r="T35" i="4"/>
  <c r="B35" i="4"/>
  <c r="S34" i="4"/>
  <c r="T34" i="4"/>
  <c r="B34" i="4"/>
  <c r="S33" i="4"/>
  <c r="T33" i="4"/>
  <c r="B33" i="4"/>
  <c r="B32" i="4"/>
  <c r="B31" i="4"/>
  <c r="B30" i="4"/>
  <c r="S29" i="4"/>
  <c r="T29" i="4"/>
  <c r="B29" i="4"/>
  <c r="S28" i="4"/>
  <c r="T28" i="4"/>
  <c r="B28" i="4"/>
  <c r="S27" i="4"/>
  <c r="T27" i="4"/>
  <c r="B27" i="4"/>
  <c r="S26" i="4"/>
  <c r="T26" i="4"/>
  <c r="B26" i="4"/>
  <c r="S25" i="4"/>
  <c r="T25" i="4"/>
  <c r="B25" i="4"/>
  <c r="G24" i="4"/>
  <c r="H24" i="4"/>
  <c r="I24" i="4"/>
  <c r="J24" i="4"/>
  <c r="K24" i="4"/>
  <c r="L24" i="4"/>
  <c r="M24" i="4"/>
  <c r="N24" i="4"/>
  <c r="O24" i="4"/>
  <c r="P24" i="4"/>
  <c r="Q24" i="4"/>
  <c r="R24" i="4"/>
  <c r="B24" i="4"/>
  <c r="G23" i="4"/>
  <c r="H23" i="4"/>
  <c r="I23" i="4"/>
  <c r="J23" i="4"/>
  <c r="K23" i="4"/>
  <c r="L23" i="4"/>
  <c r="M23" i="4"/>
  <c r="N23" i="4"/>
  <c r="O23" i="4"/>
  <c r="P23" i="4"/>
  <c r="Q23" i="4"/>
  <c r="R23" i="4"/>
  <c r="B23" i="4"/>
  <c r="G22" i="4"/>
  <c r="H22" i="4"/>
  <c r="I22" i="4"/>
  <c r="J22" i="4"/>
  <c r="K22" i="4"/>
  <c r="L22" i="4"/>
  <c r="M22" i="4"/>
  <c r="N22" i="4"/>
  <c r="O22" i="4"/>
  <c r="P22" i="4"/>
  <c r="Q22" i="4"/>
  <c r="R22" i="4"/>
  <c r="B22" i="4"/>
  <c r="G21" i="4"/>
  <c r="H21" i="4"/>
  <c r="I21" i="4"/>
  <c r="J21" i="4"/>
  <c r="K21" i="4"/>
  <c r="L21" i="4"/>
  <c r="M21" i="4"/>
  <c r="N21" i="4"/>
  <c r="O21" i="4"/>
  <c r="P21" i="4"/>
  <c r="Q21" i="4"/>
  <c r="R21" i="4"/>
  <c r="B21" i="4"/>
  <c r="S20" i="4"/>
  <c r="T20" i="4"/>
  <c r="B20" i="4"/>
  <c r="S19" i="4"/>
  <c r="T19" i="4"/>
  <c r="B19" i="4"/>
  <c r="S18" i="4"/>
  <c r="T18" i="4"/>
  <c r="B18" i="4"/>
  <c r="S17" i="4"/>
  <c r="T17" i="4"/>
  <c r="B17" i="4"/>
  <c r="S16" i="4"/>
  <c r="T16" i="4"/>
  <c r="B16" i="4"/>
  <c r="S15" i="4"/>
  <c r="T15" i="4"/>
  <c r="B15" i="4"/>
  <c r="S14" i="4"/>
  <c r="T14" i="4"/>
  <c r="B14" i="4"/>
  <c r="S13" i="4"/>
  <c r="T13" i="4"/>
  <c r="B13" i="4"/>
  <c r="S12" i="4"/>
  <c r="T12" i="4"/>
  <c r="B12" i="4"/>
  <c r="B11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7" i="10"/>
  <c r="G101" i="10"/>
  <c r="A108" i="10"/>
  <c r="A109" i="10"/>
  <c r="A110" i="10"/>
  <c r="A111" i="10"/>
  <c r="A112" i="10"/>
  <c r="A113" i="10"/>
  <c r="A114" i="10"/>
  <c r="A116" i="10"/>
  <c r="A117" i="10"/>
  <c r="A118" i="10"/>
  <c r="A119" i="10"/>
  <c r="A120" i="10"/>
  <c r="A121" i="10"/>
  <c r="A122" i="10"/>
  <c r="A123" i="10"/>
  <c r="A124" i="10"/>
  <c r="A128" i="10"/>
  <c r="G128" i="10"/>
  <c r="A129" i="10"/>
  <c r="G129" i="10"/>
  <c r="A130" i="10"/>
  <c r="G130" i="10"/>
  <c r="A131" i="10"/>
  <c r="G131" i="10"/>
  <c r="A132" i="10"/>
  <c r="G132" i="10"/>
  <c r="A133" i="10"/>
  <c r="G133" i="10"/>
  <c r="A134" i="10"/>
  <c r="G134" i="10"/>
  <c r="A135" i="10"/>
  <c r="G135" i="10"/>
  <c r="A136" i="10"/>
  <c r="G136" i="10"/>
  <c r="A137" i="10"/>
  <c r="G137" i="10"/>
  <c r="A139" i="10"/>
  <c r="G139" i="10"/>
  <c r="A140" i="10"/>
  <c r="G140" i="10"/>
  <c r="H140" i="10"/>
  <c r="I140" i="10"/>
  <c r="J140" i="10"/>
  <c r="K140" i="10"/>
  <c r="L140" i="10"/>
  <c r="M140" i="10"/>
  <c r="N140" i="10"/>
  <c r="O140" i="10"/>
  <c r="P140" i="10"/>
  <c r="Q140" i="10"/>
  <c r="R140" i="10"/>
  <c r="S140" i="10"/>
  <c r="T140" i="10"/>
  <c r="A141" i="10"/>
  <c r="G141" i="10"/>
  <c r="A142" i="10"/>
  <c r="G142" i="10"/>
  <c r="A143" i="10"/>
  <c r="G143" i="10"/>
  <c r="A144" i="10"/>
  <c r="G144" i="10"/>
  <c r="A145" i="10"/>
  <c r="G145" i="10"/>
  <c r="A146" i="10"/>
  <c r="G146" i="10"/>
  <c r="A147" i="10"/>
  <c r="G147" i="10"/>
  <c r="A148" i="10"/>
  <c r="G148" i="10"/>
  <c r="A152" i="10"/>
  <c r="G152" i="10"/>
  <c r="A153" i="10"/>
  <c r="G153" i="10"/>
  <c r="A154" i="10"/>
  <c r="G154" i="10"/>
  <c r="A157" i="10"/>
  <c r="G157" i="10"/>
  <c r="A158" i="10"/>
  <c r="G158" i="10"/>
  <c r="A159" i="10"/>
  <c r="G159" i="10"/>
  <c r="H101" i="10"/>
  <c r="H128" i="10"/>
  <c r="H129" i="10"/>
  <c r="H130" i="10"/>
  <c r="H131" i="10"/>
  <c r="H132" i="10"/>
  <c r="H133" i="10"/>
  <c r="H134" i="10"/>
  <c r="H135" i="10"/>
  <c r="H136" i="10"/>
  <c r="H137" i="10"/>
  <c r="H139" i="10"/>
  <c r="H141" i="10"/>
  <c r="H142" i="10"/>
  <c r="H143" i="10"/>
  <c r="H144" i="10"/>
  <c r="H145" i="10"/>
  <c r="H146" i="10"/>
  <c r="H147" i="10"/>
  <c r="H148" i="10"/>
  <c r="H152" i="10"/>
  <c r="H153" i="10"/>
  <c r="H154" i="10"/>
  <c r="H157" i="10"/>
  <c r="H158" i="10"/>
  <c r="H159" i="10"/>
  <c r="I101" i="10"/>
  <c r="I128" i="10"/>
  <c r="I129" i="10"/>
  <c r="I130" i="10"/>
  <c r="I131" i="10"/>
  <c r="I132" i="10"/>
  <c r="I133" i="10"/>
  <c r="I134" i="10"/>
  <c r="I135" i="10"/>
  <c r="I136" i="10"/>
  <c r="I137" i="10"/>
  <c r="I139" i="10"/>
  <c r="I141" i="10"/>
  <c r="I142" i="10"/>
  <c r="I143" i="10"/>
  <c r="I144" i="10"/>
  <c r="I145" i="10"/>
  <c r="I146" i="10"/>
  <c r="I147" i="10"/>
  <c r="I148" i="10"/>
  <c r="I152" i="10"/>
  <c r="I153" i="10"/>
  <c r="I154" i="10"/>
  <c r="I157" i="10"/>
  <c r="I158" i="10"/>
  <c r="I159" i="10"/>
  <c r="J101" i="10"/>
  <c r="J128" i="10"/>
  <c r="J129" i="10"/>
  <c r="J130" i="10"/>
  <c r="J131" i="10"/>
  <c r="J132" i="10"/>
  <c r="J133" i="10"/>
  <c r="J134" i="10"/>
  <c r="J135" i="10"/>
  <c r="J136" i="10"/>
  <c r="J137" i="10"/>
  <c r="J139" i="10"/>
  <c r="J141" i="10"/>
  <c r="J142" i="10"/>
  <c r="J143" i="10"/>
  <c r="J144" i="10"/>
  <c r="J145" i="10"/>
  <c r="J146" i="10"/>
  <c r="J147" i="10"/>
  <c r="J148" i="10"/>
  <c r="J152" i="10"/>
  <c r="J153" i="10"/>
  <c r="J154" i="10"/>
  <c r="J157" i="10"/>
  <c r="J158" i="10"/>
  <c r="J159" i="10"/>
  <c r="K101" i="10"/>
  <c r="K128" i="10"/>
  <c r="K129" i="10"/>
  <c r="K130" i="10"/>
  <c r="K131" i="10"/>
  <c r="K132" i="10"/>
  <c r="K133" i="10"/>
  <c r="L133" i="10"/>
  <c r="M133" i="10"/>
  <c r="S133" i="10"/>
  <c r="T133" i="10"/>
  <c r="N133" i="10"/>
  <c r="O133" i="10"/>
  <c r="P133" i="10"/>
  <c r="Q133" i="10"/>
  <c r="R133" i="10"/>
  <c r="K134" i="10"/>
  <c r="K135" i="10"/>
  <c r="K136" i="10"/>
  <c r="K137" i="10"/>
  <c r="K139" i="10"/>
  <c r="K141" i="10"/>
  <c r="K142" i="10"/>
  <c r="K143" i="10"/>
  <c r="K144" i="10"/>
  <c r="K145" i="10"/>
  <c r="K146" i="10"/>
  <c r="K147" i="10"/>
  <c r="K148" i="10"/>
  <c r="K152" i="10"/>
  <c r="K153" i="10"/>
  <c r="K154" i="10"/>
  <c r="K151" i="10"/>
  <c r="K157" i="10"/>
  <c r="K158" i="10"/>
  <c r="K159" i="10"/>
  <c r="L101" i="10"/>
  <c r="L128" i="10"/>
  <c r="L129" i="10"/>
  <c r="L130" i="10"/>
  <c r="L131" i="10"/>
  <c r="L132" i="10"/>
  <c r="L134" i="10"/>
  <c r="L135" i="10"/>
  <c r="L136" i="10"/>
  <c r="L137" i="10"/>
  <c r="L139" i="10"/>
  <c r="L141" i="10"/>
  <c r="L142" i="10"/>
  <c r="L143" i="10"/>
  <c r="L144" i="10"/>
  <c r="L145" i="10"/>
  <c r="L146" i="10"/>
  <c r="L147" i="10"/>
  <c r="L148" i="10"/>
  <c r="L152" i="10"/>
  <c r="L153" i="10"/>
  <c r="L151" i="10"/>
  <c r="L154" i="10"/>
  <c r="L157" i="10"/>
  <c r="L158" i="10"/>
  <c r="L159" i="10"/>
  <c r="M101" i="10"/>
  <c r="M128" i="10"/>
  <c r="M129" i="10"/>
  <c r="M130" i="10"/>
  <c r="M131" i="10"/>
  <c r="M132" i="10"/>
  <c r="M134" i="10"/>
  <c r="M135" i="10"/>
  <c r="M136" i="10"/>
  <c r="M137" i="10"/>
  <c r="M139" i="10"/>
  <c r="M141" i="10"/>
  <c r="M142" i="10"/>
  <c r="M143" i="10"/>
  <c r="M144" i="10"/>
  <c r="S144" i="10"/>
  <c r="T144" i="10"/>
  <c r="M145" i="10"/>
  <c r="M146" i="10"/>
  <c r="M147" i="10"/>
  <c r="M148" i="10"/>
  <c r="S148" i="10"/>
  <c r="T148" i="10"/>
  <c r="M152" i="10"/>
  <c r="M153" i="10"/>
  <c r="M154" i="10"/>
  <c r="M157" i="10"/>
  <c r="S157" i="10"/>
  <c r="T157" i="10"/>
  <c r="M158" i="10"/>
  <c r="M159" i="10"/>
  <c r="N101" i="10"/>
  <c r="N128" i="10"/>
  <c r="N129" i="10"/>
  <c r="N130" i="10"/>
  <c r="N131" i="10"/>
  <c r="N132" i="10"/>
  <c r="N134" i="10"/>
  <c r="N135" i="10"/>
  <c r="N136" i="10"/>
  <c r="N137" i="10"/>
  <c r="N139" i="10"/>
  <c r="N141" i="10"/>
  <c r="N142" i="10"/>
  <c r="N143" i="10"/>
  <c r="N144" i="10"/>
  <c r="N145" i="10"/>
  <c r="N146" i="10"/>
  <c r="N147" i="10"/>
  <c r="N148" i="10"/>
  <c r="N152" i="10"/>
  <c r="N153" i="10"/>
  <c r="N154" i="10"/>
  <c r="H61" i="11"/>
  <c r="N157" i="10"/>
  <c r="N158" i="10"/>
  <c r="N159" i="10"/>
  <c r="O101" i="10"/>
  <c r="O128" i="10"/>
  <c r="O129" i="10"/>
  <c r="O130" i="10"/>
  <c r="O131" i="10"/>
  <c r="O132" i="10"/>
  <c r="O134" i="10"/>
  <c r="O135" i="10"/>
  <c r="O136" i="10"/>
  <c r="O137" i="10"/>
  <c r="O139" i="10"/>
  <c r="O141" i="10"/>
  <c r="O142" i="10"/>
  <c r="S142" i="10"/>
  <c r="T142" i="10"/>
  <c r="O143" i="10"/>
  <c r="O144" i="10"/>
  <c r="O145" i="10"/>
  <c r="O146" i="10"/>
  <c r="O147" i="10"/>
  <c r="O148" i="10"/>
  <c r="O152" i="10"/>
  <c r="O153" i="10"/>
  <c r="O154" i="10"/>
  <c r="O157" i="10"/>
  <c r="O158" i="10"/>
  <c r="O159" i="10"/>
  <c r="P101" i="10"/>
  <c r="P128" i="10"/>
  <c r="P129" i="10"/>
  <c r="P130" i="10"/>
  <c r="P131" i="10"/>
  <c r="P132" i="10"/>
  <c r="P134" i="10"/>
  <c r="P135" i="10"/>
  <c r="P136" i="10"/>
  <c r="P137" i="10"/>
  <c r="P139" i="10"/>
  <c r="P141" i="10"/>
  <c r="P142" i="10"/>
  <c r="P143" i="10"/>
  <c r="P144" i="10"/>
  <c r="P145" i="10"/>
  <c r="P146" i="10"/>
  <c r="Q146" i="10"/>
  <c r="R146" i="10"/>
  <c r="S146" i="10"/>
  <c r="T146" i="10"/>
  <c r="P147" i="10"/>
  <c r="P148" i="10"/>
  <c r="P152" i="10"/>
  <c r="P151" i="10"/>
  <c r="P153" i="10"/>
  <c r="P154" i="10"/>
  <c r="P157" i="10"/>
  <c r="P158" i="10"/>
  <c r="P159" i="10"/>
  <c r="Q101" i="10"/>
  <c r="Q128" i="10"/>
  <c r="Q129" i="10"/>
  <c r="Q130" i="10"/>
  <c r="Q131" i="10"/>
  <c r="Q132" i="10"/>
  <c r="Q134" i="10"/>
  <c r="Q135" i="10"/>
  <c r="Q136" i="10"/>
  <c r="Q137" i="10"/>
  <c r="Q139" i="10"/>
  <c r="Q141" i="10"/>
  <c r="Q142" i="10"/>
  <c r="Q143" i="10"/>
  <c r="H48" i="11"/>
  <c r="R143" i="10"/>
  <c r="Q144" i="10"/>
  <c r="Q145" i="10"/>
  <c r="Q147" i="10"/>
  <c r="Q148" i="10"/>
  <c r="Q152" i="10"/>
  <c r="Q153" i="10"/>
  <c r="Q154" i="10"/>
  <c r="R154" i="10"/>
  <c r="Q157" i="10"/>
  <c r="Q158" i="10"/>
  <c r="Q159" i="10"/>
  <c r="R101" i="10"/>
  <c r="R128" i="10"/>
  <c r="R129" i="10"/>
  <c r="R130" i="10"/>
  <c r="R131" i="10"/>
  <c r="R132" i="10"/>
  <c r="R134" i="10"/>
  <c r="R135" i="10"/>
  <c r="R136" i="10"/>
  <c r="R137" i="10"/>
  <c r="R139" i="10"/>
  <c r="R141" i="10"/>
  <c r="R142" i="10"/>
  <c r="R144" i="10"/>
  <c r="R145" i="10"/>
  <c r="R147" i="10"/>
  <c r="R148" i="10"/>
  <c r="R152" i="10"/>
  <c r="R153" i="10"/>
  <c r="R157" i="10"/>
  <c r="R158" i="10"/>
  <c r="R159" i="10"/>
  <c r="A160" i="10"/>
  <c r="B160" i="10"/>
  <c r="B159" i="10"/>
  <c r="B158" i="10"/>
  <c r="B157" i="10"/>
  <c r="A156" i="10"/>
  <c r="B156" i="10"/>
  <c r="A155" i="10"/>
  <c r="B155" i="10"/>
  <c r="B154" i="10"/>
  <c r="B153" i="10"/>
  <c r="B152" i="10"/>
  <c r="A151" i="10"/>
  <c r="B151" i="10"/>
  <c r="A150" i="10"/>
  <c r="B150" i="10"/>
  <c r="A149" i="10"/>
  <c r="B149" i="10"/>
  <c r="B148" i="10"/>
  <c r="B147" i="10"/>
  <c r="B146" i="10"/>
  <c r="B145" i="10"/>
  <c r="B144" i="10"/>
  <c r="B143" i="10"/>
  <c r="B142" i="10"/>
  <c r="B141" i="10"/>
  <c r="B140" i="10"/>
  <c r="B139" i="10"/>
  <c r="A138" i="10"/>
  <c r="B138" i="10"/>
  <c r="B137" i="10"/>
  <c r="B136" i="10"/>
  <c r="B135" i="10"/>
  <c r="B134" i="10"/>
  <c r="B133" i="10"/>
  <c r="B132" i="10"/>
  <c r="B131" i="10"/>
  <c r="B130" i="10"/>
  <c r="B129" i="10"/>
  <c r="B128" i="10"/>
  <c r="A127" i="10"/>
  <c r="B127" i="10"/>
  <c r="A126" i="10"/>
  <c r="B126" i="10"/>
  <c r="A125" i="10"/>
  <c r="B125" i="10"/>
  <c r="S124" i="10"/>
  <c r="T124" i="10"/>
  <c r="B124" i="10"/>
  <c r="S123" i="10"/>
  <c r="T123" i="10"/>
  <c r="B123" i="10"/>
  <c r="S122" i="10"/>
  <c r="T122" i="10"/>
  <c r="B122" i="10"/>
  <c r="S121" i="10"/>
  <c r="T121" i="10"/>
  <c r="B121" i="10"/>
  <c r="S120" i="10"/>
  <c r="T120" i="10"/>
  <c r="B120" i="10"/>
  <c r="S119" i="10"/>
  <c r="T119" i="10"/>
  <c r="B119" i="10"/>
  <c r="S118" i="10"/>
  <c r="T118" i="10"/>
  <c r="B118" i="10"/>
  <c r="S117" i="10"/>
  <c r="T117" i="10"/>
  <c r="B117" i="10"/>
  <c r="S116" i="10"/>
  <c r="T116" i="10"/>
  <c r="B116" i="10"/>
  <c r="A115" i="10"/>
  <c r="B115" i="10"/>
  <c r="S114" i="10"/>
  <c r="T114" i="10"/>
  <c r="B114" i="10"/>
  <c r="S113" i="10"/>
  <c r="T113" i="10"/>
  <c r="B113" i="10"/>
  <c r="S112" i="10"/>
  <c r="T112" i="10"/>
  <c r="B112" i="10"/>
  <c r="S111" i="10"/>
  <c r="T111" i="10"/>
  <c r="B111" i="10"/>
  <c r="S110" i="10"/>
  <c r="T110" i="10"/>
  <c r="B110" i="10"/>
  <c r="S109" i="10"/>
  <c r="T109" i="10"/>
  <c r="B109" i="10"/>
  <c r="S108" i="10"/>
  <c r="T108" i="10"/>
  <c r="B108" i="10"/>
  <c r="S107" i="10"/>
  <c r="T107" i="10"/>
  <c r="B107" i="10"/>
  <c r="A106" i="10"/>
  <c r="B106" i="10"/>
  <c r="A105" i="10"/>
  <c r="B105" i="10"/>
  <c r="T9" i="10"/>
  <c r="T104" i="10"/>
  <c r="T103" i="10"/>
  <c r="S103" i="10"/>
  <c r="R8" i="10"/>
  <c r="R103" i="10"/>
  <c r="Q8" i="10"/>
  <c r="Q103" i="10"/>
  <c r="P8" i="10"/>
  <c r="P103" i="10"/>
  <c r="O8" i="10"/>
  <c r="O103" i="10"/>
  <c r="N8" i="10"/>
  <c r="N103" i="10"/>
  <c r="M8" i="10"/>
  <c r="M103" i="10"/>
  <c r="L8" i="10"/>
  <c r="L103" i="10"/>
  <c r="K8" i="10"/>
  <c r="K103" i="10"/>
  <c r="J8" i="10"/>
  <c r="J103" i="10"/>
  <c r="I8" i="10"/>
  <c r="I103" i="10"/>
  <c r="H8" i="10"/>
  <c r="H103" i="10"/>
  <c r="G8" i="10"/>
  <c r="G103" i="10"/>
  <c r="T102" i="10"/>
  <c r="S7" i="10"/>
  <c r="S102" i="10"/>
  <c r="B102" i="10"/>
  <c r="G12" i="10"/>
  <c r="G13" i="10"/>
  <c r="G14" i="10"/>
  <c r="G15" i="10"/>
  <c r="G16" i="10"/>
  <c r="G17" i="10"/>
  <c r="G18" i="10"/>
  <c r="G19" i="10"/>
  <c r="G20" i="10"/>
  <c r="G25" i="10"/>
  <c r="G26" i="10"/>
  <c r="G27" i="10"/>
  <c r="G28" i="10"/>
  <c r="G29" i="10"/>
  <c r="G33" i="10"/>
  <c r="G34" i="10"/>
  <c r="G35" i="10"/>
  <c r="G36" i="10"/>
  <c r="G37" i="10"/>
  <c r="G38" i="10"/>
  <c r="G39" i="10"/>
  <c r="G40" i="10"/>
  <c r="G41" i="10"/>
  <c r="G42" i="10"/>
  <c r="G44" i="10"/>
  <c r="G45" i="10"/>
  <c r="G46" i="10"/>
  <c r="G47" i="10"/>
  <c r="G48" i="10"/>
  <c r="G49" i="10"/>
  <c r="G51" i="10"/>
  <c r="G52" i="10"/>
  <c r="G53" i="10"/>
  <c r="G54" i="10"/>
  <c r="G59" i="10"/>
  <c r="H59" i="10"/>
  <c r="H58" i="10"/>
  <c r="I59" i="10"/>
  <c r="J59" i="10"/>
  <c r="K59" i="10"/>
  <c r="L59" i="10"/>
  <c r="M59" i="10"/>
  <c r="N59" i="10"/>
  <c r="O59" i="10"/>
  <c r="P59" i="10"/>
  <c r="Q59" i="10"/>
  <c r="R59" i="10"/>
  <c r="G60" i="10"/>
  <c r="G63" i="10"/>
  <c r="G64" i="10"/>
  <c r="G65" i="10"/>
  <c r="H65" i="10"/>
  <c r="G66" i="11"/>
  <c r="I65" i="10"/>
  <c r="J65" i="10"/>
  <c r="K65" i="10"/>
  <c r="L65" i="10"/>
  <c r="M65" i="10"/>
  <c r="N65" i="10"/>
  <c r="O65" i="10"/>
  <c r="P65" i="10"/>
  <c r="Q65" i="10"/>
  <c r="R65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S15" i="10"/>
  <c r="T15" i="10"/>
  <c r="H16" i="10"/>
  <c r="H17" i="10"/>
  <c r="H18" i="10"/>
  <c r="H19" i="10"/>
  <c r="H20" i="10"/>
  <c r="H25" i="10"/>
  <c r="H26" i="10"/>
  <c r="H27" i="10"/>
  <c r="I27" i="10"/>
  <c r="J27" i="10"/>
  <c r="K27" i="10"/>
  <c r="G27" i="11"/>
  <c r="L27" i="11"/>
  <c r="L27" i="10"/>
  <c r="O27" i="10"/>
  <c r="P27" i="10"/>
  <c r="Q27" i="10"/>
  <c r="R27" i="10"/>
  <c r="H28" i="10"/>
  <c r="H29" i="10"/>
  <c r="H33" i="10"/>
  <c r="H34" i="10"/>
  <c r="H35" i="10"/>
  <c r="H37" i="10"/>
  <c r="H38" i="10"/>
  <c r="H39" i="10"/>
  <c r="H40" i="10"/>
  <c r="H41" i="10"/>
  <c r="H42" i="10"/>
  <c r="H44" i="10"/>
  <c r="H45" i="10"/>
  <c r="H46" i="10"/>
  <c r="H47" i="10"/>
  <c r="G47" i="11"/>
  <c r="I47" i="10"/>
  <c r="J47" i="10"/>
  <c r="K47" i="10"/>
  <c r="L47" i="10"/>
  <c r="O47" i="10"/>
  <c r="P47" i="10"/>
  <c r="Q47" i="10"/>
  <c r="R47" i="10"/>
  <c r="H48" i="10"/>
  <c r="H49" i="10"/>
  <c r="H51" i="10"/>
  <c r="I51" i="10"/>
  <c r="J51" i="10"/>
  <c r="K51" i="10"/>
  <c r="L51" i="10"/>
  <c r="O51" i="10"/>
  <c r="P51" i="10"/>
  <c r="Q51" i="10"/>
  <c r="R51" i="10"/>
  <c r="G51" i="11"/>
  <c r="H52" i="10"/>
  <c r="H53" i="10"/>
  <c r="H54" i="10"/>
  <c r="H60" i="10"/>
  <c r="H63" i="10"/>
  <c r="H64" i="10"/>
  <c r="I12" i="10"/>
  <c r="I13" i="10"/>
  <c r="I14" i="10"/>
  <c r="I16" i="10"/>
  <c r="I17" i="10"/>
  <c r="I18" i="10"/>
  <c r="I19" i="10"/>
  <c r="I20" i="10"/>
  <c r="I25" i="10"/>
  <c r="I26" i="10"/>
  <c r="I28" i="10"/>
  <c r="I29" i="10"/>
  <c r="I33" i="10"/>
  <c r="I34" i="10"/>
  <c r="I35" i="10"/>
  <c r="I38" i="10"/>
  <c r="I39" i="10"/>
  <c r="I40" i="10"/>
  <c r="I41" i="10"/>
  <c r="I42" i="10"/>
  <c r="I44" i="10"/>
  <c r="I45" i="10"/>
  <c r="I46" i="10"/>
  <c r="I48" i="10"/>
  <c r="I49" i="10"/>
  <c r="I52" i="10"/>
  <c r="I53" i="10"/>
  <c r="I54" i="10"/>
  <c r="I60" i="10"/>
  <c r="I58" i="10"/>
  <c r="I63" i="10"/>
  <c r="I64" i="10"/>
  <c r="J12" i="10"/>
  <c r="J13" i="10"/>
  <c r="J14" i="10"/>
  <c r="J16" i="10"/>
  <c r="J17" i="10"/>
  <c r="J18" i="10"/>
  <c r="J19" i="10"/>
  <c r="J20" i="10"/>
  <c r="J25" i="10"/>
  <c r="J26" i="10"/>
  <c r="J28" i="10"/>
  <c r="J29" i="10"/>
  <c r="J33" i="10"/>
  <c r="J34" i="10"/>
  <c r="J35" i="10"/>
  <c r="J37" i="10"/>
  <c r="J38" i="10"/>
  <c r="J39" i="10"/>
  <c r="J40" i="10"/>
  <c r="J41" i="10"/>
  <c r="J42" i="10"/>
  <c r="J44" i="10"/>
  <c r="J45" i="10"/>
  <c r="J46" i="10"/>
  <c r="J48" i="10"/>
  <c r="J49" i="10"/>
  <c r="J52" i="10"/>
  <c r="J53" i="10"/>
  <c r="J54" i="10"/>
  <c r="J60" i="10"/>
  <c r="J63" i="10"/>
  <c r="J64" i="10"/>
  <c r="K12" i="10"/>
  <c r="K13" i="10"/>
  <c r="K14" i="10"/>
  <c r="K16" i="10"/>
  <c r="K17" i="10"/>
  <c r="K18" i="10"/>
  <c r="K19" i="10"/>
  <c r="K20" i="10"/>
  <c r="K25" i="10"/>
  <c r="K26" i="10"/>
  <c r="K28" i="10"/>
  <c r="K29" i="10"/>
  <c r="K33" i="10"/>
  <c r="K34" i="10"/>
  <c r="K35" i="10"/>
  <c r="K37" i="10"/>
  <c r="K38" i="10"/>
  <c r="K39" i="10"/>
  <c r="K40" i="10"/>
  <c r="K41" i="10"/>
  <c r="K42" i="10"/>
  <c r="K44" i="10"/>
  <c r="K45" i="10"/>
  <c r="K46" i="10"/>
  <c r="K48" i="10"/>
  <c r="K49" i="10"/>
  <c r="K52" i="10"/>
  <c r="K53" i="10"/>
  <c r="K54" i="10"/>
  <c r="K60" i="10"/>
  <c r="K58" i="10"/>
  <c r="K63" i="10"/>
  <c r="K64" i="10"/>
  <c r="L12" i="10"/>
  <c r="L13" i="10"/>
  <c r="L14" i="10"/>
  <c r="L16" i="10"/>
  <c r="L17" i="10"/>
  <c r="L18" i="10"/>
  <c r="L19" i="10"/>
  <c r="L20" i="10"/>
  <c r="L25" i="10"/>
  <c r="L26" i="10"/>
  <c r="L28" i="10"/>
  <c r="L29" i="10"/>
  <c r="L33" i="10"/>
  <c r="L34" i="10"/>
  <c r="L35" i="10"/>
  <c r="L37" i="10"/>
  <c r="L38" i="10"/>
  <c r="L39" i="10"/>
  <c r="L40" i="10"/>
  <c r="L41" i="10"/>
  <c r="L42" i="10"/>
  <c r="L44" i="10"/>
  <c r="L45" i="10"/>
  <c r="L46" i="10"/>
  <c r="L48" i="10"/>
  <c r="L49" i="10"/>
  <c r="L52" i="10"/>
  <c r="L53" i="10"/>
  <c r="L54" i="10"/>
  <c r="L60" i="10"/>
  <c r="L63" i="10"/>
  <c r="L64" i="10"/>
  <c r="M60" i="10"/>
  <c r="M63" i="10"/>
  <c r="M64" i="10"/>
  <c r="N64" i="10"/>
  <c r="N65" i="11"/>
  <c r="N60" i="10"/>
  <c r="N63" i="10"/>
  <c r="N64" i="11"/>
  <c r="T64" i="11" s="1"/>
  <c r="O12" i="10"/>
  <c r="O13" i="10"/>
  <c r="P13" i="10"/>
  <c r="Q13" i="10"/>
  <c r="S13" i="10"/>
  <c r="T13" i="10"/>
  <c r="R13" i="10"/>
  <c r="O14" i="10"/>
  <c r="O16" i="10"/>
  <c r="O17" i="10"/>
  <c r="P17" i="10"/>
  <c r="Q17" i="10"/>
  <c r="R17" i="10"/>
  <c r="G17" i="11"/>
  <c r="O18" i="10"/>
  <c r="O19" i="10"/>
  <c r="O20" i="10"/>
  <c r="O25" i="10"/>
  <c r="P25" i="10"/>
  <c r="Q25" i="10"/>
  <c r="R25" i="10"/>
  <c r="G25" i="11"/>
  <c r="O26" i="10"/>
  <c r="O28" i="10"/>
  <c r="O29" i="10"/>
  <c r="P29" i="10"/>
  <c r="Q29" i="10"/>
  <c r="R29" i="10"/>
  <c r="O33" i="10"/>
  <c r="O34" i="10"/>
  <c r="O35" i="10"/>
  <c r="P36" i="10"/>
  <c r="Q36" i="10"/>
  <c r="R36" i="10"/>
  <c r="G36" i="11"/>
  <c r="O37" i="10"/>
  <c r="O38" i="10"/>
  <c r="O39" i="10"/>
  <c r="O40" i="10"/>
  <c r="P40" i="10"/>
  <c r="Q40" i="10"/>
  <c r="R40" i="10"/>
  <c r="G40" i="11"/>
  <c r="O41" i="10"/>
  <c r="O42" i="10"/>
  <c r="O44" i="10"/>
  <c r="O45" i="10"/>
  <c r="P45" i="10"/>
  <c r="Q45" i="10"/>
  <c r="R45" i="10"/>
  <c r="S45" i="10"/>
  <c r="T45" i="10"/>
  <c r="O46" i="10"/>
  <c r="O48" i="10"/>
  <c r="O49" i="10"/>
  <c r="O52" i="10"/>
  <c r="O53" i="10"/>
  <c r="O54" i="10"/>
  <c r="O60" i="10"/>
  <c r="O63" i="10"/>
  <c r="O64" i="10"/>
  <c r="P12" i="10"/>
  <c r="P14" i="10"/>
  <c r="P16" i="10"/>
  <c r="P18" i="10"/>
  <c r="P19" i="10"/>
  <c r="P20" i="10"/>
  <c r="P26" i="10"/>
  <c r="P28" i="10"/>
  <c r="Q28" i="10"/>
  <c r="R28" i="10"/>
  <c r="G28" i="11"/>
  <c r="P33" i="10"/>
  <c r="P34" i="10"/>
  <c r="P35" i="10"/>
  <c r="Q35" i="10"/>
  <c r="G35" i="11"/>
  <c r="R35" i="10"/>
  <c r="P37" i="10"/>
  <c r="P38" i="10"/>
  <c r="P39" i="10"/>
  <c r="Q39" i="10"/>
  <c r="R39" i="10"/>
  <c r="G39" i="11"/>
  <c r="P41" i="10"/>
  <c r="P42" i="10"/>
  <c r="P44" i="10"/>
  <c r="Q44" i="10"/>
  <c r="G44" i="11"/>
  <c r="R44" i="10"/>
  <c r="P46" i="10"/>
  <c r="P48" i="10"/>
  <c r="Q48" i="10"/>
  <c r="R48" i="10"/>
  <c r="P49" i="10"/>
  <c r="P50" i="10"/>
  <c r="P52" i="10"/>
  <c r="P53" i="10"/>
  <c r="P54" i="10"/>
  <c r="S54" i="10"/>
  <c r="T54" i="10"/>
  <c r="P60" i="10"/>
  <c r="P63" i="10"/>
  <c r="P64" i="10"/>
  <c r="Q12" i="10"/>
  <c r="Q14" i="10"/>
  <c r="Q16" i="10"/>
  <c r="Q18" i="10"/>
  <c r="Q19" i="10"/>
  <c r="S19" i="10"/>
  <c r="Q20" i="10"/>
  <c r="Q26" i="10"/>
  <c r="Q33" i="10"/>
  <c r="Q34" i="10"/>
  <c r="Q37" i="10"/>
  <c r="Q38" i="10"/>
  <c r="Q41" i="10"/>
  <c r="Q42" i="10"/>
  <c r="Q46" i="10"/>
  <c r="Q49" i="10"/>
  <c r="Q50" i="10"/>
  <c r="Q52" i="10"/>
  <c r="Q53" i="10"/>
  <c r="Q54" i="10"/>
  <c r="Q60" i="10"/>
  <c r="Q63" i="10"/>
  <c r="G64" i="11"/>
  <c r="J64" i="11"/>
  <c r="Q64" i="10"/>
  <c r="R12" i="10"/>
  <c r="R14" i="10"/>
  <c r="G14" i="11"/>
  <c r="L14" i="11"/>
  <c r="R16" i="10"/>
  <c r="R18" i="10"/>
  <c r="S18" i="10"/>
  <c r="R19" i="10"/>
  <c r="R20" i="10"/>
  <c r="R26" i="10"/>
  <c r="R33" i="10"/>
  <c r="R34" i="10"/>
  <c r="R37" i="10"/>
  <c r="R38" i="10"/>
  <c r="R41" i="10"/>
  <c r="R42" i="10"/>
  <c r="R46" i="10"/>
  <c r="R49" i="10"/>
  <c r="R50" i="10"/>
  <c r="G50" i="11"/>
  <c r="M50" i="11" s="1"/>
  <c r="R52" i="10"/>
  <c r="R53" i="10"/>
  <c r="R54" i="10"/>
  <c r="R60" i="10"/>
  <c r="G60" i="11"/>
  <c r="R63" i="10"/>
  <c r="R64" i="10"/>
  <c r="B66" i="10"/>
  <c r="B65" i="10"/>
  <c r="B64" i="10"/>
  <c r="B63" i="10"/>
  <c r="B62" i="10"/>
  <c r="B61" i="10"/>
  <c r="B60" i="10"/>
  <c r="B59" i="10"/>
  <c r="B58" i="10"/>
  <c r="B57" i="10"/>
  <c r="B56" i="10"/>
  <c r="G55" i="10"/>
  <c r="H55" i="10"/>
  <c r="I55" i="10"/>
  <c r="J55" i="10"/>
  <c r="K55" i="10"/>
  <c r="L55" i="10"/>
  <c r="M55" i="10"/>
  <c r="G55" i="11"/>
  <c r="N55" i="10"/>
  <c r="O55" i="10"/>
  <c r="P55" i="10"/>
  <c r="Q55" i="10"/>
  <c r="R55" i="10"/>
  <c r="B55" i="10"/>
  <c r="B54" i="10"/>
  <c r="B53" i="10"/>
  <c r="B52" i="10"/>
  <c r="B51" i="10"/>
  <c r="B50" i="10"/>
  <c r="B49" i="10"/>
  <c r="B48" i="10"/>
  <c r="S47" i="10"/>
  <c r="T47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S35" i="10"/>
  <c r="T35" i="10"/>
  <c r="B35" i="10"/>
  <c r="B34" i="10"/>
  <c r="B33" i="10"/>
  <c r="B32" i="10"/>
  <c r="B31" i="10"/>
  <c r="B30" i="10"/>
  <c r="B29" i="10"/>
  <c r="B28" i="10"/>
  <c r="B27" i="10"/>
  <c r="B26" i="10"/>
  <c r="S25" i="10"/>
  <c r="T25" i="10"/>
  <c r="B25" i="10"/>
  <c r="G24" i="10"/>
  <c r="H24" i="10"/>
  <c r="I24" i="10"/>
  <c r="J24" i="10"/>
  <c r="K24" i="10"/>
  <c r="L24" i="10"/>
  <c r="M24" i="10"/>
  <c r="N24" i="10"/>
  <c r="N24" i="11"/>
  <c r="T24" i="11" s="1"/>
  <c r="O24" i="10"/>
  <c r="P24" i="10"/>
  <c r="Q24" i="10"/>
  <c r="R24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N22" i="11"/>
  <c r="T22" i="11" s="1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N21" i="11"/>
  <c r="O21" i="10"/>
  <c r="P21" i="10"/>
  <c r="Q21" i="10"/>
  <c r="R21" i="10"/>
  <c r="B21" i="10"/>
  <c r="B20" i="10"/>
  <c r="T19" i="10"/>
  <c r="B19" i="10"/>
  <c r="T18" i="10"/>
  <c r="B18" i="10"/>
  <c r="S17" i="10"/>
  <c r="T17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P8" i="3"/>
  <c r="S8" i="3"/>
  <c r="H8" i="3"/>
  <c r="O8" i="3"/>
  <c r="G8" i="3"/>
  <c r="N8" i="3"/>
  <c r="L8" i="3"/>
  <c r="N7" i="3"/>
  <c r="R6" i="3"/>
  <c r="N6" i="3"/>
  <c r="O6" i="3"/>
  <c r="E4" i="3"/>
  <c r="E3" i="3"/>
  <c r="E2" i="3"/>
  <c r="R6" i="11"/>
  <c r="R66" i="11"/>
  <c r="O6" i="11"/>
  <c r="O51" i="11"/>
  <c r="O64" i="11"/>
  <c r="B67" i="11"/>
  <c r="N66" i="11"/>
  <c r="S66" i="11" s="1"/>
  <c r="O66" i="11"/>
  <c r="K66" i="11"/>
  <c r="L66" i="11"/>
  <c r="H66" i="11"/>
  <c r="B66" i="11"/>
  <c r="R65" i="11"/>
  <c r="K65" i="11"/>
  <c r="H65" i="11"/>
  <c r="B65" i="11"/>
  <c r="R64" i="11"/>
  <c r="K64" i="11"/>
  <c r="H64" i="11"/>
  <c r="B64" i="11"/>
  <c r="B63" i="11"/>
  <c r="B62" i="11"/>
  <c r="N61" i="11"/>
  <c r="B54" i="11"/>
  <c r="B61" i="11"/>
  <c r="N60" i="11"/>
  <c r="S60" i="11" s="1"/>
  <c r="K60" i="11"/>
  <c r="H60" i="11"/>
  <c r="B60" i="11"/>
  <c r="N59" i="11"/>
  <c r="T59" i="11" s="1"/>
  <c r="K59" i="11"/>
  <c r="H59" i="11"/>
  <c r="B59" i="11"/>
  <c r="B58" i="11"/>
  <c r="B57" i="11"/>
  <c r="B56" i="11"/>
  <c r="N55" i="11"/>
  <c r="Q55" i="11" s="1"/>
  <c r="K55" i="11"/>
  <c r="B55" i="11"/>
  <c r="N54" i="11"/>
  <c r="O54" i="11"/>
  <c r="K54" i="11"/>
  <c r="N53" i="11"/>
  <c r="S53" i="11" s="1"/>
  <c r="R53" i="11"/>
  <c r="G53" i="11"/>
  <c r="I53" i="11"/>
  <c r="K53" i="11"/>
  <c r="H53" i="11"/>
  <c r="B53" i="11"/>
  <c r="N52" i="11"/>
  <c r="O52" i="11"/>
  <c r="K52" i="11"/>
  <c r="H52" i="11"/>
  <c r="B52" i="11"/>
  <c r="N51" i="11"/>
  <c r="S51" i="11" s="1"/>
  <c r="R51" i="11"/>
  <c r="K51" i="11"/>
  <c r="M51" i="11"/>
  <c r="H51" i="11"/>
  <c r="B51" i="11"/>
  <c r="N50" i="11"/>
  <c r="T50" i="11" s="1"/>
  <c r="K50" i="11"/>
  <c r="H50" i="11"/>
  <c r="B50" i="11"/>
  <c r="N49" i="11"/>
  <c r="T49" i="11" s="1"/>
  <c r="R49" i="11"/>
  <c r="G49" i="11"/>
  <c r="K49" i="11"/>
  <c r="H49" i="11"/>
  <c r="B49" i="11"/>
  <c r="N48" i="11"/>
  <c r="O48" i="11"/>
  <c r="K48" i="11"/>
  <c r="B48" i="11"/>
  <c r="N47" i="11"/>
  <c r="T47" i="11" s="1"/>
  <c r="R47" i="11"/>
  <c r="O47" i="11"/>
  <c r="K47" i="11"/>
  <c r="M47" i="11"/>
  <c r="H47" i="11"/>
  <c r="J47" i="11"/>
  <c r="B47" i="11"/>
  <c r="N46" i="11"/>
  <c r="S46" i="11" s="1"/>
  <c r="O46" i="11"/>
  <c r="K46" i="11"/>
  <c r="H46" i="11"/>
  <c r="B46" i="11"/>
  <c r="N45" i="11"/>
  <c r="R45" i="11"/>
  <c r="O45" i="11"/>
  <c r="K45" i="11"/>
  <c r="H45" i="11"/>
  <c r="B45" i="11"/>
  <c r="N44" i="11"/>
  <c r="T44" i="11" s="1"/>
  <c r="O44" i="11"/>
  <c r="K44" i="11"/>
  <c r="H44" i="11"/>
  <c r="I44" i="11"/>
  <c r="B44" i="11"/>
  <c r="B43" i="11"/>
  <c r="N42" i="11"/>
  <c r="S42" i="11" s="1"/>
  <c r="R42" i="11"/>
  <c r="K42" i="11"/>
  <c r="H42" i="11"/>
  <c r="B42" i="11"/>
  <c r="N41" i="11"/>
  <c r="R41" i="11"/>
  <c r="O41" i="11"/>
  <c r="K41" i="11"/>
  <c r="M41" i="11"/>
  <c r="H41" i="11"/>
  <c r="B41" i="11"/>
  <c r="N40" i="11"/>
  <c r="T40" i="11" s="1"/>
  <c r="R40" i="11"/>
  <c r="O40" i="11"/>
  <c r="K40" i="11"/>
  <c r="H40" i="11"/>
  <c r="B40" i="11"/>
  <c r="N39" i="11"/>
  <c r="S39" i="11" s="1"/>
  <c r="R39" i="11"/>
  <c r="O39" i="11"/>
  <c r="K39" i="11"/>
  <c r="M39" i="11"/>
  <c r="H39" i="11"/>
  <c r="J39" i="11"/>
  <c r="B39" i="11"/>
  <c r="N38" i="11"/>
  <c r="R38" i="11"/>
  <c r="O38" i="11"/>
  <c r="K38" i="11"/>
  <c r="H38" i="11"/>
  <c r="B38" i="11"/>
  <c r="N37" i="11"/>
  <c r="R37" i="11"/>
  <c r="O37" i="11"/>
  <c r="P37" i="11" s="1"/>
  <c r="K37" i="11"/>
  <c r="H37" i="11"/>
  <c r="B37" i="11"/>
  <c r="N36" i="11"/>
  <c r="S36" i="11" s="1"/>
  <c r="R36" i="11"/>
  <c r="O36" i="11"/>
  <c r="K36" i="11"/>
  <c r="H36" i="11"/>
  <c r="B36" i="11"/>
  <c r="N35" i="11"/>
  <c r="S35" i="11" s="1"/>
  <c r="R35" i="11"/>
  <c r="O35" i="11"/>
  <c r="K35" i="11"/>
  <c r="L35" i="11"/>
  <c r="H35" i="11"/>
  <c r="J35" i="11"/>
  <c r="B35" i="11"/>
  <c r="N34" i="11"/>
  <c r="T34" i="11" s="1"/>
  <c r="R34" i="11"/>
  <c r="O34" i="11"/>
  <c r="Q34" i="11" s="1"/>
  <c r="K34" i="11"/>
  <c r="H34" i="11"/>
  <c r="B34" i="11"/>
  <c r="N33" i="11"/>
  <c r="R33" i="11"/>
  <c r="O33" i="11"/>
  <c r="K33" i="11"/>
  <c r="H33" i="11"/>
  <c r="B33" i="11"/>
  <c r="O32" i="10"/>
  <c r="N32" i="11"/>
  <c r="S32" i="11" s="1"/>
  <c r="B32" i="11"/>
  <c r="B31" i="11"/>
  <c r="B30" i="11"/>
  <c r="N29" i="11"/>
  <c r="S29" i="11" s="1"/>
  <c r="O29" i="11"/>
  <c r="R29" i="11"/>
  <c r="K29" i="11"/>
  <c r="H29" i="11"/>
  <c r="J29" i="11"/>
  <c r="B29" i="11"/>
  <c r="N28" i="11"/>
  <c r="S28" i="11" s="1"/>
  <c r="R28" i="11"/>
  <c r="O28" i="11"/>
  <c r="K28" i="11"/>
  <c r="M28" i="11"/>
  <c r="H28" i="11"/>
  <c r="J28" i="11"/>
  <c r="B28" i="11"/>
  <c r="N27" i="11"/>
  <c r="S27" i="11" s="1"/>
  <c r="O27" i="11"/>
  <c r="R27" i="11"/>
  <c r="K27" i="11"/>
  <c r="H27" i="11"/>
  <c r="B27" i="11"/>
  <c r="N26" i="11"/>
  <c r="S26" i="11" s="1"/>
  <c r="R26" i="11"/>
  <c r="O26" i="11"/>
  <c r="K26" i="11"/>
  <c r="H26" i="11"/>
  <c r="B26" i="11"/>
  <c r="N25" i="11"/>
  <c r="T25" i="11" s="1"/>
  <c r="O25" i="11"/>
  <c r="R25" i="11"/>
  <c r="K25" i="11"/>
  <c r="H25" i="11"/>
  <c r="B25" i="11"/>
  <c r="R24" i="11"/>
  <c r="O24" i="11"/>
  <c r="K24" i="11"/>
  <c r="M24" i="11"/>
  <c r="H24" i="11"/>
  <c r="B24" i="11"/>
  <c r="N23" i="11"/>
  <c r="R23" i="11"/>
  <c r="O23" i="11"/>
  <c r="K23" i="11"/>
  <c r="H23" i="11"/>
  <c r="B23" i="11"/>
  <c r="R22" i="11"/>
  <c r="O22" i="11"/>
  <c r="P22" i="11" s="1"/>
  <c r="K22" i="11"/>
  <c r="H22" i="11"/>
  <c r="J22" i="11"/>
  <c r="B22" i="11"/>
  <c r="R21" i="11"/>
  <c r="O21" i="11"/>
  <c r="K21" i="11"/>
  <c r="L21" i="11"/>
  <c r="H21" i="11"/>
  <c r="B21" i="11"/>
  <c r="N20" i="11"/>
  <c r="S20" i="11" s="1"/>
  <c r="R20" i="11"/>
  <c r="K20" i="11"/>
  <c r="B20" i="11"/>
  <c r="N19" i="11"/>
  <c r="R19" i="11"/>
  <c r="O19" i="11"/>
  <c r="G19" i="11"/>
  <c r="K19" i="11"/>
  <c r="H19" i="11"/>
  <c r="I19" i="11"/>
  <c r="B19" i="11"/>
  <c r="N18" i="11"/>
  <c r="T18" i="11" s="1"/>
  <c r="R18" i="11"/>
  <c r="O18" i="11"/>
  <c r="K18" i="11"/>
  <c r="H18" i="11"/>
  <c r="B18" i="11"/>
  <c r="N17" i="11"/>
  <c r="O17" i="11"/>
  <c r="R17" i="11"/>
  <c r="K17" i="11"/>
  <c r="H17" i="11"/>
  <c r="B17" i="11"/>
  <c r="N16" i="11"/>
  <c r="T16" i="11" s="1"/>
  <c r="R16" i="11"/>
  <c r="O16" i="11"/>
  <c r="K16" i="11"/>
  <c r="H16" i="11"/>
  <c r="B16" i="11"/>
  <c r="N15" i="11"/>
  <c r="O15" i="11"/>
  <c r="R15" i="11"/>
  <c r="G15" i="11"/>
  <c r="H15" i="11"/>
  <c r="K15" i="11"/>
  <c r="B15" i="11"/>
  <c r="N14" i="11"/>
  <c r="S14" i="11" s="1"/>
  <c r="O14" i="11"/>
  <c r="R14" i="11"/>
  <c r="K14" i="11"/>
  <c r="H14" i="11"/>
  <c r="B14" i="11"/>
  <c r="N13" i="11"/>
  <c r="S13" i="11" s="1"/>
  <c r="R13" i="11"/>
  <c r="O13" i="11"/>
  <c r="K13" i="11"/>
  <c r="H13" i="11"/>
  <c r="B13" i="11"/>
  <c r="N12" i="11"/>
  <c r="S12" i="11" s="1"/>
  <c r="O12" i="11"/>
  <c r="R12" i="11"/>
  <c r="K12" i="11"/>
  <c r="H12" i="11"/>
  <c r="B12" i="11"/>
  <c r="B11" i="11"/>
  <c r="B10" i="11"/>
  <c r="I8" i="11"/>
  <c r="P8" i="11"/>
  <c r="S8" i="11"/>
  <c r="H8" i="11"/>
  <c r="O8" i="11"/>
  <c r="G8" i="11"/>
  <c r="N8" i="11"/>
  <c r="L8" i="11"/>
  <c r="N7" i="11"/>
  <c r="E4" i="11"/>
  <c r="E3" i="11"/>
  <c r="E2" i="11"/>
  <c r="D22" i="1"/>
  <c r="E13" i="1"/>
  <c r="I21" i="1"/>
  <c r="H21" i="1"/>
  <c r="E17" i="1"/>
  <c r="E21" i="1"/>
  <c r="D17" i="1"/>
  <c r="D21" i="1"/>
  <c r="I17" i="1"/>
  <c r="H17" i="1"/>
  <c r="I13" i="1"/>
  <c r="H13" i="1"/>
  <c r="E4" i="1"/>
  <c r="E3" i="1"/>
  <c r="E2" i="1"/>
  <c r="R8" i="11"/>
  <c r="O50" i="11"/>
  <c r="P50" i="11" s="1"/>
  <c r="O53" i="11"/>
  <c r="O60" i="11"/>
  <c r="O65" i="11"/>
  <c r="Q65" i="11" s="1"/>
  <c r="R8" i="3"/>
  <c r="G265" i="2"/>
  <c r="H11" i="1"/>
  <c r="L40" i="11"/>
  <c r="L36" i="11"/>
  <c r="I66" i="11"/>
  <c r="G261" i="2"/>
  <c r="D11" i="1"/>
  <c r="G266" i="2"/>
  <c r="H15" i="1"/>
  <c r="O59" i="11"/>
  <c r="O61" i="11"/>
  <c r="G238" i="2"/>
  <c r="K8" i="11"/>
  <c r="G262" i="2"/>
  <c r="D15" i="1"/>
  <c r="L47" i="11"/>
  <c r="I47" i="11"/>
  <c r="S51" i="10"/>
  <c r="T51" i="10"/>
  <c r="S131" i="10"/>
  <c r="T131" i="10"/>
  <c r="S154" i="10"/>
  <c r="T154" i="10"/>
  <c r="S147" i="10"/>
  <c r="T147" i="10"/>
  <c r="S143" i="10"/>
  <c r="T143" i="10"/>
  <c r="S20" i="10"/>
  <c r="T20" i="10"/>
  <c r="G52" i="11"/>
  <c r="O43" i="10"/>
  <c r="G13" i="11"/>
  <c r="M13" i="11"/>
  <c r="G24" i="11"/>
  <c r="G21" i="11"/>
  <c r="L28" i="11"/>
  <c r="G22" i="11"/>
  <c r="S48" i="10"/>
  <c r="T48" i="10"/>
  <c r="S12" i="10"/>
  <c r="T12" i="10"/>
  <c r="G12" i="11"/>
  <c r="M12" i="11"/>
  <c r="S36" i="10"/>
  <c r="T36" i="10"/>
  <c r="Q32" i="10"/>
  <c r="R127" i="10"/>
  <c r="S52" i="10"/>
  <c r="T52" i="10"/>
  <c r="S16" i="10"/>
  <c r="T16" i="10"/>
  <c r="G20" i="11"/>
  <c r="L20" i="11"/>
  <c r="G45" i="11"/>
  <c r="I45" i="11"/>
  <c r="S64" i="10"/>
  <c r="T64" i="10"/>
  <c r="R43" i="10"/>
  <c r="S40" i="10"/>
  <c r="T40" i="10"/>
  <c r="S135" i="10"/>
  <c r="T135" i="10"/>
  <c r="S139" i="10"/>
  <c r="T139" i="10"/>
  <c r="S134" i="10"/>
  <c r="T134" i="10"/>
  <c r="S42" i="10"/>
  <c r="T42" i="10"/>
  <c r="L11" i="10"/>
  <c r="L10" i="10"/>
  <c r="I11" i="10"/>
  <c r="I10" i="10"/>
  <c r="G11" i="10"/>
  <c r="S158" i="10"/>
  <c r="T158" i="10"/>
  <c r="S145" i="10"/>
  <c r="T145" i="10"/>
  <c r="M151" i="10"/>
  <c r="N151" i="10"/>
  <c r="O58" i="11"/>
  <c r="N58" i="10"/>
  <c r="N58" i="11"/>
  <c r="G151" i="10"/>
  <c r="S151" i="10"/>
  <c r="O127" i="4"/>
  <c r="O115" i="4"/>
  <c r="N151" i="4"/>
  <c r="N138" i="4"/>
  <c r="N106" i="4"/>
  <c r="L138" i="4"/>
  <c r="L106" i="4"/>
  <c r="H138" i="4"/>
  <c r="G127" i="4"/>
  <c r="S23" i="8"/>
  <c r="T23" i="8"/>
  <c r="S157" i="8"/>
  <c r="T157" i="8"/>
  <c r="S140" i="8"/>
  <c r="T140" i="8"/>
  <c r="P127" i="8"/>
  <c r="M138" i="8"/>
  <c r="M115" i="8"/>
  <c r="J126" i="9"/>
  <c r="J114" i="9"/>
  <c r="I150" i="9"/>
  <c r="H126" i="9"/>
  <c r="H114" i="9"/>
  <c r="P106" i="10"/>
  <c r="L106" i="10"/>
  <c r="R106" i="10"/>
  <c r="S53" i="10"/>
  <c r="T53" i="10"/>
  <c r="S49" i="10"/>
  <c r="T49" i="10"/>
  <c r="G29" i="11"/>
  <c r="I29" i="11"/>
  <c r="O11" i="10"/>
  <c r="O10" i="10"/>
  <c r="M58" i="10"/>
  <c r="S44" i="10"/>
  <c r="T44" i="10"/>
  <c r="S39" i="10"/>
  <c r="T39" i="10"/>
  <c r="J58" i="10"/>
  <c r="I43" i="10"/>
  <c r="O151" i="10"/>
  <c r="I151" i="10"/>
  <c r="S143" i="4"/>
  <c r="T143" i="4"/>
  <c r="S134" i="4"/>
  <c r="T134" i="4"/>
  <c r="S130" i="4"/>
  <c r="T130" i="4"/>
  <c r="S114" i="4"/>
  <c r="T114" i="4"/>
  <c r="M127" i="4"/>
  <c r="Q58" i="8"/>
  <c r="M58" i="8"/>
  <c r="I58" i="8"/>
  <c r="S63" i="8"/>
  <c r="T63" i="8"/>
  <c r="S123" i="8"/>
  <c r="T123" i="8"/>
  <c r="Q138" i="8"/>
  <c r="S134" i="8"/>
  <c r="T134" i="8"/>
  <c r="S130" i="8"/>
  <c r="T130" i="8"/>
  <c r="S119" i="8"/>
  <c r="T119" i="8"/>
  <c r="S111" i="8"/>
  <c r="T111" i="8"/>
  <c r="S107" i="8"/>
  <c r="T107" i="8"/>
  <c r="N127" i="8"/>
  <c r="N115" i="8"/>
  <c r="M151" i="8"/>
  <c r="M106" i="8"/>
  <c r="J115" i="8"/>
  <c r="S152" i="9"/>
  <c r="T152" i="9"/>
  <c r="Q114" i="9"/>
  <c r="P150" i="9"/>
  <c r="P114" i="9"/>
  <c r="G150" i="9"/>
  <c r="G11" i="8"/>
  <c r="M11" i="8"/>
  <c r="Q32" i="8"/>
  <c r="Q106" i="10"/>
  <c r="M106" i="10"/>
  <c r="N106" i="10"/>
  <c r="O11" i="11"/>
  <c r="G115" i="10"/>
  <c r="S146" i="4"/>
  <c r="T146" i="4"/>
  <c r="J106" i="4"/>
  <c r="I127" i="4"/>
  <c r="G115" i="4"/>
  <c r="R127" i="8"/>
  <c r="S153" i="8"/>
  <c r="T153" i="8"/>
  <c r="O138" i="8"/>
  <c r="S120" i="9"/>
  <c r="T120" i="9"/>
  <c r="S121" i="9"/>
  <c r="T121" i="9"/>
  <c r="S112" i="9"/>
  <c r="T112" i="9"/>
  <c r="S158" i="9"/>
  <c r="T158" i="9"/>
  <c r="I137" i="9"/>
  <c r="I105" i="9"/>
  <c r="O43" i="8"/>
  <c r="I115" i="10"/>
  <c r="H106" i="10"/>
  <c r="G42" i="11"/>
  <c r="J42" i="11"/>
  <c r="S38" i="10"/>
  <c r="T38" i="10"/>
  <c r="G34" i="11"/>
  <c r="L34" i="11"/>
  <c r="S27" i="10"/>
  <c r="T27" i="10"/>
  <c r="S65" i="10"/>
  <c r="T65" i="10"/>
  <c r="P58" i="10"/>
  <c r="S34" i="10"/>
  <c r="T34" i="10"/>
  <c r="H11" i="10"/>
  <c r="H10" i="10"/>
  <c r="G43" i="10"/>
  <c r="R151" i="10"/>
  <c r="S130" i="10"/>
  <c r="T130" i="10"/>
  <c r="S153" i="10"/>
  <c r="T153" i="10"/>
  <c r="S137" i="10"/>
  <c r="T137" i="10"/>
  <c r="S129" i="10"/>
  <c r="T129" i="10"/>
  <c r="H151" i="10"/>
  <c r="S21" i="4"/>
  <c r="T21" i="4"/>
  <c r="P58" i="4"/>
  <c r="M58" i="4"/>
  <c r="N58" i="4"/>
  <c r="R58" i="11"/>
  <c r="J58" i="4"/>
  <c r="R151" i="4"/>
  <c r="R106" i="4"/>
  <c r="S152" i="4"/>
  <c r="T152" i="4"/>
  <c r="N115" i="4"/>
  <c r="K151" i="4"/>
  <c r="S139" i="8"/>
  <c r="T139" i="8"/>
  <c r="S117" i="8"/>
  <c r="T117" i="8"/>
  <c r="N114" i="9"/>
  <c r="M150" i="9"/>
  <c r="S135" i="9"/>
  <c r="T135" i="9"/>
  <c r="S131" i="9"/>
  <c r="T131" i="9"/>
  <c r="S127" i="9"/>
  <c r="T127" i="9"/>
  <c r="I114" i="9"/>
  <c r="O106" i="10"/>
  <c r="K115" i="10"/>
  <c r="K105" i="10"/>
  <c r="J106" i="10"/>
  <c r="L50" i="11"/>
  <c r="J51" i="11"/>
  <c r="I51" i="11"/>
  <c r="S65" i="11"/>
  <c r="S41" i="10"/>
  <c r="T41" i="10"/>
  <c r="G41" i="11"/>
  <c r="J41" i="11"/>
  <c r="R32" i="10"/>
  <c r="S33" i="10"/>
  <c r="T33" i="10"/>
  <c r="G33" i="11"/>
  <c r="J33" i="11"/>
  <c r="J14" i="11"/>
  <c r="G54" i="11"/>
  <c r="M54" i="11"/>
  <c r="S37" i="10"/>
  <c r="T37" i="10"/>
  <c r="S26" i="10"/>
  <c r="T26" i="10"/>
  <c r="L19" i="11"/>
  <c r="G46" i="11"/>
  <c r="J46" i="11"/>
  <c r="I55" i="11"/>
  <c r="G65" i="11"/>
  <c r="J65" i="11"/>
  <c r="S40" i="11"/>
  <c r="S46" i="10"/>
  <c r="T46" i="10"/>
  <c r="S50" i="10"/>
  <c r="T50" i="10" s="1"/>
  <c r="J40" i="11"/>
  <c r="I40" i="11"/>
  <c r="J36" i="11"/>
  <c r="I36" i="11"/>
  <c r="L15" i="11"/>
  <c r="L51" i="11"/>
  <c r="L44" i="11"/>
  <c r="M40" i="11"/>
  <c r="S23" i="10"/>
  <c r="T23" i="10"/>
  <c r="S60" i="10"/>
  <c r="T60" i="10"/>
  <c r="P32" i="10"/>
  <c r="L43" i="10"/>
  <c r="L32" i="10"/>
  <c r="L30" i="10"/>
  <c r="L31" i="10" s="1"/>
  <c r="K32" i="10"/>
  <c r="J43" i="10"/>
  <c r="I32" i="10"/>
  <c r="I30" i="10"/>
  <c r="N138" i="10"/>
  <c r="M138" i="10"/>
  <c r="O43" i="11"/>
  <c r="L127" i="10"/>
  <c r="L125" i="10"/>
  <c r="L126" i="10"/>
  <c r="I127" i="10"/>
  <c r="G138" i="10"/>
  <c r="G127" i="10"/>
  <c r="S65" i="4"/>
  <c r="T65" i="4"/>
  <c r="H58" i="4"/>
  <c r="R138" i="4"/>
  <c r="R115" i="4"/>
  <c r="S131" i="4"/>
  <c r="T131" i="4"/>
  <c r="M36" i="11"/>
  <c r="L42" i="11"/>
  <c r="S14" i="10"/>
  <c r="T14" i="10"/>
  <c r="S55" i="10"/>
  <c r="T55" i="10"/>
  <c r="M15" i="11"/>
  <c r="G16" i="11"/>
  <c r="L16" i="11"/>
  <c r="G38" i="11"/>
  <c r="M38" i="11"/>
  <c r="S45" i="11"/>
  <c r="T65" i="11"/>
  <c r="J66" i="11"/>
  <c r="S59" i="10"/>
  <c r="T59" i="10"/>
  <c r="Q58" i="10"/>
  <c r="Q43" i="10"/>
  <c r="Q30" i="10"/>
  <c r="Q31" i="10"/>
  <c r="O30" i="10"/>
  <c r="O31" i="10" s="1"/>
  <c r="N31" i="11" s="1"/>
  <c r="K43" i="10"/>
  <c r="K11" i="10"/>
  <c r="H43" i="10"/>
  <c r="H32" i="10"/>
  <c r="G58" i="10"/>
  <c r="G58" i="11"/>
  <c r="G32" i="10"/>
  <c r="S159" i="10"/>
  <c r="T159" i="10"/>
  <c r="O138" i="10"/>
  <c r="N127" i="10"/>
  <c r="K127" i="10"/>
  <c r="H138" i="10"/>
  <c r="S119" i="4"/>
  <c r="T119" i="4"/>
  <c r="P43" i="10"/>
  <c r="P30" i="10"/>
  <c r="J11" i="10"/>
  <c r="P127" i="10"/>
  <c r="M127" i="10"/>
  <c r="J138" i="10"/>
  <c r="H43" i="11"/>
  <c r="I138" i="10"/>
  <c r="H127" i="10"/>
  <c r="H125" i="10"/>
  <c r="H126" i="10"/>
  <c r="S23" i="4"/>
  <c r="T23" i="4"/>
  <c r="Q127" i="4"/>
  <c r="S153" i="4"/>
  <c r="T153" i="4"/>
  <c r="S133" i="4"/>
  <c r="T133" i="4"/>
  <c r="M60" i="11"/>
  <c r="S21" i="10"/>
  <c r="T21" i="10"/>
  <c r="R11" i="10"/>
  <c r="R10" i="10"/>
  <c r="Q11" i="10"/>
  <c r="Q10" i="10"/>
  <c r="P11" i="10"/>
  <c r="P10" i="10"/>
  <c r="O58" i="10"/>
  <c r="L58" i="10"/>
  <c r="J32" i="10"/>
  <c r="J30" i="10"/>
  <c r="J31" i="10"/>
  <c r="S152" i="10"/>
  <c r="T152" i="10"/>
  <c r="S136" i="10"/>
  <c r="T136" i="10"/>
  <c r="S132" i="10"/>
  <c r="T132" i="10"/>
  <c r="O127" i="10"/>
  <c r="O125" i="10"/>
  <c r="L138" i="10"/>
  <c r="K138" i="10"/>
  <c r="J151" i="10"/>
  <c r="J127" i="10"/>
  <c r="S22" i="4"/>
  <c r="T22" i="4"/>
  <c r="S24" i="4"/>
  <c r="T24" i="4"/>
  <c r="L58" i="4"/>
  <c r="I58" i="4"/>
  <c r="S60" i="4"/>
  <c r="T60" i="4"/>
  <c r="S145" i="4"/>
  <c r="T145" i="4"/>
  <c r="S141" i="4"/>
  <c r="T141" i="4"/>
  <c r="S136" i="4"/>
  <c r="T136" i="4"/>
  <c r="S128" i="4"/>
  <c r="T128" i="4"/>
  <c r="Q115" i="4"/>
  <c r="P151" i="4"/>
  <c r="P138" i="4"/>
  <c r="K115" i="4"/>
  <c r="K106" i="4"/>
  <c r="K105" i="4"/>
  <c r="K149" i="4"/>
  <c r="K150" i="4"/>
  <c r="K138" i="4"/>
  <c r="K125" i="4"/>
  <c r="K126" i="4"/>
  <c r="J151" i="4"/>
  <c r="J115" i="4"/>
  <c r="I138" i="4"/>
  <c r="H127" i="4"/>
  <c r="H125" i="4"/>
  <c r="G138" i="4"/>
  <c r="G125" i="4"/>
  <c r="S21" i="8"/>
  <c r="T21" i="8"/>
  <c r="S59" i="8"/>
  <c r="T59" i="8"/>
  <c r="O58" i="8"/>
  <c r="K58" i="8"/>
  <c r="S65" i="8"/>
  <c r="T65" i="8"/>
  <c r="G58" i="8"/>
  <c r="R106" i="8"/>
  <c r="S152" i="8"/>
  <c r="T152" i="8"/>
  <c r="Q115" i="8"/>
  <c r="Q105" i="8"/>
  <c r="P138" i="8"/>
  <c r="P125" i="8"/>
  <c r="P126" i="8"/>
  <c r="O127" i="8"/>
  <c r="O125" i="8"/>
  <c r="O126" i="8"/>
  <c r="K138" i="8"/>
  <c r="K106" i="8"/>
  <c r="K105" i="8"/>
  <c r="K149" i="8"/>
  <c r="K150" i="8"/>
  <c r="J138" i="8"/>
  <c r="I127" i="8"/>
  <c r="I115" i="8"/>
  <c r="H151" i="8"/>
  <c r="G138" i="8"/>
  <c r="G127" i="8"/>
  <c r="G115" i="8"/>
  <c r="O43" i="9"/>
  <c r="O30" i="9"/>
  <c r="N11" i="9"/>
  <c r="N10" i="9"/>
  <c r="I32" i="9"/>
  <c r="I11" i="9"/>
  <c r="I10" i="9"/>
  <c r="H56" i="9"/>
  <c r="S41" i="9"/>
  <c r="T41" i="9"/>
  <c r="S37" i="9"/>
  <c r="T37" i="9"/>
  <c r="S18" i="9"/>
  <c r="T18" i="9"/>
  <c r="S14" i="9"/>
  <c r="T14" i="9"/>
  <c r="S57" i="9"/>
  <c r="T57" i="9"/>
  <c r="S50" i="9"/>
  <c r="T50" i="9"/>
  <c r="S27" i="9"/>
  <c r="T27" i="9"/>
  <c r="S15" i="9"/>
  <c r="T15" i="9"/>
  <c r="S139" i="9"/>
  <c r="T139" i="9"/>
  <c r="S123" i="9"/>
  <c r="T123" i="9"/>
  <c r="S119" i="9"/>
  <c r="T119" i="9"/>
  <c r="S55" i="4"/>
  <c r="T55" i="4"/>
  <c r="Q58" i="4"/>
  <c r="S58" i="4"/>
  <c r="T58" i="4"/>
  <c r="S63" i="4"/>
  <c r="T63" i="4"/>
  <c r="M115" i="4"/>
  <c r="M105" i="4"/>
  <c r="M149" i="4"/>
  <c r="M155" i="4"/>
  <c r="M106" i="4"/>
  <c r="L151" i="4"/>
  <c r="L115" i="4"/>
  <c r="L105" i="4"/>
  <c r="J127" i="4"/>
  <c r="J125" i="4"/>
  <c r="J126" i="4"/>
  <c r="I151" i="4"/>
  <c r="S22" i="8"/>
  <c r="T22" i="8"/>
  <c r="R58" i="8"/>
  <c r="N58" i="8"/>
  <c r="J58" i="8"/>
  <c r="S58" i="8"/>
  <c r="T58" i="8"/>
  <c r="S64" i="8"/>
  <c r="T64" i="8"/>
  <c r="R138" i="8"/>
  <c r="R125" i="8"/>
  <c r="R126" i="8"/>
  <c r="S124" i="8"/>
  <c r="T124" i="8"/>
  <c r="S120" i="8"/>
  <c r="T120" i="8"/>
  <c r="S136" i="8"/>
  <c r="T136" i="8"/>
  <c r="S132" i="8"/>
  <c r="T132" i="8"/>
  <c r="Q127" i="8"/>
  <c r="Q125" i="8"/>
  <c r="Q126" i="8"/>
  <c r="P151" i="8"/>
  <c r="L106" i="8"/>
  <c r="L105" i="8"/>
  <c r="K115" i="8"/>
  <c r="J151" i="8"/>
  <c r="J127" i="8"/>
  <c r="O10" i="9"/>
  <c r="K43" i="9"/>
  <c r="J11" i="9"/>
  <c r="J10" i="9"/>
  <c r="S53" i="9"/>
  <c r="T53" i="9"/>
  <c r="S49" i="9"/>
  <c r="T49" i="9"/>
  <c r="S45" i="9"/>
  <c r="T45" i="9"/>
  <c r="S25" i="9"/>
  <c r="T25" i="9"/>
  <c r="S17" i="9"/>
  <c r="T17" i="9"/>
  <c r="S153" i="9"/>
  <c r="T153" i="9"/>
  <c r="S133" i="9"/>
  <c r="T133" i="9"/>
  <c r="S129" i="9"/>
  <c r="T129" i="9"/>
  <c r="O106" i="4"/>
  <c r="O105" i="4"/>
  <c r="O149" i="4"/>
  <c r="M138" i="4"/>
  <c r="M125" i="4"/>
  <c r="M126" i="4"/>
  <c r="L127" i="4"/>
  <c r="L125" i="4"/>
  <c r="L126" i="4"/>
  <c r="G151" i="4"/>
  <c r="S151" i="4"/>
  <c r="T151" i="4"/>
  <c r="G106" i="4"/>
  <c r="G105" i="4"/>
  <c r="G149" i="4"/>
  <c r="R151" i="8"/>
  <c r="S158" i="8"/>
  <c r="T158" i="8"/>
  <c r="S145" i="8"/>
  <c r="T145" i="8"/>
  <c r="N106" i="8"/>
  <c r="N105" i="8"/>
  <c r="N149" i="8"/>
  <c r="N155" i="8"/>
  <c r="N138" i="8"/>
  <c r="N125" i="8"/>
  <c r="L138" i="8"/>
  <c r="K127" i="8"/>
  <c r="K125" i="8"/>
  <c r="K126" i="8"/>
  <c r="I138" i="8"/>
  <c r="G151" i="8"/>
  <c r="S24" i="9"/>
  <c r="T24" i="9"/>
  <c r="Q32" i="9"/>
  <c r="Q11" i="9"/>
  <c r="Q10" i="9"/>
  <c r="P56" i="9"/>
  <c r="O56" i="9"/>
  <c r="L32" i="9"/>
  <c r="K10" i="9"/>
  <c r="J43" i="9"/>
  <c r="S59" i="9"/>
  <c r="T59" i="9"/>
  <c r="Q150" i="9"/>
  <c r="S145" i="9"/>
  <c r="T145" i="9"/>
  <c r="S141" i="9"/>
  <c r="T141" i="9"/>
  <c r="N127" i="4"/>
  <c r="N125" i="4"/>
  <c r="N126" i="4"/>
  <c r="M151" i="4"/>
  <c r="I115" i="4"/>
  <c r="I106" i="4"/>
  <c r="I105" i="4"/>
  <c r="H151" i="4"/>
  <c r="H115" i="4"/>
  <c r="S24" i="8"/>
  <c r="T24" i="8"/>
  <c r="S60" i="8"/>
  <c r="T60" i="8"/>
  <c r="P115" i="8"/>
  <c r="S115" i="8"/>
  <c r="P106" i="8"/>
  <c r="P105" i="8"/>
  <c r="P149" i="8"/>
  <c r="P155" i="8"/>
  <c r="O151" i="8"/>
  <c r="O115" i="8"/>
  <c r="N126" i="8"/>
  <c r="M127" i="8"/>
  <c r="M125" i="8"/>
  <c r="M126" i="8"/>
  <c r="L151" i="8"/>
  <c r="L127" i="8"/>
  <c r="L125" i="8"/>
  <c r="L126" i="8"/>
  <c r="J106" i="8"/>
  <c r="J105" i="8"/>
  <c r="S21" i="9"/>
  <c r="T21" i="9"/>
  <c r="R11" i="9"/>
  <c r="R10" i="9"/>
  <c r="R54" i="9"/>
  <c r="M32" i="9"/>
  <c r="M11" i="9"/>
  <c r="M10" i="9"/>
  <c r="L56" i="9"/>
  <c r="K56" i="9"/>
  <c r="H32" i="9"/>
  <c r="G43" i="9"/>
  <c r="G30" i="9"/>
  <c r="S47" i="9"/>
  <c r="T47" i="9"/>
  <c r="S39" i="9"/>
  <c r="T39" i="9"/>
  <c r="S28" i="9"/>
  <c r="T28" i="9"/>
  <c r="S12" i="9"/>
  <c r="T12" i="9"/>
  <c r="S116" i="9"/>
  <c r="T116" i="9"/>
  <c r="S151" i="9"/>
  <c r="T151" i="9"/>
  <c r="P126" i="9"/>
  <c r="N105" i="9"/>
  <c r="L126" i="9"/>
  <c r="L124" i="9"/>
  <c r="K150" i="9"/>
  <c r="H43" i="8"/>
  <c r="I43" i="8"/>
  <c r="M32" i="8"/>
  <c r="M30" i="8"/>
  <c r="N43" i="10"/>
  <c r="N30" i="10"/>
  <c r="N31" i="10" s="1"/>
  <c r="N11" i="10"/>
  <c r="M43" i="10"/>
  <c r="Q115" i="10"/>
  <c r="Q105" i="10"/>
  <c r="O115" i="10"/>
  <c r="O105" i="10"/>
  <c r="M115" i="10"/>
  <c r="N115" i="10"/>
  <c r="O137" i="9"/>
  <c r="O105" i="9"/>
  <c r="O104" i="9"/>
  <c r="N137" i="9"/>
  <c r="M126" i="9"/>
  <c r="K137" i="9"/>
  <c r="J105" i="9"/>
  <c r="H137" i="9"/>
  <c r="H124" i="9"/>
  <c r="H125" i="9"/>
  <c r="H105" i="9"/>
  <c r="H104" i="9"/>
  <c r="G114" i="9"/>
  <c r="K114" i="9"/>
  <c r="O114" i="9"/>
  <c r="G32" i="8"/>
  <c r="G30" i="8"/>
  <c r="J32" i="8"/>
  <c r="J30" i="8"/>
  <c r="L43" i="8"/>
  <c r="R11" i="8"/>
  <c r="R10" i="8"/>
  <c r="CW197" i="6"/>
  <c r="G43" i="4"/>
  <c r="G11" i="4"/>
  <c r="H43" i="4"/>
  <c r="H11" i="4"/>
  <c r="H10" i="4"/>
  <c r="CY197" i="6"/>
  <c r="I43" i="4"/>
  <c r="I11" i="4"/>
  <c r="I10" i="4"/>
  <c r="J43" i="4"/>
  <c r="J11" i="4"/>
  <c r="J10" i="4"/>
  <c r="DA197" i="6"/>
  <c r="K43" i="4"/>
  <c r="K11" i="4"/>
  <c r="K10" i="4"/>
  <c r="DB197" i="6"/>
  <c r="L43" i="4"/>
  <c r="L30" i="4"/>
  <c r="L31" i="4"/>
  <c r="L11" i="4"/>
  <c r="L10" i="4"/>
  <c r="DC197" i="6"/>
  <c r="M43" i="4"/>
  <c r="N43" i="4"/>
  <c r="M11" i="4"/>
  <c r="N11" i="4"/>
  <c r="N10" i="4"/>
  <c r="DE197" i="6"/>
  <c r="O43" i="4"/>
  <c r="O11" i="4"/>
  <c r="O10" i="4"/>
  <c r="P43" i="4"/>
  <c r="P11" i="4"/>
  <c r="P10" i="4"/>
  <c r="DG197" i="6"/>
  <c r="Q43" i="4"/>
  <c r="Q11" i="4"/>
  <c r="Q10" i="4"/>
  <c r="DH197" i="6"/>
  <c r="R43" i="4"/>
  <c r="R11" i="4"/>
  <c r="R10" i="4"/>
  <c r="DI197" i="6"/>
  <c r="DI199" i="6"/>
  <c r="G106" i="8"/>
  <c r="S22" i="9"/>
  <c r="T22" i="9"/>
  <c r="S23" i="9"/>
  <c r="T23" i="9"/>
  <c r="S58" i="9"/>
  <c r="T58" i="9"/>
  <c r="S42" i="9"/>
  <c r="T42" i="9"/>
  <c r="S38" i="9"/>
  <c r="T38" i="9"/>
  <c r="S34" i="9"/>
  <c r="T34" i="9"/>
  <c r="Q43" i="9"/>
  <c r="Q30" i="9"/>
  <c r="Q31" i="9"/>
  <c r="P32" i="9"/>
  <c r="P11" i="9"/>
  <c r="O32" i="9"/>
  <c r="M43" i="9"/>
  <c r="M30" i="9"/>
  <c r="M31" i="9"/>
  <c r="L11" i="9"/>
  <c r="L10" i="9"/>
  <c r="K32" i="9"/>
  <c r="J56" i="9"/>
  <c r="I43" i="9"/>
  <c r="H11" i="9"/>
  <c r="H10" i="9"/>
  <c r="S117" i="9"/>
  <c r="T117" i="9"/>
  <c r="R150" i="9"/>
  <c r="S134" i="9"/>
  <c r="T134" i="9"/>
  <c r="S130" i="9"/>
  <c r="T130" i="9"/>
  <c r="P105" i="9"/>
  <c r="P104" i="9"/>
  <c r="N150" i="9"/>
  <c r="N126" i="9"/>
  <c r="L105" i="9"/>
  <c r="L104" i="9"/>
  <c r="L148" i="9"/>
  <c r="L137" i="9"/>
  <c r="K104" i="9"/>
  <c r="K148" i="9"/>
  <c r="J137" i="9"/>
  <c r="J124" i="9"/>
  <c r="J125" i="9"/>
  <c r="I126" i="9"/>
  <c r="I124" i="9"/>
  <c r="I125" i="9"/>
  <c r="H150" i="9"/>
  <c r="I11" i="8"/>
  <c r="I10" i="8"/>
  <c r="CN197" i="6"/>
  <c r="K43" i="8"/>
  <c r="K32" i="8"/>
  <c r="Q43" i="8"/>
  <c r="Q30" i="8"/>
  <c r="P115" i="10"/>
  <c r="P105" i="10"/>
  <c r="L115" i="10"/>
  <c r="J115" i="10"/>
  <c r="J105" i="10"/>
  <c r="H115" i="10"/>
  <c r="R115" i="10"/>
  <c r="R105" i="10"/>
  <c r="R56" i="9"/>
  <c r="R43" i="9"/>
  <c r="R32" i="9"/>
  <c r="R30" i="9"/>
  <c r="R31" i="9"/>
  <c r="S26" i="9"/>
  <c r="T26" i="9"/>
  <c r="Q56" i="9"/>
  <c r="P43" i="9"/>
  <c r="N56" i="9"/>
  <c r="N43" i="9"/>
  <c r="N32" i="9"/>
  <c r="M56" i="9"/>
  <c r="L43" i="9"/>
  <c r="J32" i="9"/>
  <c r="J30" i="9"/>
  <c r="J31" i="9"/>
  <c r="I56" i="9"/>
  <c r="H43" i="9"/>
  <c r="H30" i="9"/>
  <c r="H31" i="9"/>
  <c r="G11" i="9"/>
  <c r="S109" i="9"/>
  <c r="T109" i="9"/>
  <c r="S157" i="9"/>
  <c r="T157" i="9"/>
  <c r="S144" i="9"/>
  <c r="T144" i="9"/>
  <c r="S142" i="9"/>
  <c r="T142" i="9"/>
  <c r="P137" i="9"/>
  <c r="P124" i="9"/>
  <c r="P125" i="9"/>
  <c r="O126" i="9"/>
  <c r="O124" i="9"/>
  <c r="O125" i="9"/>
  <c r="M137" i="9"/>
  <c r="M124" i="9"/>
  <c r="M105" i="9"/>
  <c r="M104" i="9"/>
  <c r="K126" i="9"/>
  <c r="J150" i="9"/>
  <c r="G126" i="9"/>
  <c r="G124" i="9"/>
  <c r="H11" i="8"/>
  <c r="H10" i="8"/>
  <c r="CM197" i="6"/>
  <c r="I32" i="8"/>
  <c r="I30" i="8"/>
  <c r="CN198" i="6"/>
  <c r="G32" i="4"/>
  <c r="H32" i="4"/>
  <c r="H30" i="4"/>
  <c r="H31" i="4"/>
  <c r="I32" i="4"/>
  <c r="I30" i="4"/>
  <c r="I31" i="4"/>
  <c r="J32" i="4"/>
  <c r="K32" i="4"/>
  <c r="L32" i="4"/>
  <c r="M32" i="4"/>
  <c r="N32" i="4"/>
  <c r="R32" i="11"/>
  <c r="O32" i="4"/>
  <c r="P32" i="4"/>
  <c r="Q32" i="4"/>
  <c r="Q30" i="4"/>
  <c r="DH198" i="6"/>
  <c r="R32" i="4"/>
  <c r="M11" i="10"/>
  <c r="J21" i="11"/>
  <c r="S21" i="11"/>
  <c r="L29" i="11"/>
  <c r="G32" i="11"/>
  <c r="M29" i="11"/>
  <c r="M35" i="11"/>
  <c r="I35" i="11"/>
  <c r="I39" i="11"/>
  <c r="L39" i="11"/>
  <c r="T45" i="11"/>
  <c r="R30" i="10"/>
  <c r="R31" i="10"/>
  <c r="J10" i="10"/>
  <c r="I17" i="11"/>
  <c r="I21" i="11"/>
  <c r="M34" i="11"/>
  <c r="M42" i="11"/>
  <c r="J50" i="11"/>
  <c r="J60" i="11"/>
  <c r="P66" i="11"/>
  <c r="R58" i="10"/>
  <c r="I125" i="10"/>
  <c r="I126" i="10"/>
  <c r="J53" i="11"/>
  <c r="S63" i="10"/>
  <c r="T63" i="10"/>
  <c r="R138" i="10"/>
  <c r="R125" i="10"/>
  <c r="R126" i="10"/>
  <c r="Q138" i="10"/>
  <c r="P138" i="10"/>
  <c r="N125" i="10"/>
  <c r="N126" i="10"/>
  <c r="R105" i="4"/>
  <c r="I24" i="11"/>
  <c r="I28" i="11"/>
  <c r="I34" i="11"/>
  <c r="I42" i="11"/>
  <c r="I50" i="11"/>
  <c r="I60" i="11"/>
  <c r="G10" i="10"/>
  <c r="Q151" i="10"/>
  <c r="Q127" i="10"/>
  <c r="S141" i="10"/>
  <c r="T141" i="10"/>
  <c r="P127" i="4"/>
  <c r="P115" i="4"/>
  <c r="S154" i="4"/>
  <c r="T154" i="4"/>
  <c r="H105" i="4"/>
  <c r="O105" i="8"/>
  <c r="O149" i="8"/>
  <c r="O150" i="8"/>
  <c r="S147" i="4"/>
  <c r="T147" i="4"/>
  <c r="O151" i="4"/>
  <c r="O138" i="4"/>
  <c r="J105" i="4"/>
  <c r="J149" i="4"/>
  <c r="S64" i="4"/>
  <c r="T64" i="4"/>
  <c r="R127" i="4"/>
  <c r="Q138" i="4"/>
  <c r="Q125" i="4"/>
  <c r="Q126" i="4"/>
  <c r="R115" i="8"/>
  <c r="T115" i="8"/>
  <c r="S128" i="10"/>
  <c r="T128" i="10"/>
  <c r="S59" i="4"/>
  <c r="T59" i="4"/>
  <c r="Q106" i="4"/>
  <c r="H138" i="8"/>
  <c r="R105" i="8"/>
  <c r="R149" i="8"/>
  <c r="R150" i="8"/>
  <c r="Q151" i="8"/>
  <c r="S128" i="8"/>
  <c r="T128" i="8"/>
  <c r="I106" i="8"/>
  <c r="H127" i="8"/>
  <c r="G105" i="8"/>
  <c r="H106" i="8"/>
  <c r="G10" i="9"/>
  <c r="R126" i="9"/>
  <c r="Q126" i="9"/>
  <c r="S126" i="9"/>
  <c r="T126" i="9"/>
  <c r="L125" i="9"/>
  <c r="I104" i="9"/>
  <c r="I148" i="9"/>
  <c r="I154" i="9"/>
  <c r="S46" i="9"/>
  <c r="T46" i="9"/>
  <c r="S62" i="9"/>
  <c r="T62" i="9"/>
  <c r="G56" i="9"/>
  <c r="S56" i="9"/>
  <c r="T56" i="9"/>
  <c r="S140" i="9"/>
  <c r="T140" i="9"/>
  <c r="J104" i="9"/>
  <c r="J148" i="9"/>
  <c r="R105" i="9"/>
  <c r="R104" i="9"/>
  <c r="S107" i="9"/>
  <c r="T107" i="9"/>
  <c r="Q137" i="9"/>
  <c r="S156" i="9"/>
  <c r="T156" i="9"/>
  <c r="S147" i="9"/>
  <c r="T147" i="9"/>
  <c r="S143" i="9"/>
  <c r="T143" i="9"/>
  <c r="R137" i="9"/>
  <c r="Q105" i="9"/>
  <c r="Q104" i="9"/>
  <c r="K124" i="9"/>
  <c r="K125" i="9"/>
  <c r="G137" i="9"/>
  <c r="G105" i="9"/>
  <c r="G10" i="8"/>
  <c r="L11" i="8"/>
  <c r="L10" i="8"/>
  <c r="N32" i="8"/>
  <c r="P32" i="8"/>
  <c r="P30" i="8"/>
  <c r="M105" i="10"/>
  <c r="M149" i="10"/>
  <c r="I105" i="10"/>
  <c r="I149" i="10"/>
  <c r="G105" i="10"/>
  <c r="H32" i="8"/>
  <c r="K10" i="8"/>
  <c r="M10" i="8"/>
  <c r="O10" i="8"/>
  <c r="J43" i="8"/>
  <c r="L32" i="8"/>
  <c r="L30" i="8"/>
  <c r="L31" i="8"/>
  <c r="N11" i="8"/>
  <c r="N10" i="8"/>
  <c r="CS197" i="6"/>
  <c r="O32" i="8"/>
  <c r="O30" i="8"/>
  <c r="P43" i="8"/>
  <c r="P11" i="8"/>
  <c r="P10" i="8"/>
  <c r="P56" i="8"/>
  <c r="R43" i="8"/>
  <c r="L105" i="10"/>
  <c r="L149" i="10"/>
  <c r="H105" i="10"/>
  <c r="H149" i="10"/>
  <c r="H155" i="10"/>
  <c r="H160" i="10"/>
  <c r="H156" i="10"/>
  <c r="R149" i="10"/>
  <c r="J11" i="8"/>
  <c r="N43" i="8"/>
  <c r="Q11" i="8"/>
  <c r="Q10" i="8"/>
  <c r="R32" i="8"/>
  <c r="J30" i="4"/>
  <c r="DA198" i="6"/>
  <c r="K30" i="4"/>
  <c r="K56" i="4"/>
  <c r="P30" i="4"/>
  <c r="P31" i="4"/>
  <c r="R30" i="4"/>
  <c r="DI198" i="6"/>
  <c r="K8" i="3"/>
  <c r="J45" i="11"/>
  <c r="J12" i="11"/>
  <c r="I30" i="9"/>
  <c r="I31" i="9"/>
  <c r="R56" i="10"/>
  <c r="R61" i="10"/>
  <c r="J34" i="11"/>
  <c r="L149" i="4"/>
  <c r="L155" i="4"/>
  <c r="L160" i="4"/>
  <c r="L156" i="4"/>
  <c r="K30" i="10"/>
  <c r="K31" i="10"/>
  <c r="H11" i="11"/>
  <c r="S106" i="10"/>
  <c r="T106" i="10"/>
  <c r="H148" i="9"/>
  <c r="R125" i="4"/>
  <c r="R126" i="4"/>
  <c r="Q56" i="10"/>
  <c r="N30" i="9"/>
  <c r="N124" i="9"/>
  <c r="N125" i="9"/>
  <c r="P30" i="9"/>
  <c r="P31" i="9"/>
  <c r="O148" i="9"/>
  <c r="L30" i="9"/>
  <c r="L31" i="9"/>
  <c r="Q149" i="8"/>
  <c r="Q150" i="8"/>
  <c r="O126" i="10"/>
  <c r="N105" i="4"/>
  <c r="L150" i="4"/>
  <c r="S43" i="4"/>
  <c r="T43" i="4"/>
  <c r="J54" i="9"/>
  <c r="G11" i="11"/>
  <c r="I11" i="11"/>
  <c r="G43" i="11"/>
  <c r="I43" i="11"/>
  <c r="M55" i="11"/>
  <c r="J55" i="11"/>
  <c r="L55" i="11"/>
  <c r="L33" i="11"/>
  <c r="O149" i="10"/>
  <c r="M30" i="4"/>
  <c r="M30" i="10"/>
  <c r="Q124" i="9"/>
  <c r="Q125" i="9"/>
  <c r="I105" i="8"/>
  <c r="I149" i="8"/>
  <c r="I150" i="8"/>
  <c r="I125" i="8"/>
  <c r="I126" i="8"/>
  <c r="S151" i="8"/>
  <c r="T151" i="8"/>
  <c r="S138" i="8"/>
  <c r="T138" i="8"/>
  <c r="S43" i="10"/>
  <c r="T43" i="10"/>
  <c r="H20" i="11"/>
  <c r="M125" i="10"/>
  <c r="O32" i="11"/>
  <c r="I65" i="11"/>
  <c r="Q148" i="9"/>
  <c r="Q149" i="9"/>
  <c r="P148" i="9"/>
  <c r="L56" i="10"/>
  <c r="L57" i="10"/>
  <c r="M10" i="10"/>
  <c r="M56" i="10"/>
  <c r="M10" i="4"/>
  <c r="M56" i="4"/>
  <c r="R11" i="11"/>
  <c r="S11" i="4"/>
  <c r="T11" i="4"/>
  <c r="N149" i="4"/>
  <c r="O56" i="10"/>
  <c r="O61" i="10" s="1"/>
  <c r="L54" i="11"/>
  <c r="I54" i="11"/>
  <c r="J54" i="11"/>
  <c r="R155" i="8"/>
  <c r="R160" i="8"/>
  <c r="R156" i="8"/>
  <c r="R56" i="4"/>
  <c r="R31" i="4"/>
  <c r="J56" i="4"/>
  <c r="N30" i="8"/>
  <c r="S137" i="9"/>
  <c r="T137" i="9"/>
  <c r="CL198" i="6"/>
  <c r="G31" i="8"/>
  <c r="H54" i="9"/>
  <c r="K155" i="4"/>
  <c r="K160" i="4"/>
  <c r="K156" i="4"/>
  <c r="O155" i="8"/>
  <c r="O160" i="8"/>
  <c r="O156" i="8"/>
  <c r="Q125" i="10"/>
  <c r="Q126" i="10"/>
  <c r="Q56" i="4"/>
  <c r="Q31" i="4"/>
  <c r="CZ198" i="6"/>
  <c r="Q56" i="8"/>
  <c r="CV197" i="6"/>
  <c r="H150" i="10"/>
  <c r="M31" i="10"/>
  <c r="CR197" i="6"/>
  <c r="I155" i="10"/>
  <c r="I160" i="10"/>
  <c r="I156" i="10"/>
  <c r="I150" i="10"/>
  <c r="Q149" i="10"/>
  <c r="Q150" i="10"/>
  <c r="CQ197" i="6"/>
  <c r="I31" i="8"/>
  <c r="I56" i="8"/>
  <c r="CN199" i="6"/>
  <c r="I159" i="9"/>
  <c r="I155" i="9"/>
  <c r="I149" i="9"/>
  <c r="S127" i="8"/>
  <c r="T127" i="8"/>
  <c r="M160" i="4"/>
  <c r="M156" i="4"/>
  <c r="M150" i="4"/>
  <c r="S106" i="4"/>
  <c r="T106" i="4"/>
  <c r="Q105" i="4"/>
  <c r="Q149" i="4"/>
  <c r="G150" i="4"/>
  <c r="H58" i="11"/>
  <c r="I58" i="11"/>
  <c r="T151" i="10"/>
  <c r="S138" i="10"/>
  <c r="T138" i="10"/>
  <c r="P105" i="4"/>
  <c r="S105" i="4"/>
  <c r="T105" i="4"/>
  <c r="R66" i="10"/>
  <c r="R62" i="10"/>
  <c r="R57" i="10"/>
  <c r="DG198" i="6"/>
  <c r="DG199" i="6"/>
  <c r="P56" i="4"/>
  <c r="DC198" i="6"/>
  <c r="DC199" i="6"/>
  <c r="L56" i="4"/>
  <c r="CY198" i="6"/>
  <c r="H56" i="4"/>
  <c r="N56" i="8"/>
  <c r="CS199" i="6"/>
  <c r="CP197" i="6"/>
  <c r="R124" i="9"/>
  <c r="R125" i="9"/>
  <c r="K155" i="8"/>
  <c r="K160" i="8"/>
  <c r="K156" i="8"/>
  <c r="P160" i="8"/>
  <c r="P156" i="8"/>
  <c r="P150" i="8"/>
  <c r="P125" i="4"/>
  <c r="P126" i="4"/>
  <c r="S127" i="4"/>
  <c r="T127" i="4"/>
  <c r="S58" i="10"/>
  <c r="T58" i="10"/>
  <c r="DB198" i="6"/>
  <c r="K31" i="4"/>
  <c r="J10" i="8"/>
  <c r="S11" i="8"/>
  <c r="T11" i="8"/>
  <c r="CU197" i="6"/>
  <c r="CQ198" i="6"/>
  <c r="CV198" i="6"/>
  <c r="Q31" i="8"/>
  <c r="H30" i="8"/>
  <c r="H56" i="8"/>
  <c r="S32" i="8"/>
  <c r="T32" i="8"/>
  <c r="CU198" i="6"/>
  <c r="P31" i="8"/>
  <c r="S105" i="9"/>
  <c r="T105" i="9"/>
  <c r="K149" i="9"/>
  <c r="K154" i="9"/>
  <c r="K159" i="9"/>
  <c r="K155" i="9"/>
  <c r="CO198" i="6"/>
  <c r="J31" i="8"/>
  <c r="H105" i="8"/>
  <c r="S106" i="8"/>
  <c r="T106" i="8"/>
  <c r="G31" i="9"/>
  <c r="G126" i="4"/>
  <c r="Q155" i="8"/>
  <c r="Q160" i="8"/>
  <c r="Q156" i="8"/>
  <c r="O125" i="4"/>
  <c r="O126" i="4"/>
  <c r="S138" i="4"/>
  <c r="T138" i="4"/>
  <c r="N160" i="8"/>
  <c r="N156" i="8"/>
  <c r="N150" i="8"/>
  <c r="P125" i="10"/>
  <c r="P126" i="10"/>
  <c r="O149" i="9"/>
  <c r="O154" i="9"/>
  <c r="O159" i="9"/>
  <c r="O155" i="9"/>
  <c r="I54" i="9"/>
  <c r="L54" i="9"/>
  <c r="R149" i="4"/>
  <c r="R148" i="9"/>
  <c r="R149" i="9"/>
  <c r="O31" i="9"/>
  <c r="O54" i="9"/>
  <c r="O60" i="9"/>
  <c r="O65" i="9"/>
  <c r="O61" i="9"/>
  <c r="DD197" i="6"/>
  <c r="R10" i="11"/>
  <c r="M126" i="10"/>
  <c r="O31" i="11"/>
  <c r="O30" i="11"/>
  <c r="O57" i="10"/>
  <c r="N57" i="11" s="1"/>
  <c r="T57" i="11" s="1"/>
  <c r="P31" i="10"/>
  <c r="P56" i="10"/>
  <c r="P57" i="10"/>
  <c r="J60" i="9"/>
  <c r="J65" i="9"/>
  <c r="J61" i="9"/>
  <c r="J55" i="9"/>
  <c r="N155" i="4"/>
  <c r="N160" i="4"/>
  <c r="N156" i="4"/>
  <c r="N150" i="4"/>
  <c r="M125" i="9"/>
  <c r="M148" i="9"/>
  <c r="L61" i="4"/>
  <c r="L66" i="4"/>
  <c r="L62" i="4"/>
  <c r="L57" i="4"/>
  <c r="H55" i="9"/>
  <c r="H60" i="9"/>
  <c r="H65" i="9"/>
  <c r="H61" i="9"/>
  <c r="G125" i="9"/>
  <c r="S125" i="9"/>
  <c r="T125" i="9"/>
  <c r="S124" i="9"/>
  <c r="T124" i="9"/>
  <c r="R57" i="4"/>
  <c r="R61" i="4"/>
  <c r="R66" i="4"/>
  <c r="R62" i="4"/>
  <c r="CM198" i="6"/>
  <c r="H31" i="8"/>
  <c r="K57" i="4"/>
  <c r="K61" i="4"/>
  <c r="K66" i="4"/>
  <c r="K62" i="4"/>
  <c r="H61" i="4"/>
  <c r="H66" i="4"/>
  <c r="H62" i="4"/>
  <c r="H57" i="4"/>
  <c r="I61" i="8"/>
  <c r="I66" i="8"/>
  <c r="I62" i="8"/>
  <c r="P149" i="10"/>
  <c r="P155" i="10"/>
  <c r="P160" i="10"/>
  <c r="P156" i="10"/>
  <c r="CV199" i="6"/>
  <c r="Q61" i="8"/>
  <c r="Q66" i="8"/>
  <c r="Q62" i="8"/>
  <c r="Q57" i="8"/>
  <c r="O155" i="4"/>
  <c r="O160" i="4"/>
  <c r="O156" i="4"/>
  <c r="O150" i="4"/>
  <c r="N57" i="8"/>
  <c r="N61" i="8"/>
  <c r="N66" i="8"/>
  <c r="N62" i="8"/>
  <c r="P149" i="4"/>
  <c r="Q57" i="4"/>
  <c r="Q61" i="4"/>
  <c r="Q66" i="4"/>
  <c r="Q62" i="4"/>
  <c r="CS198" i="6"/>
  <c r="N31" i="8"/>
  <c r="J57" i="4"/>
  <c r="J61" i="4"/>
  <c r="J66" i="4"/>
  <c r="J62" i="4"/>
  <c r="CU199" i="6"/>
  <c r="P61" i="8"/>
  <c r="P66" i="8"/>
  <c r="P62" i="8"/>
  <c r="P57" i="8"/>
  <c r="CO197" i="6"/>
  <c r="J56" i="8"/>
  <c r="CO199" i="6"/>
  <c r="M61" i="10"/>
  <c r="M66" i="10"/>
  <c r="M62" i="10" s="1"/>
  <c r="M57" i="10"/>
  <c r="P61" i="4"/>
  <c r="P66" i="4"/>
  <c r="P62" i="4"/>
  <c r="P57" i="4"/>
  <c r="R60" i="9"/>
  <c r="R65" i="9"/>
  <c r="R61" i="9"/>
  <c r="R55" i="9"/>
  <c r="L55" i="9"/>
  <c r="L60" i="9"/>
  <c r="L65" i="9"/>
  <c r="L61" i="9"/>
  <c r="I55" i="9"/>
  <c r="I60" i="9"/>
  <c r="I65" i="9"/>
  <c r="I61" i="9"/>
  <c r="R150" i="4"/>
  <c r="R155" i="4"/>
  <c r="R160" i="4"/>
  <c r="R156" i="4"/>
  <c r="M149" i="9"/>
  <c r="M154" i="9"/>
  <c r="M159" i="9"/>
  <c r="M155" i="9"/>
  <c r="O55" i="9"/>
  <c r="P61" i="10"/>
  <c r="P66" i="10"/>
  <c r="P62" i="10"/>
  <c r="J57" i="8"/>
  <c r="J61" i="8"/>
  <c r="J66" i="8"/>
  <c r="J62" i="8"/>
  <c r="P150" i="10"/>
  <c r="P150" i="4"/>
  <c r="P155" i="4"/>
  <c r="P160" i="4"/>
  <c r="P156" i="4"/>
  <c r="I16" i="11"/>
  <c r="M21" i="11"/>
  <c r="S49" i="11"/>
  <c r="J13" i="11"/>
  <c r="T36" i="11"/>
  <c r="M52" i="11"/>
  <c r="T53" i="11"/>
  <c r="I25" i="11"/>
  <c r="P54" i="11"/>
  <c r="I52" i="11"/>
  <c r="I49" i="11"/>
  <c r="J17" i="11"/>
  <c r="M53" i="11"/>
  <c r="I14" i="11"/>
  <c r="J43" i="11"/>
  <c r="P55" i="11"/>
  <c r="J20" i="11"/>
  <c r="L41" i="11"/>
  <c r="M33" i="11"/>
  <c r="L25" i="11"/>
  <c r="M66" i="11"/>
  <c r="M20" i="11"/>
  <c r="S25" i="11"/>
  <c r="I33" i="11"/>
  <c r="Q37" i="11"/>
  <c r="I41" i="11"/>
  <c r="O42" i="11"/>
  <c r="Q42" i="11" s="1"/>
  <c r="R44" i="11"/>
  <c r="M45" i="11"/>
  <c r="R46" i="11"/>
  <c r="O49" i="11"/>
  <c r="Q49" i="11" s="1"/>
  <c r="R52" i="11"/>
  <c r="R59" i="11"/>
  <c r="J16" i="11"/>
  <c r="M16" i="11"/>
  <c r="S8" i="10"/>
  <c r="I64" i="11"/>
  <c r="J49" i="11"/>
  <c r="M49" i="11"/>
  <c r="M46" i="11"/>
  <c r="J25" i="11"/>
  <c r="L17" i="11"/>
  <c r="L13" i="11"/>
  <c r="P64" i="11"/>
  <c r="L45" i="11"/>
  <c r="I27" i="11"/>
  <c r="I15" i="11"/>
  <c r="M17" i="11"/>
  <c r="S22" i="11"/>
  <c r="L12" i="11"/>
  <c r="L65" i="11"/>
  <c r="Q64" i="11"/>
  <c r="M25" i="11"/>
  <c r="M27" i="11"/>
  <c r="F246" i="2"/>
  <c r="E246" i="2"/>
  <c r="G246" i="2"/>
  <c r="B7" i="11"/>
  <c r="S8" i="9"/>
  <c r="Q48" i="11"/>
  <c r="I13" i="11"/>
  <c r="J27" i="11"/>
  <c r="L46" i="11"/>
  <c r="G7" i="11"/>
  <c r="I12" i="11"/>
  <c r="I46" i="11"/>
  <c r="M14" i="11"/>
  <c r="S64" i="11"/>
  <c r="J24" i="11"/>
  <c r="Q22" i="11"/>
  <c r="T28" i="11"/>
  <c r="R48" i="11"/>
  <c r="R50" i="11"/>
  <c r="R61" i="11"/>
  <c r="Q46" i="11"/>
  <c r="L49" i="11"/>
  <c r="L53" i="11"/>
  <c r="R54" i="11"/>
  <c r="R55" i="11"/>
  <c r="J58" i="11"/>
  <c r="G267" i="2"/>
  <c r="H19" i="1"/>
  <c r="S16" i="11"/>
  <c r="R60" i="11"/>
  <c r="L60" i="11"/>
  <c r="P28" i="11"/>
  <c r="Q150" i="4"/>
  <c r="Q155" i="4"/>
  <c r="Q160" i="4"/>
  <c r="Q156" i="4"/>
  <c r="L149" i="9"/>
  <c r="L154" i="9"/>
  <c r="L159" i="9"/>
  <c r="L155" i="9"/>
  <c r="CM199" i="6"/>
  <c r="H57" i="8"/>
  <c r="H61" i="8"/>
  <c r="H66" i="8"/>
  <c r="H62" i="8"/>
  <c r="M61" i="4"/>
  <c r="M66" i="4"/>
  <c r="M62" i="4"/>
  <c r="M57" i="4"/>
  <c r="M155" i="10"/>
  <c r="M160" i="10"/>
  <c r="M156" i="10"/>
  <c r="M150" i="10"/>
  <c r="L155" i="10"/>
  <c r="L160" i="10"/>
  <c r="L156" i="10"/>
  <c r="L150" i="10"/>
  <c r="O31" i="8"/>
  <c r="CT198" i="6"/>
  <c r="J154" i="9"/>
  <c r="J159" i="9"/>
  <c r="J155" i="9"/>
  <c r="J149" i="9"/>
  <c r="O150" i="10"/>
  <c r="O155" i="10"/>
  <c r="O160" i="10"/>
  <c r="O156" i="10"/>
  <c r="H154" i="9"/>
  <c r="H159" i="9"/>
  <c r="H155" i="9"/>
  <c r="H149" i="9"/>
  <c r="CL197" i="6"/>
  <c r="S10" i="8"/>
  <c r="T10" i="8"/>
  <c r="O30" i="4"/>
  <c r="S32" i="9"/>
  <c r="T32" i="9"/>
  <c r="K30" i="9"/>
  <c r="CZ197" i="6"/>
  <c r="CZ199" i="6"/>
  <c r="I56" i="4"/>
  <c r="G10" i="4"/>
  <c r="K11" i="11"/>
  <c r="M11" i="11"/>
  <c r="CR198" i="6"/>
  <c r="M31" i="8"/>
  <c r="I57" i="8"/>
  <c r="Q155" i="10"/>
  <c r="Q160" i="10"/>
  <c r="Q156" i="10"/>
  <c r="R154" i="9"/>
  <c r="R159" i="9"/>
  <c r="R155" i="9"/>
  <c r="I20" i="11"/>
  <c r="J11" i="11"/>
  <c r="G56" i="8"/>
  <c r="Q154" i="9"/>
  <c r="Q159" i="9"/>
  <c r="Q155" i="9"/>
  <c r="P149" i="9"/>
  <c r="P154" i="9"/>
  <c r="P159" i="9"/>
  <c r="P155" i="9"/>
  <c r="N31" i="9"/>
  <c r="N54" i="9"/>
  <c r="J56" i="10"/>
  <c r="J61" i="10" s="1"/>
  <c r="J66" i="10" s="1"/>
  <c r="J62" i="10" s="1"/>
  <c r="P10" i="9"/>
  <c r="P54" i="9"/>
  <c r="S11" i="9"/>
  <c r="T11" i="9"/>
  <c r="DH199" i="6"/>
  <c r="S114" i="9"/>
  <c r="T114" i="9"/>
  <c r="G104" i="9"/>
  <c r="L61" i="10"/>
  <c r="L66" i="10" s="1"/>
  <c r="L62" i="10" s="1"/>
  <c r="I155" i="8"/>
  <c r="I160" i="8"/>
  <c r="I156" i="8"/>
  <c r="J31" i="4"/>
  <c r="Q57" i="10"/>
  <c r="Q61" i="10"/>
  <c r="Q66" i="10"/>
  <c r="Q62" i="10"/>
  <c r="R150" i="10"/>
  <c r="R155" i="10"/>
  <c r="R160" i="10"/>
  <c r="R156" i="10"/>
  <c r="O56" i="8"/>
  <c r="CT197" i="6"/>
  <c r="J150" i="4"/>
  <c r="J155" i="4"/>
  <c r="J160" i="4"/>
  <c r="J156" i="4"/>
  <c r="G30" i="4"/>
  <c r="K32" i="11"/>
  <c r="M32" i="11"/>
  <c r="S32" i="4"/>
  <c r="T32" i="4"/>
  <c r="S150" i="9"/>
  <c r="T150" i="9"/>
  <c r="S43" i="8"/>
  <c r="T43" i="8"/>
  <c r="DA199" i="6"/>
  <c r="CY199" i="6"/>
  <c r="S30" i="8"/>
  <c r="T30" i="8"/>
  <c r="N11" i="11"/>
  <c r="S11" i="11" s="1"/>
  <c r="N10" i="10"/>
  <c r="S43" i="9"/>
  <c r="T43" i="9"/>
  <c r="DD198" i="6"/>
  <c r="DD199" i="6"/>
  <c r="M31" i="4"/>
  <c r="R43" i="11"/>
  <c r="N30" i="4"/>
  <c r="DB199" i="6"/>
  <c r="O20" i="11"/>
  <c r="N105" i="10"/>
  <c r="L149" i="8"/>
  <c r="H126" i="4"/>
  <c r="H149" i="4"/>
  <c r="K125" i="10"/>
  <c r="K126" i="10"/>
  <c r="S127" i="10"/>
  <c r="T127" i="10"/>
  <c r="G30" i="10"/>
  <c r="S32" i="10"/>
  <c r="T32" i="10"/>
  <c r="K10" i="10"/>
  <c r="S11" i="10"/>
  <c r="T11" i="10"/>
  <c r="J38" i="11"/>
  <c r="I38" i="11"/>
  <c r="L38" i="11"/>
  <c r="G125" i="10"/>
  <c r="H32" i="11"/>
  <c r="J32" i="11"/>
  <c r="H125" i="8"/>
  <c r="DF197" i="6"/>
  <c r="O56" i="4"/>
  <c r="G155" i="4"/>
  <c r="S115" i="4"/>
  <c r="T115" i="4"/>
  <c r="J125" i="10"/>
  <c r="K58" i="11"/>
  <c r="K149" i="10"/>
  <c r="Q54" i="9"/>
  <c r="R30" i="8"/>
  <c r="M56" i="8"/>
  <c r="L56" i="8"/>
  <c r="K30" i="8"/>
  <c r="K43" i="11"/>
  <c r="G54" i="9"/>
  <c r="S30" i="9"/>
  <c r="T30" i="9"/>
  <c r="M54" i="9"/>
  <c r="I31" i="10"/>
  <c r="I56" i="10"/>
  <c r="I57" i="10" s="1"/>
  <c r="M65" i="11"/>
  <c r="N43" i="11"/>
  <c r="Q43" i="11" s="1"/>
  <c r="N104" i="9"/>
  <c r="N148" i="9"/>
  <c r="J125" i="8"/>
  <c r="J126" i="8"/>
  <c r="H30" i="10"/>
  <c r="H56" i="10" s="1"/>
  <c r="L24" i="11"/>
  <c r="S115" i="10"/>
  <c r="T115" i="10"/>
  <c r="I125" i="4"/>
  <c r="I22" i="11"/>
  <c r="M22" i="11"/>
  <c r="L22" i="11"/>
  <c r="J52" i="11"/>
  <c r="L52" i="11"/>
  <c r="J15" i="11"/>
  <c r="J19" i="11"/>
  <c r="T21" i="11"/>
  <c r="G125" i="8"/>
  <c r="G149" i="8"/>
  <c r="M105" i="8"/>
  <c r="M149" i="8"/>
  <c r="L64" i="11"/>
  <c r="M64" i="11"/>
  <c r="T35" i="11"/>
  <c r="S37" i="11"/>
  <c r="T37" i="11"/>
  <c r="P47" i="11"/>
  <c r="S22" i="10"/>
  <c r="T22" i="10"/>
  <c r="S24" i="10"/>
  <c r="T24" i="10"/>
  <c r="M44" i="11"/>
  <c r="J44" i="11"/>
  <c r="G26" i="11"/>
  <c r="G18" i="11"/>
  <c r="G37" i="11"/>
  <c r="M19" i="11"/>
  <c r="G23" i="11"/>
  <c r="S29" i="10"/>
  <c r="T29" i="10"/>
  <c r="S28" i="10"/>
  <c r="T28" i="10"/>
  <c r="G48" i="11"/>
  <c r="G59" i="11"/>
  <c r="S50" i="11"/>
  <c r="T46" i="11"/>
  <c r="S55" i="11"/>
  <c r="T55" i="11"/>
  <c r="S54" i="11"/>
  <c r="T54" i="11"/>
  <c r="G150" i="8"/>
  <c r="G155" i="8"/>
  <c r="L23" i="11"/>
  <c r="J23" i="11"/>
  <c r="M23" i="11"/>
  <c r="I23" i="11"/>
  <c r="L18" i="11"/>
  <c r="J18" i="11"/>
  <c r="M18" i="11"/>
  <c r="I18" i="11"/>
  <c r="N149" i="9"/>
  <c r="N154" i="9"/>
  <c r="N159" i="9"/>
  <c r="N155" i="9"/>
  <c r="L43" i="11"/>
  <c r="M43" i="11"/>
  <c r="CR199" i="6"/>
  <c r="M57" i="8"/>
  <c r="M61" i="8"/>
  <c r="M66" i="8"/>
  <c r="M62" i="8"/>
  <c r="L58" i="11"/>
  <c r="M58" i="11"/>
  <c r="O57" i="4"/>
  <c r="O61" i="4"/>
  <c r="O66" i="4"/>
  <c r="O62" i="4"/>
  <c r="H155" i="4"/>
  <c r="H160" i="4"/>
  <c r="H156" i="4"/>
  <c r="H150" i="4"/>
  <c r="O10" i="11"/>
  <c r="N149" i="10"/>
  <c r="J149" i="8"/>
  <c r="CT199" i="6"/>
  <c r="O57" i="8"/>
  <c r="O61" i="8"/>
  <c r="O66" i="8"/>
  <c r="O62" i="8"/>
  <c r="L11" i="11"/>
  <c r="J57" i="10"/>
  <c r="L32" i="11"/>
  <c r="S105" i="8"/>
  <c r="T105" i="8"/>
  <c r="G56" i="4"/>
  <c r="S10" i="4"/>
  <c r="T10" i="4"/>
  <c r="CX197" i="6"/>
  <c r="K10" i="11"/>
  <c r="I32" i="11"/>
  <c r="L59" i="11"/>
  <c r="M59" i="11"/>
  <c r="J59" i="11"/>
  <c r="I59" i="11"/>
  <c r="M26" i="11"/>
  <c r="I26" i="11"/>
  <c r="J26" i="11"/>
  <c r="L26" i="11"/>
  <c r="M150" i="8"/>
  <c r="M155" i="8"/>
  <c r="M160" i="8"/>
  <c r="M156" i="8"/>
  <c r="M55" i="9"/>
  <c r="M60" i="9"/>
  <c r="M65" i="9"/>
  <c r="M61" i="9"/>
  <c r="N10" i="11"/>
  <c r="D12" i="1" s="1"/>
  <c r="E12" i="1" s="1"/>
  <c r="H10" i="11"/>
  <c r="CL199" i="6"/>
  <c r="G61" i="8"/>
  <c r="G57" i="8"/>
  <c r="S56" i="8"/>
  <c r="T56" i="8"/>
  <c r="I61" i="4"/>
  <c r="I66" i="4"/>
  <c r="I62" i="4"/>
  <c r="I57" i="4"/>
  <c r="S10" i="9"/>
  <c r="T10" i="9"/>
  <c r="L48" i="11"/>
  <c r="I48" i="11"/>
  <c r="J48" i="11"/>
  <c r="M48" i="11"/>
  <c r="CW198" i="6"/>
  <c r="R31" i="8"/>
  <c r="R56" i="8"/>
  <c r="J126" i="10"/>
  <c r="J149" i="10"/>
  <c r="H31" i="10"/>
  <c r="K31" i="8"/>
  <c r="S31" i="8"/>
  <c r="T31" i="8"/>
  <c r="K56" i="8"/>
  <c r="CP198" i="6"/>
  <c r="Q60" i="9"/>
  <c r="Q65" i="9"/>
  <c r="Q61" i="9"/>
  <c r="Q55" i="9"/>
  <c r="H126" i="8"/>
  <c r="H149" i="8"/>
  <c r="S149" i="8"/>
  <c r="T149" i="8"/>
  <c r="H30" i="11"/>
  <c r="G126" i="10"/>
  <c r="S125" i="10"/>
  <c r="T125" i="10"/>
  <c r="L155" i="8"/>
  <c r="L160" i="8"/>
  <c r="L156" i="8"/>
  <c r="L150" i="8"/>
  <c r="S30" i="4"/>
  <c r="T30" i="4"/>
  <c r="K30" i="11"/>
  <c r="CX198" i="6"/>
  <c r="G31" i="4"/>
  <c r="G149" i="10"/>
  <c r="S104" i="9"/>
  <c r="T104" i="9"/>
  <c r="G148" i="9"/>
  <c r="P60" i="9"/>
  <c r="P65" i="9"/>
  <c r="P61" i="9"/>
  <c r="P55" i="9"/>
  <c r="N55" i="9"/>
  <c r="N60" i="9"/>
  <c r="N65" i="9"/>
  <c r="N61" i="9"/>
  <c r="S105" i="10"/>
  <c r="T105" i="10"/>
  <c r="DF198" i="6"/>
  <c r="DF199" i="6"/>
  <c r="O31" i="4"/>
  <c r="I37" i="11"/>
  <c r="L37" i="11"/>
  <c r="J37" i="11"/>
  <c r="M37" i="11"/>
  <c r="G126" i="8"/>
  <c r="S126" i="8"/>
  <c r="T126" i="8"/>
  <c r="S125" i="8"/>
  <c r="T125" i="8"/>
  <c r="I126" i="4"/>
  <c r="S126" i="4"/>
  <c r="T126" i="4"/>
  <c r="S125" i="4"/>
  <c r="T125" i="4"/>
  <c r="I61" i="10"/>
  <c r="I66" i="10"/>
  <c r="I62" i="10" s="1"/>
  <c r="G60" i="9"/>
  <c r="G55" i="9"/>
  <c r="CQ199" i="6"/>
  <c r="L57" i="8"/>
  <c r="L61" i="8"/>
  <c r="L66" i="8"/>
  <c r="L62" i="8"/>
  <c r="K150" i="10"/>
  <c r="K155" i="10"/>
  <c r="K160" i="10"/>
  <c r="K156" i="10"/>
  <c r="G160" i="4"/>
  <c r="S10" i="10"/>
  <c r="T10" i="10"/>
  <c r="K56" i="10"/>
  <c r="K61" i="10" s="1"/>
  <c r="K66" i="10" s="1"/>
  <c r="K62" i="10" s="1"/>
  <c r="I149" i="4"/>
  <c r="DE198" i="6"/>
  <c r="DE199" i="6"/>
  <c r="R30" i="11"/>
  <c r="N56" i="4"/>
  <c r="N31" i="4"/>
  <c r="R31" i="11"/>
  <c r="G10" i="11"/>
  <c r="K54" i="9"/>
  <c r="S54" i="9"/>
  <c r="T54" i="9"/>
  <c r="K31" i="9"/>
  <c r="S31" i="9"/>
  <c r="T31" i="9"/>
  <c r="L10" i="11"/>
  <c r="J10" i="11"/>
  <c r="H12" i="1"/>
  <c r="I12" i="1"/>
  <c r="I10" i="11"/>
  <c r="M10" i="11"/>
  <c r="K61" i="8"/>
  <c r="K66" i="8"/>
  <c r="K62" i="8"/>
  <c r="CP199" i="6"/>
  <c r="K57" i="8"/>
  <c r="CX199" i="6"/>
  <c r="N150" i="10"/>
  <c r="O57" i="11"/>
  <c r="O56" i="11"/>
  <c r="N155" i="10"/>
  <c r="G156" i="4"/>
  <c r="G65" i="9"/>
  <c r="S149" i="10"/>
  <c r="T149" i="10"/>
  <c r="G155" i="10"/>
  <c r="H56" i="11"/>
  <c r="G150" i="10"/>
  <c r="H31" i="11"/>
  <c r="S126" i="10"/>
  <c r="T126" i="10"/>
  <c r="J155" i="10"/>
  <c r="J160" i="10"/>
  <c r="J156" i="10"/>
  <c r="J150" i="10"/>
  <c r="N57" i="4"/>
  <c r="R57" i="11"/>
  <c r="N61" i="4"/>
  <c r="R56" i="11"/>
  <c r="K57" i="10"/>
  <c r="S31" i="4"/>
  <c r="T31" i="4"/>
  <c r="K31" i="11"/>
  <c r="S56" i="4"/>
  <c r="T56" i="4"/>
  <c r="K56" i="11"/>
  <c r="G57" i="4"/>
  <c r="G61" i="4"/>
  <c r="S155" i="8"/>
  <c r="T155" i="8"/>
  <c r="G160" i="8"/>
  <c r="I155" i="4"/>
  <c r="I150" i="4"/>
  <c r="S150" i="4"/>
  <c r="T150" i="4"/>
  <c r="K55" i="9"/>
  <c r="K60" i="9"/>
  <c r="K65" i="9"/>
  <c r="K61" i="9"/>
  <c r="S55" i="9"/>
  <c r="T55" i="9"/>
  <c r="G154" i="9"/>
  <c r="S148" i="9"/>
  <c r="T148" i="9"/>
  <c r="G149" i="9"/>
  <c r="S149" i="9"/>
  <c r="T149" i="9"/>
  <c r="H150" i="8"/>
  <c r="H155" i="8"/>
  <c r="H160" i="8"/>
  <c r="H156" i="8"/>
  <c r="CW199" i="6"/>
  <c r="R57" i="8"/>
  <c r="S57" i="8"/>
  <c r="T57" i="8"/>
  <c r="R61" i="8"/>
  <c r="R66" i="8"/>
  <c r="R62" i="8"/>
  <c r="G66" i="8"/>
  <c r="J155" i="8"/>
  <c r="J160" i="8"/>
  <c r="J156" i="8"/>
  <c r="J150" i="8"/>
  <c r="S149" i="4"/>
  <c r="T149" i="4"/>
  <c r="S150" i="8"/>
  <c r="T150" i="8"/>
  <c r="S61" i="8"/>
  <c r="T61" i="8"/>
  <c r="I160" i="4"/>
  <c r="S155" i="4"/>
  <c r="T155" i="4"/>
  <c r="K62" i="11"/>
  <c r="S61" i="4"/>
  <c r="T61" i="4"/>
  <c r="G66" i="4"/>
  <c r="N160" i="10"/>
  <c r="O62" i="11"/>
  <c r="S66" i="8"/>
  <c r="T66" i="8"/>
  <c r="G62" i="8"/>
  <c r="S62" i="8"/>
  <c r="T62" i="8"/>
  <c r="G159" i="9"/>
  <c r="S154" i="9"/>
  <c r="T154" i="9"/>
  <c r="S160" i="8"/>
  <c r="T160" i="8"/>
  <c r="G156" i="8"/>
  <c r="S156" i="8"/>
  <c r="T156" i="8"/>
  <c r="K57" i="11"/>
  <c r="S57" i="4"/>
  <c r="T57" i="4"/>
  <c r="H57" i="11"/>
  <c r="S150" i="10"/>
  <c r="T150" i="10"/>
  <c r="S60" i="9"/>
  <c r="T60" i="9"/>
  <c r="S65" i="9"/>
  <c r="T65" i="9"/>
  <c r="G61" i="9"/>
  <c r="S61" i="9"/>
  <c r="T61" i="9"/>
  <c r="N66" i="4"/>
  <c r="R62" i="11"/>
  <c r="G160" i="10"/>
  <c r="H62" i="11"/>
  <c r="S155" i="10"/>
  <c r="T155" i="10"/>
  <c r="S66" i="4"/>
  <c r="T66" i="4"/>
  <c r="K67" i="11"/>
  <c r="G62" i="4"/>
  <c r="I156" i="4"/>
  <c r="S156" i="4"/>
  <c r="T156" i="4"/>
  <c r="S160" i="4"/>
  <c r="T160" i="4"/>
  <c r="S159" i="9"/>
  <c r="T159" i="9"/>
  <c r="G155" i="9"/>
  <c r="S155" i="9"/>
  <c r="T155" i="9"/>
  <c r="N156" i="10"/>
  <c r="O63" i="11"/>
  <c r="O67" i="11"/>
  <c r="N62" i="4"/>
  <c r="R63" i="11"/>
  <c r="R67" i="11"/>
  <c r="S160" i="10"/>
  <c r="T160" i="10"/>
  <c r="H67" i="11"/>
  <c r="G156" i="10"/>
  <c r="S62" i="4"/>
  <c r="T62" i="4"/>
  <c r="K63" i="11"/>
  <c r="H63" i="11"/>
  <c r="S156" i="10"/>
  <c r="T156" i="10"/>
  <c r="Q33" i="11" l="1"/>
  <c r="Q38" i="11"/>
  <c r="P48" i="11"/>
  <c r="T39" i="11"/>
  <c r="P51" i="11"/>
  <c r="P18" i="11"/>
  <c r="P33" i="11"/>
  <c r="Q17" i="11"/>
  <c r="P21" i="11"/>
  <c r="Q41" i="11"/>
  <c r="P45" i="11"/>
  <c r="P52" i="11"/>
  <c r="S10" i="11"/>
  <c r="T66" i="11"/>
  <c r="S48" i="11"/>
  <c r="T33" i="11"/>
  <c r="T51" i="11"/>
  <c r="S33" i="11"/>
  <c r="Q53" i="11"/>
  <c r="P16" i="11"/>
  <c r="Q18" i="11"/>
  <c r="Q28" i="11"/>
  <c r="Q36" i="11"/>
  <c r="Q51" i="11"/>
  <c r="T10" i="11"/>
  <c r="P10" i="11"/>
  <c r="T48" i="11"/>
  <c r="P20" i="11"/>
  <c r="S18" i="11"/>
  <c r="Q66" i="11"/>
  <c r="N62" i="11"/>
  <c r="S62" i="11" s="1"/>
  <c r="O66" i="10"/>
  <c r="H57" i="10"/>
  <c r="H61" i="10"/>
  <c r="H66" i="10" s="1"/>
  <c r="H62" i="10" s="1"/>
  <c r="P15" i="11"/>
  <c r="P17" i="11"/>
  <c r="P27" i="11"/>
  <c r="T60" i="11"/>
  <c r="Q21" i="11"/>
  <c r="N56" i="10"/>
  <c r="N30" i="11"/>
  <c r="D16" i="1" s="1"/>
  <c r="E16" i="1" s="1"/>
  <c r="T13" i="11"/>
  <c r="P11" i="11"/>
  <c r="P13" i="11"/>
  <c r="N56" i="11"/>
  <c r="P56" i="11" s="1"/>
  <c r="Q57" i="11"/>
  <c r="S30" i="10"/>
  <c r="T30" i="10" s="1"/>
  <c r="Q40" i="11"/>
  <c r="Q50" i="11"/>
  <c r="P49" i="11"/>
  <c r="Q27" i="11"/>
  <c r="P32" i="11"/>
  <c r="P53" i="11"/>
  <c r="P58" i="11"/>
  <c r="P59" i="11"/>
  <c r="Q16" i="11"/>
  <c r="Q31" i="11"/>
  <c r="S24" i="11"/>
  <c r="T29" i="11"/>
  <c r="P23" i="11"/>
  <c r="S43" i="11"/>
  <c r="Q14" i="11"/>
  <c r="T27" i="11"/>
  <c r="T12" i="11"/>
  <c r="S41" i="11"/>
  <c r="P25" i="11"/>
  <c r="P38" i="11"/>
  <c r="S31" i="11"/>
  <c r="G56" i="10"/>
  <c r="G56" i="11" s="1"/>
  <c r="T14" i="11"/>
  <c r="Q39" i="11"/>
  <c r="P35" i="11"/>
  <c r="Q20" i="11"/>
  <c r="Q15" i="11"/>
  <c r="S17" i="11"/>
  <c r="T52" i="11"/>
  <c r="P42" i="11"/>
  <c r="Q24" i="11"/>
  <c r="P40" i="11"/>
  <c r="P60" i="11"/>
  <c r="T31" i="11"/>
  <c r="G30" i="11"/>
  <c r="H16" i="1" s="1"/>
  <c r="I16" i="1" s="1"/>
  <c r="S44" i="11"/>
  <c r="P24" i="11"/>
  <c r="T15" i="11"/>
  <c r="Q45" i="11"/>
  <c r="S15" i="11"/>
  <c r="P36" i="11"/>
  <c r="T38" i="11"/>
  <c r="P44" i="11"/>
  <c r="S34" i="11"/>
  <c r="P34" i="11"/>
  <c r="P65" i="11"/>
  <c r="Q11" i="11"/>
  <c r="P14" i="11"/>
  <c r="T20" i="11"/>
  <c r="Q23" i="11"/>
  <c r="Q35" i="11"/>
  <c r="S38" i="11"/>
  <c r="P39" i="11"/>
  <c r="P41" i="11"/>
  <c r="T42" i="11"/>
  <c r="Q44" i="11"/>
  <c r="Q54" i="11"/>
  <c r="S59" i="11"/>
  <c r="S52" i="11"/>
  <c r="S58" i="11"/>
  <c r="T58" i="11"/>
  <c r="Q19" i="11"/>
  <c r="P46" i="11"/>
  <c r="Q47" i="11"/>
  <c r="T11" i="11"/>
  <c r="P43" i="11"/>
  <c r="G31" i="10"/>
  <c r="Q12" i="11"/>
  <c r="P31" i="11"/>
  <c r="P19" i="11"/>
  <c r="Q59" i="11"/>
  <c r="T19" i="11"/>
  <c r="S47" i="11"/>
  <c r="Q13" i="11"/>
  <c r="T41" i="11"/>
  <c r="Q26" i="11"/>
  <c r="P29" i="11"/>
  <c r="Q62" i="11"/>
  <c r="S57" i="11"/>
  <c r="P57" i="11"/>
  <c r="Q10" i="11"/>
  <c r="S56" i="10"/>
  <c r="T56" i="10" s="1"/>
  <c r="T43" i="11"/>
  <c r="Q60" i="11"/>
  <c r="Q58" i="11"/>
  <c r="Q25" i="11"/>
  <c r="Q32" i="11"/>
  <c r="T26" i="11"/>
  <c r="T17" i="11"/>
  <c r="P26" i="11"/>
  <c r="Q52" i="11"/>
  <c r="S23" i="11"/>
  <c r="P12" i="11"/>
  <c r="S19" i="11"/>
  <c r="T23" i="11"/>
  <c r="Q29" i="11"/>
  <c r="T32" i="11"/>
  <c r="P62" i="11" l="1"/>
  <c r="Q56" i="11"/>
  <c r="Q30" i="11"/>
  <c r="P30" i="11"/>
  <c r="T30" i="11"/>
  <c r="L30" i="11"/>
  <c r="T56" i="11"/>
  <c r="S56" i="11"/>
  <c r="D20" i="1"/>
  <c r="E20" i="1" s="1"/>
  <c r="S30" i="11"/>
  <c r="T62" i="11"/>
  <c r="N57" i="10"/>
  <c r="N61" i="10"/>
  <c r="N66" i="10" s="1"/>
  <c r="N62" i="10" s="1"/>
  <c r="N67" i="11"/>
  <c r="O62" i="10"/>
  <c r="N63" i="11" s="1"/>
  <c r="I30" i="11"/>
  <c r="M30" i="11"/>
  <c r="G61" i="10"/>
  <c r="G57" i="10"/>
  <c r="J30" i="11"/>
  <c r="S31" i="10"/>
  <c r="T31" i="10" s="1"/>
  <c r="G31" i="11"/>
  <c r="H20" i="1"/>
  <c r="I20" i="1" s="1"/>
  <c r="I56" i="11"/>
  <c r="M56" i="11"/>
  <c r="J56" i="11"/>
  <c r="L56" i="11"/>
  <c r="Q67" i="11" l="1"/>
  <c r="T67" i="11"/>
  <c r="P67" i="11"/>
  <c r="S67" i="11"/>
  <c r="S63" i="11"/>
  <c r="Q63" i="11"/>
  <c r="T63" i="11"/>
  <c r="P63" i="11"/>
  <c r="G57" i="11"/>
  <c r="S57" i="10"/>
  <c r="T57" i="10" s="1"/>
  <c r="G61" i="11"/>
  <c r="G66" i="10"/>
  <c r="G62" i="11"/>
  <c r="S61" i="10"/>
  <c r="T61" i="10" s="1"/>
  <c r="I31" i="11"/>
  <c r="M31" i="11"/>
  <c r="J31" i="11"/>
  <c r="L31" i="11"/>
  <c r="G62" i="10" l="1"/>
  <c r="S66" i="10"/>
  <c r="T66" i="10" s="1"/>
  <c r="G67" i="11"/>
  <c r="I61" i="11"/>
  <c r="L61" i="11"/>
  <c r="J61" i="11"/>
  <c r="M61" i="11"/>
  <c r="J62" i="11"/>
  <c r="I62" i="11"/>
  <c r="L62" i="11"/>
  <c r="M62" i="11"/>
  <c r="J57" i="11"/>
  <c r="M57" i="11"/>
  <c r="I57" i="11"/>
  <c r="L57" i="11"/>
  <c r="I67" i="11" l="1"/>
  <c r="L67" i="11"/>
  <c r="J67" i="11"/>
  <c r="M67" i="11"/>
  <c r="G63" i="11"/>
  <c r="S62" i="10"/>
  <c r="T62" i="10" s="1"/>
  <c r="M63" i="11" l="1"/>
  <c r="I63" i="11"/>
  <c r="L63" i="11"/>
  <c r="J63" i="11"/>
</calcChain>
</file>

<file path=xl/sharedStrings.xml><?xml version="1.0" encoding="utf-8"?>
<sst xmlns="http://schemas.openxmlformats.org/spreadsheetml/2006/main" count="1338" uniqueCount="715">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</sst>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0" fillId="4" borderId="0" xfId="0" applyNumberFormat="1" applyFill="1"/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066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391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10350480"/>
        <c:axId val="-1310361360"/>
      </c:lineChart>
      <c:catAx>
        <c:axId val="-131035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-1310361360"/>
        <c:crosses val="autoZero"/>
        <c:auto val="1"/>
        <c:lblAlgn val="ctr"/>
        <c:lblOffset val="100"/>
        <c:tickLblSkip val="3"/>
        <c:noMultiLvlLbl val="0"/>
      </c:catAx>
      <c:valAx>
        <c:axId val="-1310361360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-131035048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97462817148075"/>
          <c:y val="2.6666666666666672E-2"/>
        </c:manualLayout>
      </c:layout>
      <c:overlay val="0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035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10362992"/>
        <c:axId val="-1310360272"/>
      </c:lineChart>
      <c:catAx>
        <c:axId val="-131036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-1310360272"/>
        <c:crosses val="autoZero"/>
        <c:auto val="1"/>
        <c:lblAlgn val="ctr"/>
        <c:lblOffset val="100"/>
        <c:tickLblSkip val="3"/>
        <c:noMultiLvlLbl val="0"/>
      </c:catAx>
      <c:valAx>
        <c:axId val="-1310360272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-1310362992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5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5'!_2015plan"/><Relationship Id="rId3" Type="http://schemas.openxmlformats.org/officeDocument/2006/relationships/hyperlink" Target="#'2015'!A1"/><Relationship Id="rId7" Type="http://schemas.openxmlformats.org/officeDocument/2006/relationships/hyperlink" Target="#'2015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4'!_2014plan"/><Relationship Id="rId3" Type="http://schemas.openxmlformats.org/officeDocument/2006/relationships/hyperlink" Target="#'2014'!A1"/><Relationship Id="rId7" Type="http://schemas.openxmlformats.org/officeDocument/2006/relationships/hyperlink" Target="#'2014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'Analitika - 2015'!A1"/><Relationship Id="rId4" Type="http://schemas.openxmlformats.org/officeDocument/2006/relationships/hyperlink" Target="#'2014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255218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264743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274267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1"/>
  <sheetViews>
    <sheetView showRowColHeaders="0" tabSelected="1" workbookViewId="0">
      <pane ySplit="5" topLeftCell="A6" activePane="bottomLeft" state="frozen"/>
      <selection activeCell="DK219" sqref="DK219"/>
      <selection pane="bottomLeft" activeCell="L35" sqref="L35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Septembar</v>
      </c>
      <c r="E11" s="158"/>
      <c r="F11" s="158"/>
      <c r="G11" s="158"/>
      <c r="H11" s="321" t="str">
        <f>+Master!G265</f>
        <v>Prihodi za period Januar - Septembar</v>
      </c>
      <c r="I11" s="322"/>
      <c r="J11" s="310"/>
      <c r="K11" s="159"/>
    </row>
    <row r="12" spans="3:11">
      <c r="C12" s="157"/>
      <c r="D12" s="161">
        <f>+'Analitika - 2015'!N10</f>
        <v>123676910.17000002</v>
      </c>
      <c r="E12" s="162">
        <f>+D12/'2015'!T7</f>
        <v>3.3785043890512748E-2</v>
      </c>
      <c r="F12" s="158"/>
      <c r="G12" s="158"/>
      <c r="H12" s="323">
        <f>+'Analitika - 2015'!G10</f>
        <v>963602767.42999983</v>
      </c>
      <c r="I12" s="324">
        <f>+H12/'2015'!T7</f>
        <v>0.26322910028956203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Septembar</v>
      </c>
      <c r="E15" s="158"/>
      <c r="F15" s="158"/>
      <c r="G15" s="158"/>
      <c r="H15" s="321" t="str">
        <f>+Master!G266</f>
        <v>Rashodi za period Januar - Septembar</v>
      </c>
      <c r="I15" s="322"/>
      <c r="J15" s="310"/>
      <c r="K15" s="159"/>
    </row>
    <row r="16" spans="3:11">
      <c r="C16" s="157"/>
      <c r="D16" s="161">
        <f>+'Analitika - 2015'!N30</f>
        <v>137103444.75000006</v>
      </c>
      <c r="E16" s="162">
        <f>+D16/'2015'!T7</f>
        <v>3.7452794479197984E-2</v>
      </c>
      <c r="F16" s="158"/>
      <c r="G16" s="158"/>
      <c r="H16" s="323">
        <f>+'Analitika - 2015'!G30</f>
        <v>1208982772.3700004</v>
      </c>
      <c r="I16" s="324">
        <f>+H16/'2015'!T7</f>
        <v>0.33025999736935568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Septembar</v>
      </c>
      <c r="E19" s="158"/>
      <c r="F19" s="158"/>
      <c r="G19" s="158"/>
      <c r="H19" s="321" t="str">
        <f>+Master!G267</f>
        <v>Deficit za period Januar - Septembar</v>
      </c>
      <c r="I19" s="322"/>
      <c r="J19" s="310"/>
      <c r="K19" s="159"/>
    </row>
    <row r="20" spans="3:11">
      <c r="C20" s="157"/>
      <c r="D20" s="161">
        <f>+'Analitika - 2015'!N56</f>
        <v>-13426534.580000043</v>
      </c>
      <c r="E20" s="162">
        <f>+D20/'2015'!T7</f>
        <v>-3.667750588685236E-3</v>
      </c>
      <c r="F20" s="158"/>
      <c r="G20" s="158"/>
      <c r="H20" s="323">
        <f>+'Analitika - 2015'!G56</f>
        <v>-245380004.9400003</v>
      </c>
      <c r="I20" s="324">
        <f>+H20/'2015'!T7</f>
        <v>-6.7030897079793567E-2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9" t="str">
        <f>+Master!G269</f>
        <v>Stanje javnog duga (% BDP)</v>
      </c>
      <c r="E22" s="330"/>
      <c r="F22" s="330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7"/>
  <sheetViews>
    <sheetView topLeftCell="M1" zoomScale="110" zoomScaleNormal="110" workbookViewId="0">
      <pane ySplit="5" topLeftCell="A6" activePane="bottomLeft" state="frozen"/>
      <selection activeCell="DK219" sqref="DK219"/>
      <selection pane="bottomLeft" activeCell="H42" sqref="H42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2015-09</v>
      </c>
      <c r="O6" s="169" t="str">
        <f>+CONCATENATE(N6,"p")</f>
        <v>2015-09p</v>
      </c>
      <c r="P6" s="153"/>
      <c r="Q6" s="153"/>
      <c r="R6" s="169" t="str">
        <f>+IF(Master!B3-10&gt;=0,CONCATENATE(Master!B4-1,"-",Master!B3),CONCATENATE(Master!B4-1,"-0",Master!B3))</f>
        <v>2014-09</v>
      </c>
      <c r="S6" s="153"/>
      <c r="T6" s="153"/>
    </row>
    <row r="7" spans="1:20">
      <c r="A7" s="170"/>
      <c r="B7" s="365" t="str">
        <f>+Master!G246</f>
        <v>Analitika za period Jan - Sep</v>
      </c>
      <c r="C7" s="366"/>
      <c r="D7" s="366"/>
      <c r="E7" s="366"/>
      <c r="F7" s="366"/>
      <c r="G7" s="373" t="str">
        <f>+Master!G238</f>
        <v>Jan - Sep</v>
      </c>
      <c r="H7" s="374"/>
      <c r="I7" s="374"/>
      <c r="J7" s="374"/>
      <c r="K7" s="374"/>
      <c r="L7" s="374"/>
      <c r="M7" s="375"/>
      <c r="N7" s="376" t="str">
        <f>+Master!G237</f>
        <v>Septembar</v>
      </c>
      <c r="O7" s="374"/>
      <c r="P7" s="374"/>
      <c r="Q7" s="374"/>
      <c r="R7" s="374"/>
      <c r="S7" s="374"/>
      <c r="T7" s="377"/>
    </row>
    <row r="8" spans="1:20">
      <c r="A8" s="170"/>
      <c r="B8" s="367"/>
      <c r="C8" s="368"/>
      <c r="D8" s="368"/>
      <c r="E8" s="368"/>
      <c r="F8" s="369"/>
      <c r="G8" s="171" t="str">
        <f>+Master!G18</f>
        <v>Ostvarenje</v>
      </c>
      <c r="H8" s="171" t="str">
        <f>+Master!G17</f>
        <v>Plan</v>
      </c>
      <c r="I8" s="378" t="str">
        <f>+Master!G252</f>
        <v>Odstupanje</v>
      </c>
      <c r="J8" s="378"/>
      <c r="K8" s="171" t="str">
        <f>+CONCATENATE(Master!G238," ",Master!B4-1)</f>
        <v>Jan - Sep 2014</v>
      </c>
      <c r="L8" s="378" t="str">
        <f>+I8</f>
        <v>Odstupanje</v>
      </c>
      <c r="M8" s="379"/>
      <c r="N8" s="172" t="str">
        <f>+G8</f>
        <v>Ostvarenje</v>
      </c>
      <c r="O8" s="171" t="str">
        <f>+H8</f>
        <v>Plan</v>
      </c>
      <c r="P8" s="378" t="str">
        <f>+I8</f>
        <v>Odstupanje</v>
      </c>
      <c r="Q8" s="378"/>
      <c r="R8" s="171" t="str">
        <f>+CONCATENATE(Master!G237," ",Master!B4-1)</f>
        <v>Septembar 2014</v>
      </c>
      <c r="S8" s="378" t="str">
        <f>+P8</f>
        <v>Odstupanje</v>
      </c>
      <c r="T8" s="380"/>
    </row>
    <row r="9" spans="1:20" ht="15.7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f>+SUMPRODUCT(('2015'!$G10:$R10)*('2015'!$G$5:$R$5&lt;=Master!$B$3)*($A10='2015'!$A$10:$A$66))</f>
        <v>963602767.42999983</v>
      </c>
      <c r="H10" s="177">
        <f>+SUMPRODUCT(('2015'!$G105:$R105)*('2015'!$G$5:$R$5&lt;=Master!$B$3))</f>
        <v>955555829.71845198</v>
      </c>
      <c r="I10" s="178">
        <f>+G10-H10</f>
        <v>8046937.7115478516</v>
      </c>
      <c r="J10" s="179">
        <f>+IF(ISNUMBER(G10/H10-1),G10/H10-1,"…")</f>
        <v>8.4212114680088934E-3</v>
      </c>
      <c r="K10" s="177">
        <f>+SUMPRODUCT(('2014'!$G10:$R10)*('2014'!$G$5:$R$5&lt;=Master!$B$3))</f>
        <v>939897143.28999996</v>
      </c>
      <c r="L10" s="178">
        <f>+G10-K10</f>
        <v>23705624.139999866</v>
      </c>
      <c r="M10" s="180">
        <f>+IF(ISNUMBER(G10/K10-1),G10/K10-1,"…")</f>
        <v>2.5221508873855214E-2</v>
      </c>
      <c r="N10" s="181">
        <f>+INDEX('2015'!$1:$1048576,MATCH('Analitika - 2015'!$A10,'2015'!$A:$A,0),MATCH('Analitika - 2015'!$N$6,'2015'!$6:$6,0))</f>
        <v>123676910.17000002</v>
      </c>
      <c r="O10" s="177">
        <f>+INDEX('2015'!$1:$1048576,MATCH(CONCATENATE('Analitika - 2015'!$A10,"p"),'2015'!$A:$A,0),MATCH('Analitika - 2015'!$O$6,'2015'!$101:$101,0))</f>
        <v>121599030.86684042</v>
      </c>
      <c r="P10" s="178">
        <f>+N10-O10</f>
        <v>2077879.3031595945</v>
      </c>
      <c r="Q10" s="179">
        <f>+IF(ISNUMBER(N10/O10-1),N10/O10-1,"…")</f>
        <v>1.7087959405161834E-2</v>
      </c>
      <c r="R10" s="177">
        <f>+INDEX('2014'!$1:$1048576,MATCH('Analitika - 2015'!$A10,'2014'!$A:$A,0),MATCH('Analitika - 2015'!$R$6,'2014'!$6:$6,0))</f>
        <v>117901924.08</v>
      </c>
      <c r="S10" s="178">
        <f>+N10-R10</f>
        <v>5774986.0900000185</v>
      </c>
      <c r="T10" s="182">
        <f>+IF(ISNUMBER(N10/R10-1),N10/R10-1,"…")</f>
        <v>4.8981270959424839E-2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f>+SUMPRODUCT(('2015'!$G11:$R11)*('2015'!$G$5:$R$5&lt;=Master!$B$3)*($A11='2015'!$A$10:$A$66))</f>
        <v>600370542.25999999</v>
      </c>
      <c r="H11" s="183">
        <f>+SUMPRODUCT(('2015'!$G106:$R106)*('2015'!$G$5:$R$5&lt;=Master!$B$3))</f>
        <v>623384700.18670416</v>
      </c>
      <c r="I11" s="184">
        <f t="shared" ref="I11:I67" si="0">+G11-H11</f>
        <v>-23014157.926704168</v>
      </c>
      <c r="J11" s="185">
        <f t="shared" ref="J11:J67" si="1">+IF(ISNUMBER(G11/H11-1),G11/H11-1,"…")</f>
        <v>-3.6918066676662753E-2</v>
      </c>
      <c r="K11" s="183">
        <f>+SUMPRODUCT(('2014'!$G11:$R11)*('2014'!$G$5:$R$5&lt;=Master!$B$3))</f>
        <v>604162316.42000008</v>
      </c>
      <c r="L11" s="184">
        <f t="shared" ref="L11:L67" si="2">+G11-K11</f>
        <v>-3791774.1600000858</v>
      </c>
      <c r="M11" s="186">
        <f t="shared" ref="M11:M67" si="3">+IF(ISNUMBER(G11/K11-1),G11/K11-1,"…")</f>
        <v>-6.2760851793413064E-3</v>
      </c>
      <c r="N11" s="187">
        <f>+INDEX('2015'!$1:$1048576,MATCH('Analitika - 2015'!$A11,'2015'!$A:$A,0),MATCH('Analitika - 2015'!$N$6,'2015'!$6:$6,0))</f>
        <v>78770043.420000017</v>
      </c>
      <c r="O11" s="183">
        <f>+INDEX('2015'!$1:$1048576,MATCH(CONCATENATE('Analitika - 2015'!$A11,"p"),'2015'!$A:$A,0),MATCH('Analitika - 2015'!$O$6,'2015'!$101:$101,0))</f>
        <v>80794946.466777354</v>
      </c>
      <c r="P11" s="184">
        <f t="shared" ref="P11:P67" si="4">+N11-O11</f>
        <v>-2024903.0467773378</v>
      </c>
      <c r="Q11" s="185">
        <f t="shared" ref="Q11:Q67" si="5">+IF(ISNUMBER(N11/O11-1),N11/O11-1,"…")</f>
        <v>-2.5062248758466299E-2</v>
      </c>
      <c r="R11" s="183">
        <f>+INDEX('2014'!$1:$1048576,MATCH('Analitika - 2015'!$A11,'2014'!$A:$A,0),MATCH('Analitika - 2015'!$R$6,'2014'!$6:$6,0))</f>
        <v>79682673.109999999</v>
      </c>
      <c r="S11" s="184">
        <f t="shared" ref="S11:S67" si="6">+N11-R11</f>
        <v>-912629.68999998271</v>
      </c>
      <c r="T11" s="188">
        <f t="shared" ref="T11:T67" si="7">+IF(ISNUMBER(N11/R11-1),N11/R11-1,"…")</f>
        <v>-1.1453301632340041E-2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f>+SUMPRODUCT(('2015'!$G12:$R12)*('2015'!$G$5:$R$5&lt;=Master!$B$3)*($A12='2015'!$A$10:$A$66))</f>
        <v>64599677.309999995</v>
      </c>
      <c r="H12" s="189">
        <f>+SUMPRODUCT(('2015'!$G107:$R107)*('2015'!$G$5:$R$5&lt;=Master!$B$3))</f>
        <v>74202550.347830832</v>
      </c>
      <c r="I12" s="190">
        <f t="shared" si="0"/>
        <v>-9602873.0378308371</v>
      </c>
      <c r="J12" s="191">
        <f t="shared" si="1"/>
        <v>-0.12941432596071889</v>
      </c>
      <c r="K12" s="189">
        <f>+SUMPRODUCT(('2014'!$G12:$R12)*('2014'!$G$5:$R$5&lt;=Master!$B$3))</f>
        <v>70728405.040000007</v>
      </c>
      <c r="L12" s="190">
        <f t="shared" si="2"/>
        <v>-6128727.7300000116</v>
      </c>
      <c r="M12" s="192">
        <f t="shared" si="3"/>
        <v>-8.6651575509640644E-2</v>
      </c>
      <c r="N12" s="193">
        <f>+INDEX('2015'!$1:$1048576,MATCH('Analitika - 2015'!$A12,'2015'!$A:$A,0),MATCH('Analitika - 2015'!$N$6,'2015'!$6:$6,0))</f>
        <v>7895000.8600000087</v>
      </c>
      <c r="O12" s="189">
        <f>+INDEX('2015'!$1:$1048576,MATCH(CONCATENATE('Analitika - 2015'!$A12,"p"),'2015'!$A:$A,0),MATCH('Analitika - 2015'!$O$6,'2015'!$101:$101,0))</f>
        <v>9246654.8577025365</v>
      </c>
      <c r="P12" s="190">
        <f t="shared" si="4"/>
        <v>-1351653.9977025278</v>
      </c>
      <c r="Q12" s="191">
        <f t="shared" si="5"/>
        <v>-0.14617761974500321</v>
      </c>
      <c r="R12" s="189">
        <f>+INDEX('2014'!$1:$1048576,MATCH('Analitika - 2015'!$A12,'2014'!$A:$A,0),MATCH('Analitika - 2015'!$R$6,'2014'!$6:$6,0))</f>
        <v>8133658.2199999997</v>
      </c>
      <c r="S12" s="190">
        <f t="shared" si="6"/>
        <v>-238657.35999999102</v>
      </c>
      <c r="T12" s="194">
        <f t="shared" si="7"/>
        <v>-2.9341945966349092E-2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f>+SUMPRODUCT(('2015'!$G13:$R13)*('2015'!$G$5:$R$5&lt;=Master!$B$3)*($A13='2015'!$A$10:$A$66))</f>
        <v>39601686.299999997</v>
      </c>
      <c r="H13" s="189">
        <f>+SUMPRODUCT(('2015'!$G108:$R108)*('2015'!$G$5:$R$5&lt;=Master!$B$3))</f>
        <v>42600118.444735721</v>
      </c>
      <c r="I13" s="190">
        <f t="shared" si="0"/>
        <v>-2998432.1447357237</v>
      </c>
      <c r="J13" s="191">
        <f t="shared" si="1"/>
        <v>-7.0385535397642807E-2</v>
      </c>
      <c r="K13" s="189">
        <f>+SUMPRODUCT(('2014'!$G13:$R13)*('2014'!$G$5:$R$5&lt;=Master!$B$3))</f>
        <v>41275475.609999999</v>
      </c>
      <c r="L13" s="190">
        <f t="shared" si="2"/>
        <v>-1673789.3100000024</v>
      </c>
      <c r="M13" s="192">
        <f t="shared" si="3"/>
        <v>-4.055166621979478E-2</v>
      </c>
      <c r="N13" s="193">
        <f>+INDEX('2015'!$1:$1048576,MATCH('Analitika - 2015'!$A13,'2015'!$A:$A,0),MATCH('Analitika - 2015'!$N$6,'2015'!$6:$6,0))</f>
        <v>2279121.8800000008</v>
      </c>
      <c r="O13" s="189">
        <f>+INDEX('2015'!$1:$1048576,MATCH(CONCATENATE('Analitika - 2015'!$A13,"p"),'2015'!$A:$A,0),MATCH('Analitika - 2015'!$O$6,'2015'!$101:$101,0))</f>
        <v>2353497.2340047848</v>
      </c>
      <c r="P13" s="190">
        <f t="shared" si="4"/>
        <v>-74375.354004784022</v>
      </c>
      <c r="Q13" s="191">
        <f t="shared" si="5"/>
        <v>-3.1602057113202853E-2</v>
      </c>
      <c r="R13" s="189">
        <f>+INDEX('2014'!$1:$1048576,MATCH('Analitika - 2015'!$A13,'2014'!$A:$A,0),MATCH('Analitika - 2015'!$R$6,'2014'!$6:$6,0))</f>
        <v>2054396.39</v>
      </c>
      <c r="S13" s="190">
        <f t="shared" si="6"/>
        <v>224725.49000000092</v>
      </c>
      <c r="T13" s="194">
        <f t="shared" si="7"/>
        <v>0.10938759973191003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f>+SUMPRODUCT(('2015'!$G14:$R14)*('2015'!$G$5:$R$5&lt;=Master!$B$3)*($A14='2015'!$A$10:$A$66))</f>
        <v>987133.71000000008</v>
      </c>
      <c r="H14" s="189">
        <f>+SUMPRODUCT(('2015'!$G109:$R109)*('2015'!$G$5:$R$5&lt;=Master!$B$3))</f>
        <v>1130162.5272250539</v>
      </c>
      <c r="I14" s="190">
        <f t="shared" si="0"/>
        <v>-143028.81722505379</v>
      </c>
      <c r="J14" s="191">
        <f t="shared" si="1"/>
        <v>-0.12655597206557523</v>
      </c>
      <c r="K14" s="189">
        <f>+SUMPRODUCT(('2014'!$G14:$R14)*('2014'!$G$5:$R$5&lt;=Master!$B$3))</f>
        <v>1089851.2399999998</v>
      </c>
      <c r="L14" s="190">
        <f t="shared" si="2"/>
        <v>-102717.52999999968</v>
      </c>
      <c r="M14" s="192">
        <f t="shared" si="3"/>
        <v>-9.424912889946313E-2</v>
      </c>
      <c r="N14" s="193">
        <f>+INDEX('2015'!$1:$1048576,MATCH('Analitika - 2015'!$A14,'2015'!$A:$A,0),MATCH('Analitika - 2015'!$N$6,'2015'!$6:$6,0))</f>
        <v>145821.66</v>
      </c>
      <c r="O14" s="189">
        <f>+INDEX('2015'!$1:$1048576,MATCH(CONCATENATE('Analitika - 2015'!$A14,"p"),'2015'!$A:$A,0),MATCH('Analitika - 2015'!$O$6,'2015'!$101:$101,0))</f>
        <v>121512.32009326115</v>
      </c>
      <c r="P14" s="190">
        <f t="shared" si="4"/>
        <v>24309.339906738853</v>
      </c>
      <c r="Q14" s="191">
        <f t="shared" si="5"/>
        <v>0.20005658593368425</v>
      </c>
      <c r="R14" s="189">
        <f>+INDEX('2014'!$1:$1048576,MATCH('Analitika - 2015'!$A14,'2014'!$A:$A,0),MATCH('Analitika - 2015'!$R$6,'2014'!$6:$6,0))</f>
        <v>124234.63</v>
      </c>
      <c r="S14" s="190">
        <f t="shared" si="6"/>
        <v>21587.03</v>
      </c>
      <c r="T14" s="194">
        <f t="shared" si="7"/>
        <v>0.17376016654937509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f>+SUMPRODUCT(('2015'!$G15:$R15)*('2015'!$G$5:$R$5&lt;=Master!$B$3)*($A15='2015'!$A$10:$A$66))</f>
        <v>349290997.13999999</v>
      </c>
      <c r="H15" s="189">
        <f>+SUMPRODUCT(('2015'!$G110:$R110)*('2015'!$G$5:$R$5&lt;=Master!$B$3))</f>
        <v>358236984.08605129</v>
      </c>
      <c r="I15" s="190">
        <f t="shared" si="0"/>
        <v>-8945986.9460512996</v>
      </c>
      <c r="J15" s="191">
        <f t="shared" si="1"/>
        <v>-2.497225954733473E-2</v>
      </c>
      <c r="K15" s="189">
        <f>+SUMPRODUCT(('2014'!$G15:$R15)*('2014'!$G$5:$R$5&lt;=Master!$B$3))</f>
        <v>351975206.79000002</v>
      </c>
      <c r="L15" s="190">
        <f t="shared" si="2"/>
        <v>-2684209.6500000358</v>
      </c>
      <c r="M15" s="192">
        <f t="shared" si="3"/>
        <v>-7.6261327452007421E-3</v>
      </c>
      <c r="N15" s="193">
        <f>+INDEX('2015'!$1:$1048576,MATCH('Analitika - 2015'!$A15,'2015'!$A:$A,0),MATCH('Analitika - 2015'!$N$6,'2015'!$6:$6,0))</f>
        <v>48200089.809999995</v>
      </c>
      <c r="O15" s="189">
        <f>+INDEX('2015'!$1:$1048576,MATCH(CONCATENATE('Analitika - 2015'!$A15,"p"),'2015'!$A:$A,0),MATCH('Analitika - 2015'!$O$6,'2015'!$101:$101,0))</f>
        <v>48088264.75380183</v>
      </c>
      <c r="P15" s="190">
        <f t="shared" si="4"/>
        <v>111825.05619816482</v>
      </c>
      <c r="Q15" s="191">
        <f t="shared" si="5"/>
        <v>2.3254125880955989E-3</v>
      </c>
      <c r="R15" s="189">
        <f>+INDEX('2014'!$1:$1048576,MATCH('Analitika - 2015'!$A15,'2014'!$A:$A,0),MATCH('Analitika - 2015'!$R$6,'2014'!$6:$6,0))</f>
        <v>49308851.600000001</v>
      </c>
      <c r="S15" s="190">
        <f t="shared" si="6"/>
        <v>-1108761.7900000066</v>
      </c>
      <c r="T15" s="194">
        <f t="shared" si="7"/>
        <v>-2.2486059886253851E-2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f>+SUMPRODUCT(('2015'!$G16:$R16)*('2015'!$G$5:$R$5&lt;=Master!$B$3)*($A16='2015'!$A$10:$A$66))</f>
        <v>123893072.74000001</v>
      </c>
      <c r="H16" s="189">
        <f>+SUMPRODUCT(('2015'!$G111:$R111)*('2015'!$G$5:$R$5&lt;=Master!$B$3))</f>
        <v>125587232.0919148</v>
      </c>
      <c r="I16" s="190">
        <f t="shared" si="0"/>
        <v>-1694159.3519147933</v>
      </c>
      <c r="J16" s="191">
        <f t="shared" si="1"/>
        <v>-1.3489901192144105E-2</v>
      </c>
      <c r="K16" s="189">
        <f>+SUMPRODUCT(('2014'!$G16:$R16)*('2014'!$G$5:$R$5&lt;=Master!$B$3))</f>
        <v>117793527.76000001</v>
      </c>
      <c r="L16" s="190">
        <f t="shared" si="2"/>
        <v>6099544.9800000042</v>
      </c>
      <c r="M16" s="192">
        <f t="shared" si="3"/>
        <v>5.1781664884233747E-2</v>
      </c>
      <c r="N16" s="193">
        <f>+INDEX('2015'!$1:$1048576,MATCH('Analitika - 2015'!$A16,'2015'!$A:$A,0),MATCH('Analitika - 2015'!$N$6,'2015'!$6:$6,0))</f>
        <v>17464956.870000001</v>
      </c>
      <c r="O16" s="189">
        <f>+INDEX('2015'!$1:$1048576,MATCH(CONCATENATE('Analitika - 2015'!$A16,"p"),'2015'!$A:$A,0),MATCH('Analitika - 2015'!$O$6,'2015'!$101:$101,0))</f>
        <v>18202665.814412087</v>
      </c>
      <c r="P16" s="190">
        <f t="shared" si="4"/>
        <v>-737708.94441208616</v>
      </c>
      <c r="Q16" s="191">
        <f t="shared" si="5"/>
        <v>-4.0527522283466899E-2</v>
      </c>
      <c r="R16" s="189">
        <f>+INDEX('2014'!$1:$1048576,MATCH('Analitika - 2015'!$A16,'2014'!$A:$A,0),MATCH('Analitika - 2015'!$R$6,'2014'!$6:$6,0))</f>
        <v>17281700.260000002</v>
      </c>
      <c r="S16" s="190">
        <f t="shared" si="6"/>
        <v>183256.6099999994</v>
      </c>
      <c r="T16" s="194">
        <f t="shared" si="7"/>
        <v>1.0604084508059719E-2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f>+SUMPRODUCT(('2015'!$G17:$R17)*('2015'!$G$5:$R$5&lt;=Master!$B$3)*($A17='2015'!$A$10:$A$66))</f>
        <v>16991768.359999999</v>
      </c>
      <c r="H17" s="189">
        <f>+SUMPRODUCT(('2015'!$G112:$R112)*('2015'!$G$5:$R$5&lt;=Master!$B$3))</f>
        <v>17352205.703869566</v>
      </c>
      <c r="I17" s="190">
        <f t="shared" si="0"/>
        <v>-360437.34386956692</v>
      </c>
      <c r="J17" s="191">
        <f t="shared" si="1"/>
        <v>-2.0771845955536827E-2</v>
      </c>
      <c r="K17" s="189">
        <f>+SUMPRODUCT(('2014'!$G17:$R17)*('2014'!$G$5:$R$5&lt;=Master!$B$3))</f>
        <v>16878989.120000001</v>
      </c>
      <c r="L17" s="190">
        <f t="shared" si="2"/>
        <v>112779.23999999836</v>
      </c>
      <c r="M17" s="192">
        <f t="shared" si="3"/>
        <v>6.6816347352440797E-3</v>
      </c>
      <c r="N17" s="193">
        <f>+INDEX('2015'!$1:$1048576,MATCH('Analitika - 2015'!$A17,'2015'!$A:$A,0),MATCH('Analitika - 2015'!$N$6,'2015'!$6:$6,0))</f>
        <v>2132226.08</v>
      </c>
      <c r="O17" s="189">
        <f>+INDEX('2015'!$1:$1048576,MATCH(CONCATENATE('Analitika - 2015'!$A17,"p"),'2015'!$A:$A,0),MATCH('Analitika - 2015'!$O$6,'2015'!$101:$101,0))</f>
        <v>2212771.4239951861</v>
      </c>
      <c r="P17" s="190">
        <f t="shared" si="4"/>
        <v>-80545.343995186035</v>
      </c>
      <c r="Q17" s="191">
        <f t="shared" si="5"/>
        <v>-3.640020976489311E-2</v>
      </c>
      <c r="R17" s="189">
        <f>+INDEX('2014'!$1:$1048576,MATCH('Analitika - 2015'!$A17,'2014'!$A:$A,0),MATCH('Analitika - 2015'!$R$6,'2014'!$6:$6,0))</f>
        <v>2203205.1</v>
      </c>
      <c r="S17" s="190">
        <f t="shared" si="6"/>
        <v>-70979.020000000019</v>
      </c>
      <c r="T17" s="194">
        <f t="shared" si="7"/>
        <v>-3.2216256216908712E-2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f>+SUMPRODUCT(('2015'!$G19:$R19)*('2015'!$G$5:$R$5&lt;=Master!$B$3)*($A19='2015'!$A$10:$A$66))</f>
        <v>5006206.6999999993</v>
      </c>
      <c r="H19" s="189">
        <f>+SUMPRODUCT(('2015'!$G114:$R114)*('2015'!$G$5:$R$5&lt;=Master!$B$3))</f>
        <v>4275446.9850768447</v>
      </c>
      <c r="I19" s="190">
        <f t="shared" si="0"/>
        <v>730759.71492315456</v>
      </c>
      <c r="J19" s="191">
        <f t="shared" si="1"/>
        <v>0.17092007396508979</v>
      </c>
      <c r="K19" s="189">
        <f>+SUMPRODUCT(('2014'!$G19:$R19)*('2014'!$G$5:$R$5&lt;=Master!$B$3))</f>
        <v>4420860.8600000003</v>
      </c>
      <c r="L19" s="190">
        <f t="shared" si="2"/>
        <v>585345.83999999892</v>
      </c>
      <c r="M19" s="192">
        <f t="shared" si="3"/>
        <v>0.13240539762203674</v>
      </c>
      <c r="N19" s="193">
        <f>+INDEX('2015'!$1:$1048576,MATCH('Analitika - 2015'!$A19,'2015'!$A:$A,0),MATCH('Analitika - 2015'!$N$6,'2015'!$6:$6,0))</f>
        <v>652826.26</v>
      </c>
      <c r="O19" s="189">
        <f>+INDEX('2015'!$1:$1048576,MATCH(CONCATENATE('Analitika - 2015'!$A19,"p"),'2015'!$A:$A,0),MATCH('Analitika - 2015'!$O$6,'2015'!$101:$101,0))</f>
        <v>569580.06276767002</v>
      </c>
      <c r="P19" s="190">
        <f t="shared" si="4"/>
        <v>83246.197232329985</v>
      </c>
      <c r="Q19" s="191">
        <f t="shared" si="5"/>
        <v>0.14615363611539522</v>
      </c>
      <c r="R19" s="189">
        <f>+INDEX('2014'!$1:$1048576,MATCH('Analitika - 2015'!$A19,'2014'!$A:$A,0),MATCH('Analitika - 2015'!$R$6,'2014'!$6:$6,0))</f>
        <v>576626.91</v>
      </c>
      <c r="S19" s="190">
        <f t="shared" si="6"/>
        <v>76199.349999999977</v>
      </c>
      <c r="T19" s="194">
        <f t="shared" si="7"/>
        <v>0.1321467116406343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f>+SUMPRODUCT(('2015'!$G20:$R20)*('2015'!$G$5:$R$5&lt;=Master!$B$3)*($A20='2015'!$A$10:$A$66))</f>
        <v>305506518.59000003</v>
      </c>
      <c r="H20" s="195">
        <f>+SUMPRODUCT(('2015'!$G115:$R115)*('2015'!$G$5:$R$5&lt;=Master!$B$3))</f>
        <v>277645712.97294903</v>
      </c>
      <c r="I20" s="196">
        <f t="shared" si="0"/>
        <v>27860805.617051005</v>
      </c>
      <c r="J20" s="197">
        <f t="shared" si="1"/>
        <v>0.10034660834026798</v>
      </c>
      <c r="K20" s="195">
        <f>+SUMPRODUCT(('2014'!$G20:$R20)*('2014'!$G$5:$R$5&lt;=Master!$B$3))</f>
        <v>284773148.29999995</v>
      </c>
      <c r="L20" s="196">
        <f t="shared" si="2"/>
        <v>20733370.290000081</v>
      </c>
      <c r="M20" s="198">
        <f t="shared" si="3"/>
        <v>7.280661963310564E-2</v>
      </c>
      <c r="N20" s="199">
        <f>+INDEX('2015'!$1:$1048576,MATCH('Analitika - 2015'!$A20,'2015'!$A:$A,0),MATCH('Analitika - 2015'!$N$6,'2015'!$6:$6,0))</f>
        <v>37149241.379999995</v>
      </c>
      <c r="O20" s="195">
        <f>+INDEX('2015'!$1:$1048576,MATCH(CONCATENATE('Analitika - 2015'!$A20,"p"),'2015'!$A:$A,0),MATCH('Analitika - 2015'!$O$6,'2015'!$101:$101,0))</f>
        <v>34477573.889674954</v>
      </c>
      <c r="P20" s="196">
        <f t="shared" si="4"/>
        <v>2671667.4903250411</v>
      </c>
      <c r="Q20" s="197">
        <f t="shared" si="5"/>
        <v>7.7490008400072696E-2</v>
      </c>
      <c r="R20" s="195">
        <f>+INDEX('2014'!$1:$1048576,MATCH('Analitika - 2015'!$A20,'2014'!$A:$A,0),MATCH('Analitika - 2015'!$R$6,'2014'!$6:$6,0))</f>
        <v>32269308.189999994</v>
      </c>
      <c r="S20" s="196">
        <f t="shared" si="6"/>
        <v>4879933.1900000013</v>
      </c>
      <c r="T20" s="200">
        <f t="shared" si="7"/>
        <v>0.151225218751738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f>+SUMPRODUCT(('2015'!$G21:$R21)*('2015'!$G$5:$R$5&lt;=Master!$B$3)*($A21='2015'!$A$10:$A$66))</f>
        <v>184155249.08000004</v>
      </c>
      <c r="H21" s="189">
        <f>+SUMPRODUCT(('2015'!$G116:$R116)*('2015'!$G$5:$R$5&lt;=Master!$B$3))</f>
        <v>164796139.64279217</v>
      </c>
      <c r="I21" s="190">
        <f t="shared" si="0"/>
        <v>19359109.437207878</v>
      </c>
      <c r="J21" s="191">
        <f t="shared" si="1"/>
        <v>0.11747307600269141</v>
      </c>
      <c r="K21" s="189">
        <f>+SUMPRODUCT(('2014'!$G21:$R21)*('2014'!$G$5:$R$5&lt;=Master!$B$3))</f>
        <v>173649012.32000002</v>
      </c>
      <c r="L21" s="190">
        <f t="shared" si="2"/>
        <v>10506236.76000002</v>
      </c>
      <c r="M21" s="192">
        <f t="shared" si="3"/>
        <v>6.0502715331539836E-2</v>
      </c>
      <c r="N21" s="193">
        <f>+INDEX('2015'!$1:$1048576,MATCH('Analitika - 2015'!$A21,'2015'!$A:$A,0),MATCH('Analitika - 2015'!$N$6,'2015'!$6:$6,0))</f>
        <v>22364190.540000003</v>
      </c>
      <c r="O21" s="189">
        <f>+INDEX('2015'!$1:$1048576,MATCH(CONCATENATE('Analitika - 2015'!$A21,"p"),'2015'!$A:$A,0),MATCH('Analitika - 2015'!$O$6,'2015'!$101:$101,0))</f>
        <v>20675448.42527096</v>
      </c>
      <c r="P21" s="190">
        <f t="shared" si="4"/>
        <v>1688742.1147290431</v>
      </c>
      <c r="Q21" s="191">
        <f t="shared" si="5"/>
        <v>8.1678620941780578E-2</v>
      </c>
      <c r="R21" s="189">
        <f>+INDEX('2014'!$1:$1048576,MATCH('Analitika - 2015'!$A21,'2014'!$A:$A,0),MATCH('Analitika - 2015'!$R$6,'2014'!$6:$6,0))</f>
        <v>19594244.739999998</v>
      </c>
      <c r="S21" s="190">
        <f t="shared" si="6"/>
        <v>2769945.8000000045</v>
      </c>
      <c r="T21" s="194">
        <f t="shared" si="7"/>
        <v>0.14136527519968123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f>+SUMPRODUCT(('2015'!$G22:$R22)*('2015'!$G$5:$R$5&lt;=Master!$B$3)*($A22='2015'!$A$10:$A$66))</f>
        <v>105016435.16999994</v>
      </c>
      <c r="H22" s="189">
        <f>+SUMPRODUCT(('2015'!$G117:$R117)*('2015'!$G$5:$R$5&lt;=Master!$B$3))</f>
        <v>96122415.835395679</v>
      </c>
      <c r="I22" s="190">
        <f t="shared" si="0"/>
        <v>8894019.3346042633</v>
      </c>
      <c r="J22" s="191">
        <f t="shared" si="1"/>
        <v>9.2528046213848691E-2</v>
      </c>
      <c r="K22" s="189">
        <f>+SUMPRODUCT(('2014'!$G22:$R22)*('2014'!$G$5:$R$5&lt;=Master!$B$3))</f>
        <v>96553528.709999993</v>
      </c>
      <c r="L22" s="190">
        <f t="shared" si="2"/>
        <v>8462906.4599999487</v>
      </c>
      <c r="M22" s="192">
        <f t="shared" si="3"/>
        <v>8.7649892997887502E-2</v>
      </c>
      <c r="N22" s="193">
        <f>+INDEX('2015'!$1:$1048576,MATCH('Analitika - 2015'!$A22,'2015'!$A:$A,0),MATCH('Analitika - 2015'!$N$6,'2015'!$6:$6,0))</f>
        <v>12780379.539999986</v>
      </c>
      <c r="O22" s="189">
        <f>+INDEX('2015'!$1:$1048576,MATCH(CONCATENATE('Analitika - 2015'!$A22,"p"),'2015'!$A:$A,0),MATCH('Analitika - 2015'!$O$6,'2015'!$101:$101,0))</f>
        <v>11722748.188238984</v>
      </c>
      <c r="P22" s="190">
        <f t="shared" si="4"/>
        <v>1057631.3517610021</v>
      </c>
      <c r="Q22" s="191">
        <f t="shared" si="5"/>
        <v>9.0220427392792235E-2</v>
      </c>
      <c r="R22" s="189">
        <f>+INDEX('2014'!$1:$1048576,MATCH('Analitika - 2015'!$A22,'2014'!$A:$A,0),MATCH('Analitika - 2015'!$R$6,'2014'!$6:$6,0))</f>
        <v>10974978.939999999</v>
      </c>
      <c r="S22" s="190">
        <f t="shared" si="6"/>
        <v>1805400.5999999866</v>
      </c>
      <c r="T22" s="194">
        <f t="shared" si="7"/>
        <v>0.16450150928489959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f>+SUMPRODUCT(('2015'!$G23:$R23)*('2015'!$G$5:$R$5&lt;=Master!$B$3)*($A23='2015'!$A$10:$A$66))</f>
        <v>8483679.1799999997</v>
      </c>
      <c r="H23" s="189">
        <f>+SUMPRODUCT(('2015'!$G118:$R118)*('2015'!$G$5:$R$5&lt;=Master!$B$3))</f>
        <v>8361258.4787641969</v>
      </c>
      <c r="I23" s="190">
        <f t="shared" si="0"/>
        <v>122420.70123580284</v>
      </c>
      <c r="J23" s="191">
        <f t="shared" si="1"/>
        <v>1.4641420492707446E-2</v>
      </c>
      <c r="K23" s="189">
        <f>+SUMPRODUCT(('2014'!$G23:$R23)*('2014'!$G$5:$R$5&lt;=Master!$B$3))</f>
        <v>7768242.3599999994</v>
      </c>
      <c r="L23" s="190">
        <f t="shared" si="2"/>
        <v>715436.8200000003</v>
      </c>
      <c r="M23" s="192">
        <f t="shared" si="3"/>
        <v>9.2097644080198382E-2</v>
      </c>
      <c r="N23" s="193">
        <f>+INDEX('2015'!$1:$1048576,MATCH('Analitika - 2015'!$A23,'2015'!$A:$A,0),MATCH('Analitika - 2015'!$N$6,'2015'!$6:$6,0))</f>
        <v>1037271.42</v>
      </c>
      <c r="O23" s="189">
        <f>+INDEX('2015'!$1:$1048576,MATCH(CONCATENATE('Analitika - 2015'!$A23,"p"),'2015'!$A:$A,0),MATCH('Analitika - 2015'!$O$6,'2015'!$101:$101,0))</f>
        <v>1045619.4056045644</v>
      </c>
      <c r="P23" s="190">
        <f t="shared" si="4"/>
        <v>-8347.9856045643101</v>
      </c>
      <c r="Q23" s="191">
        <f t="shared" si="5"/>
        <v>-7.9837707294057036E-3</v>
      </c>
      <c r="R23" s="189">
        <f>+INDEX('2014'!$1:$1048576,MATCH('Analitika - 2015'!$A23,'2014'!$A:$A,0),MATCH('Analitika - 2015'!$R$6,'2014'!$6:$6,0))</f>
        <v>892387.44</v>
      </c>
      <c r="S23" s="190">
        <f t="shared" si="6"/>
        <v>144883.9800000001</v>
      </c>
      <c r="T23" s="194">
        <f t="shared" si="7"/>
        <v>0.16235546748618535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f>+SUMPRODUCT(('2015'!$G24:$R24)*('2015'!$G$5:$R$5&lt;=Master!$B$3)*($A24='2015'!$A$10:$A$66))</f>
        <v>7851155.1600000001</v>
      </c>
      <c r="H24" s="189">
        <f>+SUMPRODUCT(('2015'!$G119:$R119)*('2015'!$G$5:$R$5&lt;=Master!$B$3))</f>
        <v>8365899.0159969619</v>
      </c>
      <c r="I24" s="190">
        <f t="shared" si="0"/>
        <v>-514743.85599696171</v>
      </c>
      <c r="J24" s="191">
        <f t="shared" si="1"/>
        <v>-6.1528815374496837E-2</v>
      </c>
      <c r="K24" s="189">
        <f>+SUMPRODUCT(('2014'!$G24:$R24)*('2014'!$G$5:$R$5&lt;=Master!$B$3))</f>
        <v>6802364.9100000001</v>
      </c>
      <c r="L24" s="190">
        <f t="shared" si="2"/>
        <v>1048790.25</v>
      </c>
      <c r="M24" s="192">
        <f t="shared" si="3"/>
        <v>0.15418023935443359</v>
      </c>
      <c r="N24" s="193">
        <f>+INDEX('2015'!$1:$1048576,MATCH('Analitika - 2015'!$A24,'2015'!$A:$A,0),MATCH('Analitika - 2015'!$N$6,'2015'!$6:$6,0))</f>
        <v>967399.87999999954</v>
      </c>
      <c r="O24" s="189">
        <f>+INDEX('2015'!$1:$1048576,MATCH(CONCATENATE('Analitika - 2015'!$A24,"p"),'2015'!$A:$A,0),MATCH('Analitika - 2015'!$O$6,'2015'!$101:$101,0))</f>
        <v>1033757.8705604452</v>
      </c>
      <c r="P24" s="190">
        <f t="shared" si="4"/>
        <v>-66357.990560445702</v>
      </c>
      <c r="Q24" s="191">
        <f t="shared" si="5"/>
        <v>-6.4191037814754548E-2</v>
      </c>
      <c r="R24" s="189">
        <f>+INDEX('2014'!$1:$1048576,MATCH('Analitika - 2015'!$A24,'2014'!$A:$A,0),MATCH('Analitika - 2015'!$R$6,'2014'!$6:$6,0))</f>
        <v>807697.07</v>
      </c>
      <c r="S24" s="190">
        <f t="shared" si="6"/>
        <v>159702.80999999959</v>
      </c>
      <c r="T24" s="194">
        <f t="shared" si="7"/>
        <v>0.19772612274054624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f>+SUMPRODUCT(('2015'!$G25:$R25)*('2015'!$G$5:$R$5&lt;=Master!$B$3)*($A25='2015'!$A$10:$A$66))</f>
        <v>9797974.0899999999</v>
      </c>
      <c r="H25" s="201">
        <f>+SUMPRODUCT(('2015'!$G120:$R120)*('2015'!$G$5:$R$5&lt;=Master!$B$3))</f>
        <v>12763151.637242066</v>
      </c>
      <c r="I25" s="202">
        <f t="shared" si="0"/>
        <v>-2965177.5472420659</v>
      </c>
      <c r="J25" s="203">
        <f t="shared" si="1"/>
        <v>-0.23232330317144134</v>
      </c>
      <c r="K25" s="201">
        <f>+SUMPRODUCT(('2014'!$G25:$R25)*('2014'!$G$5:$R$5&lt;=Master!$B$3))</f>
        <v>11746420.59</v>
      </c>
      <c r="L25" s="202">
        <f t="shared" si="2"/>
        <v>-1948446.5</v>
      </c>
      <c r="M25" s="204">
        <f t="shared" si="3"/>
        <v>-0.16587576488268752</v>
      </c>
      <c r="N25" s="205">
        <f>+INDEX('2015'!$1:$1048576,MATCH('Analitika - 2015'!$A25,'2015'!$A:$A,0),MATCH('Analitika - 2015'!$N$6,'2015'!$6:$6,0))</f>
        <v>1250748.0799999998</v>
      </c>
      <c r="O25" s="201">
        <f>+INDEX('2015'!$1:$1048576,MATCH(CONCATENATE('Analitika - 2015'!$A25,"p"),'2015'!$A:$A,0),MATCH('Analitika - 2015'!$O$6,'2015'!$101:$101,0))</f>
        <v>1266226.6725826806</v>
      </c>
      <c r="P25" s="202">
        <f t="shared" si="4"/>
        <v>-15478.592582680751</v>
      </c>
      <c r="Q25" s="203">
        <f t="shared" si="5"/>
        <v>-1.2224187752347349E-2</v>
      </c>
      <c r="R25" s="201">
        <f>+INDEX('2014'!$1:$1048576,MATCH('Analitika - 2015'!$A25,'2014'!$A:$A,0),MATCH('Analitika - 2015'!$R$6,'2014'!$6:$6,0))</f>
        <v>1239112.8199999998</v>
      </c>
      <c r="S25" s="202">
        <f t="shared" si="6"/>
        <v>11635.260000000009</v>
      </c>
      <c r="T25" s="206">
        <f t="shared" si="7"/>
        <v>9.3899924302291993E-3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f>+SUMPRODUCT(('2015'!$G26:$R26)*('2015'!$G$5:$R$5&lt;=Master!$B$3)*($A26='2015'!$A$10:$A$66))</f>
        <v>20641803.080000002</v>
      </c>
      <c r="H26" s="201">
        <f>+SUMPRODUCT(('2015'!$G121:$R121)*('2015'!$G$5:$R$5&lt;=Master!$B$3))</f>
        <v>9634458.1662651524</v>
      </c>
      <c r="I26" s="202">
        <f t="shared" si="0"/>
        <v>11007344.91373485</v>
      </c>
      <c r="J26" s="203">
        <f t="shared" si="1"/>
        <v>1.1424975565597273</v>
      </c>
      <c r="K26" s="201">
        <f>+SUMPRODUCT(('2014'!$G26:$R26)*('2014'!$G$5:$R$5&lt;=Master!$B$3))</f>
        <v>11632633.620000001</v>
      </c>
      <c r="L26" s="202">
        <f t="shared" si="2"/>
        <v>9009169.4600000009</v>
      </c>
      <c r="M26" s="204">
        <f t="shared" si="3"/>
        <v>0.77447375670033347</v>
      </c>
      <c r="N26" s="205">
        <f>+INDEX('2015'!$1:$1048576,MATCH('Analitika - 2015'!$A26,'2015'!$A:$A,0),MATCH('Analitika - 2015'!$N$6,'2015'!$6:$6,0))</f>
        <v>4203901.9700000007</v>
      </c>
      <c r="O26" s="201">
        <f>+INDEX('2015'!$1:$1048576,MATCH(CONCATENATE('Analitika - 2015'!$A26,"p"),'2015'!$A:$A,0),MATCH('Analitika - 2015'!$O$6,'2015'!$101:$101,0))</f>
        <v>1268468.2949369599</v>
      </c>
      <c r="P26" s="202">
        <f t="shared" si="4"/>
        <v>2935433.675063041</v>
      </c>
      <c r="Q26" s="203">
        <f t="shared" si="5"/>
        <v>2.3141561257618388</v>
      </c>
      <c r="R26" s="201">
        <f>+INDEX('2014'!$1:$1048576,MATCH('Analitika - 2015'!$A26,'2014'!$A:$A,0),MATCH('Analitika - 2015'!$R$6,'2014'!$6:$6,0))</f>
        <v>1413088.9</v>
      </c>
      <c r="S26" s="202">
        <f t="shared" si="6"/>
        <v>2790813.0700000008</v>
      </c>
      <c r="T26" s="206">
        <f t="shared" si="7"/>
        <v>1.9749734570839816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f>+SUMPRODUCT(('2015'!$G27:$R27)*('2015'!$G$5:$R$5&lt;=Master!$B$3)*($A27='2015'!$A$10:$A$66))</f>
        <v>19149969.179999996</v>
      </c>
      <c r="H27" s="201">
        <f>+SUMPRODUCT(('2015'!$G122:$R122)*('2015'!$G$5:$R$5&lt;=Master!$B$3))</f>
        <v>25794725.673855238</v>
      </c>
      <c r="I27" s="202">
        <f t="shared" si="0"/>
        <v>-6644756.4938552417</v>
      </c>
      <c r="J27" s="203">
        <f t="shared" si="1"/>
        <v>-0.25760136307982406</v>
      </c>
      <c r="K27" s="201">
        <f>+SUMPRODUCT(('2014'!$G27:$R27)*('2014'!$G$5:$R$5&lt;=Master!$B$3))</f>
        <v>21524769.009999998</v>
      </c>
      <c r="L27" s="202">
        <f t="shared" si="2"/>
        <v>-2374799.8300000019</v>
      </c>
      <c r="M27" s="204">
        <f t="shared" si="3"/>
        <v>-0.11032870219869562</v>
      </c>
      <c r="N27" s="205">
        <f>+INDEX('2015'!$1:$1048576,MATCH('Analitika - 2015'!$A27,'2015'!$A:$A,0),MATCH('Analitika - 2015'!$N$6,'2015'!$6:$6,0))</f>
        <v>1765568.2699999993</v>
      </c>
      <c r="O27" s="201">
        <f>+INDEX('2015'!$1:$1048576,MATCH(CONCATENATE('Analitika - 2015'!$A27,"p"),'2015'!$A:$A,0),MATCH('Analitika - 2015'!$O$6,'2015'!$101:$101,0))</f>
        <v>2917378.1773197968</v>
      </c>
      <c r="P27" s="202">
        <f t="shared" si="4"/>
        <v>-1151809.9073197974</v>
      </c>
      <c r="Q27" s="203">
        <f t="shared" si="5"/>
        <v>-0.39480994143103121</v>
      </c>
      <c r="R27" s="201">
        <f>+INDEX('2014'!$1:$1048576,MATCH('Analitika - 2015'!$A27,'2014'!$A:$A,0),MATCH('Analitika - 2015'!$R$6,'2014'!$6:$6,0))</f>
        <v>2413546.9499999997</v>
      </c>
      <c r="S27" s="202">
        <f t="shared" si="6"/>
        <v>-647978.6800000004</v>
      </c>
      <c r="T27" s="206">
        <f t="shared" si="7"/>
        <v>-0.26847568886115947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f>+SUMPRODUCT(('2015'!$G28:$R28)*('2015'!$G$5:$R$5&lt;=Master!$B$3)*($A28='2015'!$A$10:$A$66))</f>
        <v>4824939.16</v>
      </c>
      <c r="H28" s="201">
        <f>+SUMPRODUCT(('2015'!$G123:$R123)*('2015'!$G$5:$R$5&lt;=Master!$B$3))</f>
        <v>2614055.379957906</v>
      </c>
      <c r="I28" s="202">
        <f t="shared" si="0"/>
        <v>2210883.7800420942</v>
      </c>
      <c r="J28" s="203">
        <f t="shared" si="1"/>
        <v>0.84576776643412055</v>
      </c>
      <c r="K28" s="201">
        <f>+SUMPRODUCT(('2014'!$G28:$R28)*('2014'!$G$5:$R$5&lt;=Master!$B$3))</f>
        <v>2903471.64</v>
      </c>
      <c r="L28" s="202">
        <f t="shared" si="2"/>
        <v>1921467.52</v>
      </c>
      <c r="M28" s="204">
        <f t="shared" si="3"/>
        <v>0.66178277532616092</v>
      </c>
      <c r="N28" s="205">
        <f>+INDEX('2015'!$1:$1048576,MATCH('Analitika - 2015'!$A28,'2015'!$A:$A,0),MATCH('Analitika - 2015'!$N$6,'2015'!$6:$6,0))</f>
        <v>141338.74</v>
      </c>
      <c r="O28" s="201">
        <f>+INDEX('2015'!$1:$1048576,MATCH(CONCATENATE('Analitika - 2015'!$A28,"p"),'2015'!$A:$A,0),MATCH('Analitika - 2015'!$O$6,'2015'!$101:$101,0))</f>
        <v>299578.18186702713</v>
      </c>
      <c r="P28" s="202">
        <f t="shared" si="4"/>
        <v>-158239.44186702714</v>
      </c>
      <c r="Q28" s="203">
        <f t="shared" si="5"/>
        <v>-0.52820749789203414</v>
      </c>
      <c r="R28" s="201">
        <f>+INDEX('2014'!$1:$1048576,MATCH('Analitika - 2015'!$A28,'2014'!$A:$A,0),MATCH('Analitika - 2015'!$R$6,'2014'!$6:$6,0))</f>
        <v>476893.98</v>
      </c>
      <c r="S28" s="202">
        <f t="shared" si="6"/>
        <v>-335555.24</v>
      </c>
      <c r="T28" s="206">
        <f t="shared" si="7"/>
        <v>-0.70362649576746605</v>
      </c>
    </row>
    <row r="29" spans="1:20" ht="15.7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f>+SUMPRODUCT(('2015'!$G29:$R29)*('2015'!$G$5:$R$5&lt;=Master!$B$3)*($A29='2015'!$A$10:$A$66))</f>
        <v>3311021.07</v>
      </c>
      <c r="H29" s="201">
        <f>+SUMPRODUCT(('2015'!$G124:$R124)*('2015'!$G$5:$R$5&lt;=Master!$B$3))</f>
        <v>3719025.701478377</v>
      </c>
      <c r="I29" s="202">
        <f t="shared" si="0"/>
        <v>-408004.63147837715</v>
      </c>
      <c r="J29" s="203">
        <f t="shared" si="1"/>
        <v>-0.10970739764347104</v>
      </c>
      <c r="K29" s="201">
        <f>+SUMPRODUCT(('2014'!$G29:$R29)*('2014'!$G$5:$R$5&lt;=Master!$B$3))</f>
        <v>3154383.71</v>
      </c>
      <c r="L29" s="202">
        <f t="shared" si="2"/>
        <v>156637.35999999987</v>
      </c>
      <c r="M29" s="204">
        <f t="shared" si="3"/>
        <v>4.9657040614123682E-2</v>
      </c>
      <c r="N29" s="205">
        <f>+INDEX('2015'!$1:$1048576,MATCH('Analitika - 2015'!$A29,'2015'!$A:$A,0),MATCH('Analitika - 2015'!$N$6,'2015'!$6:$6,0))</f>
        <v>396068.30999999994</v>
      </c>
      <c r="O29" s="201">
        <f>+INDEX('2015'!$1:$1048576,MATCH(CONCATENATE('Analitika - 2015'!$A29,"p"),'2015'!$A:$A,0),MATCH('Analitika - 2015'!$O$6,'2015'!$101:$101,0))</f>
        <v>574859.18368163658</v>
      </c>
      <c r="P29" s="202">
        <f t="shared" si="4"/>
        <v>-178790.87368163664</v>
      </c>
      <c r="Q29" s="203">
        <f t="shared" si="5"/>
        <v>-0.31101681726050845</v>
      </c>
      <c r="R29" s="201">
        <f>+INDEX('2014'!$1:$1048576,MATCH('Analitika - 2015'!$A29,'2014'!$A:$A,0),MATCH('Analitika - 2015'!$R$6,'2014'!$6:$6,0))</f>
        <v>407300.13</v>
      </c>
      <c r="S29" s="202">
        <f t="shared" si="6"/>
        <v>-11231.820000000065</v>
      </c>
      <c r="T29" s="206">
        <f t="shared" si="7"/>
        <v>-2.7576274036544168E-2</v>
      </c>
    </row>
    <row r="30" spans="1:20" ht="15.7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f>+SUMPRODUCT(('2015'!$G30:$R30)*('2015'!$G$5:$R$5&lt;=Master!$B$3)*($A30='2015'!$A$10:$A$66))</f>
        <v>1208982772.3700004</v>
      </c>
      <c r="H30" s="177">
        <f>+SUMPRODUCT(('2015'!$G125:$R125)*('2015'!$G$5:$R$5&lt;=Master!$B$3))</f>
        <v>1173726612.0900002</v>
      </c>
      <c r="I30" s="178">
        <f t="shared" si="0"/>
        <v>35256160.28000021</v>
      </c>
      <c r="J30" s="179">
        <f t="shared" si="1"/>
        <v>3.0037795783824928E-2</v>
      </c>
      <c r="K30" s="177">
        <f>+SUMPRODUCT(('2014'!$G30:$R30)*('2014'!$G$5:$R$5&lt;=Master!$B$3))</f>
        <v>1009474377.0300001</v>
      </c>
      <c r="L30" s="178">
        <f t="shared" si="2"/>
        <v>199508395.34000027</v>
      </c>
      <c r="M30" s="180">
        <f t="shared" si="3"/>
        <v>0.19763591813690096</v>
      </c>
      <c r="N30" s="181">
        <f>+INDEX('2015'!$1:$1048576,MATCH('Analitika - 2015'!$A30,'2015'!$A:$A,0),MATCH('Analitika - 2015'!$N$6,'2015'!$6:$6,0))</f>
        <v>137103444.75000006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6689376.7400000542</v>
      </c>
      <c r="Q30" s="179">
        <f t="shared" si="5"/>
        <v>5.1293367671708001E-2</v>
      </c>
      <c r="R30" s="177">
        <f>+INDEX('2014'!$1:$1048576,MATCH('Analitika - 2015'!$A30,'2014'!$A:$A,0),MATCH('Analitika - 2015'!$R$6,'2014'!$6:$6,0))</f>
        <v>122089639.22999999</v>
      </c>
      <c r="S30" s="178">
        <f t="shared" si="6"/>
        <v>15013805.52000007</v>
      </c>
      <c r="T30" s="182">
        <f t="shared" si="7"/>
        <v>0.12297362507326381</v>
      </c>
    </row>
    <row r="31" spans="1:20" ht="15.7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f>+SUMPRODUCT(('2015'!$G31:$R31)*('2015'!$G$5:$R$5&lt;=Master!$B$3)*($A31='2015'!$A$10:$A$66))</f>
        <v>1013157613.9200001</v>
      </c>
      <c r="H31" s="207">
        <f>+SUMPRODUCT(('2015'!$G126:$R126)*('2015'!$G$5:$R$5&lt;=Master!$B$3))</f>
        <v>960203804.34000015</v>
      </c>
      <c r="I31" s="208">
        <f t="shared" si="0"/>
        <v>52953809.579999924</v>
      </c>
      <c r="J31" s="209">
        <f t="shared" si="1"/>
        <v>5.5148510493975733E-2</v>
      </c>
      <c r="K31" s="207">
        <f>+SUMPRODUCT(('2014'!$G31:$R31)*('2014'!$G$5:$R$5&lt;=Master!$B$3))</f>
        <v>967666453.75</v>
      </c>
      <c r="L31" s="208">
        <f t="shared" si="2"/>
        <v>45491160.170000076</v>
      </c>
      <c r="M31" s="210">
        <f t="shared" si="3"/>
        <v>4.7011198945368093E-2</v>
      </c>
      <c r="N31" s="211">
        <f>+INDEX('2015'!$1:$1048576,MATCH('Analitika - 2015'!$A31,'2015'!$A:$A,0),MATCH('Analitika - 2015'!$N$6,'2015'!$6:$6,0))</f>
        <v>132215839.60000005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25526528.00666672</v>
      </c>
      <c r="Q31" s="209">
        <f t="shared" si="5"/>
        <v>0.23926040599048903</v>
      </c>
      <c r="R31" s="207">
        <f>+INDEX('2014'!$1:$1048576,MATCH('Analitika - 2015'!$A31,'2014'!$A:$A,0),MATCH('Analitika - 2015'!$R$6,'2014'!$6:$6,0))</f>
        <v>117379040.32999998</v>
      </c>
      <c r="S31" s="208">
        <f t="shared" si="6"/>
        <v>14836799.27000007</v>
      </c>
      <c r="T31" s="212">
        <f t="shared" si="7"/>
        <v>0.12640075458350841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f>+SUMPRODUCT(('2015'!$G32:$R32)*('2015'!$G$5:$R$5&lt;=Master!$B$3)*($A32='2015'!$A$10:$A$66))</f>
        <v>477226149.31000006</v>
      </c>
      <c r="H32" s="213">
        <f>+SUMPRODUCT(('2015'!$G127:$R127)*('2015'!$G$5:$R$5&lt;=Master!$B$3))</f>
        <v>473869765.55250007</v>
      </c>
      <c r="I32" s="214">
        <f t="shared" si="0"/>
        <v>3356383.7574999928</v>
      </c>
      <c r="J32" s="215">
        <f t="shared" si="1"/>
        <v>7.0829244688921378E-3</v>
      </c>
      <c r="K32" s="213">
        <f>+SUMPRODUCT(('2014'!$G32:$R32)*('2014'!$G$5:$R$5&lt;=Master!$B$3))</f>
        <v>465691336.56000012</v>
      </c>
      <c r="L32" s="214">
        <f t="shared" si="2"/>
        <v>11534812.74999994</v>
      </c>
      <c r="M32" s="216">
        <f t="shared" si="3"/>
        <v>2.4769223398498408E-2</v>
      </c>
      <c r="N32" s="217">
        <f>+INDEX('2015'!$1:$1048576,MATCH('Analitika - 2015'!$A32,'2015'!$A:$A,0),MATCH('Analitika - 2015'!$N$6,'2015'!$6:$6,0))</f>
        <v>67967691.340000004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15315495.167499997</v>
      </c>
      <c r="Q32" s="215">
        <f t="shared" si="5"/>
        <v>0.29088046237089737</v>
      </c>
      <c r="R32" s="213">
        <f>+INDEX('2014'!$1:$1048576,MATCH('Analitika - 2015'!$A32,'2014'!$A:$A,0),MATCH('Analitika - 2015'!$R$6,'2014'!$6:$6,0))</f>
        <v>61638074.43</v>
      </c>
      <c r="S32" s="214">
        <f t="shared" si="6"/>
        <v>6329616.9100000039</v>
      </c>
      <c r="T32" s="218">
        <f t="shared" si="7"/>
        <v>0.10269004943021542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f>+SUMPRODUCT(('2015'!$G33:$R33)*('2015'!$G$5:$R$5&lt;=Master!$B$3)*($A33='2015'!$A$10:$A$66))</f>
        <v>283409058.75999999</v>
      </c>
      <c r="H33" s="189">
        <f>+SUMPRODUCT(('2015'!$G128:$R128)*('2015'!$G$5:$R$5&lt;=Master!$B$3))</f>
        <v>284522697.54750001</v>
      </c>
      <c r="I33" s="190">
        <f t="shared" si="0"/>
        <v>-1113638.7875000238</v>
      </c>
      <c r="J33" s="191">
        <f t="shared" si="1"/>
        <v>-3.914059570991224E-3</v>
      </c>
      <c r="K33" s="189">
        <f>+SUMPRODUCT(('2014'!$G33:$R33)*('2014'!$G$5:$R$5&lt;=Master!$B$3))</f>
        <v>286637267.34000009</v>
      </c>
      <c r="L33" s="190">
        <f t="shared" si="2"/>
        <v>-3228208.5800001025</v>
      </c>
      <c r="M33" s="192">
        <f t="shared" si="3"/>
        <v>-1.1262347739908196E-2</v>
      </c>
      <c r="N33" s="193">
        <f>+INDEX('2015'!$1:$1048576,MATCH('Analitika - 2015'!$A33,'2015'!$A:$A,0),MATCH('Analitika - 2015'!$N$6,'2015'!$6:$6,0))</f>
        <v>34903249.240000002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3289616.1791666672</v>
      </c>
      <c r="Q33" s="191">
        <f t="shared" si="5"/>
        <v>0.10405688497859589</v>
      </c>
      <c r="R33" s="189">
        <f>+INDEX('2014'!$1:$1048576,MATCH('Analitika - 2015'!$A33,'2014'!$A:$A,0),MATCH('Analitika - 2015'!$R$6,'2014'!$6:$6,0))</f>
        <v>32190092.469999995</v>
      </c>
      <c r="S33" s="190">
        <f t="shared" si="6"/>
        <v>2713156.770000007</v>
      </c>
      <c r="T33" s="194">
        <f t="shared" si="7"/>
        <v>8.4285460581654759E-2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f>+SUMPRODUCT(('2015'!$G34:$R34)*('2015'!$G$5:$R$5&lt;=Master!$B$3)*($A34='2015'!$A$10:$A$66))</f>
        <v>9425462.3200000022</v>
      </c>
      <c r="H34" s="189">
        <f>+SUMPRODUCT(('2015'!$G129:$R129)*('2015'!$G$5:$R$5&lt;=Master!$B$3))</f>
        <v>8714703.7649999987</v>
      </c>
      <c r="I34" s="190">
        <f t="shared" si="0"/>
        <v>710758.55500000343</v>
      </c>
      <c r="J34" s="191">
        <f t="shared" si="1"/>
        <v>8.1558544520417664E-2</v>
      </c>
      <c r="K34" s="189">
        <f>+SUMPRODUCT(('2014'!$G34:$R34)*('2014'!$G$5:$R$5&lt;=Master!$B$3))</f>
        <v>7243628.9699999932</v>
      </c>
      <c r="L34" s="190">
        <f t="shared" si="2"/>
        <v>2181833.3500000089</v>
      </c>
      <c r="M34" s="192">
        <f t="shared" si="3"/>
        <v>0.30120722072268302</v>
      </c>
      <c r="N34" s="193">
        <f>+INDEX('2015'!$1:$1048576,MATCH('Analitika - 2015'!$A34,'2015'!$A:$A,0),MATCH('Analitika - 2015'!$N$6,'2015'!$6:$6,0))</f>
        <v>956789.28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-11511.138333333191</v>
      </c>
      <c r="Q34" s="191">
        <f t="shared" si="5"/>
        <v>-1.188798240234834E-2</v>
      </c>
      <c r="R34" s="189">
        <f>+INDEX('2014'!$1:$1048576,MATCH('Analitika - 2015'!$A34,'2014'!$A:$A,0),MATCH('Analitika - 2015'!$R$6,'2014'!$6:$6,0))</f>
        <v>843122.86999999988</v>
      </c>
      <c r="S34" s="190">
        <f t="shared" si="6"/>
        <v>113666.41000000015</v>
      </c>
      <c r="T34" s="194">
        <f t="shared" si="7"/>
        <v>0.13481594918662343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f>+SUMPRODUCT(('2015'!$G35:$R35)*('2015'!$G$5:$R$5&lt;=Master!$B$3)*($A35='2015'!$A$10:$A$66))</f>
        <v>15667669.019999998</v>
      </c>
      <c r="H35" s="189">
        <f>+SUMPRODUCT(('2015'!$G130:$R130)*('2015'!$G$5:$R$5&lt;=Master!$B$3))</f>
        <v>22054561.559999999</v>
      </c>
      <c r="I35" s="190">
        <f t="shared" si="0"/>
        <v>-6386892.540000001</v>
      </c>
      <c r="J35" s="191">
        <f t="shared" si="1"/>
        <v>-0.28959508093707942</v>
      </c>
      <c r="K35" s="189">
        <f>+SUMPRODUCT(('2014'!$G35:$R35)*('2014'!$G$5:$R$5&lt;=Master!$B$3))</f>
        <v>17225174.52</v>
      </c>
      <c r="L35" s="190">
        <f t="shared" si="2"/>
        <v>-1557505.5000000019</v>
      </c>
      <c r="M35" s="192">
        <f t="shared" si="3"/>
        <v>-9.0420303039112637E-2</v>
      </c>
      <c r="N35" s="193">
        <f>+INDEX('2015'!$1:$1048576,MATCH('Analitika - 2015'!$A35,'2015'!$A:$A,0),MATCH('Analitika - 2015'!$N$6,'2015'!$6:$6,0))</f>
        <v>1943518.7799999991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-506988.06000000075</v>
      </c>
      <c r="Q35" s="191">
        <f t="shared" si="5"/>
        <v>-0.20689110176080994</v>
      </c>
      <c r="R35" s="189">
        <f>+INDEX('2014'!$1:$1048576,MATCH('Analitika - 2015'!$A35,'2014'!$A:$A,0),MATCH('Analitika - 2015'!$R$6,'2014'!$6:$6,0))</f>
        <v>1934935.9600000004</v>
      </c>
      <c r="S35" s="190">
        <f t="shared" si="6"/>
        <v>8582.8199999986682</v>
      </c>
      <c r="T35" s="194">
        <f t="shared" si="7"/>
        <v>4.4357126940772762E-3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f>+SUMPRODUCT(('2015'!$G36:$R36)*('2015'!$G$5:$R$5&lt;=Master!$B$3)*($A36='2015'!$A$10:$A$66))</f>
        <v>35284536.479999997</v>
      </c>
      <c r="H36" s="189">
        <f>+SUMPRODUCT(('2015'!$G131:$R131)*('2015'!$G$5:$R$5&lt;=Master!$B$3))</f>
        <v>31147930.139999993</v>
      </c>
      <c r="I36" s="190">
        <f t="shared" si="0"/>
        <v>4136606.3400000036</v>
      </c>
      <c r="J36" s="191">
        <f t="shared" si="1"/>
        <v>0.13280517586264251</v>
      </c>
      <c r="K36" s="189">
        <f>+SUMPRODUCT(('2014'!$G36:$R36)*('2014'!$G$5:$R$5&lt;=Master!$B$3))</f>
        <v>32065179.390000027</v>
      </c>
      <c r="L36" s="190">
        <f t="shared" si="2"/>
        <v>3219357.08999997</v>
      </c>
      <c r="M36" s="192">
        <f t="shared" si="3"/>
        <v>0.1004004078955496</v>
      </c>
      <c r="N36" s="193">
        <f>+INDEX('2015'!$1:$1048576,MATCH('Analitika - 2015'!$A36,'2015'!$A:$A,0),MATCH('Analitika - 2015'!$N$6,'2015'!$6:$6,0))</f>
        <v>4672449.6399999997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1211568.5133333327</v>
      </c>
      <c r="Q36" s="191">
        <f t="shared" si="5"/>
        <v>0.3500751597614824</v>
      </c>
      <c r="R36" s="189">
        <f>+INDEX('2014'!$1:$1048576,MATCH('Analitika - 2015'!$A36,'2014'!$A:$A,0),MATCH('Analitika - 2015'!$R$6,'2014'!$6:$6,0))</f>
        <v>3358091.4400000013</v>
      </c>
      <c r="S36" s="190">
        <f t="shared" si="6"/>
        <v>1314358.1999999983</v>
      </c>
      <c r="T36" s="194">
        <f t="shared" si="7"/>
        <v>0.39140036043807003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f>+SUMPRODUCT(('2015'!$G37:$R37)*('2015'!$G$5:$R$5&lt;=Master!$B$3)*($A37='2015'!$A$10:$A$66))</f>
        <v>14537643.159999998</v>
      </c>
      <c r="H37" s="189">
        <f>+SUMPRODUCT(('2015'!$G132:$R132)*('2015'!$G$5:$R$5&lt;=Master!$B$3))</f>
        <v>15608415.997500006</v>
      </c>
      <c r="I37" s="190">
        <f t="shared" si="0"/>
        <v>-1070772.8375000078</v>
      </c>
      <c r="J37" s="191">
        <f t="shared" si="1"/>
        <v>-6.8602274418590126E-2</v>
      </c>
      <c r="K37" s="189">
        <f>+SUMPRODUCT(('2014'!$G37:$R37)*('2014'!$G$5:$R$5&lt;=Master!$B$3))</f>
        <v>14120192.540000001</v>
      </c>
      <c r="L37" s="190">
        <f t="shared" si="2"/>
        <v>417450.61999999732</v>
      </c>
      <c r="M37" s="192">
        <f t="shared" si="3"/>
        <v>2.9564088366177188E-2</v>
      </c>
      <c r="N37" s="193">
        <f>+INDEX('2015'!$1:$1048576,MATCH('Analitika - 2015'!$A37,'2015'!$A:$A,0),MATCH('Analitika - 2015'!$N$6,'2015'!$6:$6,0))</f>
        <v>3880961.3100000005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2146692.8658333337</v>
      </c>
      <c r="Q37" s="191">
        <f t="shared" si="5"/>
        <v>1.2378088715468967</v>
      </c>
      <c r="R37" s="189">
        <f>+INDEX('2014'!$1:$1048576,MATCH('Analitika - 2015'!$A37,'2014'!$A:$A,0),MATCH('Analitika - 2015'!$R$6,'2014'!$6:$6,0))</f>
        <v>2165109.09</v>
      </c>
      <c r="S37" s="190">
        <f t="shared" si="6"/>
        <v>1715852.2200000007</v>
      </c>
      <c r="T37" s="194">
        <f t="shared" si="7"/>
        <v>0.79250150854985368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f>+SUMPRODUCT(('2015'!$G38:$R38)*('2015'!$G$5:$R$5&lt;=Master!$B$3)*($A38='2015'!$A$10:$A$66))</f>
        <v>72797011.520000011</v>
      </c>
      <c r="H38" s="189">
        <f>+SUMPRODUCT(('2015'!$G133:$R133)*('2015'!$G$5:$R$5&lt;=Master!$B$3))</f>
        <v>56824412.977499999</v>
      </c>
      <c r="I38" s="190">
        <f t="shared" si="0"/>
        <v>15972598.542500012</v>
      </c>
      <c r="J38" s="191">
        <f t="shared" si="1"/>
        <v>0.28108690799541503</v>
      </c>
      <c r="K38" s="189">
        <f>+SUMPRODUCT(('2014'!$G38:$R38)*('2014'!$G$5:$R$5&lt;=Master!$B$3))</f>
        <v>68162933.670000002</v>
      </c>
      <c r="L38" s="190">
        <f t="shared" si="2"/>
        <v>4634077.8500000089</v>
      </c>
      <c r="M38" s="192">
        <f t="shared" si="3"/>
        <v>6.7985305216397451E-2</v>
      </c>
      <c r="N38" s="193">
        <f>+INDEX('2015'!$1:$1048576,MATCH('Analitika - 2015'!$A38,'2015'!$A:$A,0),MATCH('Analitika - 2015'!$N$6,'2015'!$6:$6,0))</f>
        <v>16144426.140000001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9830602.475833334</v>
      </c>
      <c r="Q38" s="191">
        <f t="shared" si="5"/>
        <v>1.5569966788311995</v>
      </c>
      <c r="R38" s="189">
        <f>+INDEX('2014'!$1:$1048576,MATCH('Analitika - 2015'!$A38,'2014'!$A:$A,0),MATCH('Analitika - 2015'!$R$6,'2014'!$6:$6,0))</f>
        <v>17459439.960000001</v>
      </c>
      <c r="S38" s="190">
        <f t="shared" si="6"/>
        <v>-1315013.8200000003</v>
      </c>
      <c r="T38" s="194">
        <f t="shared" si="7"/>
        <v>-7.5318213127839706E-2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f>+SUMPRODUCT(('2015'!$G39:$R39)*('2015'!$G$5:$R$5&lt;=Master!$B$3)*($A39='2015'!$A$10:$A$66))</f>
        <v>6436681.3799999999</v>
      </c>
      <c r="H39" s="189">
        <f>+SUMPRODUCT(('2015'!$G134:$R134)*('2015'!$G$5:$R$5&lt;=Master!$B$3))</f>
        <v>6245970.3674999988</v>
      </c>
      <c r="I39" s="190">
        <f t="shared" si="0"/>
        <v>190711.01250000112</v>
      </c>
      <c r="J39" s="191">
        <f t="shared" si="1"/>
        <v>3.0533448172014754E-2</v>
      </c>
      <c r="K39" s="189">
        <f>+SUMPRODUCT(('2014'!$G39:$R39)*('2014'!$G$5:$R$5&lt;=Master!$B$3))</f>
        <v>6003495.9799999995</v>
      </c>
      <c r="L39" s="190">
        <f t="shared" si="2"/>
        <v>433185.40000000037</v>
      </c>
      <c r="M39" s="192">
        <f t="shared" si="3"/>
        <v>7.2155524288366468E-2</v>
      </c>
      <c r="N39" s="193">
        <f>+INDEX('2015'!$1:$1048576,MATCH('Analitika - 2015'!$A39,'2015'!$A:$A,0),MATCH('Analitika - 2015'!$N$6,'2015'!$6:$6,0))</f>
        <v>645629.50000000012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-48367.207499999786</v>
      </c>
      <c r="Q39" s="191">
        <f t="shared" si="5"/>
        <v>-6.9693713208286101E-2</v>
      </c>
      <c r="R39" s="189">
        <f>+INDEX('2014'!$1:$1048576,MATCH('Analitika - 2015'!$A39,'2014'!$A:$A,0),MATCH('Analitika - 2015'!$R$6,'2014'!$6:$6,0))</f>
        <v>382571.17999999993</v>
      </c>
      <c r="S39" s="190">
        <f t="shared" si="6"/>
        <v>263058.32000000018</v>
      </c>
      <c r="T39" s="194">
        <f t="shared" si="7"/>
        <v>0.68760621226094498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f>+SUMPRODUCT(('2015'!$G40:$R40)*('2015'!$G$5:$R$5&lt;=Master!$B$3)*($A40='2015'!$A$10:$A$66))</f>
        <v>10930418.460000001</v>
      </c>
      <c r="H40" s="189">
        <f>+SUMPRODUCT(('2015'!$G135:$R135)*('2015'!$G$5:$R$5&lt;=Master!$B$3))</f>
        <v>15938699.999999998</v>
      </c>
      <c r="I40" s="190">
        <f t="shared" si="0"/>
        <v>-5008281.5399999972</v>
      </c>
      <c r="J40" s="191">
        <f t="shared" si="1"/>
        <v>-0.31422145720792771</v>
      </c>
      <c r="K40" s="189">
        <f>+SUMPRODUCT(('2014'!$G40:$R40)*('2014'!$G$5:$R$5&lt;=Master!$B$3))</f>
        <v>12079768.830000002</v>
      </c>
      <c r="L40" s="190">
        <f t="shared" si="2"/>
        <v>-1149350.370000001</v>
      </c>
      <c r="M40" s="192">
        <f t="shared" si="3"/>
        <v>-9.5146718962501931E-2</v>
      </c>
      <c r="N40" s="193">
        <f>+INDEX('2015'!$1:$1048576,MATCH('Analitika - 2015'!$A40,'2015'!$A:$A,0),MATCH('Analitika - 2015'!$N$6,'2015'!$6:$6,0))</f>
        <v>987522.90000000037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-783443.76666666637</v>
      </c>
      <c r="Q40" s="191">
        <f t="shared" si="5"/>
        <v>-0.44238199476745266</v>
      </c>
      <c r="R40" s="189">
        <f>+INDEX('2014'!$1:$1048576,MATCH('Analitika - 2015'!$A40,'2014'!$A:$A,0),MATCH('Analitika - 2015'!$R$6,'2014'!$6:$6,0))</f>
        <v>328229.89</v>
      </c>
      <c r="S40" s="190">
        <f t="shared" si="6"/>
        <v>659293.01000000036</v>
      </c>
      <c r="T40" s="194">
        <f t="shared" si="7"/>
        <v>2.0086318464171571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f>+SUMPRODUCT(('2015'!$G41:$R41)*('2015'!$G$5:$R$5&lt;=Master!$B$3)*($A41='2015'!$A$10:$A$66))</f>
        <v>18981941.799999997</v>
      </c>
      <c r="H41" s="189">
        <f>+SUMPRODUCT(('2015'!$G136:$R136)*('2015'!$G$5:$R$5&lt;=Master!$B$3))</f>
        <v>22424965.289999992</v>
      </c>
      <c r="I41" s="190">
        <f t="shared" si="0"/>
        <v>-3443023.4899999946</v>
      </c>
      <c r="J41" s="191">
        <f t="shared" si="1"/>
        <v>-0.15353528736721611</v>
      </c>
      <c r="K41" s="189">
        <f>+SUMPRODUCT(('2014'!$G41:$R41)*('2014'!$G$5:$R$5&lt;=Master!$B$3))</f>
        <v>16052616.050000001</v>
      </c>
      <c r="L41" s="190">
        <f t="shared" si="2"/>
        <v>2929325.7499999963</v>
      </c>
      <c r="M41" s="192">
        <f t="shared" si="3"/>
        <v>0.18248276423455589</v>
      </c>
      <c r="N41" s="193">
        <f>+INDEX('2015'!$1:$1048576,MATCH('Analitika - 2015'!$A41,'2015'!$A:$A,0),MATCH('Analitika - 2015'!$N$6,'2015'!$6:$6,0))</f>
        <v>2241110.1399999992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-250552.67000000039</v>
      </c>
      <c r="Q41" s="191">
        <f t="shared" si="5"/>
        <v>-0.10055641116223124</v>
      </c>
      <c r="R41" s="189">
        <f>+INDEX('2014'!$1:$1048576,MATCH('Analitika - 2015'!$A41,'2014'!$A:$A,0),MATCH('Analitika - 2015'!$R$6,'2014'!$6:$6,0))</f>
        <v>2480108.0599999996</v>
      </c>
      <c r="S41" s="190">
        <f t="shared" si="6"/>
        <v>-238997.92000000039</v>
      </c>
      <c r="T41" s="194">
        <f t="shared" si="7"/>
        <v>-9.6365930119996612E-2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f>+SUMPRODUCT(('2015'!$G42:$R42)*('2015'!$G$5:$R$5&lt;=Master!$B$3)*($A42='2015'!$A$10:$A$66))</f>
        <v>9755726.410000002</v>
      </c>
      <c r="H42" s="189">
        <f>+SUMPRODUCT(('2015'!$G137:$R137)*('2015'!$G$5:$R$5&lt;=Master!$B$3))</f>
        <v>10387407.907499997</v>
      </c>
      <c r="I42" s="190">
        <f t="shared" si="0"/>
        <v>-631681.49749999493</v>
      </c>
      <c r="J42" s="191">
        <f t="shared" si="1"/>
        <v>-6.0812235653507352E-2</v>
      </c>
      <c r="K42" s="189">
        <f>+SUMPRODUCT(('2014'!$G42:$R42)*('2014'!$G$5:$R$5&lt;=Master!$B$3))</f>
        <v>6101079.2699999996</v>
      </c>
      <c r="L42" s="190">
        <f t="shared" si="2"/>
        <v>3654647.1400000025</v>
      </c>
      <c r="M42" s="192">
        <f t="shared" si="3"/>
        <v>0.59901649827277237</v>
      </c>
      <c r="N42" s="193">
        <f>+INDEX('2015'!$1:$1048576,MATCH('Analitika - 2015'!$A42,'2015'!$A:$A,0),MATCH('Analitika - 2015'!$N$6,'2015'!$6:$6,0))</f>
        <v>1592034.4099999997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437877.9758333331</v>
      </c>
      <c r="Q42" s="191">
        <f t="shared" si="5"/>
        <v>0.37939222350694024</v>
      </c>
      <c r="R42" s="189">
        <f>+INDEX('2014'!$1:$1048576,MATCH('Analitika - 2015'!$A42,'2014'!$A:$A,0),MATCH('Analitika - 2015'!$R$6,'2014'!$6:$6,0))</f>
        <v>496373.51000000007</v>
      </c>
      <c r="S42" s="190">
        <f t="shared" si="6"/>
        <v>1095660.8999999997</v>
      </c>
      <c r="T42" s="194">
        <f t="shared" si="7"/>
        <v>2.2073315314509823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f>+SUMPRODUCT(('2015'!$G43:$R43)*('2015'!$G$5:$R$5&lt;=Master!$B$3)*($A43='2015'!$A$10:$A$66))</f>
        <v>364428157.34000015</v>
      </c>
      <c r="H43" s="219">
        <f>+SUMPRODUCT(('2015'!$G138:$R138)*('2015'!$G$5:$R$5&lt;=Master!$B$3))</f>
        <v>378634143.75</v>
      </c>
      <c r="I43" s="220">
        <f t="shared" si="0"/>
        <v>-14205986.409999847</v>
      </c>
      <c r="J43" s="221">
        <f t="shared" si="1"/>
        <v>-3.7519031615330545E-2</v>
      </c>
      <c r="K43" s="219">
        <f>+SUMPRODUCT(('2014'!$G43:$R43)*('2014'!$G$5:$R$5&lt;=Master!$B$3))</f>
        <v>367964729.97000003</v>
      </c>
      <c r="L43" s="220">
        <f t="shared" si="2"/>
        <v>-3536572.629999876</v>
      </c>
      <c r="M43" s="222">
        <f t="shared" si="3"/>
        <v>-9.6111728705308153E-3</v>
      </c>
      <c r="N43" s="223">
        <f>+INDEX('2015'!$1:$1048576,MATCH('Analitika - 2015'!$A43,'2015'!$A:$A,0),MATCH('Analitika - 2015'!$N$6,'2015'!$6:$6,0))</f>
        <v>41715778.810000032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-354681.606666632</v>
      </c>
      <c r="Q43" s="221">
        <f t="shared" si="5"/>
        <v>-8.4306566449203757E-3</v>
      </c>
      <c r="R43" s="219">
        <f>+INDEX('2014'!$1:$1048576,MATCH('Analitika - 2015'!$A43,'2014'!$A:$A,0),MATCH('Analitika - 2015'!$R$6,'2014'!$6:$6,0))</f>
        <v>39292859.510000005</v>
      </c>
      <c r="S43" s="220">
        <f t="shared" si="6"/>
        <v>2422919.3000000268</v>
      </c>
      <c r="T43" s="224">
        <f t="shared" si="7"/>
        <v>6.1663094267379481E-2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f>+SUMPRODUCT(('2015'!$G44:$R44)*('2015'!$G$5:$R$5&lt;=Master!$B$3)*($A44='2015'!$A$10:$A$66))</f>
        <v>45130992.329999998</v>
      </c>
      <c r="H44" s="189">
        <f>+SUMPRODUCT(('2015'!$G139:$R139)*('2015'!$G$5:$R$5&lt;=Master!$B$3))</f>
        <v>45397968.75</v>
      </c>
      <c r="I44" s="190">
        <f t="shared" si="0"/>
        <v>-266976.42000000179</v>
      </c>
      <c r="J44" s="191">
        <f t="shared" si="1"/>
        <v>-5.8808009994940624E-3</v>
      </c>
      <c r="K44" s="189">
        <f>+SUMPRODUCT(('2014'!$G44:$R44)*('2014'!$G$5:$R$5&lt;=Master!$B$3))</f>
        <v>46046808.619999997</v>
      </c>
      <c r="L44" s="190">
        <f t="shared" si="2"/>
        <v>-915816.28999999911</v>
      </c>
      <c r="M44" s="192">
        <f t="shared" si="3"/>
        <v>-1.988881135189513E-2</v>
      </c>
      <c r="N44" s="193">
        <f>+INDEX('2015'!$1:$1048576,MATCH('Analitika - 2015'!$A44,'2015'!$A:$A,0),MATCH('Analitika - 2015'!$N$6,'2015'!$6:$6,0))</f>
        <v>5003935.6600000011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-40283.08999999892</v>
      </c>
      <c r="Q44" s="191">
        <f t="shared" si="5"/>
        <v>-7.9859918842732913E-3</v>
      </c>
      <c r="R44" s="189">
        <f>+INDEX('2014'!$1:$1048576,MATCH('Analitika - 2015'!$A44,'2014'!$A:$A,0),MATCH('Analitika - 2015'!$R$6,'2014'!$6:$6,0))</f>
        <v>5029618.1500000004</v>
      </c>
      <c r="S44" s="190">
        <f t="shared" si="6"/>
        <v>-25682.489999999292</v>
      </c>
      <c r="T44" s="194">
        <f t="shared" si="7"/>
        <v>-5.1062504615780879E-3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f>+SUMPRODUCT(('2015'!$G45:$R45)*('2015'!$G$5:$R$5&lt;=Master!$B$3)*($A45='2015'!$A$10:$A$66))</f>
        <v>13046157.02</v>
      </c>
      <c r="H45" s="189">
        <f>+SUMPRODUCT(('2015'!$G140:$R140)*('2015'!$G$5:$R$5&lt;=Master!$B$3))</f>
        <v>14580000</v>
      </c>
      <c r="I45" s="190">
        <f t="shared" si="0"/>
        <v>-1533842.9800000004</v>
      </c>
      <c r="J45" s="191">
        <f t="shared" si="1"/>
        <v>-0.10520185048010977</v>
      </c>
      <c r="K45" s="189">
        <f>+SUMPRODUCT(('2014'!$G45:$R45)*('2014'!$G$5:$R$5&lt;=Master!$B$3))</f>
        <v>17052455.699999999</v>
      </c>
      <c r="L45" s="190">
        <f t="shared" si="2"/>
        <v>-4006298.6799999997</v>
      </c>
      <c r="M45" s="192">
        <f t="shared" si="3"/>
        <v>-0.23493969141347781</v>
      </c>
      <c r="N45" s="193">
        <f>+INDEX('2015'!$1:$1048576,MATCH('Analitika - 2015'!$A45,'2015'!$A:$A,0),MATCH('Analitika - 2015'!$N$6,'2015'!$6:$6,0))</f>
        <v>2245233.77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625233.77</v>
      </c>
      <c r="Q45" s="191">
        <f t="shared" si="5"/>
        <v>0.38594677160493829</v>
      </c>
      <c r="R45" s="189">
        <f>+INDEX('2014'!$1:$1048576,MATCH('Analitika - 2015'!$A45,'2014'!$A:$A,0),MATCH('Analitika - 2015'!$R$6,'2014'!$6:$6,0))</f>
        <v>1222801.96</v>
      </c>
      <c r="S45" s="190">
        <f t="shared" si="6"/>
        <v>1022431.81</v>
      </c>
      <c r="T45" s="194">
        <f t="shared" si="7"/>
        <v>0.83613851093271063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f>+SUMPRODUCT(('2015'!$G46:$R46)*('2015'!$G$5:$R$5&lt;=Master!$B$3)*($A46='2015'!$A$10:$A$66))</f>
        <v>289532440.16000009</v>
      </c>
      <c r="H46" s="189">
        <f>+SUMPRODUCT(('2015'!$G141:$R141)*('2015'!$G$5:$R$5&lt;=Master!$B$3))</f>
        <v>301841175</v>
      </c>
      <c r="I46" s="190">
        <f t="shared" si="0"/>
        <v>-12308734.839999914</v>
      </c>
      <c r="J46" s="191">
        <f t="shared" si="1"/>
        <v>-4.0778846159739146E-2</v>
      </c>
      <c r="K46" s="189">
        <f>+SUMPRODUCT(('2014'!$G46:$R46)*('2014'!$G$5:$R$5&lt;=Master!$B$3))</f>
        <v>288390330.13</v>
      </c>
      <c r="L46" s="190">
        <f t="shared" si="2"/>
        <v>1142110.0300000906</v>
      </c>
      <c r="M46" s="192">
        <f t="shared" si="3"/>
        <v>3.96029239082063E-3</v>
      </c>
      <c r="N46" s="193">
        <f>+INDEX('2015'!$1:$1048576,MATCH('Analitika - 2015'!$A46,'2015'!$A:$A,0),MATCH('Analitika - 2015'!$N$6,'2015'!$6:$6,0))</f>
        <v>32215414.010000028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-1322494.3233333044</v>
      </c>
      <c r="Q46" s="191">
        <f t="shared" si="5"/>
        <v>-3.9432820621638998E-2</v>
      </c>
      <c r="R46" s="189">
        <f>+INDEX('2014'!$1:$1048576,MATCH('Analitika - 2015'!$A46,'2014'!$A:$A,0),MATCH('Analitika - 2015'!$R$6,'2014'!$6:$6,0))</f>
        <v>31772415.080000002</v>
      </c>
      <c r="S46" s="190">
        <f t="shared" si="6"/>
        <v>442998.93000002578</v>
      </c>
      <c r="T46" s="194">
        <f t="shared" si="7"/>
        <v>1.394287871679234E-2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f>+SUMPRODUCT(('2015'!$G47:$R47)*('2015'!$G$5:$R$5&lt;=Master!$B$3)*($A47='2015'!$A$10:$A$66))</f>
        <v>10857108.42</v>
      </c>
      <c r="H47" s="189">
        <f>+SUMPRODUCT(('2015'!$G142:$R142)*('2015'!$G$5:$R$5&lt;=Master!$B$3))</f>
        <v>11250000</v>
      </c>
      <c r="I47" s="190">
        <f t="shared" si="0"/>
        <v>-392891.58000000007</v>
      </c>
      <c r="J47" s="191">
        <f t="shared" si="1"/>
        <v>-3.4923696000000004E-2</v>
      </c>
      <c r="K47" s="189">
        <f>+SUMPRODUCT(('2014'!$G47:$R47)*('2014'!$G$5:$R$5&lt;=Master!$B$3))</f>
        <v>10816800</v>
      </c>
      <c r="L47" s="190">
        <f t="shared" si="2"/>
        <v>40308.419999999925</v>
      </c>
      <c r="M47" s="192">
        <f t="shared" si="3"/>
        <v>3.7264643887287008E-3</v>
      </c>
      <c r="N47" s="193">
        <f>+INDEX('2015'!$1:$1048576,MATCH('Analitika - 2015'!$A47,'2015'!$A:$A,0),MATCH('Analitika - 2015'!$N$6,'2015'!$6:$6,0))</f>
        <v>1242793.6300000001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-7206.3699999998789</v>
      </c>
      <c r="Q47" s="191">
        <f t="shared" si="5"/>
        <v>-5.7650959999998586E-3</v>
      </c>
      <c r="R47" s="189">
        <f>+INDEX('2014'!$1:$1048576,MATCH('Analitika - 2015'!$A47,'2014'!$A:$A,0),MATCH('Analitika - 2015'!$R$6,'2014'!$6:$6,0))</f>
        <v>609320.99</v>
      </c>
      <c r="S47" s="190">
        <f t="shared" si="6"/>
        <v>633472.64000000013</v>
      </c>
      <c r="T47" s="194">
        <f t="shared" si="7"/>
        <v>1.0396369900206461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f>+SUMPRODUCT(('2015'!$G48:$R48)*('2015'!$G$5:$R$5&lt;=Master!$B$3)*($A48='2015'!$A$10:$A$66))</f>
        <v>5861459.4099999992</v>
      </c>
      <c r="H48" s="189">
        <f>+SUMPRODUCT(('2015'!$G143:$R143)*('2015'!$G$5:$R$5&lt;=Master!$B$3))</f>
        <v>5564999.9999999981</v>
      </c>
      <c r="I48" s="190">
        <f t="shared" si="0"/>
        <v>296459.41000000108</v>
      </c>
      <c r="J48" s="191">
        <f t="shared" si="1"/>
        <v>5.3272131176999249E-2</v>
      </c>
      <c r="K48" s="189">
        <f>+SUMPRODUCT(('2014'!$G48:$R48)*('2014'!$G$5:$R$5&lt;=Master!$B$3))</f>
        <v>5658335.5200000005</v>
      </c>
      <c r="L48" s="190">
        <f t="shared" si="2"/>
        <v>203123.88999999873</v>
      </c>
      <c r="M48" s="192">
        <f t="shared" si="3"/>
        <v>3.5898169926833701E-2</v>
      </c>
      <c r="N48" s="193">
        <f>+INDEX('2015'!$1:$1048576,MATCH('Analitika - 2015'!$A48,'2015'!$A:$A,0),MATCH('Analitika - 2015'!$N$6,'2015'!$6:$6,0))</f>
        <v>1008401.7400000005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390068.4066666672</v>
      </c>
      <c r="Q48" s="191">
        <f t="shared" si="5"/>
        <v>0.63083839353099824</v>
      </c>
      <c r="R48" s="189">
        <f>+INDEX('2014'!$1:$1048576,MATCH('Analitika - 2015'!$A48,'2014'!$A:$A,0),MATCH('Analitika - 2015'!$R$6,'2014'!$6:$6,0))</f>
        <v>658703.32999999996</v>
      </c>
      <c r="S48" s="190">
        <f t="shared" si="6"/>
        <v>349698.4100000005</v>
      </c>
      <c r="T48" s="194">
        <f t="shared" si="7"/>
        <v>0.53088908780831656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f>+SUMPRODUCT(('2015'!$G49:$R49)*('2015'!$G$5:$R$5&lt;=Master!$B$3)*($A49='2015'!$A$10:$A$66))</f>
        <v>93116680.75000003</v>
      </c>
      <c r="H49" s="201">
        <f>+SUMPRODUCT(('2015'!$G144:$R144)*('2015'!$G$5:$R$5&lt;=Master!$B$3))</f>
        <v>96221022.465000004</v>
      </c>
      <c r="I49" s="202">
        <f t="shared" si="0"/>
        <v>-3104341.7149999738</v>
      </c>
      <c r="J49" s="203">
        <f t="shared" si="1"/>
        <v>-3.2262614088612085E-2</v>
      </c>
      <c r="K49" s="201">
        <f>+SUMPRODUCT(('2014'!$G49:$R49)*('2014'!$G$5:$R$5&lt;=Master!$B$3))</f>
        <v>69114589.49000001</v>
      </c>
      <c r="L49" s="202">
        <f t="shared" si="2"/>
        <v>24002091.26000002</v>
      </c>
      <c r="M49" s="204">
        <f t="shared" si="3"/>
        <v>0.34727966174888181</v>
      </c>
      <c r="N49" s="205">
        <f>+INDEX('2015'!$1:$1048576,MATCH('Analitika - 2015'!$A49,'2015'!$A:$A,0),MATCH('Analitika - 2015'!$N$6,'2015'!$6:$6,0))</f>
        <v>10383700.710000008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-307524.00833332539</v>
      </c>
      <c r="Q49" s="203">
        <f t="shared" si="5"/>
        <v>-2.8764151576197161E-2</v>
      </c>
      <c r="R49" s="201">
        <f>+INDEX('2014'!$1:$1048576,MATCH('Analitika - 2015'!$A49,'2014'!$A:$A,0),MATCH('Analitika - 2015'!$R$6,'2014'!$6:$6,0))</f>
        <v>7105061.4999999991</v>
      </c>
      <c r="S49" s="202">
        <f t="shared" si="6"/>
        <v>3278639.2100000093</v>
      </c>
      <c r="T49" s="206">
        <f t="shared" si="7"/>
        <v>0.4614512077059445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f>+SUMPRODUCT(('2015'!$G50:$R50)*('2015'!$G$5:$R$5&lt;=Master!$B$3)*($A50='2015'!$A$10:$A$66))</f>
        <v>195825158.45000002</v>
      </c>
      <c r="H50" s="201">
        <f>+SUMPRODUCT(('2015'!$G145:$R145)*('2015'!$G$5:$R$5&lt;=Master!$B$3))</f>
        <v>213522807.74999997</v>
      </c>
      <c r="I50" s="202">
        <f t="shared" si="0"/>
        <v>-17697649.299999952</v>
      </c>
      <c r="J50" s="203">
        <f t="shared" si="1"/>
        <v>-8.2884116626646187E-2</v>
      </c>
      <c r="K50" s="201">
        <f>+SUMPRODUCT(('2014'!$G50:$R50)*('2014'!$G$5:$R$5&lt;=Master!$B$3))</f>
        <v>41807923.280000001</v>
      </c>
      <c r="L50" s="202">
        <f t="shared" si="2"/>
        <v>154017235.17000002</v>
      </c>
      <c r="M50" s="204">
        <f t="shared" si="3"/>
        <v>3.6839245551256194</v>
      </c>
      <c r="N50" s="205">
        <f>+INDEX('2015'!$1:$1048576,MATCH('Analitika - 2015'!$A50,'2015'!$A:$A,0),MATCH('Analitika - 2015'!$N$6,'2015'!$6:$6,0))</f>
        <v>4887605.1500000004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-18837151.266666666</v>
      </c>
      <c r="Q50" s="203">
        <f t="shared" si="5"/>
        <v>-0.79398713039825131</v>
      </c>
      <c r="R50" s="201">
        <f>+INDEX('2014'!$1:$1048576,MATCH('Analitika - 2015'!$A50,'2014'!$A:$A,0),MATCH('Analitika - 2015'!$R$6,'2014'!$6:$6,0))</f>
        <v>4710598.8999999985</v>
      </c>
      <c r="S50" s="202">
        <f t="shared" si="6"/>
        <v>177006.25000000186</v>
      </c>
      <c r="T50" s="206">
        <f t="shared" si="7"/>
        <v>3.7576166801211119E-2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f>+SUMPRODUCT(('2015'!$G51:$R51)*('2015'!$G$5:$R$5&lt;=Master!$B$3)*($A51='2015'!$A$10:$A$66))</f>
        <v>1516089.13</v>
      </c>
      <c r="H51" s="189">
        <f>+SUMPRODUCT(('2015'!$G146:$R146)*('2015'!$G$5:$R$5&lt;=Master!$B$3))</f>
        <v>1687500</v>
      </c>
      <c r="I51" s="190">
        <f t="shared" si="0"/>
        <v>-171410.87000000011</v>
      </c>
      <c r="J51" s="191">
        <f t="shared" si="1"/>
        <v>-0.10157681185185197</v>
      </c>
      <c r="K51" s="189">
        <f>+SUMPRODUCT(('2014'!$G51:$R51)*('2014'!$G$5:$R$5&lt;=Master!$B$3))</f>
        <v>1775010.46</v>
      </c>
      <c r="L51" s="190">
        <f t="shared" si="2"/>
        <v>-258921.33000000007</v>
      </c>
      <c r="M51" s="192">
        <f t="shared" si="3"/>
        <v>-0.14587031222339952</v>
      </c>
      <c r="N51" s="193">
        <f>+INDEX('2015'!$1:$1048576,MATCH('Analitika - 2015'!$A51,'2015'!$A:$A,0),MATCH('Analitika - 2015'!$N$6,'2015'!$6:$6,0))</f>
        <v>287766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100266</v>
      </c>
      <c r="Q51" s="191">
        <f t="shared" si="5"/>
        <v>0.53475199999999989</v>
      </c>
      <c r="R51" s="189">
        <f>+INDEX('2014'!$1:$1048576,MATCH('Analitika - 2015'!$A51,'2014'!$A:$A,0),MATCH('Analitika - 2015'!$R$6,'2014'!$6:$6,0))</f>
        <v>505984</v>
      </c>
      <c r="S51" s="190">
        <f t="shared" si="6"/>
        <v>-218218</v>
      </c>
      <c r="T51" s="194">
        <f t="shared" si="7"/>
        <v>-0.43127450670376932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f>+SUMPRODUCT(('2015'!$G52:$R52)*('2015'!$G$5:$R$5&lt;=Master!$B$3)*($A52='2015'!$A$10:$A$66))</f>
        <v>14239648.460000001</v>
      </c>
      <c r="H52" s="189">
        <f>+SUMPRODUCT(('2015'!$G147:$R147)*('2015'!$G$5:$R$5&lt;=Master!$B$3))</f>
        <v>9791372.5724999998</v>
      </c>
      <c r="I52" s="190">
        <f t="shared" si="0"/>
        <v>4448275.8875000011</v>
      </c>
      <c r="J52" s="191">
        <f t="shared" si="1"/>
        <v>0.45430565066979534</v>
      </c>
      <c r="K52" s="189">
        <f>+SUMPRODUCT(('2014'!$G52:$R52)*('2014'!$G$5:$R$5&lt;=Master!$B$3))</f>
        <v>8903060.7899999991</v>
      </c>
      <c r="L52" s="190">
        <f t="shared" si="2"/>
        <v>5336587.6700000018</v>
      </c>
      <c r="M52" s="192">
        <f t="shared" si="3"/>
        <v>0.59941044949329192</v>
      </c>
      <c r="N52" s="193">
        <f>+INDEX('2015'!$1:$1048576,MATCH('Analitika - 2015'!$A52,'2015'!$A:$A,0),MATCH('Analitika - 2015'!$N$6,'2015'!$6:$6,0))</f>
        <v>3584705.7499999995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2496775.4641666664</v>
      </c>
      <c r="Q52" s="191">
        <f t="shared" si="5"/>
        <v>2.2949774417339479</v>
      </c>
      <c r="R52" s="189">
        <f>+INDEX('2014'!$1:$1048576,MATCH('Analitika - 2015'!$A52,'2014'!$A:$A,0),MATCH('Analitika - 2015'!$R$6,'2014'!$6:$6,0))</f>
        <v>1638486.63</v>
      </c>
      <c r="S52" s="190">
        <f t="shared" si="6"/>
        <v>1946219.1199999996</v>
      </c>
      <c r="T52" s="194">
        <f t="shared" si="7"/>
        <v>1.1878150754272556</v>
      </c>
    </row>
    <row r="53" spans="1:20" ht="15.7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15258930.949999999</v>
      </c>
      <c r="L53" s="226">
        <f t="shared" si="2"/>
        <v>-15258930.949999999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5576163.8799999999</v>
      </c>
      <c r="S53" s="226">
        <f t="shared" si="6"/>
        <v>-5576163.8799999999</v>
      </c>
      <c r="T53" s="230">
        <f t="shared" si="7"/>
        <v>-1</v>
      </c>
    </row>
    <row r="54" spans="1:20" ht="15.75" thickBot="1">
      <c r="A54" s="170">
        <v>4630</v>
      </c>
      <c r="B54" s="347" t="str">
        <f>+VLOOKUP($A54,Master!$D$22:$G$218,4,FALSE)</f>
        <v>Otplata obaveza iz prethodnih godina</v>
      </c>
      <c r="C54" s="348"/>
      <c r="D54" s="348"/>
      <c r="E54" s="348"/>
      <c r="F54" s="348"/>
      <c r="G54" s="225">
        <f>+SUMPRODUCT(('2015'!$G54:$R54)*('2015'!$G$5:$R$5&lt;=Master!$B$3)*($A54='2015'!$A$10:$A$66))</f>
        <v>62630888.929999977</v>
      </c>
      <c r="H54" s="225">
        <v>0</v>
      </c>
      <c r="I54" s="226">
        <f>+G54-H54</f>
        <v>62630888.929999977</v>
      </c>
      <c r="J54" s="227" t="str">
        <f>+IF(ISNUMBER(G54/H54-1),G54/H54-1,"…")</f>
        <v>…</v>
      </c>
      <c r="K54" s="225">
        <f>+SUMPRODUCT(('2014'!$G54:$R54)*('2014'!$G$5:$R$5&lt;=Master!$B$3))</f>
        <v>38958795.530000016</v>
      </c>
      <c r="L54" s="226">
        <f>+G54-K54</f>
        <v>23672093.399999961</v>
      </c>
      <c r="M54" s="228">
        <f>+IF(ISNUMBER(G54/K54-1),G54/K54-1,"…")</f>
        <v>0.60761871813442969</v>
      </c>
      <c r="N54" s="229">
        <f>+INDEX('2015'!$1:$1048576,MATCH('Analitika - 2015'!$A54,'2015'!$A:$A,0),MATCH('Analitika - 2015'!$N$6,'2015'!$6:$6,0))</f>
        <v>8276196.9900000012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5458606.9900000012</v>
      </c>
      <c r="Q54" s="227">
        <f>+IF(ISNUMBER(N54/O54-O592),N54/O54-1,"…")</f>
        <v>1.9373319006668823</v>
      </c>
      <c r="R54" s="225">
        <f>+INDEX('2014'!$1:$1048576,MATCH('Analitika - 2015'!$A54,'2014'!$A:$A,0),MATCH('Analitika - 2015'!$R$6,'2014'!$6:$6,0))</f>
        <v>1622410.3800000001</v>
      </c>
      <c r="S54" s="226">
        <f>+N54-R54</f>
        <v>6653786.6100000013</v>
      </c>
      <c r="T54" s="230">
        <f>+IF(ISNUMBER(N54/R54-1),N54/R54-1,"…")</f>
        <v>4.1011735945624315</v>
      </c>
    </row>
    <row r="55" spans="1:20" ht="15.75" thickBot="1">
      <c r="A55" s="170">
        <v>1005</v>
      </c>
      <c r="B55" s="347" t="str">
        <f>+VLOOKUP($A55,Master!$D$22:$G$220,4,FALSE)</f>
        <v>Neto povećanje obaveza</v>
      </c>
      <c r="C55" s="348"/>
      <c r="D55" s="348"/>
      <c r="E55" s="348"/>
      <c r="F55" s="348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f>+SUMPRODUCT(('2015'!$G56:$R56)*('2015'!$G$5:$R$5&lt;=Master!$B$3)*($A56='2015'!$A$10:$A$66))</f>
        <v>-245380004.9400003</v>
      </c>
      <c r="H56" s="177">
        <f>+SUMPRODUCT(('2015'!$G149:$R149)*('2015'!$G$5:$R$5&lt;=Master!$B$3))</f>
        <v>-218170782.37154818</v>
      </c>
      <c r="I56" s="178">
        <f t="shared" si="0"/>
        <v>-27209222.56845212</v>
      </c>
      <c r="J56" s="179">
        <f t="shared" si="1"/>
        <v>0.12471524496856956</v>
      </c>
      <c r="K56" s="177">
        <f>+SUMPRODUCT(('2014'!$G56:$R56)*('2014'!$G$5:$R$5&lt;=Master!$B$3))</f>
        <v>-69577233.740000114</v>
      </c>
      <c r="L56" s="178">
        <f t="shared" si="2"/>
        <v>-175802771.20000017</v>
      </c>
      <c r="M56" s="180">
        <f t="shared" si="3"/>
        <v>2.526728381541429</v>
      </c>
      <c r="N56" s="181">
        <f>+INDEX('2015'!$1:$1048576,MATCH('Analitika - 2015'!$A56,'2015'!$A:$A,0),MATCH('Analitika - 2015'!$N$6,'2015'!$6:$6,0))</f>
        <v>-13426534.580000043</v>
      </c>
      <c r="O56" s="177">
        <f>+INDEX('2015'!$1:$1048576,MATCH(CONCATENATE('Analitika - 2015'!$A56,"p"),'2015'!$A:$A,0),MATCH('Analitika - 2015'!$O$6,'2015'!$101:$101,0))</f>
        <v>-8815037.1431595832</v>
      </c>
      <c r="P56" s="178">
        <f t="shared" si="4"/>
        <v>-4611497.4368404597</v>
      </c>
      <c r="Q56" s="179">
        <f t="shared" si="5"/>
        <v>0.52313987586756272</v>
      </c>
      <c r="R56" s="177">
        <f>+INDEX('2014'!$1:$1048576,MATCH('Analitika - 2015'!$A56,'2014'!$A:$A,0),MATCH('Analitika - 2015'!$R$6,'2014'!$6:$6,0))</f>
        <v>-4187715.1499999911</v>
      </c>
      <c r="S56" s="178">
        <f t="shared" si="6"/>
        <v>-9238819.4300000519</v>
      </c>
      <c r="T56" s="182">
        <f t="shared" si="7"/>
        <v>2.2061718858791224</v>
      </c>
    </row>
    <row r="57" spans="1:20" ht="15.7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f>+SUMPRODUCT(('2015'!$G57:$R57)*('2015'!$G$5:$R$5&lt;=Master!$B$3)*($A57='2015'!$A$10:$A$66))</f>
        <v>-172582993.42000026</v>
      </c>
      <c r="H57" s="231">
        <f>+SUMPRODUCT(('2015'!$G150:$R150)*('2015'!$G$5:$R$5&lt;=Master!$B$3))</f>
        <v>-161346369.39404818</v>
      </c>
      <c r="I57" s="232">
        <f t="shared" si="0"/>
        <v>-11236624.025952071</v>
      </c>
      <c r="J57" s="233">
        <f t="shared" si="1"/>
        <v>6.9642868743513109E-2</v>
      </c>
      <c r="K57" s="231">
        <f>+SUMPRODUCT(('2014'!$G57:$R57)*('2014'!$G$5:$R$5&lt;=Master!$B$3))</f>
        <v>-1414300.0700001121</v>
      </c>
      <c r="L57" s="232">
        <f t="shared" si="2"/>
        <v>-171168693.35000014</v>
      </c>
      <c r="M57" s="234">
        <f t="shared" si="3"/>
        <v>121.02714054874266</v>
      </c>
      <c r="N57" s="235">
        <f>+INDEX('2015'!$1:$1048576,MATCH('Analitika - 2015'!$A57,'2015'!$A:$A,0),MATCH('Analitika - 2015'!$N$6,'2015'!$6:$6,0))</f>
        <v>2717891.5599999577</v>
      </c>
      <c r="O57" s="231">
        <f>+INDEX('2015'!$1:$1048576,MATCH(CONCATENATE('Analitika - 2015'!$A57,"p"),'2015'!$A:$A,0),MATCH('Analitika - 2015'!$O$6,'2015'!$101:$101,0))</f>
        <v>-2501213.4789929166</v>
      </c>
      <c r="P57" s="232">
        <f t="shared" si="4"/>
        <v>5219105.0389928743</v>
      </c>
      <c r="Q57" s="233">
        <f t="shared" si="5"/>
        <v>-2.0866291833251607</v>
      </c>
      <c r="R57" s="231">
        <f>+INDEX('2014'!$1:$1048576,MATCH('Analitika - 2015'!$A57,'2014'!$A:$A,0),MATCH('Analitika - 2015'!$R$6,'2014'!$6:$6,0))</f>
        <v>13271724.81000001</v>
      </c>
      <c r="S57" s="232">
        <f t="shared" si="6"/>
        <v>-10553833.250000052</v>
      </c>
      <c r="T57" s="236">
        <f t="shared" si="7"/>
        <v>-0.79521188097932272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f>+SUMPRODUCT(('2015'!$G58:$R58)*('2015'!$G$5:$R$5&lt;=Master!$B$3)*($A58='2015'!$A$10:$A$66))</f>
        <v>361048718.21000004</v>
      </c>
      <c r="H58" s="219">
        <f>+SUMPRODUCT(('2015'!$G151:$R151)*('2015'!$G$5:$R$5&lt;=Master!$B$3))</f>
        <v>298719063.27750003</v>
      </c>
      <c r="I58" s="220">
        <f t="shared" si="0"/>
        <v>62329654.932500005</v>
      </c>
      <c r="J58" s="221">
        <f t="shared" si="1"/>
        <v>0.20865643541000867</v>
      </c>
      <c r="K58" s="219">
        <f>+SUMPRODUCT(('2014'!$G58:$R58)*('2014'!$G$5:$R$5&lt;=Master!$B$3))</f>
        <v>162913436.70000002</v>
      </c>
      <c r="L58" s="220">
        <f t="shared" si="2"/>
        <v>198135281.51000002</v>
      </c>
      <c r="M58" s="222">
        <f t="shared" si="3"/>
        <v>1.2161997532153221</v>
      </c>
      <c r="N58" s="223">
        <f>+INDEX('2015'!$1:$1048576,MATCH('Analitika - 2015'!$A58,'2015'!$A:$A,0),MATCH('Analitika - 2015'!$N$6,'2015'!$6:$6,0))</f>
        <v>179755989.35000002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146564982.31916669</v>
      </c>
      <c r="Q58" s="221">
        <f t="shared" si="5"/>
        <v>4.4158040213426704</v>
      </c>
      <c r="R58" s="219">
        <f>+INDEX('2014'!$1:$1048576,MATCH('Analitika - 2015'!$A58,'2014'!$A:$A,0),MATCH('Analitika - 2015'!$R$6,'2014'!$6:$6,0))</f>
        <v>14570015.650000002</v>
      </c>
      <c r="S58" s="220">
        <f t="shared" si="6"/>
        <v>165185973.70000002</v>
      </c>
      <c r="T58" s="224">
        <f t="shared" si="7"/>
        <v>11.337391645148987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f>+SUMPRODUCT(('2015'!$G59:$R59)*('2015'!$G$5:$R$5&lt;=Master!$B$3)*($A59='2015'!$A$10:$A$66))</f>
        <v>73322981.840000004</v>
      </c>
      <c r="H59" s="237">
        <f>+SUMPRODUCT(('2015'!$G152:$R152)*('2015'!$G$5:$R$5&lt;=Master!$B$3))</f>
        <v>35032591.439999998</v>
      </c>
      <c r="I59" s="238">
        <f t="shared" si="0"/>
        <v>38290390.400000006</v>
      </c>
      <c r="J59" s="239">
        <f t="shared" si="1"/>
        <v>1.0929933763415591</v>
      </c>
      <c r="K59" s="237">
        <f>+SUMPRODUCT(('2014'!$G59:$R59)*('2014'!$G$5:$R$5&lt;=Master!$B$3))</f>
        <v>83610401.539999992</v>
      </c>
      <c r="L59" s="238">
        <f t="shared" si="2"/>
        <v>-10287419.699999988</v>
      </c>
      <c r="M59" s="240">
        <f t="shared" si="3"/>
        <v>-0.12303995089747766</v>
      </c>
      <c r="N59" s="241">
        <f>+INDEX('2015'!$1:$1048576,MATCH('Analitika - 2015'!$A59,'2015'!$A:$A,0),MATCH('Analitika - 2015'!$N$6,'2015'!$6:$6,0))</f>
        <v>12694753.58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8802243.4199999999</v>
      </c>
      <c r="Q59" s="239">
        <f t="shared" si="5"/>
        <v>2.2613283095451187</v>
      </c>
      <c r="R59" s="237">
        <f>+INDEX('2014'!$1:$1048576,MATCH('Analitika - 2015'!$A59,'2014'!$A:$A,0),MATCH('Analitika - 2015'!$R$6,'2014'!$6:$6,0))</f>
        <v>10984463.470000003</v>
      </c>
      <c r="S59" s="238">
        <f t="shared" si="6"/>
        <v>1710290.1099999975</v>
      </c>
      <c r="T59" s="242">
        <f t="shared" si="7"/>
        <v>0.15570083278723823</v>
      </c>
    </row>
    <row r="60" spans="1:20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f>+SUMPRODUCT(('2015'!$G60:$R60)*('2015'!$G$5:$R$5&lt;=Master!$B$3)*($A60='2015'!$A$10:$A$66))</f>
        <v>287725736.37</v>
      </c>
      <c r="H60" s="237">
        <f>+SUMPRODUCT(('2015'!$G153:$R153)*('2015'!$G$5:$R$5&lt;=Master!$B$3))</f>
        <v>238328161.83750001</v>
      </c>
      <c r="I60" s="238">
        <f t="shared" si="0"/>
        <v>49397574.532499999</v>
      </c>
      <c r="J60" s="239">
        <f t="shared" si="1"/>
        <v>0.20726704788744565</v>
      </c>
      <c r="K60" s="237">
        <f>+SUMPRODUCT(('2014'!$G60:$R60)*('2014'!$G$5:$R$5&lt;=Master!$B$3))</f>
        <v>79303035.160000011</v>
      </c>
      <c r="L60" s="238">
        <f t="shared" si="2"/>
        <v>208422701.20999998</v>
      </c>
      <c r="M60" s="240">
        <f t="shared" si="3"/>
        <v>2.6281806338116955</v>
      </c>
      <c r="N60" s="241">
        <f>+INDEX('2015'!$1:$1048576,MATCH('Analitika - 2015'!$A60,'2015'!$A:$A,0),MATCH('Analitika - 2015'!$N$6,'2015'!$6:$6,0))</f>
        <v>167061235.77000001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140580328.89916667</v>
      </c>
      <c r="Q60" s="239">
        <f t="shared" si="5"/>
        <v>5.3087429967893209</v>
      </c>
      <c r="R60" s="237">
        <f>+INDEX('2014'!$1:$1048576,MATCH('Analitika - 2015'!$A60,'2014'!$A:$A,0),MATCH('Analitika - 2015'!$R$6,'2014'!$6:$6,0))</f>
        <v>3585552.18</v>
      </c>
      <c r="S60" s="238">
        <f t="shared" si="6"/>
        <v>163475683.59</v>
      </c>
      <c r="T60" s="242">
        <f t="shared" si="7"/>
        <v>45.592889291043591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25358310</v>
      </c>
      <c r="I61" s="238">
        <f>+G61-H61</f>
        <v>-25358310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37" t="str">
        <f>+VLOOKUP($A62,Master!$D$22:$G$218,4,FALSE)</f>
        <v>Nedostajuća sredstva</v>
      </c>
      <c r="C62" s="338"/>
      <c r="D62" s="338"/>
      <c r="E62" s="338"/>
      <c r="F62" s="338"/>
      <c r="G62" s="243">
        <f>+SUMPRODUCT(('2015'!$G61:$R61)*('2015'!$G$5:$R$5&lt;=Master!$B$3)*($A62='2015'!$A$10:$A$66))</f>
        <v>-606428723.15000033</v>
      </c>
      <c r="H62" s="243">
        <f>+SUMPRODUCT(('2015'!$G155:$R155)*('2015'!$G$5:$R$5&lt;=Master!$B$3))</f>
        <v>-516889845.64904827</v>
      </c>
      <c r="I62" s="244">
        <f t="shared" si="0"/>
        <v>-89538877.500952065</v>
      </c>
      <c r="J62" s="245">
        <f t="shared" si="1"/>
        <v>0.17322622654449682</v>
      </c>
      <c r="K62" s="243">
        <f>+SUMPRODUCT(('2014'!$G61:$R61)*('2014'!$G$5:$R$5&lt;=Master!$B$3))</f>
        <v>-232490670.44000009</v>
      </c>
      <c r="L62" s="244">
        <f t="shared" si="2"/>
        <v>-373938052.71000028</v>
      </c>
      <c r="M62" s="246">
        <f t="shared" si="3"/>
        <v>1.608400251082351</v>
      </c>
      <c r="N62" s="247">
        <f>+INDEX('2015'!$1:$1048576,MATCH('Analitika - 2015'!$A62,'2015'!$A:$A,0),MATCH('Analitika - 2015'!$N$6,'2015'!$6:$6,0))</f>
        <v>-193182523.93000007</v>
      </c>
      <c r="O62" s="243">
        <f>+INDEX('2015'!$1:$1048576,MATCH(CONCATENATE('Analitika - 2015'!$A62,"p"),'2015'!$A:$A,0),MATCH('Analitika - 2015'!$O$6,'2015'!$101:$101,0))</f>
        <v>-42006044.173992917</v>
      </c>
      <c r="P62" s="244">
        <f t="shared" si="4"/>
        <v>-151176479.75600713</v>
      </c>
      <c r="Q62" s="245">
        <f t="shared" si="5"/>
        <v>3.598922077256792</v>
      </c>
      <c r="R62" s="243">
        <f>+INDEX('2014'!$1:$1048576,MATCH('Analitika - 2015'!$A62,'2014'!$A:$A,0),MATCH('Analitika - 2015'!$R$6,'2014'!$6:$6,0))</f>
        <v>-18757730.799999993</v>
      </c>
      <c r="S62" s="244">
        <f t="shared" si="6"/>
        <v>-174424793.13000008</v>
      </c>
      <c r="T62" s="248">
        <f t="shared" si="7"/>
        <v>9.2988216426477415</v>
      </c>
    </row>
    <row r="63" spans="1:20" ht="15.75" thickBot="1">
      <c r="A63" s="170">
        <v>1003</v>
      </c>
      <c r="B63" s="339" t="str">
        <f>+VLOOKUP($A63,Master!$D$22:$G$218,4,FALSE)</f>
        <v>Finansiranje</v>
      </c>
      <c r="C63" s="340"/>
      <c r="D63" s="340"/>
      <c r="E63" s="340"/>
      <c r="F63" s="340"/>
      <c r="G63" s="177">
        <f>+SUMPRODUCT(('2015'!$G62:$R62)*('2015'!$G$5:$R$5&lt;=Master!$B$3)*($A63='2015'!$A$10:$A$66))</f>
        <v>606428723.15000021</v>
      </c>
      <c r="H63" s="177">
        <f>+SUMPRODUCT(('2015'!$G156:$R156)*('2015'!$G$5:$R$5&lt;=Master!$B$3))</f>
        <v>516889845.64904827</v>
      </c>
      <c r="I63" s="178">
        <f t="shared" si="0"/>
        <v>89538877.500951946</v>
      </c>
      <c r="J63" s="179">
        <f t="shared" si="1"/>
        <v>0.1732262265444966</v>
      </c>
      <c r="K63" s="177">
        <f>+SUMPRODUCT(('2014'!$G62:$R62)*('2014'!$G$5:$R$5&lt;=Master!$B$3))</f>
        <v>232490670.44000009</v>
      </c>
      <c r="L63" s="178">
        <f t="shared" si="2"/>
        <v>373938052.71000016</v>
      </c>
      <c r="M63" s="180">
        <f t="shared" si="3"/>
        <v>1.6084002510823505</v>
      </c>
      <c r="N63" s="181">
        <f>+INDEX('2015'!$1:$1048576,MATCH('Analitika - 2015'!$A63,'2015'!$A:$A,0),MATCH('Analitika - 2015'!$N$6,'2015'!$6:$6,0))</f>
        <v>193182523.93000007</v>
      </c>
      <c r="O63" s="177">
        <f>+INDEX('2015'!$1:$1048576,MATCH(CONCATENATE('Analitika - 2015'!$A63,"p"),'2015'!$A:$A,0),MATCH('Analitika - 2015'!$O$6,'2015'!$101:$101,0))</f>
        <v>42006044.173992917</v>
      </c>
      <c r="P63" s="178">
        <f t="shared" si="4"/>
        <v>151176479.75600713</v>
      </c>
      <c r="Q63" s="179">
        <f t="shared" si="5"/>
        <v>3.598922077256792</v>
      </c>
      <c r="R63" s="177">
        <f>+INDEX('2014'!$1:$1048576,MATCH('Analitika - 2015'!$A63,'2014'!$A:$A,0),MATCH('Analitika - 2015'!$R$6,'2014'!$6:$6,0))</f>
        <v>18757730.799999993</v>
      </c>
      <c r="S63" s="178">
        <f t="shared" si="6"/>
        <v>174424793.13000008</v>
      </c>
      <c r="T63" s="182">
        <f t="shared" si="7"/>
        <v>9.2988216426477415</v>
      </c>
    </row>
    <row r="64" spans="1:20">
      <c r="A64" s="170">
        <v>7511</v>
      </c>
      <c r="B64" s="335" t="str">
        <f>+VLOOKUP($A64,Master!$D$22:$G$218,4,FALSE)</f>
        <v>Pozajmice i krediti od domaćih izvora</v>
      </c>
      <c r="C64" s="336"/>
      <c r="D64" s="336"/>
      <c r="E64" s="336"/>
      <c r="F64" s="336"/>
      <c r="G64" s="237">
        <f>+SUMPRODUCT(('2015'!$G63:$R63)*('2015'!$G$5:$R$5&lt;=Master!$B$3)*($A64='2015'!$A$10:$A$66))</f>
        <v>35395133.140000001</v>
      </c>
      <c r="H64" s="237">
        <f>+SUMPRODUCT(('2015'!$G157:$R157)*('2015'!$G$5:$R$5&lt;=Master!$B$3))</f>
        <v>0</v>
      </c>
      <c r="I64" s="238">
        <f t="shared" si="0"/>
        <v>35395133.140000001</v>
      </c>
      <c r="J64" s="239" t="str">
        <f t="shared" si="1"/>
        <v>…</v>
      </c>
      <c r="K64" s="237">
        <f>+SUMPRODUCT(('2014'!$G63:$R63)*('2014'!$G$5:$R$5&lt;=Master!$B$3))</f>
        <v>98410759.670000002</v>
      </c>
      <c r="L64" s="238">
        <f t="shared" si="2"/>
        <v>-63015626.530000001</v>
      </c>
      <c r="M64" s="240">
        <f t="shared" si="3"/>
        <v>-0.6403326906662421</v>
      </c>
      <c r="N64" s="241">
        <f>+INDEX('2015'!$1:$1048576,MATCH('Analitika - 2015'!$A64,'2015'!$A:$A,0),MATCH('Analitika - 2015'!$N$6,'2015'!$6:$6,0))</f>
        <v>0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0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0</v>
      </c>
      <c r="S64" s="238">
        <f t="shared" si="6"/>
        <v>0</v>
      </c>
      <c r="T64" s="242" t="str">
        <f t="shared" si="7"/>
        <v>…</v>
      </c>
    </row>
    <row r="65" spans="1:20">
      <c r="A65" s="170">
        <v>7512</v>
      </c>
      <c r="B65" s="331" t="str">
        <f>+VLOOKUP($A65,Master!$D$22:$G$218,4,FALSE)</f>
        <v>Pozajmice i krediti od inostranih izvora</v>
      </c>
      <c r="C65" s="332"/>
      <c r="D65" s="332"/>
      <c r="E65" s="332"/>
      <c r="F65" s="332"/>
      <c r="G65" s="237">
        <f>+SUMPRODUCT(('2015'!$G64:$R64)*('2015'!$G$5:$R$5&lt;=Master!$B$3)*($A65='2015'!$A$10:$A$66))</f>
        <v>503044601.72000003</v>
      </c>
      <c r="H65" s="237">
        <f>+SUMPRODUCT(('2015'!$G158:$R158)*('2015'!$G$5:$R$5&lt;=Master!$B$3))</f>
        <v>475561229.12746286</v>
      </c>
      <c r="I65" s="238">
        <f t="shared" si="0"/>
        <v>27483372.592537165</v>
      </c>
      <c r="J65" s="239">
        <f t="shared" si="1"/>
        <v>5.7791449153587138E-2</v>
      </c>
      <c r="K65" s="237">
        <f>+SUMPRODUCT(('2014'!$G64:$R64)*('2014'!$G$5:$R$5&lt;=Master!$B$3))</f>
        <v>200905417.24999997</v>
      </c>
      <c r="L65" s="238">
        <f t="shared" si="2"/>
        <v>302139184.47000003</v>
      </c>
      <c r="M65" s="240">
        <f t="shared" si="3"/>
        <v>1.503887693053235</v>
      </c>
      <c r="N65" s="241">
        <f>+INDEX('2015'!$1:$1048576,MATCH('Analitika - 2015'!$A65,'2015'!$A:$A,0),MATCH('Analitika - 2015'!$N$6,'2015'!$6:$6,0))</f>
        <v>603054.99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-52237081.579718091</v>
      </c>
      <c r="Q65" s="239">
        <f t="shared" si="5"/>
        <v>-0.988587179573158</v>
      </c>
      <c r="R65" s="237">
        <f>+INDEX('2014'!$1:$1048576,MATCH('Analitika - 2015'!$A65,'2014'!$A:$A,0),MATCH('Analitika - 2015'!$R$6,'2014'!$6:$6,0))</f>
        <v>686675.49999999988</v>
      </c>
      <c r="S65" s="238">
        <f t="shared" si="6"/>
        <v>-83620.509999999893</v>
      </c>
      <c r="T65" s="242">
        <f t="shared" si="7"/>
        <v>-0.12177587521325561</v>
      </c>
    </row>
    <row r="66" spans="1:20">
      <c r="A66" s="170">
        <v>72</v>
      </c>
      <c r="B66" s="331" t="str">
        <f>+VLOOKUP($A66,Master!$D$22:$G$218,4,FALSE)</f>
        <v>Primici od prodaje imovine</v>
      </c>
      <c r="C66" s="332"/>
      <c r="D66" s="332"/>
      <c r="E66" s="332"/>
      <c r="F66" s="332"/>
      <c r="G66" s="237">
        <f>+SUMPRODUCT(('2015'!$G65:$R65)*('2015'!$G$5:$R$5&lt;=Master!$B$3)*($A66='2015'!$A$10:$A$66))</f>
        <v>6464366.54</v>
      </c>
      <c r="H66" s="237">
        <f>+SUMPRODUCT(('2015'!$G159:$R159)*('2015'!$G$5:$R$5&lt;=Master!$B$3))</f>
        <v>0</v>
      </c>
      <c r="I66" s="238">
        <f t="shared" si="0"/>
        <v>6464366.54</v>
      </c>
      <c r="J66" s="239" t="str">
        <f t="shared" si="1"/>
        <v>…</v>
      </c>
      <c r="K66" s="237">
        <f>+SUMPRODUCT(('2014'!$G65:$R65)*('2014'!$G$5:$R$5&lt;=Master!$B$3))</f>
        <v>3267481.98</v>
      </c>
      <c r="L66" s="238">
        <f t="shared" si="2"/>
        <v>3196884.56</v>
      </c>
      <c r="M66" s="240">
        <f t="shared" si="3"/>
        <v>0.97839393746251058</v>
      </c>
      <c r="N66" s="241">
        <f>+INDEX('2015'!$1:$1048576,MATCH('Analitika - 2015'!$A66,'2015'!$A:$A,0),MATCH('Analitika - 2015'!$N$6,'2015'!$6:$6,0))</f>
        <v>12333.03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12333.03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1916179.51</v>
      </c>
      <c r="S66" s="238">
        <f t="shared" si="6"/>
        <v>-1903846.48</v>
      </c>
      <c r="T66" s="242">
        <f t="shared" si="7"/>
        <v>-0.99356373975630285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61524621.750000283</v>
      </c>
      <c r="H67" s="251">
        <f>+SUMPRODUCT(('2015'!$G160:$R160)*('2015'!$G$5:$R$5&lt;=Master!$B$3))</f>
        <v>41328616.52158536</v>
      </c>
      <c r="I67" s="252">
        <f t="shared" si="0"/>
        <v>20196005.228414923</v>
      </c>
      <c r="J67" s="253">
        <f t="shared" si="1"/>
        <v>0.48866879484985493</v>
      </c>
      <c r="K67" s="251">
        <f>+SUMPRODUCT(('2014'!$G66:$R66)*('2014'!$G$5:$R$5&lt;=Master!$B$3))</f>
        <v>-70092988.45999983</v>
      </c>
      <c r="L67" s="252">
        <f t="shared" si="2"/>
        <v>131617610.21000011</v>
      </c>
      <c r="M67" s="254">
        <f t="shared" si="3"/>
        <v>-1.8777571494916461</v>
      </c>
      <c r="N67" s="255">
        <f>+INDEX('2015'!$1:$1048576,MATCH('Analitika - 2015'!$A67,'2015'!$A:$A,0),MATCH('Analitika - 2015'!$N$6,'2015'!$6:$6,0))</f>
        <v>192567135.91000006</v>
      </c>
      <c r="O67" s="251">
        <f>+INDEX('2015'!$1:$1048576,MATCH(CONCATENATE('Analitika - 2015'!$A67,"p"),'2015'!$A:$A,0),MATCH('Analitika - 2015'!$O$6,'2015'!$101:$101,0))</f>
        <v>-10834092.395725176</v>
      </c>
      <c r="P67" s="252">
        <f t="shared" si="4"/>
        <v>203401228.30572522</v>
      </c>
      <c r="Q67" s="253">
        <f t="shared" si="5"/>
        <v>-18.774182541214209</v>
      </c>
      <c r="R67" s="251">
        <f>+INDEX('2014'!$1:$1048576,MATCH('Analitika - 2015'!$A67,'2014'!$A:$A,0),MATCH('Analitika - 2015'!$R$6,'2014'!$6:$6,0))</f>
        <v>16154875.789999994</v>
      </c>
      <c r="S67" s="252">
        <f t="shared" si="6"/>
        <v>176412260.12000006</v>
      </c>
      <c r="T67" s="256">
        <f t="shared" si="7"/>
        <v>10.920062921758937</v>
      </c>
    </row>
  </sheetData>
  <mergeCells count="63">
    <mergeCell ref="B7:F9"/>
    <mergeCell ref="G7:M7"/>
    <mergeCell ref="N7:T7"/>
    <mergeCell ref="I8:J8"/>
    <mergeCell ref="L8:M8"/>
    <mergeCell ref="P8:Q8"/>
    <mergeCell ref="S8:T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5:F65"/>
    <mergeCell ref="B66:F66"/>
    <mergeCell ref="B58:F58"/>
    <mergeCell ref="B59:F59"/>
    <mergeCell ref="B60:F60"/>
    <mergeCell ref="B62:F62"/>
    <mergeCell ref="B63:F63"/>
    <mergeCell ref="B64:F64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2015-09</v>
      </c>
      <c r="O6" s="169" t="str">
        <f>+CONCATENATE(N6,"p")</f>
        <v>2015-09p</v>
      </c>
      <c r="P6" s="153"/>
      <c r="Q6" s="153"/>
      <c r="R6" s="169" t="str">
        <f>+IF(Master!B3-10&gt;=0,CONCATENATE(Master!B4-1,"-",Master!B3),CONCATENATE(Master!B4-1,"-0",Master!B3))</f>
        <v>2014-09</v>
      </c>
      <c r="S6" s="153"/>
      <c r="T6" s="153"/>
    </row>
    <row r="7" spans="1:20">
      <c r="A7" s="170"/>
      <c r="B7" s="365" t="s">
        <v>714</v>
      </c>
      <c r="C7" s="366"/>
      <c r="D7" s="366"/>
      <c r="E7" s="366"/>
      <c r="F7" s="366"/>
      <c r="G7" s="373" t="s">
        <v>712</v>
      </c>
      <c r="H7" s="374"/>
      <c r="I7" s="374"/>
      <c r="J7" s="374"/>
      <c r="K7" s="374"/>
      <c r="L7" s="374"/>
      <c r="M7" s="375"/>
      <c r="N7" s="376" t="str">
        <f>+Master!G235</f>
        <v>Decembar</v>
      </c>
      <c r="O7" s="374"/>
      <c r="P7" s="374"/>
      <c r="Q7" s="374"/>
      <c r="R7" s="374"/>
      <c r="S7" s="374"/>
      <c r="T7" s="377"/>
    </row>
    <row r="8" spans="1:20">
      <c r="A8" s="170"/>
      <c r="B8" s="367"/>
      <c r="C8" s="368"/>
      <c r="D8" s="368"/>
      <c r="E8" s="368"/>
      <c r="F8" s="369"/>
      <c r="G8" s="171" t="str">
        <f>+Master!G18</f>
        <v>Ostvarenje</v>
      </c>
      <c r="H8" s="171" t="str">
        <f>+Master!G17</f>
        <v>Plan</v>
      </c>
      <c r="I8" s="378" t="str">
        <f>+Master!G252</f>
        <v>Odstupanje</v>
      </c>
      <c r="J8" s="378"/>
      <c r="K8" s="171" t="str">
        <f>+CONCATENATE(Master!G238," ",Master!B4-1)</f>
        <v>Jan - Sep 2014</v>
      </c>
      <c r="L8" s="378" t="str">
        <f>+I8</f>
        <v>Odstupanje</v>
      </c>
      <c r="M8" s="379"/>
      <c r="N8" s="172" t="str">
        <f>+G8</f>
        <v>Ostvarenje</v>
      </c>
      <c r="O8" s="171" t="str">
        <f>+H8</f>
        <v>Plan</v>
      </c>
      <c r="P8" s="378" t="str">
        <f>+I8</f>
        <v>Odstupanje</v>
      </c>
      <c r="Q8" s="378"/>
      <c r="R8" s="171" t="str">
        <f>+CONCATENATE(Master!G237," ",Master!B4-1)</f>
        <v>Septembar 2014</v>
      </c>
      <c r="S8" s="378" t="str">
        <f>+P8</f>
        <v>Odstupanje</v>
      </c>
      <c r="T8" s="380"/>
    </row>
    <row r="9" spans="1:20" ht="15.7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47" t="str">
        <f>+VLOOKUP($A54,Master!$D$22:$G$218,4,FALSE)</f>
        <v>Otplata obaveza iz prethodnih godina</v>
      </c>
      <c r="C54" s="348"/>
      <c r="D54" s="348"/>
      <c r="E54" s="348"/>
      <c r="F54" s="348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47" t="str">
        <f>+VLOOKUP($A55,Master!$D$22:$G$220,4,FALSE)</f>
        <v>Neto povećanje obaveza</v>
      </c>
      <c r="C55" s="348"/>
      <c r="D55" s="348"/>
      <c r="E55" s="348"/>
      <c r="F55" s="348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37" t="str">
        <f>+VLOOKUP($A62,Master!$D$22:$G$218,4,FALSE)</f>
        <v>Nedostajuća sredstva</v>
      </c>
      <c r="C62" s="338"/>
      <c r="D62" s="338"/>
      <c r="E62" s="338"/>
      <c r="F62" s="338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39" t="str">
        <f>+VLOOKUP($A63,Master!$D$22:$G$218,4,FALSE)</f>
        <v>Finansiranje</v>
      </c>
      <c r="C63" s="340"/>
      <c r="D63" s="340"/>
      <c r="E63" s="340"/>
      <c r="F63" s="340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35" t="str">
        <f>+VLOOKUP($A64,Master!$D$22:$G$218,4,FALSE)</f>
        <v>Pozajmice i krediti od domaćih izvora</v>
      </c>
      <c r="C64" s="336"/>
      <c r="D64" s="336"/>
      <c r="E64" s="336"/>
      <c r="F64" s="336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31" t="str">
        <f>+VLOOKUP($A65,Master!$D$22:$G$218,4,FALSE)</f>
        <v>Pozajmice i krediti od inostranih izvora</v>
      </c>
      <c r="C65" s="332"/>
      <c r="D65" s="332"/>
      <c r="E65" s="332"/>
      <c r="F65" s="332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31" t="str">
        <f>+VLOOKUP($A66,Master!$D$22:$G$218,4,FALSE)</f>
        <v>Primici od prodaje imovine</v>
      </c>
      <c r="C66" s="332"/>
      <c r="D66" s="332"/>
      <c r="E66" s="332"/>
      <c r="F66" s="332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"/>
  <sheetViews>
    <sheetView workbookViewId="0">
      <pane ySplit="5" topLeftCell="A6" activePane="bottomLeft" state="frozen"/>
      <selection activeCell="DK219" sqref="DK219"/>
      <selection pane="bottomLeft" activeCell="U14" sqref="U14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426" t="str">
        <f>+Master!G244</f>
        <v>Ostvarenje budžeta</v>
      </c>
      <c r="C7" s="366"/>
      <c r="D7" s="366"/>
      <c r="E7" s="366"/>
      <c r="F7" s="366"/>
      <c r="G7" s="373">
        <v>2015</v>
      </c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7"/>
      <c r="S7" s="261" t="str">
        <f>+Master!G241</f>
        <v>BDP</v>
      </c>
      <c r="T7" s="262">
        <v>3660700000</v>
      </c>
    </row>
    <row r="8" spans="1:20" ht="16.5" customHeight="1">
      <c r="A8" s="170"/>
      <c r="B8" s="367"/>
      <c r="C8" s="368"/>
      <c r="D8" s="368"/>
      <c r="E8" s="368"/>
      <c r="F8" s="369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3" t="str">
        <f>+Master!G238</f>
        <v>Jan - Sep</v>
      </c>
      <c r="T8" s="377"/>
    </row>
    <row r="9" spans="1:20" ht="13.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f>+G11+G20+SUM(G25:G29)</f>
        <v>71181339.669999987</v>
      </c>
      <c r="H10" s="177">
        <f t="shared" ref="H10:R10" si="1">+H11+H20+SUM(H25:H29)</f>
        <v>86772014.340000004</v>
      </c>
      <c r="I10" s="177">
        <f t="shared" si="1"/>
        <v>100405756.79999997</v>
      </c>
      <c r="J10" s="177">
        <f t="shared" si="1"/>
        <v>111553145.60000001</v>
      </c>
      <c r="K10" s="177">
        <f t="shared" si="1"/>
        <v>99802277.800000012</v>
      </c>
      <c r="L10" s="177">
        <f t="shared" si="1"/>
        <v>118278734.59</v>
      </c>
      <c r="M10" s="177">
        <f t="shared" si="1"/>
        <v>127529195.14</v>
      </c>
      <c r="N10" s="177">
        <f t="shared" si="1"/>
        <v>124403393.31999996</v>
      </c>
      <c r="O10" s="177">
        <f t="shared" si="1"/>
        <v>123676910.17000002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963602767.42999983</v>
      </c>
      <c r="T10" s="266">
        <f>+S10/$T$7</f>
        <v>0.26322910028956203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600370542.25999999</v>
      </c>
      <c r="T11" s="269">
        <f t="shared" ref="T11:T66" si="4">+S11/$T$7</f>
        <v>0.16400430034146474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64599677.309999995</v>
      </c>
      <c r="T12" s="271">
        <f t="shared" si="4"/>
        <v>1.7646809984429208E-2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39601686.299999997</v>
      </c>
      <c r="T13" s="271">
        <f t="shared" si="4"/>
        <v>1.0818063840249132E-2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987133.71000000008</v>
      </c>
      <c r="T14" s="271">
        <f t="shared" si="4"/>
        <v>2.6965709017401048E-4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48200089.809999995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349290997.13999999</v>
      </c>
      <c r="T15" s="271">
        <f t="shared" si="4"/>
        <v>9.5416449624388777E-2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123893072.74000001</v>
      </c>
      <c r="T16" s="271">
        <f t="shared" si="4"/>
        <v>3.3844093408364521E-2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16991768.359999999</v>
      </c>
      <c r="T17" s="271">
        <f t="shared" si="4"/>
        <v>4.6416719097440379E-3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528926.12</v>
      </c>
      <c r="K19" s="189">
        <f>+INDEX(DataEx!$1:$1048576,MATCH('2015'!$A19,DataEx!$D:$D,0),MATCH('2015'!K$6,DataEx!$7:$7,0))</f>
        <v>542376.13</v>
      </c>
      <c r="L19" s="189">
        <f>+INDEX(DataEx!$1:$1048576,MATCH('2015'!$A19,DataEx!$D:$D,0),MATCH('2015'!L$6,DataEx!$7:$7,0))</f>
        <v>577563.37999999989</v>
      </c>
      <c r="M19" s="189">
        <f>+INDEX(DataEx!$1:$1048576,MATCH('2015'!$A19,DataEx!$D:$D,0),MATCH('2015'!M$6,DataEx!$7:$7,0))</f>
        <v>733553.89000000013</v>
      </c>
      <c r="N19" s="189">
        <f>+INDEX(DataEx!$1:$1048576,MATCH('2015'!$A19,DataEx!$D:$D,0),MATCH('2015'!N$6,DataEx!$7:$7,0))</f>
        <v>721824.67999999982</v>
      </c>
      <c r="O19" s="189">
        <f>+INDEX(DataEx!$1:$1048576,MATCH('2015'!$A19,DataEx!$D:$D,0),MATCH('2015'!O$6,DataEx!$7:$7,0))</f>
        <v>652826.26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5006206.6999999993</v>
      </c>
      <c r="T19" s="271">
        <f t="shared" si="4"/>
        <v>1.3675544841150597E-3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36027646.540000007</v>
      </c>
      <c r="K20" s="195">
        <f>+INDEX(DataEx!$1:$1048576,MATCH('2015'!$A20,DataEx!$D:$D,0),MATCH('2015'!K$6,DataEx!$7:$7,0))</f>
        <v>31171999</v>
      </c>
      <c r="L20" s="195">
        <f>+INDEX(DataEx!$1:$1048576,MATCH('2015'!$A20,DataEx!$D:$D,0),MATCH('2015'!L$6,DataEx!$7:$7,0))</f>
        <v>36861388.580000021</v>
      </c>
      <c r="M20" s="195">
        <f>+INDEX(DataEx!$1:$1048576,MATCH('2015'!$A20,DataEx!$D:$D,0),MATCH('2015'!M$6,DataEx!$7:$7,0))</f>
        <v>41869300.420000009</v>
      </c>
      <c r="N20" s="195">
        <f>+INDEX(DataEx!$1:$1048576,MATCH('2015'!$A20,DataEx!$D:$D,0),MATCH('2015'!N$6,DataEx!$7:$7,0))</f>
        <v>38587920.599999979</v>
      </c>
      <c r="O20" s="195">
        <f>+INDEX(DataEx!$1:$1048576,MATCH('2015'!$A20,DataEx!$D:$D,0),MATCH('2015'!O$6,DataEx!$7:$7,0))</f>
        <v>37149241.379999995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305506518.59000003</v>
      </c>
      <c r="T20" s="274">
        <f t="shared" si="4"/>
        <v>8.3455764905619151E-2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21707838.580000013</v>
      </c>
      <c r="K21" s="189">
        <f>+INDEX(DataEx!$1:$1048576,MATCH('2015'!$A21,DataEx!$D:$D,0),MATCH('2015'!K$6,DataEx!$7:$7,0))</f>
        <v>18812433.620000005</v>
      </c>
      <c r="L21" s="189">
        <f>+INDEX(DataEx!$1:$1048576,MATCH('2015'!$A21,DataEx!$D:$D,0),MATCH('2015'!L$6,DataEx!$7:$7,0))</f>
        <v>22230880.830000017</v>
      </c>
      <c r="M21" s="189">
        <f>+INDEX(DataEx!$1:$1048576,MATCH('2015'!$A21,DataEx!$D:$D,0),MATCH('2015'!M$6,DataEx!$7:$7,0))</f>
        <v>25263471.430000011</v>
      </c>
      <c r="N21" s="189">
        <f>+INDEX(DataEx!$1:$1048576,MATCH('2015'!$A21,DataEx!$D:$D,0),MATCH('2015'!N$6,DataEx!$7:$7,0))</f>
        <v>23215461.899999999</v>
      </c>
      <c r="O21" s="189">
        <f>+INDEX(DataEx!$1:$1048576,MATCH('2015'!$A21,DataEx!$D:$D,0),MATCH('2015'!O$6,DataEx!$7:$7,0))</f>
        <v>22364190.540000003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184155249.08000004</v>
      </c>
      <c r="T21" s="271">
        <f t="shared" si="4"/>
        <v>5.0306020455104225E-2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12374414.689999998</v>
      </c>
      <c r="K22" s="189">
        <f>+INDEX(DataEx!$1:$1048576,MATCH('2015'!$A22,DataEx!$D:$D,0),MATCH('2015'!K$6,DataEx!$7:$7,0))</f>
        <v>10681950.839999996</v>
      </c>
      <c r="L22" s="189">
        <f>+INDEX(DataEx!$1:$1048576,MATCH('2015'!$A22,DataEx!$D:$D,0),MATCH('2015'!L$6,DataEx!$7:$7,0))</f>
        <v>12634484.650000002</v>
      </c>
      <c r="M22" s="189">
        <f>+INDEX(DataEx!$1:$1048576,MATCH('2015'!$A22,DataEx!$D:$D,0),MATCH('2015'!M$6,DataEx!$7:$7,0))</f>
        <v>14433362.059999995</v>
      </c>
      <c r="N22" s="189">
        <f>+INDEX(DataEx!$1:$1048576,MATCH('2015'!$A22,DataEx!$D:$D,0),MATCH('2015'!N$6,DataEx!$7:$7,0))</f>
        <v>13329494.45999999</v>
      </c>
      <c r="O22" s="189">
        <f>+INDEX(DataEx!$1:$1048576,MATCH('2015'!$A22,DataEx!$D:$D,0),MATCH('2015'!O$6,DataEx!$7:$7,0))</f>
        <v>12780379.539999986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105016435.16999994</v>
      </c>
      <c r="T22" s="271">
        <f t="shared" si="4"/>
        <v>2.8687528388013205E-2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1000044.4400000005</v>
      </c>
      <c r="K23" s="189">
        <f>+INDEX(DataEx!$1:$1048576,MATCH('2015'!$A23,DataEx!$D:$D,0),MATCH('2015'!K$6,DataEx!$7:$7,0))</f>
        <v>865659.34000000008</v>
      </c>
      <c r="L23" s="189">
        <f>+INDEX(DataEx!$1:$1048576,MATCH('2015'!$A23,DataEx!$D:$D,0),MATCH('2015'!L$6,DataEx!$7:$7,0))</f>
        <v>1020289.0099999999</v>
      </c>
      <c r="M23" s="189">
        <f>+INDEX(DataEx!$1:$1048576,MATCH('2015'!$A23,DataEx!$D:$D,0),MATCH('2015'!M$6,DataEx!$7:$7,0))</f>
        <v>1165990.0600000005</v>
      </c>
      <c r="N23" s="189">
        <f>+INDEX(DataEx!$1:$1048576,MATCH('2015'!$A23,DataEx!$D:$D,0),MATCH('2015'!N$6,DataEx!$7:$7,0))</f>
        <v>1073369.5099999995</v>
      </c>
      <c r="O23" s="189">
        <f>+INDEX(DataEx!$1:$1048576,MATCH('2015'!$A23,DataEx!$D:$D,0),MATCH('2015'!O$6,DataEx!$7:$7,0))</f>
        <v>1037271.42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8483679.1799999997</v>
      </c>
      <c r="T23" s="271">
        <f t="shared" si="4"/>
        <v>2.3175018930805583E-3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945348.83000000019</v>
      </c>
      <c r="K24" s="189">
        <f>+INDEX(DataEx!$1:$1048576,MATCH('2015'!$A24,DataEx!$D:$D,0),MATCH('2015'!K$6,DataEx!$7:$7,0))</f>
        <v>811955.19999999972</v>
      </c>
      <c r="L24" s="189">
        <f>+INDEX(DataEx!$1:$1048576,MATCH('2015'!$A24,DataEx!$D:$D,0),MATCH('2015'!L$6,DataEx!$7:$7,0))</f>
        <v>975734.09</v>
      </c>
      <c r="M24" s="189">
        <f>+INDEX(DataEx!$1:$1048576,MATCH('2015'!$A24,DataEx!$D:$D,0),MATCH('2015'!M$6,DataEx!$7:$7,0))</f>
        <v>1006476.8699999998</v>
      </c>
      <c r="N24" s="189">
        <f>+INDEX(DataEx!$1:$1048576,MATCH('2015'!$A24,DataEx!$D:$D,0),MATCH('2015'!N$6,DataEx!$7:$7,0))</f>
        <v>969594.72999999986</v>
      </c>
      <c r="O24" s="189">
        <f>+INDEX(DataEx!$1:$1048576,MATCH('2015'!$A24,DataEx!$D:$D,0),MATCH('2015'!O$6,DataEx!$7:$7,0))</f>
        <v>967399.87999999954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7851155.1600000001</v>
      </c>
      <c r="T24" s="271">
        <f t="shared" si="4"/>
        <v>2.1447141694211488E-3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891170.60999999975</v>
      </c>
      <c r="I25" s="201">
        <f>+INDEX(DataEx!$1:$1048576,MATCH('2015'!$A25,DataEx!$D:$D,0),MATCH('2015'!I$6,DataEx!$7:$7,0))</f>
        <v>1005157.1000000003</v>
      </c>
      <c r="J25" s="201">
        <f>+INDEX(DataEx!$1:$1048576,MATCH('2015'!$A25,DataEx!$D:$D,0),MATCH('2015'!J$6,DataEx!$7:$7,0))</f>
        <v>971110.91999999993</v>
      </c>
      <c r="K25" s="201">
        <f>+INDEX(DataEx!$1:$1048576,MATCH('2015'!$A25,DataEx!$D:$D,0),MATCH('2015'!K$6,DataEx!$7:$7,0))</f>
        <v>893907.30999999994</v>
      </c>
      <c r="L25" s="201">
        <f>+INDEX(DataEx!$1:$1048576,MATCH('2015'!$A25,DataEx!$D:$D,0),MATCH('2015'!L$6,DataEx!$7:$7,0))</f>
        <v>1347126.1600000001</v>
      </c>
      <c r="M25" s="201">
        <f>+INDEX(DataEx!$1:$1048576,MATCH('2015'!$A25,DataEx!$D:$D,0),MATCH('2015'!M$6,DataEx!$7:$7,0))</f>
        <v>1276781.7799999998</v>
      </c>
      <c r="N25" s="201">
        <f>+INDEX(DataEx!$1:$1048576,MATCH('2015'!$A25,DataEx!$D:$D,0),MATCH('2015'!N$6,DataEx!$7:$7,0))</f>
        <v>1455129.9900000002</v>
      </c>
      <c r="O25" s="201">
        <f>+INDEX(DataEx!$1:$1048576,MATCH('2015'!$A25,DataEx!$D:$D,0),MATCH('2015'!O$6,DataEx!$7:$7,0))</f>
        <v>1250748.0799999998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9797974.0899999999</v>
      </c>
      <c r="T25" s="274">
        <f t="shared" si="4"/>
        <v>2.6765301964105227E-3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1045966.4</v>
      </c>
      <c r="I26" s="201">
        <f>+INDEX(DataEx!$1:$1048576,MATCH('2015'!$A26,DataEx!$D:$D,0),MATCH('2015'!I$6,DataEx!$7:$7,0))</f>
        <v>1519129.5299999998</v>
      </c>
      <c r="J26" s="201">
        <f>+INDEX(DataEx!$1:$1048576,MATCH('2015'!$A26,DataEx!$D:$D,0),MATCH('2015'!J$6,DataEx!$7:$7,0))</f>
        <v>925997.17999999993</v>
      </c>
      <c r="K26" s="201">
        <f>+INDEX(DataEx!$1:$1048576,MATCH('2015'!$A26,DataEx!$D:$D,0),MATCH('2015'!K$6,DataEx!$7:$7,0))</f>
        <v>2000871.4600000004</v>
      </c>
      <c r="L26" s="201">
        <f>+INDEX(DataEx!$1:$1048576,MATCH('2015'!$A26,DataEx!$D:$D,0),MATCH('2015'!L$6,DataEx!$7:$7,0))</f>
        <v>3067345.37</v>
      </c>
      <c r="M26" s="201">
        <f>+INDEX(DataEx!$1:$1048576,MATCH('2015'!$A26,DataEx!$D:$D,0),MATCH('2015'!M$6,DataEx!$7:$7,0))</f>
        <v>3701757.8800000008</v>
      </c>
      <c r="N26" s="201">
        <f>+INDEX(DataEx!$1:$1048576,MATCH('2015'!$A26,DataEx!$D:$D,0),MATCH('2015'!N$6,DataEx!$7:$7,0))</f>
        <v>3472067.07</v>
      </c>
      <c r="O26" s="201">
        <f>+INDEX(DataEx!$1:$1048576,MATCH('2015'!$A26,DataEx!$D:$D,0),MATCH('2015'!O$6,DataEx!$7:$7,0))</f>
        <v>4203901.9700000007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20641803.080000002</v>
      </c>
      <c r="T26" s="274">
        <f t="shared" si="4"/>
        <v>5.6387584560329993E-3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f>+INDEX(DataEx!$1:$1048576,MATCH('2015'!$A27,DataEx!$D:$D,0),MATCH('2015'!G$6,DataEx!$7:$7,0))</f>
        <v>1078993.6399999997</v>
      </c>
      <c r="H27" s="201">
        <f>+INDEX(DataEx!$1:$1048576,MATCH('2015'!$A27,DataEx!$D:$D,0),MATCH('2015'!H$6,DataEx!$7:$7,0))</f>
        <v>1357152.6799999995</v>
      </c>
      <c r="I27" s="201">
        <f>+INDEX(DataEx!$1:$1048576,MATCH('2015'!$A27,DataEx!$D:$D,0),MATCH('2015'!I$6,DataEx!$7:$7,0))</f>
        <v>1983825.9099999992</v>
      </c>
      <c r="J27" s="201">
        <f>+INDEX(DataEx!$1:$1048576,MATCH('2015'!$A27,DataEx!$D:$D,0),MATCH('2015'!J$6,DataEx!$7:$7,0))</f>
        <v>3053596.8600000003</v>
      </c>
      <c r="K27" s="201">
        <f>+INDEX(DataEx!$1:$1048576,MATCH('2015'!$A27,DataEx!$D:$D,0),MATCH('2015'!K$6,DataEx!$7:$7,0))</f>
        <v>2679781.1700000018</v>
      </c>
      <c r="L27" s="201">
        <f>+INDEX(DataEx!$1:$1048576,MATCH('2015'!$A27,DataEx!$D:$D,0),MATCH('2015'!L$6,DataEx!$7:$7,0))</f>
        <v>2215879.2099999981</v>
      </c>
      <c r="M27" s="201">
        <f>+INDEX(DataEx!$1:$1048576,MATCH('2015'!$A27,DataEx!$D:$D,0),MATCH('2015'!M$6,DataEx!$7:$7,0))</f>
        <v>2312538.1100000008</v>
      </c>
      <c r="N27" s="201">
        <f>+INDEX(DataEx!$1:$1048576,MATCH('2015'!$A27,DataEx!$D:$D,0),MATCH('2015'!N$6,DataEx!$7:$7,0))</f>
        <v>2702633.3299999977</v>
      </c>
      <c r="O27" s="201">
        <f>+INDEX(DataEx!$1:$1048576,MATCH('2015'!$A27,DataEx!$D:$D,0),MATCH('2015'!O$6,DataEx!$7:$7,0))</f>
        <v>1765568.2699999993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19149969.179999996</v>
      </c>
      <c r="T27" s="274">
        <f t="shared" si="4"/>
        <v>5.2312315076351503E-3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364215.68999999994</v>
      </c>
      <c r="K28" s="201">
        <f>+INDEX(DataEx!$1:$1048576,MATCH('2015'!$A28,DataEx!$D:$D,0),MATCH('2015'!K$6,DataEx!$7:$7,0))</f>
        <v>398596.26999999996</v>
      </c>
      <c r="L28" s="201">
        <f>+INDEX(DataEx!$1:$1048576,MATCH('2015'!$A28,DataEx!$D:$D,0),MATCH('2015'!L$6,DataEx!$7:$7,0))</f>
        <v>952416.52</v>
      </c>
      <c r="M28" s="201">
        <f>+INDEX(DataEx!$1:$1048576,MATCH('2015'!$A28,DataEx!$D:$D,0),MATCH('2015'!M$6,DataEx!$7:$7,0))</f>
        <v>90543.209999999992</v>
      </c>
      <c r="N28" s="201">
        <f>+INDEX(DataEx!$1:$1048576,MATCH('2015'!$A28,DataEx!$D:$D,0),MATCH('2015'!N$6,DataEx!$7:$7,0))</f>
        <v>79534.3</v>
      </c>
      <c r="O28" s="201">
        <f>+INDEX(DataEx!$1:$1048576,MATCH('2015'!$A28,DataEx!$D:$D,0),MATCH('2015'!O$6,DataEx!$7:$7,0))</f>
        <v>141338.74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4824939.16</v>
      </c>
      <c r="T28" s="274">
        <f t="shared" si="4"/>
        <v>1.3180373043407E-3</v>
      </c>
    </row>
    <row r="29" spans="1:20" ht="13.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570763.18999999994</v>
      </c>
      <c r="K29" s="201">
        <f>+INDEX(DataEx!$1:$1048576,MATCH('2015'!$A29,DataEx!$D:$D,0),MATCH('2015'!K$6,DataEx!$7:$7,0))</f>
        <v>142862.19000000003</v>
      </c>
      <c r="L29" s="201">
        <f>+INDEX(DataEx!$1:$1048576,MATCH('2015'!$A29,DataEx!$D:$D,0),MATCH('2015'!L$6,DataEx!$7:$7,0))</f>
        <v>464110.17999999993</v>
      </c>
      <c r="M29" s="201">
        <f>+INDEX(DataEx!$1:$1048576,MATCH('2015'!$A29,DataEx!$D:$D,0),MATCH('2015'!M$6,DataEx!$7:$7,0))</f>
        <v>752588.29</v>
      </c>
      <c r="N29" s="201">
        <f>+INDEX(DataEx!$1:$1048576,MATCH('2015'!$A29,DataEx!$D:$D,0),MATCH('2015'!N$6,DataEx!$7:$7,0))</f>
        <v>159688.91999999998</v>
      </c>
      <c r="O29" s="201">
        <f>+INDEX(DataEx!$1:$1048576,MATCH('2015'!$A29,DataEx!$D:$D,0),MATCH('2015'!O$6,DataEx!$7:$7,0))</f>
        <v>396068.30999999994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3311021.07</v>
      </c>
      <c r="T29" s="277">
        <f t="shared" si="4"/>
        <v>9.0447757805884113E-4</v>
      </c>
    </row>
    <row r="30" spans="1:20" ht="13.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f>+G32+G43+G49+SUM(G50:G54)</f>
        <v>93097973.25000003</v>
      </c>
      <c r="H30" s="177">
        <f t="shared" ref="H30:R30" si="5">+H32+H43+H49+SUM(H50:H54)</f>
        <v>107941846.33000004</v>
      </c>
      <c r="I30" s="177">
        <f t="shared" si="5"/>
        <v>111300663.39999999</v>
      </c>
      <c r="J30" s="177">
        <f t="shared" si="5"/>
        <v>209520302.66000003</v>
      </c>
      <c r="K30" s="177">
        <f t="shared" si="5"/>
        <v>113258638.09</v>
      </c>
      <c r="L30" s="177">
        <f t="shared" si="5"/>
        <v>207763285.97</v>
      </c>
      <c r="M30" s="177">
        <f t="shared" si="5"/>
        <v>126604272.25000003</v>
      </c>
      <c r="N30" s="177">
        <f t="shared" si="5"/>
        <v>102392345.67000003</v>
      </c>
      <c r="O30" s="177">
        <f t="shared" si="5"/>
        <v>137103444.75000006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1208982772.3700004</v>
      </c>
      <c r="T30" s="279">
        <f t="shared" si="4"/>
        <v>0.33025999736935568</v>
      </c>
    </row>
    <row r="31" spans="1:20" ht="13.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f>+G30-G50</f>
        <v>92906938.330000028</v>
      </c>
      <c r="H31" s="207">
        <f t="shared" ref="H31:R31" si="6">+H30-H50</f>
        <v>95101625.13000004</v>
      </c>
      <c r="I31" s="207">
        <f t="shared" si="6"/>
        <v>108006835.94999999</v>
      </c>
      <c r="J31" s="207">
        <f t="shared" si="6"/>
        <v>125443998.87000002</v>
      </c>
      <c r="K31" s="207">
        <f t="shared" si="6"/>
        <v>111061548.41</v>
      </c>
      <c r="L31" s="207">
        <f t="shared" si="6"/>
        <v>127592651.51000001</v>
      </c>
      <c r="M31" s="207">
        <f t="shared" si="6"/>
        <v>122250615.26000004</v>
      </c>
      <c r="N31" s="207">
        <f t="shared" si="6"/>
        <v>98577560.860000029</v>
      </c>
      <c r="O31" s="207">
        <f t="shared" si="6"/>
        <v>132215839.60000005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1013157613.9200001</v>
      </c>
      <c r="T31" s="281">
        <f t="shared" si="4"/>
        <v>0.2767660867921436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f>+SUM(G33:G42)</f>
        <v>40114151.419999994</v>
      </c>
      <c r="H32" s="213">
        <f t="shared" ref="H32:R32" si="7">+SUM(H33:H42)</f>
        <v>46037742.180000022</v>
      </c>
      <c r="I32" s="213">
        <f t="shared" si="7"/>
        <v>52898763.169999994</v>
      </c>
      <c r="J32" s="213">
        <f t="shared" si="7"/>
        <v>63567920.890000008</v>
      </c>
      <c r="K32" s="213">
        <f t="shared" si="7"/>
        <v>59712106.119999997</v>
      </c>
      <c r="L32" s="213">
        <f t="shared" si="7"/>
        <v>47558961.679999992</v>
      </c>
      <c r="M32" s="213">
        <f t="shared" si="7"/>
        <v>55299088.690000042</v>
      </c>
      <c r="N32" s="213">
        <f t="shared" si="7"/>
        <v>44069723.819999993</v>
      </c>
      <c r="O32" s="213">
        <f t="shared" si="7"/>
        <v>67967691.340000004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477226149.31000006</v>
      </c>
      <c r="T32" s="269">
        <f t="shared" si="4"/>
        <v>0.13036472513726885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31097646.160000004</v>
      </c>
      <c r="J33" s="189">
        <f>+INDEX(DataEx!$1:$1048576,MATCH('2015'!$A33,DataEx!$D:$D,0),MATCH('2015'!J$6,DataEx!$7:$7,0))</f>
        <v>30027106.569999997</v>
      </c>
      <c r="K33" s="189">
        <f>+INDEX(DataEx!$1:$1048576,MATCH('2015'!$A33,DataEx!$D:$D,0),MATCH('2015'!K$6,DataEx!$7:$7,0))</f>
        <v>30719874.460000001</v>
      </c>
      <c r="L33" s="189">
        <f>+INDEX(DataEx!$1:$1048576,MATCH('2015'!$A33,DataEx!$D:$D,0),MATCH('2015'!L$6,DataEx!$7:$7,0))</f>
        <v>31555486.389999993</v>
      </c>
      <c r="M33" s="189">
        <f>+INDEX(DataEx!$1:$1048576,MATCH('2015'!$A33,DataEx!$D:$D,0),MATCH('2015'!M$6,DataEx!$7:$7,0))</f>
        <v>33924786.88000004</v>
      </c>
      <c r="N33" s="189">
        <f>+INDEX(DataEx!$1:$1048576,MATCH('2015'!$A33,DataEx!$D:$D,0),MATCH('2015'!N$6,DataEx!$7:$7,0))</f>
        <v>28050654.489999987</v>
      </c>
      <c r="O33" s="189">
        <f>+INDEX(DataEx!$1:$1048576,MATCH('2015'!$A33,DataEx!$D:$D,0),MATCH('2015'!O$6,DataEx!$7:$7,0))</f>
        <v>34903249.240000002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283409058.75999999</v>
      </c>
      <c r="T33" s="271">
        <f t="shared" si="4"/>
        <v>7.7419362078291032E-2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2142336.950000002</v>
      </c>
      <c r="K34" s="189">
        <f>+INDEX(DataEx!$1:$1048576,MATCH('2015'!$A34,DataEx!$D:$D,0),MATCH('2015'!K$6,DataEx!$7:$7,0))</f>
        <v>810226.86000000068</v>
      </c>
      <c r="L34" s="189">
        <f>+INDEX(DataEx!$1:$1048576,MATCH('2015'!$A34,DataEx!$D:$D,0),MATCH('2015'!L$6,DataEx!$7:$7,0))</f>
        <v>1128717.030000001</v>
      </c>
      <c r="M34" s="189">
        <f>+INDEX(DataEx!$1:$1048576,MATCH('2015'!$A34,DataEx!$D:$D,0),MATCH('2015'!M$6,DataEx!$7:$7,0))</f>
        <v>1168960.2600000005</v>
      </c>
      <c r="N34" s="189">
        <f>+INDEX(DataEx!$1:$1048576,MATCH('2015'!$A34,DataEx!$D:$D,0),MATCH('2015'!N$6,DataEx!$7:$7,0))</f>
        <v>637736.28000000026</v>
      </c>
      <c r="O34" s="189">
        <f>+INDEX(DataEx!$1:$1048576,MATCH('2015'!$A34,DataEx!$D:$D,0),MATCH('2015'!O$6,DataEx!$7:$7,0))</f>
        <v>956789.28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9425462.3200000022</v>
      </c>
      <c r="T34" s="271">
        <f t="shared" si="4"/>
        <v>2.5747704865189723E-3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1773807.4399999995</v>
      </c>
      <c r="K35" s="189">
        <f>+INDEX(DataEx!$1:$1048576,MATCH('2015'!$A35,DataEx!$D:$D,0),MATCH('2015'!K$6,DataEx!$7:$7,0))</f>
        <v>1663095.6299999994</v>
      </c>
      <c r="L35" s="189">
        <f>+INDEX(DataEx!$1:$1048576,MATCH('2015'!$A35,DataEx!$D:$D,0),MATCH('2015'!L$6,DataEx!$7:$7,0))</f>
        <v>1398738.97</v>
      </c>
      <c r="M35" s="189">
        <f>+INDEX(DataEx!$1:$1048576,MATCH('2015'!$A35,DataEx!$D:$D,0),MATCH('2015'!M$6,DataEx!$7:$7,0))</f>
        <v>1570319.5000000002</v>
      </c>
      <c r="N35" s="189">
        <f>+INDEX(DataEx!$1:$1048576,MATCH('2015'!$A35,DataEx!$D:$D,0),MATCH('2015'!N$6,DataEx!$7:$7,0))</f>
        <v>1897974.1600000004</v>
      </c>
      <c r="O35" s="189">
        <f>+INDEX(DataEx!$1:$1048576,MATCH('2015'!$A35,DataEx!$D:$D,0),MATCH('2015'!O$6,DataEx!$7:$7,0))</f>
        <v>1943518.7799999991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15667669.019999998</v>
      </c>
      <c r="T35" s="271">
        <f t="shared" si="4"/>
        <v>4.2799653126451218E-3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f>+INDEX(DataEx!$1:$1048576,MATCH('2015'!$A36,DataEx!$D:$D,0),MATCH('2015'!G$6,DataEx!$7:$7,0))</f>
        <v>1667941.2800000003</v>
      </c>
      <c r="H36" s="189">
        <f>2959220.45</f>
        <v>2959220.45</v>
      </c>
      <c r="I36" s="189">
        <f>3874037.27</f>
        <v>3874037.27</v>
      </c>
      <c r="J36" s="189">
        <f>5366232.75</f>
        <v>5366232.75</v>
      </c>
      <c r="K36" s="189">
        <f>3882305.58</f>
        <v>3882305.58</v>
      </c>
      <c r="L36" s="189">
        <f>3999739.45</f>
        <v>3999739.45</v>
      </c>
      <c r="M36" s="189">
        <f>5431030.81</f>
        <v>5431030.8099999996</v>
      </c>
      <c r="N36" s="189">
        <f>3431579.25</f>
        <v>3431579.25</v>
      </c>
      <c r="O36" s="189">
        <f>4672449.64</f>
        <v>4672449.6399999997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35284536.479999997</v>
      </c>
      <c r="T36" s="271">
        <f t="shared" si="4"/>
        <v>9.6387402627912677E-3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1495923.86</v>
      </c>
      <c r="K37" s="189">
        <f>+INDEX(DataEx!$1:$1048576,MATCH('2015'!$A37,DataEx!$D:$D,0),MATCH('2015'!K$6,DataEx!$7:$7,0))</f>
        <v>1537431.38</v>
      </c>
      <c r="L37" s="189">
        <f>+INDEX(DataEx!$1:$1048576,MATCH('2015'!$A37,DataEx!$D:$D,0),MATCH('2015'!L$6,DataEx!$7:$7,0))</f>
        <v>1471949.0899999999</v>
      </c>
      <c r="M37" s="189">
        <f>+INDEX(DataEx!$1:$1048576,MATCH('2015'!$A37,DataEx!$D:$D,0),MATCH('2015'!M$6,DataEx!$7:$7,0))</f>
        <v>787283.64</v>
      </c>
      <c r="N37" s="189">
        <f>+INDEX(DataEx!$1:$1048576,MATCH('2015'!$A37,DataEx!$D:$D,0),MATCH('2015'!N$6,DataEx!$7:$7,0))</f>
        <v>1786413.21</v>
      </c>
      <c r="O37" s="189">
        <f>+INDEX(DataEx!$1:$1048576,MATCH('2015'!$A37,DataEx!$D:$D,0),MATCH('2015'!O$6,DataEx!$7:$7,0))</f>
        <v>3880961.3100000005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14537643.159999998</v>
      </c>
      <c r="T37" s="271">
        <f t="shared" si="4"/>
        <v>3.9712741169721632E-3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5040573.9700000007</v>
      </c>
      <c r="J38" s="189">
        <f>+INDEX(DataEx!$1:$1048576,MATCH('2015'!$A38,DataEx!$D:$D,0),MATCH('2015'!J$6,DataEx!$7:$7,0))</f>
        <v>19073852.520000003</v>
      </c>
      <c r="K38" s="189">
        <f>+INDEX(DataEx!$1:$1048576,MATCH('2015'!$A38,DataEx!$D:$D,0),MATCH('2015'!K$6,DataEx!$7:$7,0))</f>
        <v>15976194.35</v>
      </c>
      <c r="L38" s="189">
        <f>+INDEX(DataEx!$1:$1048576,MATCH('2015'!$A38,DataEx!$D:$D,0),MATCH('2015'!L$6,DataEx!$7:$7,0))</f>
        <v>4369899.47</v>
      </c>
      <c r="M38" s="189">
        <f>+INDEX(DataEx!$1:$1048576,MATCH('2015'!$A38,DataEx!$D:$D,0),MATCH('2015'!M$6,DataEx!$7:$7,0))</f>
        <v>6086747.0200000005</v>
      </c>
      <c r="N38" s="189">
        <f>+INDEX(DataEx!$1:$1048576,MATCH('2015'!$A38,DataEx!$D:$D,0),MATCH('2015'!N$6,DataEx!$7:$7,0))</f>
        <v>983659.16</v>
      </c>
      <c r="O38" s="189">
        <f>+INDEX(DataEx!$1:$1048576,MATCH('2015'!$A38,DataEx!$D:$D,0),MATCH('2015'!O$6,DataEx!$7:$7,0))</f>
        <v>16144426.140000001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72797011.520000011</v>
      </c>
      <c r="T38" s="271">
        <f t="shared" si="4"/>
        <v>1.9886090507280033E-2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602143.53</v>
      </c>
      <c r="K39" s="189">
        <f>+INDEX(DataEx!$1:$1048576,MATCH('2015'!$A39,DataEx!$D:$D,0),MATCH('2015'!K$6,DataEx!$7:$7,0))</f>
        <v>694433.44000000006</v>
      </c>
      <c r="L39" s="189">
        <f>+INDEX(DataEx!$1:$1048576,MATCH('2015'!$A39,DataEx!$D:$D,0),MATCH('2015'!L$6,DataEx!$7:$7,0))</f>
        <v>646801.94999999995</v>
      </c>
      <c r="M39" s="189">
        <f>+INDEX(DataEx!$1:$1048576,MATCH('2015'!$A39,DataEx!$D:$D,0),MATCH('2015'!M$6,DataEx!$7:$7,0))</f>
        <v>742385.64000000025</v>
      </c>
      <c r="N39" s="189">
        <f>+INDEX(DataEx!$1:$1048576,MATCH('2015'!$A39,DataEx!$D:$D,0),MATCH('2015'!N$6,DataEx!$7:$7,0))</f>
        <v>646855.39</v>
      </c>
      <c r="O39" s="189">
        <f>+INDEX(DataEx!$1:$1048576,MATCH('2015'!$A39,DataEx!$D:$D,0),MATCH('2015'!O$6,DataEx!$7:$7,0))</f>
        <v>645629.50000000012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6436681.3799999999</v>
      </c>
      <c r="T39" s="271">
        <f t="shared" si="4"/>
        <v>1.7583198240773623E-3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539463.14999999991</v>
      </c>
      <c r="K40" s="189">
        <f>+INDEX(DataEx!$1:$1048576,MATCH('2015'!$A40,DataEx!$D:$D,0),MATCH('2015'!K$6,DataEx!$7:$7,0))</f>
        <v>455124.36999999994</v>
      </c>
      <c r="L40" s="189">
        <f>+INDEX(DataEx!$1:$1048576,MATCH('2015'!$A40,DataEx!$D:$D,0),MATCH('2015'!L$6,DataEx!$7:$7,0))</f>
        <v>403939.28999999992</v>
      </c>
      <c r="M40" s="189">
        <f>+INDEX(DataEx!$1:$1048576,MATCH('2015'!$A40,DataEx!$D:$D,0),MATCH('2015'!M$6,DataEx!$7:$7,0))</f>
        <v>762127.46000000008</v>
      </c>
      <c r="N40" s="189">
        <f>+INDEX(DataEx!$1:$1048576,MATCH('2015'!$A40,DataEx!$D:$D,0),MATCH('2015'!N$6,DataEx!$7:$7,0))</f>
        <v>2984947.5200000005</v>
      </c>
      <c r="O40" s="189">
        <f>+INDEX(DataEx!$1:$1048576,MATCH('2015'!$A40,DataEx!$D:$D,0),MATCH('2015'!O$6,DataEx!$7:$7,0))</f>
        <v>987522.90000000037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10930418.460000001</v>
      </c>
      <c r="T40" s="271">
        <f t="shared" si="4"/>
        <v>2.9858820608080422E-3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2599611.33</v>
      </c>
      <c r="J41" s="189">
        <f>+INDEX(DataEx!$1:$1048576,MATCH('2015'!$A41,DataEx!$D:$D,0),MATCH('2015'!J$6,DataEx!$7:$7,0))</f>
        <v>1938086.8499999989</v>
      </c>
      <c r="K41" s="189">
        <f>+INDEX(DataEx!$1:$1048576,MATCH('2015'!$A41,DataEx!$D:$D,0),MATCH('2015'!K$6,DataEx!$7:$7,0))</f>
        <v>2819257.6400000006</v>
      </c>
      <c r="L41" s="189">
        <f>+INDEX(DataEx!$1:$1048576,MATCH('2015'!$A41,DataEx!$D:$D,0),MATCH('2015'!L$6,DataEx!$7:$7,0))</f>
        <v>1615135.1199999992</v>
      </c>
      <c r="M41" s="189">
        <f>+INDEX(DataEx!$1:$1048576,MATCH('2015'!$A41,DataEx!$D:$D,0),MATCH('2015'!M$6,DataEx!$7:$7,0))</f>
        <v>3404287.5800000015</v>
      </c>
      <c r="N41" s="189">
        <f>+INDEX(DataEx!$1:$1048576,MATCH('2015'!$A41,DataEx!$D:$D,0),MATCH('2015'!N$6,DataEx!$7:$7,0))</f>
        <v>1631606.9099999997</v>
      </c>
      <c r="O41" s="189">
        <f>+INDEX(DataEx!$1:$1048576,MATCH('2015'!$A41,DataEx!$D:$D,0),MATCH('2015'!O$6,DataEx!$7:$7,0))</f>
        <v>2241110.1399999992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18981941.799999997</v>
      </c>
      <c r="T41" s="271">
        <f t="shared" si="4"/>
        <v>5.1853311661704034E-3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608967.27</v>
      </c>
      <c r="K42" s="189">
        <f>+INDEX(DataEx!$1:$1048576,MATCH('2015'!$A42,DataEx!$D:$D,0),MATCH('2015'!K$6,DataEx!$7:$7,0))</f>
        <v>1154162.4099999999</v>
      </c>
      <c r="L42" s="189">
        <f>+INDEX(DataEx!$1:$1048576,MATCH('2015'!$A42,DataEx!$D:$D,0),MATCH('2015'!L$6,DataEx!$7:$7,0))</f>
        <v>968554.92</v>
      </c>
      <c r="M42" s="189">
        <f>+INDEX(DataEx!$1:$1048576,MATCH('2015'!$A42,DataEx!$D:$D,0),MATCH('2015'!M$6,DataEx!$7:$7,0))</f>
        <v>1421159.9</v>
      </c>
      <c r="N42" s="189">
        <f>+INDEX(DataEx!$1:$1048576,MATCH('2015'!$A42,DataEx!$D:$D,0),MATCH('2015'!N$6,DataEx!$7:$7,0))</f>
        <v>2018297.4499999997</v>
      </c>
      <c r="O42" s="189">
        <f>+INDEX(DataEx!$1:$1048576,MATCH('2015'!$A42,DataEx!$D:$D,0),MATCH('2015'!O$6,DataEx!$7:$7,0))</f>
        <v>1592034.4099999997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9755726.410000002</v>
      </c>
      <c r="T42" s="271">
        <f t="shared" si="4"/>
        <v>2.6649893217144268E-3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40502347.820000008</v>
      </c>
      <c r="K43" s="219">
        <f t="shared" si="8"/>
        <v>40971406.99000001</v>
      </c>
      <c r="L43" s="219">
        <f t="shared" si="8"/>
        <v>40988719.57</v>
      </c>
      <c r="M43" s="219">
        <f t="shared" si="8"/>
        <v>40367487.210000023</v>
      </c>
      <c r="N43" s="219">
        <f t="shared" si="8"/>
        <v>39162482.690000027</v>
      </c>
      <c r="O43" s="219">
        <f t="shared" si="8"/>
        <v>41715778.810000032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364428157.34000015</v>
      </c>
      <c r="T43" s="274">
        <f t="shared" si="4"/>
        <v>9.9551494888955705E-2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5139689.5999999996</v>
      </c>
      <c r="K44" s="189">
        <f>+INDEX(DataEx!$1:$1048576,MATCH('2015'!$A44,DataEx!$D:$D,0),MATCH('2015'!K$6,DataEx!$7:$7,0))</f>
        <v>4851223.5199999996</v>
      </c>
      <c r="L44" s="189">
        <f>+INDEX(DataEx!$1:$1048576,MATCH('2015'!$A44,DataEx!$D:$D,0),MATCH('2015'!L$6,DataEx!$7:$7,0))</f>
        <v>4951711.88</v>
      </c>
      <c r="M44" s="189">
        <f>+INDEX(DataEx!$1:$1048576,MATCH('2015'!$A44,DataEx!$D:$D,0),MATCH('2015'!M$6,DataEx!$7:$7,0))</f>
        <v>5250320.330000001</v>
      </c>
      <c r="N44" s="189">
        <f>+INDEX(DataEx!$1:$1048576,MATCH('2015'!$A44,DataEx!$D:$D,0),MATCH('2015'!N$6,DataEx!$7:$7,0))</f>
        <v>4825685.17</v>
      </c>
      <c r="O44" s="189">
        <f>+INDEX(DataEx!$1:$1048576,MATCH('2015'!$A44,DataEx!$D:$D,0),MATCH('2015'!O$6,DataEx!$7:$7,0))</f>
        <v>5003935.6600000011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45130992.329999998</v>
      </c>
      <c r="T44" s="271">
        <f t="shared" si="4"/>
        <v>1.2328514308738766E-2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1469394.41</v>
      </c>
      <c r="K45" s="189">
        <f>+INDEX(DataEx!$1:$1048576,MATCH('2015'!$A45,DataEx!$D:$D,0),MATCH('2015'!K$6,DataEx!$7:$7,0))</f>
        <v>2049731.8899999997</v>
      </c>
      <c r="L45" s="189">
        <f>+INDEX(DataEx!$1:$1048576,MATCH('2015'!$A45,DataEx!$D:$D,0),MATCH('2015'!L$6,DataEx!$7:$7,0))</f>
        <v>2688479.92</v>
      </c>
      <c r="M45" s="189">
        <f>+INDEX(DataEx!$1:$1048576,MATCH('2015'!$A45,DataEx!$D:$D,0),MATCH('2015'!M$6,DataEx!$7:$7,0))</f>
        <v>975222.94</v>
      </c>
      <c r="N45" s="189">
        <f>+INDEX(DataEx!$1:$1048576,MATCH('2015'!$A45,DataEx!$D:$D,0),MATCH('2015'!N$6,DataEx!$7:$7,0))</f>
        <v>683868.67</v>
      </c>
      <c r="O45" s="189">
        <f>+INDEX(DataEx!$1:$1048576,MATCH('2015'!$A45,DataEx!$D:$D,0),MATCH('2015'!O$6,DataEx!$7:$7,0))</f>
        <v>2245233.77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13046157.02</v>
      </c>
      <c r="T45" s="271">
        <f t="shared" si="4"/>
        <v>3.5638421667986996E-3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32093069.74000001</v>
      </c>
      <c r="K46" s="189">
        <f>+INDEX(DataEx!$1:$1048576,MATCH('2015'!$A46,DataEx!$D:$D,0),MATCH('2015'!K$6,DataEx!$7:$7,0))</f>
        <v>32083695.330000009</v>
      </c>
      <c r="L46" s="189">
        <f>+INDEX(DataEx!$1:$1048576,MATCH('2015'!$A46,DataEx!$D:$D,0),MATCH('2015'!L$6,DataEx!$7:$7,0))</f>
        <v>32184677.510000002</v>
      </c>
      <c r="M46" s="189">
        <f>+INDEX(DataEx!$1:$1048576,MATCH('2015'!$A46,DataEx!$D:$D,0),MATCH('2015'!M$6,DataEx!$7:$7,0))</f>
        <v>32230821.330000017</v>
      </c>
      <c r="N46" s="189">
        <f>+INDEX(DataEx!$1:$1048576,MATCH('2015'!$A46,DataEx!$D:$D,0),MATCH('2015'!N$6,DataEx!$7:$7,0))</f>
        <v>32321913.98000003</v>
      </c>
      <c r="O46" s="189">
        <f>+INDEX(DataEx!$1:$1048576,MATCH('2015'!$A46,DataEx!$D:$D,0),MATCH('2015'!O$6,DataEx!$7:$7,0))</f>
        <v>32215414.010000028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289532440.16000009</v>
      </c>
      <c r="T46" s="271">
        <f t="shared" si="4"/>
        <v>7.9092097183598789E-2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1146889.2000000004</v>
      </c>
      <c r="K47" s="189">
        <f>+INDEX(DataEx!$1:$1048576,MATCH('2015'!$A47,DataEx!$D:$D,0),MATCH('2015'!K$6,DataEx!$7:$7,0))</f>
        <v>1220185.26</v>
      </c>
      <c r="L47" s="189">
        <f>+INDEX(DataEx!$1:$1048576,MATCH('2015'!$A47,DataEx!$D:$D,0),MATCH('2015'!L$6,DataEx!$7:$7,0))</f>
        <v>594321.54</v>
      </c>
      <c r="M47" s="189">
        <f>+INDEX(DataEx!$1:$1048576,MATCH('2015'!$A47,DataEx!$D:$D,0),MATCH('2015'!M$6,DataEx!$7:$7,0))</f>
        <v>1273205.0199999998</v>
      </c>
      <c r="N47" s="189">
        <f>+INDEX(DataEx!$1:$1048576,MATCH('2015'!$A47,DataEx!$D:$D,0),MATCH('2015'!N$6,DataEx!$7:$7,0))</f>
        <v>1006470.19</v>
      </c>
      <c r="O47" s="189">
        <f>+INDEX(DataEx!$1:$1048576,MATCH('2015'!$A47,DataEx!$D:$D,0),MATCH('2015'!O$6,DataEx!$7:$7,0))</f>
        <v>1242793.6300000001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10857108.42</v>
      </c>
      <c r="T47" s="271">
        <f t="shared" si="4"/>
        <v>2.9658558253885868E-3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653304.86999999988</v>
      </c>
      <c r="K48" s="189">
        <f>+INDEX(DataEx!$1:$1048576,MATCH('2015'!$A48,DataEx!$D:$D,0),MATCH('2015'!K$6,DataEx!$7:$7,0))</f>
        <v>766570.99</v>
      </c>
      <c r="L48" s="189">
        <f>+INDEX(DataEx!$1:$1048576,MATCH('2015'!$A48,DataEx!$D:$D,0),MATCH('2015'!L$6,DataEx!$7:$7,0))</f>
        <v>569528.72</v>
      </c>
      <c r="M48" s="189">
        <f>+INDEX(DataEx!$1:$1048576,MATCH('2015'!$A48,DataEx!$D:$D,0),MATCH('2015'!M$6,DataEx!$7:$7,0))</f>
        <v>637917.58999999985</v>
      </c>
      <c r="N48" s="189">
        <f>+INDEX(DataEx!$1:$1048576,MATCH('2015'!$A48,DataEx!$D:$D,0),MATCH('2015'!N$6,DataEx!$7:$7,0))</f>
        <v>324544.67999999993</v>
      </c>
      <c r="O48" s="189">
        <f>+INDEX(DataEx!$1:$1048576,MATCH('2015'!$A48,DataEx!$D:$D,0),MATCH('2015'!O$6,DataEx!$7:$7,0))</f>
        <v>1008401.7400000005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5861459.4099999992</v>
      </c>
      <c r="T48" s="271">
        <f t="shared" si="4"/>
        <v>1.6011854044308464E-3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14999479.220000006</v>
      </c>
      <c r="K49" s="201">
        <f>+INDEX(DataEx!$1:$1048576,MATCH('2015'!$A49,DataEx!$D:$D,0),MATCH('2015'!K$6,DataEx!$7:$7,0))</f>
        <v>7593694.929999995</v>
      </c>
      <c r="L49" s="201">
        <f>+INDEX(DataEx!$1:$1048576,MATCH('2015'!$A49,DataEx!$D:$D,0),MATCH('2015'!L$6,DataEx!$7:$7,0))</f>
        <v>8431005.1099999994</v>
      </c>
      <c r="M49" s="201">
        <f>+INDEX(DataEx!$1:$1048576,MATCH('2015'!$A49,DataEx!$D:$D,0),MATCH('2015'!M$6,DataEx!$7:$7,0))</f>
        <v>10744092.740000006</v>
      </c>
      <c r="N49" s="201">
        <f>+INDEX(DataEx!$1:$1048576,MATCH('2015'!$A49,DataEx!$D:$D,0),MATCH('2015'!N$6,DataEx!$7:$7,0))</f>
        <v>11333981.32</v>
      </c>
      <c r="O49" s="201">
        <f>+INDEX(DataEx!$1:$1048576,MATCH('2015'!$A49,DataEx!$D:$D,0),MATCH('2015'!O$6,DataEx!$7:$7,0))</f>
        <v>10383700.710000008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93116680.75000003</v>
      </c>
      <c r="T49" s="274">
        <f t="shared" si="4"/>
        <v>2.5436851080394469E-2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v>191034.92</v>
      </c>
      <c r="H50" s="201">
        <v>12840221.199999999</v>
      </c>
      <c r="I50" s="201">
        <v>3293827.45</v>
      </c>
      <c r="J50" s="201">
        <v>84076303.790000007</v>
      </c>
      <c r="K50" s="201">
        <v>2197089.6800000002</v>
      </c>
      <c r="L50" s="201">
        <v>80170634.459999993</v>
      </c>
      <c r="M50" s="201">
        <v>4353656.99</v>
      </c>
      <c r="N50" s="201">
        <v>3814784.81</v>
      </c>
      <c r="O50" s="201">
        <v>4887605.1500000004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195825158.45000002</v>
      </c>
      <c r="T50" s="274">
        <f t="shared" si="4"/>
        <v>5.3493910577212013E-2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287926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298266</v>
      </c>
      <c r="M51" s="189">
        <f>+INDEX(DataEx!$1:$1048576,MATCH('2015'!$A51,DataEx!$D:$D,0),MATCH('2015'!M$6,DataEx!$7:$7,0))</f>
        <v>163833.34</v>
      </c>
      <c r="N51" s="189">
        <f>+INDEX(DataEx!$1:$1048576,MATCH('2015'!$A51,DataEx!$D:$D,0),MATCH('2015'!N$6,DataEx!$7:$7,0))</f>
        <v>161666.66999999998</v>
      </c>
      <c r="O51" s="189">
        <f>+INDEX(DataEx!$1:$1048576,MATCH('2015'!$A51,DataEx!$D:$D,0),MATCH('2015'!O$6,DataEx!$7:$7,0))</f>
        <v>287766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1516089.13</v>
      </c>
      <c r="T51" s="271">
        <f t="shared" si="4"/>
        <v>4.1415279318163191E-4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851526.67</v>
      </c>
      <c r="J52" s="189">
        <f>+INDEX(DataEx!$1:$1048576,MATCH('2015'!$A52,DataEx!$D:$D,0),MATCH('2015'!J$6,DataEx!$7:$7,0))</f>
        <v>2065789.5</v>
      </c>
      <c r="K52" s="189">
        <f>+INDEX(DataEx!$1:$1048576,MATCH('2015'!$A52,DataEx!$D:$D,0),MATCH('2015'!K$6,DataEx!$7:$7,0))</f>
        <v>349813.47000000003</v>
      </c>
      <c r="L52" s="189">
        <f>+INDEX(DataEx!$1:$1048576,MATCH('2015'!$A52,DataEx!$D:$D,0),MATCH('2015'!L$6,DataEx!$7:$7,0))</f>
        <v>2801716.91</v>
      </c>
      <c r="M52" s="189">
        <f>+INDEX(DataEx!$1:$1048576,MATCH('2015'!$A52,DataEx!$D:$D,0),MATCH('2015'!M$6,DataEx!$7:$7,0))</f>
        <v>4098120.5999999996</v>
      </c>
      <c r="N52" s="189">
        <f>+INDEX(DataEx!$1:$1048576,MATCH('2015'!$A52,DataEx!$D:$D,0),MATCH('2015'!N$6,DataEx!$7:$7,0))</f>
        <v>487975.56</v>
      </c>
      <c r="O52" s="189">
        <f>+INDEX(DataEx!$1:$1048576,MATCH('2015'!$A52,DataEx!$D:$D,0),MATCH('2015'!O$6,DataEx!$7:$7,0))</f>
        <v>3584705.7499999995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14239648.460000001</v>
      </c>
      <c r="T52" s="271">
        <f t="shared" si="4"/>
        <v>3.8898703690550991E-3</v>
      </c>
    </row>
    <row r="53" spans="1:20" ht="13.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47" t="str">
        <f>+VLOOKUP($A54,Master!$D$22:$G$218,4,TRUE)</f>
        <v>Otplata obaveza iz prethodnih godina</v>
      </c>
      <c r="C54" s="348"/>
      <c r="D54" s="348"/>
      <c r="E54" s="348"/>
      <c r="F54" s="348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4020535.4399999976</v>
      </c>
      <c r="K54" s="225">
        <f>+INDEX(DataEx!$1:$1048576,MATCH('2015'!$A54,DataEx!$D:$D,0),MATCH('2015'!K$6,DataEx!$7:$7,0))</f>
        <v>2434526.8999999985</v>
      </c>
      <c r="L54" s="225">
        <f>+INDEX(DataEx!$1:$1048576,MATCH('2015'!$A54,DataEx!$D:$D,0),MATCH('2015'!L$6,DataEx!$7:$7,0))</f>
        <v>27513982.240000013</v>
      </c>
      <c r="M54" s="225">
        <f>+INDEX(DataEx!$1:$1048576,MATCH('2015'!$A54,DataEx!$D:$D,0),MATCH('2015'!M$6,DataEx!$7:$7,0))</f>
        <v>11577992.679999953</v>
      </c>
      <c r="N54" s="225">
        <f>+INDEX(DataEx!$1:$1048576,MATCH('2015'!$A54,DataEx!$D:$D,0),MATCH('2015'!N$6,DataEx!$7:$7,0))</f>
        <v>3361730.8000000138</v>
      </c>
      <c r="O54" s="225">
        <f>+INDEX(DataEx!$1:$1048576,MATCH('2015'!$A54,DataEx!$D:$D,0),MATCH('2015'!O$6,DataEx!$7:$7,0))</f>
        <v>8276196.9900000012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62630888.929999977</v>
      </c>
      <c r="T54" s="285">
        <f>+S54/$T$7</f>
        <v>1.7108992523287889E-2</v>
      </c>
    </row>
    <row r="55" spans="1:20" ht="13.5" thickBot="1">
      <c r="A55" s="71">
        <v>1005</v>
      </c>
      <c r="B55" s="387" t="str">
        <f>+VLOOKUP($A55,Master!$D$22:$G$220,4,FALSE)</f>
        <v>Neto povećanje obaveza</v>
      </c>
      <c r="C55" s="388"/>
      <c r="D55" s="388"/>
      <c r="E55" s="388"/>
      <c r="F55" s="388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f>+G10-G30</f>
        <v>-21916633.580000043</v>
      </c>
      <c r="H56" s="177">
        <f t="shared" ref="H56:R56" si="9">+H10-H30</f>
        <v>-21169831.990000039</v>
      </c>
      <c r="I56" s="177">
        <f t="shared" si="9"/>
        <v>-10894906.600000024</v>
      </c>
      <c r="J56" s="177">
        <f t="shared" si="9"/>
        <v>-97967157.060000017</v>
      </c>
      <c r="K56" s="177">
        <f t="shared" si="9"/>
        <v>-13456360.289999992</v>
      </c>
      <c r="L56" s="177">
        <f t="shared" si="9"/>
        <v>-89484551.379999995</v>
      </c>
      <c r="M56" s="177">
        <f t="shared" si="9"/>
        <v>924922.88999997079</v>
      </c>
      <c r="N56" s="177">
        <f t="shared" si="9"/>
        <v>22011047.649999931</v>
      </c>
      <c r="O56" s="177">
        <f t="shared" si="9"/>
        <v>-13426534.580000043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-245380004.9400003</v>
      </c>
      <c r="T56" s="287">
        <f t="shared" si="4"/>
        <v>-6.7030897079793567E-2</v>
      </c>
    </row>
    <row r="57" spans="1:20" ht="13.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f>+G56+G38</f>
        <v>-19685182.570000045</v>
      </c>
      <c r="H57" s="231">
        <f t="shared" ref="H57:R57" si="10">+H56+H38</f>
        <v>-18279624.11000004</v>
      </c>
      <c r="I57" s="231">
        <f t="shared" si="10"/>
        <v>-5854332.6300000232</v>
      </c>
      <c r="J57" s="231">
        <f t="shared" si="10"/>
        <v>-78893304.540000021</v>
      </c>
      <c r="K57" s="231">
        <f t="shared" si="10"/>
        <v>2519834.060000008</v>
      </c>
      <c r="L57" s="231">
        <f t="shared" si="10"/>
        <v>-85114651.909999996</v>
      </c>
      <c r="M57" s="231">
        <f t="shared" si="10"/>
        <v>7011669.9099999713</v>
      </c>
      <c r="N57" s="231">
        <f t="shared" si="10"/>
        <v>22994706.809999932</v>
      </c>
      <c r="O57" s="231">
        <f t="shared" si="10"/>
        <v>2717891.5599999577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-172582993.42000026</v>
      </c>
      <c r="T57" s="287">
        <f t="shared" si="4"/>
        <v>-4.714480657251352E-2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f t="shared" ref="G58:R58" si="11">+SUM(G59:G60)</f>
        <v>17043987.649999999</v>
      </c>
      <c r="H58" s="219">
        <f t="shared" si="11"/>
        <v>1933056.25</v>
      </c>
      <c r="I58" s="219">
        <f t="shared" si="11"/>
        <v>30815576.710000008</v>
      </c>
      <c r="J58" s="219">
        <f t="shared" si="11"/>
        <v>39716380.309999995</v>
      </c>
      <c r="K58" s="219">
        <f t="shared" si="11"/>
        <v>5165036.2</v>
      </c>
      <c r="L58" s="219">
        <f t="shared" si="11"/>
        <v>34898791.960000001</v>
      </c>
      <c r="M58" s="219">
        <f t="shared" si="11"/>
        <v>50361192.200000003</v>
      </c>
      <c r="N58" s="219">
        <f t="shared" si="11"/>
        <v>1358707.58</v>
      </c>
      <c r="O58" s="219">
        <f t="shared" si="11"/>
        <v>179755989.35000002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361048718.21000004</v>
      </c>
      <c r="T58" s="289">
        <f t="shared" si="4"/>
        <v>9.8628327426448503E-2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814379.62</v>
      </c>
      <c r="I59" s="237">
        <f>+INDEX(DataEx!$1:$1048576,MATCH('2015'!$A59,DataEx!$D:$D,0),MATCH('2015'!I$6,DataEx!$7:$7,0))</f>
        <v>18805287.670000002</v>
      </c>
      <c r="J59" s="237">
        <f>+INDEX(DataEx!$1:$1048576,MATCH('2015'!$A59,DataEx!$D:$D,0),MATCH('2015'!J$6,DataEx!$7:$7,0))</f>
        <v>4348886.3999999994</v>
      </c>
      <c r="K59" s="237">
        <f>+INDEX(DataEx!$1:$1048576,MATCH('2015'!$A59,DataEx!$D:$D,0),MATCH('2015'!K$6,DataEx!$7:$7,0))</f>
        <v>97613.569999999992</v>
      </c>
      <c r="L59" s="237">
        <f>+INDEX(DataEx!$1:$1048576,MATCH('2015'!$A59,DataEx!$D:$D,0),MATCH('2015'!L$6,DataEx!$7:$7,0))</f>
        <v>13454297.34</v>
      </c>
      <c r="M59" s="237">
        <f>+INDEX(DataEx!$1:$1048576,MATCH('2015'!$A59,DataEx!$D:$D,0),MATCH('2015'!M$6,DataEx!$7:$7,0))</f>
        <v>22397928.459999997</v>
      </c>
      <c r="N59" s="237">
        <f>+INDEX(DataEx!$1:$1048576,MATCH('2015'!$A59,DataEx!$D:$D,0),MATCH('2015'!N$6,DataEx!$7:$7,0))</f>
        <v>99266.37</v>
      </c>
      <c r="O59" s="237">
        <f>+INDEX(DataEx!$1:$1048576,MATCH('2015'!$A59,DataEx!$D:$D,0),MATCH('2015'!O$6,DataEx!$7:$7,0))</f>
        <v>12694753.58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73322981.840000004</v>
      </c>
      <c r="T59" s="291">
        <f t="shared" si="4"/>
        <v>2.0029770765154206E-2</v>
      </c>
    </row>
    <row r="60" spans="1:20" ht="13.5" thickBot="1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35367493.909999996</v>
      </c>
      <c r="K60" s="237">
        <f>+INDEX(DataEx!$1:$1048576,MATCH('2015'!$A60,DataEx!$D:$D,0),MATCH('2015'!K$6,DataEx!$7:$7,0))</f>
        <v>5067422.63</v>
      </c>
      <c r="L60" s="237">
        <f>+INDEX(DataEx!$1:$1048576,MATCH('2015'!$A60,DataEx!$D:$D,0),MATCH('2015'!L$6,DataEx!$7:$7,0))</f>
        <v>21444494.620000001</v>
      </c>
      <c r="M60" s="237">
        <f>+INDEX(DataEx!$1:$1048576,MATCH('2015'!$A60,DataEx!$D:$D,0),MATCH('2015'!M$6,DataEx!$7:$7,0))</f>
        <v>27963263.740000002</v>
      </c>
      <c r="N60" s="237">
        <f>+INDEX(DataEx!$1:$1048576,MATCH('2015'!$A60,DataEx!$D:$D,0),MATCH('2015'!N$6,DataEx!$7:$7,0))</f>
        <v>1259441.21</v>
      </c>
      <c r="O60" s="237">
        <f>+INDEX(DataEx!$1:$1048576,MATCH('2015'!$A60,DataEx!$D:$D,0),MATCH('2015'!O$6,DataEx!$7:$7,0))</f>
        <v>167061235.77000001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287725736.37</v>
      </c>
      <c r="T60" s="291">
        <f t="shared" si="4"/>
        <v>7.8598556661294283E-2</v>
      </c>
    </row>
    <row r="61" spans="1:20" ht="13.5" thickBot="1">
      <c r="A61" s="170">
        <v>1002</v>
      </c>
      <c r="B61" s="337" t="str">
        <f>+VLOOKUP($A61,Master!$D$22:$G$218,4,FALSE)</f>
        <v>Nedostajuća sredstva</v>
      </c>
      <c r="C61" s="338"/>
      <c r="D61" s="338"/>
      <c r="E61" s="338"/>
      <c r="F61" s="338"/>
      <c r="G61" s="243">
        <f t="shared" ref="G61:R61" si="12">+G56-G58</f>
        <v>-38960621.230000041</v>
      </c>
      <c r="H61" s="243">
        <f t="shared" si="12"/>
        <v>-23102888.240000039</v>
      </c>
      <c r="I61" s="243">
        <f t="shared" si="12"/>
        <v>-41710483.310000032</v>
      </c>
      <c r="J61" s="243">
        <f t="shared" si="12"/>
        <v>-137683537.37</v>
      </c>
      <c r="K61" s="243">
        <f t="shared" si="12"/>
        <v>-18621396.489999991</v>
      </c>
      <c r="L61" s="243">
        <f t="shared" si="12"/>
        <v>-124383343.34</v>
      </c>
      <c r="M61" s="243">
        <f t="shared" si="12"/>
        <v>-49436269.310000032</v>
      </c>
      <c r="N61" s="243">
        <f t="shared" si="12"/>
        <v>20652340.069999933</v>
      </c>
      <c r="O61" s="243">
        <f t="shared" si="12"/>
        <v>-193182523.93000007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-606428723.15000033</v>
      </c>
      <c r="T61" s="293">
        <f t="shared" si="4"/>
        <v>-0.16565922450624207</v>
      </c>
    </row>
    <row r="62" spans="1:20" ht="13.5" thickBot="1">
      <c r="A62" s="170">
        <v>1003</v>
      </c>
      <c r="B62" s="339" t="str">
        <f>+VLOOKUP($A62,Master!$D$22:$G$218,4,FALSE)</f>
        <v>Finansiranje</v>
      </c>
      <c r="C62" s="340"/>
      <c r="D62" s="340"/>
      <c r="E62" s="340"/>
      <c r="F62" s="340"/>
      <c r="G62" s="177">
        <f>+SUM(G63:G66)</f>
        <v>38960621.230000041</v>
      </c>
      <c r="H62" s="177">
        <f t="shared" ref="H62:R62" si="13">+SUM(H63:H66)</f>
        <v>23102888.240000039</v>
      </c>
      <c r="I62" s="177">
        <f t="shared" si="13"/>
        <v>41710483.310000002</v>
      </c>
      <c r="J62" s="177">
        <f t="shared" si="13"/>
        <v>137683537.37</v>
      </c>
      <c r="K62" s="177">
        <f t="shared" si="13"/>
        <v>18621396.489999991</v>
      </c>
      <c r="L62" s="177">
        <f t="shared" si="13"/>
        <v>124383343.34</v>
      </c>
      <c r="M62" s="177">
        <f t="shared" si="13"/>
        <v>49436269.310000032</v>
      </c>
      <c r="N62" s="177">
        <f t="shared" si="13"/>
        <v>-20652340.069999933</v>
      </c>
      <c r="O62" s="177">
        <f t="shared" si="13"/>
        <v>193182523.93000007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606428723.15000021</v>
      </c>
      <c r="T62" s="295">
        <f t="shared" si="4"/>
        <v>0.16565922450624204</v>
      </c>
    </row>
    <row r="63" spans="1:20">
      <c r="A63" s="170">
        <v>7511</v>
      </c>
      <c r="B63" s="335" t="str">
        <f>+VLOOKUP($A63,Master!$D$22:$G$218,4,FALSE)</f>
        <v>Pozajmice i krediti od domaćih izvora</v>
      </c>
      <c r="C63" s="336"/>
      <c r="D63" s="336"/>
      <c r="E63" s="336"/>
      <c r="F63" s="336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1515711.62</v>
      </c>
      <c r="I63" s="237">
        <f>+INDEX(DataEx!$1:$1048576,MATCH('2015'!$A63,DataEx!$D:$D,0),MATCH('2015'!I$6,DataEx!$7:$7,0))</f>
        <v>12751233.139999999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35395133.140000001</v>
      </c>
      <c r="T63" s="291">
        <f t="shared" si="4"/>
        <v>9.6689521512279067E-3</v>
      </c>
    </row>
    <row r="64" spans="1:20">
      <c r="A64" s="170">
        <v>7512</v>
      </c>
      <c r="B64" s="331" t="str">
        <f>+VLOOKUP($A64,Master!$D$22:$G$218,4,FALSE)</f>
        <v>Pozajmice i krediti od inostranih izvora</v>
      </c>
      <c r="C64" s="332"/>
      <c r="D64" s="332"/>
      <c r="E64" s="332"/>
      <c r="F64" s="332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496529781.13999999</v>
      </c>
      <c r="J64" s="237">
        <f>+INDEX(DataEx!$1:$1048576,MATCH('2015'!$A64,DataEx!$D:$D,0),MATCH('2015'!J$6,DataEx!$7:$7,0))</f>
        <v>360049</v>
      </c>
      <c r="K64" s="237">
        <f>+INDEX(DataEx!$1:$1048576,MATCH('2015'!$A64,DataEx!$D:$D,0),MATCH('2015'!K$6,DataEx!$7:$7,0))</f>
        <v>844590.42999999993</v>
      </c>
      <c r="L64" s="237">
        <f>+INDEX(DataEx!$1:$1048576,MATCH('2015'!$A64,DataEx!$D:$D,0),MATCH('2015'!L$6,DataEx!$7:$7,0))</f>
        <v>858399.53999999992</v>
      </c>
      <c r="M64" s="237">
        <f>+INDEX(DataEx!$1:$1048576,MATCH('2015'!$A64,DataEx!$D:$D,0),MATCH('2015'!M$6,DataEx!$7:$7,0))</f>
        <v>2630650.0099999998</v>
      </c>
      <c r="N64" s="237">
        <f>+INDEX(DataEx!$1:$1048576,MATCH('2015'!$A64,DataEx!$D:$D,0),MATCH('2015'!N$6,DataEx!$7:$7,0))</f>
        <v>857073.49999999988</v>
      </c>
      <c r="O64" s="237">
        <f>+INDEX(DataEx!$1:$1048576,MATCH('2015'!$A64,DataEx!$D:$D,0),MATCH('2015'!O$6,DataEx!$7:$7,0))</f>
        <v>603054.99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503044601.72000003</v>
      </c>
      <c r="T64" s="291">
        <f t="shared" si="4"/>
        <v>0.13741759819706614</v>
      </c>
    </row>
    <row r="65" spans="1:20">
      <c r="A65" s="170">
        <v>72</v>
      </c>
      <c r="B65" s="331" t="str">
        <f>+VLOOKUP($A65,Master!$D$22:$G$218,4,FALSE)</f>
        <v>Primici od prodaje imovine</v>
      </c>
      <c r="C65" s="332"/>
      <c r="D65" s="332"/>
      <c r="E65" s="332"/>
      <c r="F65" s="332"/>
      <c r="G65" s="237">
        <f>+INDEX(DataEx!$1:$1048576,MATCH('2015'!$A65,DataEx!$D:$D,0),MATCH('2015'!G$6,DataEx!$7:$7,0))</f>
        <v>11355.319999999949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23946.27</v>
      </c>
      <c r="K65" s="237">
        <f>+INDEX(DataEx!$1:$1048576,MATCH('2015'!$A65,DataEx!$D:$D,0),MATCH('2015'!K$6,DataEx!$7:$7,0))</f>
        <v>2673826.0900000003</v>
      </c>
      <c r="L65" s="237">
        <f>+INDEX(DataEx!$1:$1048576,MATCH('2015'!$A65,DataEx!$D:$D,0),MATCH('2015'!L$6,DataEx!$7:$7,0))</f>
        <v>40019.590000000004</v>
      </c>
      <c r="M65" s="237">
        <f>+INDEX(DataEx!$1:$1048576,MATCH('2015'!$A65,DataEx!$D:$D,0),MATCH('2015'!M$6,DataEx!$7:$7,0))</f>
        <v>827672.55999999994</v>
      </c>
      <c r="N65" s="237">
        <f>+INDEX(DataEx!$1:$1048576,MATCH('2015'!$A65,DataEx!$D:$D,0),MATCH('2015'!N$6,DataEx!$7:$7,0))</f>
        <v>1708340.73</v>
      </c>
      <c r="O65" s="237">
        <f>+INDEX(DataEx!$1:$1048576,MATCH('2015'!$A65,DataEx!$D:$D,0),MATCH('2015'!O$6,DataEx!$7:$7,0))</f>
        <v>12333.03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6464366.54</v>
      </c>
      <c r="T65" s="291">
        <f t="shared" si="4"/>
        <v>1.7658826290053815E-3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17790044.940000042</v>
      </c>
      <c r="H66" s="251">
        <f t="shared" ref="H66:R66" si="14">-H61-SUM(H63:H65)</f>
        <v>21086743.22000004</v>
      </c>
      <c r="I66" s="251">
        <f t="shared" si="14"/>
        <v>-468566941.03999996</v>
      </c>
      <c r="J66" s="251">
        <f t="shared" si="14"/>
        <v>137299542.09999999</v>
      </c>
      <c r="K66" s="251">
        <f t="shared" si="14"/>
        <v>15102979.969999991</v>
      </c>
      <c r="L66" s="251">
        <f t="shared" si="14"/>
        <v>123484924.21000001</v>
      </c>
      <c r="M66" s="251">
        <f t="shared" si="14"/>
        <v>45977946.740000032</v>
      </c>
      <c r="N66" s="251">
        <f t="shared" si="14"/>
        <v>-23217754.299999934</v>
      </c>
      <c r="O66" s="251">
        <f t="shared" si="14"/>
        <v>192567135.91000006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61524621.750000283</v>
      </c>
      <c r="T66" s="297">
        <f t="shared" si="4"/>
        <v>1.6806791528942631E-2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418" t="str">
        <f>+Master!G245</f>
        <v>Plan ostvarenja budžeta</v>
      </c>
      <c r="C102" s="419"/>
      <c r="D102" s="419"/>
      <c r="E102" s="419"/>
      <c r="F102" s="419"/>
      <c r="G102" s="411">
        <v>2015</v>
      </c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3"/>
      <c r="S102" s="116" t="str">
        <f>+S7</f>
        <v>BDP</v>
      </c>
      <c r="T102" s="117">
        <f>+T7</f>
        <v>3660700000</v>
      </c>
    </row>
    <row r="103" spans="1:21" ht="15.75" customHeight="1">
      <c r="B103" s="420"/>
      <c r="C103" s="421"/>
      <c r="D103" s="421"/>
      <c r="E103" s="421"/>
      <c r="F103" s="422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1" t="str">
        <f>+Master!G239</f>
        <v>Jan - Dec</v>
      </c>
      <c r="T103" s="413">
        <f>+T8</f>
        <v>0</v>
      </c>
    </row>
    <row r="104" spans="1:21" ht="13.5" thickBot="1">
      <c r="B104" s="423"/>
      <c r="C104" s="424"/>
      <c r="D104" s="424"/>
      <c r="E104" s="424"/>
      <c r="F104" s="425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4" t="str">
        <f>+VLOOKUP(LEFT($A105,LEN(A105)-1)*1,Master!$D$22:$G$218,4,FALSE)</f>
        <v>Prihodi budžeta</v>
      </c>
      <c r="C105" s="415"/>
      <c r="D105" s="415"/>
      <c r="E105" s="415"/>
      <c r="F105" s="415"/>
      <c r="G105" s="97">
        <f>+G106+G115+SUM(G120:G124)</f>
        <v>69711123.673160329</v>
      </c>
      <c r="H105" s="97">
        <f t="shared" ref="H105:Q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115436070.88666166</v>
      </c>
      <c r="Q105" s="97">
        <f t="shared" si="18"/>
        <v>100830471.93450241</v>
      </c>
      <c r="R105" s="97">
        <f>+R106+R115+SUM(R120:R124)</f>
        <v>157356889.11376727</v>
      </c>
      <c r="S105" s="122">
        <f>+SUM(G105:R105)</f>
        <v>1329179261.6533833</v>
      </c>
      <c r="T105" s="123">
        <f>+S105/$T$7</f>
        <v>0.36309428842936686</v>
      </c>
      <c r="U105" s="304"/>
    </row>
    <row r="106" spans="1:21">
      <c r="A106" s="138" t="str">
        <f t="shared" si="17"/>
        <v>711p</v>
      </c>
      <c r="B106" s="416" t="str">
        <f>+VLOOKUP(LEFT($A106,LEN(A106)-1)*1,Master!$D$22:$G$218,4,FALSE)</f>
        <v>Porezi</v>
      </c>
      <c r="C106" s="417"/>
      <c r="D106" s="417"/>
      <c r="E106" s="417"/>
      <c r="F106" s="417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0.22746267641963056</v>
      </c>
      <c r="U106" s="303"/>
    </row>
    <row r="107" spans="1:21">
      <c r="A107" s="138" t="str">
        <f t="shared" si="17"/>
        <v>7111p</v>
      </c>
      <c r="B107" s="399" t="str">
        <f>+VLOOKUP(LEFT($A107,LEN(A107)-1)*1,Master!$D$22:$G$218,4,FALSE)</f>
        <v>Porez na dohodak fizičkih lica</v>
      </c>
      <c r="C107" s="400"/>
      <c r="D107" s="400"/>
      <c r="E107" s="400"/>
      <c r="F107" s="400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2.9483334560422694E-2</v>
      </c>
    </row>
    <row r="108" spans="1:21">
      <c r="A108" s="138" t="str">
        <f t="shared" si="17"/>
        <v>7112p</v>
      </c>
      <c r="B108" s="399" t="str">
        <f>+VLOOKUP(LEFT($A108,LEN(A108)-1)*1,Master!$D$22:$G$218,4,FALSE)</f>
        <v>Porez na dobit pravnih lica</v>
      </c>
      <c r="C108" s="400"/>
      <c r="D108" s="400"/>
      <c r="E108" s="400"/>
      <c r="F108" s="400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1.2739519337847272E-2</v>
      </c>
    </row>
    <row r="109" spans="1:21">
      <c r="A109" s="138" t="str">
        <f t="shared" si="17"/>
        <v>7113p</v>
      </c>
      <c r="B109" s="399" t="str">
        <f>+VLOOKUP(LEFT($A109,LEN(A109)-1)*1,Master!$D$22:$G$218,4,FALSE)</f>
        <v>Porez na promet nepokretnosti</v>
      </c>
      <c r="C109" s="400"/>
      <c r="D109" s="400"/>
      <c r="E109" s="400"/>
      <c r="F109" s="400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4.2492634063004544E-4</v>
      </c>
    </row>
    <row r="110" spans="1:21">
      <c r="A110" s="138" t="str">
        <f t="shared" si="17"/>
        <v>7114p</v>
      </c>
      <c r="B110" s="399" t="str">
        <f>+VLOOKUP(LEFT($A110,LEN(A110)-1)*1,Master!$D$22:$G$218,4,FALSE)</f>
        <v>Porez na dodatu vrijednost</v>
      </c>
      <c r="C110" s="400"/>
      <c r="D110" s="400"/>
      <c r="E110" s="400"/>
      <c r="F110" s="400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0.1311894310913358</v>
      </c>
    </row>
    <row r="111" spans="1:21">
      <c r="A111" s="138" t="str">
        <f t="shared" si="17"/>
        <v>7115p</v>
      </c>
      <c r="B111" s="399" t="str">
        <f>+VLOOKUP(LEFT($A111,LEN(A111)-1)*1,Master!$D$22:$G$218,4,FALSE)</f>
        <v>Akcize</v>
      </c>
      <c r="C111" s="400"/>
      <c r="D111" s="400"/>
      <c r="E111" s="400"/>
      <c r="F111" s="400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4.5813585223487316E-2</v>
      </c>
    </row>
    <row r="112" spans="1:21">
      <c r="A112" s="138" t="str">
        <f t="shared" si="17"/>
        <v>7116p</v>
      </c>
      <c r="B112" s="399" t="str">
        <f>+VLOOKUP(LEFT($A112,LEN(A112)-1)*1,Master!$D$22:$G$218,4,FALSE)</f>
        <v>Porez na međunarodnu trgovinu i transakcije</v>
      </c>
      <c r="C112" s="400"/>
      <c r="D112" s="400"/>
      <c r="E112" s="400"/>
      <c r="F112" s="400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6.249198881385064E-3</v>
      </c>
    </row>
    <row r="113" spans="1:20">
      <c r="A113" s="138" t="str">
        <f t="shared" si="17"/>
        <v>7117p</v>
      </c>
      <c r="B113" s="399" t="str">
        <f>+VLOOKUP(LEFT($A113,LEN(A113)-1)*1,Master!$D$22:$G$218,4,FALSE)</f>
        <v>Lokalni porezi</v>
      </c>
      <c r="C113" s="400"/>
      <c r="D113" s="400"/>
      <c r="E113" s="400"/>
      <c r="F113" s="400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9" t="str">
        <f>+VLOOKUP(LEFT($A114,LEN(A114)-1)*1,Master!$D$22:$G$218,4,FALSE)</f>
        <v>Ostali republički porezi</v>
      </c>
      <c r="C114" s="400"/>
      <c r="D114" s="400"/>
      <c r="E114" s="400"/>
      <c r="F114" s="400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1.5626809845223643E-3</v>
      </c>
    </row>
    <row r="115" spans="1:20">
      <c r="A115" s="138" t="str">
        <f t="shared" si="17"/>
        <v>712p</v>
      </c>
      <c r="B115" s="409" t="str">
        <f>+VLOOKUP(LEFT($A115,LEN(A115)-1)*1,Master!$D$22:$G$218,4,FALSE)</f>
        <v>Doprinosi</v>
      </c>
      <c r="C115" s="410"/>
      <c r="D115" s="410"/>
      <c r="E115" s="410"/>
      <c r="F115" s="410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0.11404708737487389</v>
      </c>
    </row>
    <row r="116" spans="1:20">
      <c r="A116" s="138" t="str">
        <f t="shared" si="17"/>
        <v>7121p</v>
      </c>
      <c r="B116" s="399" t="str">
        <f>+VLOOKUP(LEFT($A116,LEN(A116)-1)*1,Master!$D$22:$G$218,4,FALSE)</f>
        <v>Doprinosi za penzijsko i invalidsko osiguranje</v>
      </c>
      <c r="C116" s="400"/>
      <c r="D116" s="400"/>
      <c r="E116" s="400"/>
      <c r="F116" s="400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6.7311005832159376E-2</v>
      </c>
    </row>
    <row r="117" spans="1:20">
      <c r="A117" s="138" t="str">
        <f t="shared" si="17"/>
        <v>7122p</v>
      </c>
      <c r="B117" s="399" t="str">
        <f>+VLOOKUP(LEFT($A117,LEN(A117)-1)*1,Master!$D$22:$G$218,4,FALSE)</f>
        <v>Doprinosi za zdravstveno osiguranje</v>
      </c>
      <c r="C117" s="400"/>
      <c r="D117" s="400"/>
      <c r="E117" s="400"/>
      <c r="F117" s="400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3.9734438070711912E-2</v>
      </c>
    </row>
    <row r="118" spans="1:20">
      <c r="A118" s="138" t="str">
        <f t="shared" si="17"/>
        <v>7123p</v>
      </c>
      <c r="B118" s="399" t="str">
        <f>+VLOOKUP(LEFT($A118,LEN(A118)-1)*1,Master!$D$22:$G$218,4,FALSE)</f>
        <v>Doprinosi za osiguranje od nezaposlenosti</v>
      </c>
      <c r="C118" s="400"/>
      <c r="D118" s="400"/>
      <c r="E118" s="400"/>
      <c r="F118" s="400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3.475210134368723E-3</v>
      </c>
    </row>
    <row r="119" spans="1:20">
      <c r="A119" s="138" t="str">
        <f t="shared" si="17"/>
        <v>7124p</v>
      </c>
      <c r="B119" s="399" t="str">
        <f>+VLOOKUP(LEFT($A119,LEN(A119)-1)*1,Master!$D$22:$G$218,4,FALSE)</f>
        <v>Ostali doprinosi</v>
      </c>
      <c r="C119" s="400"/>
      <c r="D119" s="400"/>
      <c r="E119" s="400"/>
      <c r="F119" s="400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3.5264333376338738E-3</v>
      </c>
    </row>
    <row r="120" spans="1:20">
      <c r="A120" s="138" t="str">
        <f t="shared" si="17"/>
        <v>713p</v>
      </c>
      <c r="B120" s="403" t="str">
        <f>+VLOOKUP(LEFT($A120,LEN(A120)-1)*1,Master!$D$22:$G$218,4,FALSE)</f>
        <v>Takse</v>
      </c>
      <c r="C120" s="404"/>
      <c r="D120" s="404"/>
      <c r="E120" s="404"/>
      <c r="F120" s="404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4.6173919372392239E-3</v>
      </c>
    </row>
    <row r="121" spans="1:20">
      <c r="A121" s="138" t="str">
        <f t="shared" si="17"/>
        <v>714p</v>
      </c>
      <c r="B121" s="403" t="str">
        <f>+VLOOKUP(LEFT($A121,LEN(A121)-1)*1,Master!$D$22:$G$218,4,FALSE)</f>
        <v>Naknade</v>
      </c>
      <c r="C121" s="404"/>
      <c r="D121" s="404"/>
      <c r="E121" s="404"/>
      <c r="F121" s="404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1378353.6704010672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1342481.0432510113</v>
      </c>
      <c r="S121" s="128">
        <f t="shared" si="20"/>
        <v>13478728.643637203</v>
      </c>
      <c r="T121" s="129">
        <f t="shared" si="21"/>
        <v>3.6820085348805427E-3</v>
      </c>
    </row>
    <row r="122" spans="1:20">
      <c r="A122" s="138" t="str">
        <f t="shared" si="17"/>
        <v>715p</v>
      </c>
      <c r="B122" s="403" t="str">
        <f>+VLOOKUP(LEFT($A122,LEN(A122)-1)*1,Master!$D$22:$G$218,4,FALSE)</f>
        <v>Ostali prihodi</v>
      </c>
      <c r="C122" s="404"/>
      <c r="D122" s="404"/>
      <c r="E122" s="404"/>
      <c r="F122" s="404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1.0098338113757745E-2</v>
      </c>
    </row>
    <row r="123" spans="1:20">
      <c r="A123" s="138" t="str">
        <f t="shared" si="17"/>
        <v>73p</v>
      </c>
      <c r="B123" s="403" t="str">
        <f>+VLOOKUP(LEFT($A123,LEN(A123)-1)*1,Master!$D$22:$G$218,4,FALSE)</f>
        <v>Primici od otplate kredita i sredstva prenesena iz prethodne godine</v>
      </c>
      <c r="C123" s="404"/>
      <c r="D123" s="404"/>
      <c r="E123" s="404"/>
      <c r="F123" s="404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1.3860048294856956E-3</v>
      </c>
    </row>
    <row r="124" spans="1:20" ht="13.5" thickBot="1">
      <c r="A124" s="138" t="str">
        <f t="shared" si="17"/>
        <v>74p</v>
      </c>
      <c r="B124" s="405" t="str">
        <f>+VLOOKUP(LEFT($A124,LEN(A124)-1)*1,Master!$D$22:$G$218,4,FALSE)</f>
        <v>Donacije i transferi</v>
      </c>
      <c r="C124" s="406"/>
      <c r="D124" s="406"/>
      <c r="E124" s="406"/>
      <c r="F124" s="406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1.8007812194992079E-3</v>
      </c>
    </row>
    <row r="125" spans="1:20" ht="13.5" thickBot="1">
      <c r="A125" s="138" t="str">
        <f t="shared" si="17"/>
        <v>4p</v>
      </c>
      <c r="B125" s="391" t="str">
        <f>+VLOOKUP(LEFT($A125,LEN(A125)-1)*1,Master!$D$22:$G$218,4,FALSE)</f>
        <v>Budžetki izdaci</v>
      </c>
      <c r="C125" s="392"/>
      <c r="D125" s="392"/>
      <c r="E125" s="392"/>
      <c r="F125" s="392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0.42750534491217529</v>
      </c>
    </row>
    <row r="126" spans="1:20" ht="13.5" thickBot="1">
      <c r="A126" s="138" t="str">
        <f t="shared" si="17"/>
        <v>41p</v>
      </c>
      <c r="B126" s="407" t="str">
        <f>+VLOOKUP(LEFT($A126,LEN(A126)-1)*1,Master!$D$22:$G$218,4,FALSE)</f>
        <v>Tekući izdaci</v>
      </c>
      <c r="C126" s="408"/>
      <c r="D126" s="408"/>
      <c r="E126" s="408"/>
      <c r="F126" s="408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0.34973413257573693</v>
      </c>
    </row>
    <row r="127" spans="1:20">
      <c r="A127" s="138" t="str">
        <f t="shared" si="17"/>
        <v>40p</v>
      </c>
      <c r="B127" s="401" t="str">
        <f>+VLOOKUP(LEFT($A127,LEN(A127)-1)*1,Master!$D$22:$G$218,4,FALSE)</f>
        <v>Tekući budžetski izdaci</v>
      </c>
      <c r="C127" s="402"/>
      <c r="D127" s="402"/>
      <c r="E127" s="402"/>
      <c r="F127" s="402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0.17259714100308685</v>
      </c>
    </row>
    <row r="128" spans="1:20">
      <c r="A128" s="138" t="str">
        <f t="shared" si="17"/>
        <v>411p</v>
      </c>
      <c r="B128" s="399" t="str">
        <f>+VLOOKUP(LEFT($A128,LEN(A128)-1)*1,Master!$D$22:$G$218,4,FALSE)</f>
        <v>Bruto zarade i doprinosi na teret poslodavca</v>
      </c>
      <c r="C128" s="400"/>
      <c r="D128" s="400"/>
      <c r="E128" s="400"/>
      <c r="F128" s="400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0.10363143571721256</v>
      </c>
    </row>
    <row r="129" spans="1:20">
      <c r="A129" s="138" t="str">
        <f t="shared" si="17"/>
        <v>412p</v>
      </c>
      <c r="B129" s="399" t="str">
        <f>+VLOOKUP(LEFT($A129,LEN(A129)-1)*1,Master!$D$22:$G$218,4,FALSE)</f>
        <v>Ostala lična primanja</v>
      </c>
      <c r="C129" s="400"/>
      <c r="D129" s="400"/>
      <c r="E129" s="400"/>
      <c r="F129" s="400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3.1741483923839698E-3</v>
      </c>
    </row>
    <row r="130" spans="1:20">
      <c r="A130" s="138" t="str">
        <f t="shared" si="17"/>
        <v>413p</v>
      </c>
      <c r="B130" s="399" t="str">
        <f>+VLOOKUP(LEFT($A130,LEN(A130)-1)*1,Master!$D$22:$G$218,4,FALSE)</f>
        <v>Rashodi za materijal</v>
      </c>
      <c r="C130" s="400"/>
      <c r="D130" s="400"/>
      <c r="E130" s="400"/>
      <c r="F130" s="400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8.0329123063894881E-3</v>
      </c>
    </row>
    <row r="131" spans="1:20">
      <c r="A131" s="138" t="str">
        <f t="shared" si="17"/>
        <v>414p</v>
      </c>
      <c r="B131" s="399" t="str">
        <f>+VLOOKUP(LEFT($A131,LEN(A131)-1)*1,Master!$D$22:$G$218,4,FALSE)</f>
        <v>Rashodi za usluge</v>
      </c>
      <c r="C131" s="400"/>
      <c r="D131" s="400"/>
      <c r="E131" s="400"/>
      <c r="F131" s="400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1.1344981429781187E-2</v>
      </c>
    </row>
    <row r="132" spans="1:20">
      <c r="A132" s="138" t="str">
        <f t="shared" si="17"/>
        <v>415p</v>
      </c>
      <c r="B132" s="399" t="str">
        <f>+VLOOKUP(LEFT($A132,LEN(A132)-1)*1,Master!$D$22:$G$218,4,FALSE)</f>
        <v>Rashodi za tekuće održavanje</v>
      </c>
      <c r="C132" s="400"/>
      <c r="D132" s="400"/>
      <c r="E132" s="400"/>
      <c r="F132" s="400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5.6850387439560763E-3</v>
      </c>
    </row>
    <row r="133" spans="1:20">
      <c r="A133" s="138" t="str">
        <f t="shared" si="17"/>
        <v>416p</v>
      </c>
      <c r="B133" s="399" t="str">
        <f>+VLOOKUP(LEFT($A133,LEN(A133)-1)*1,Master!$D$22:$G$218,4,FALSE)</f>
        <v>Kamate</v>
      </c>
      <c r="C133" s="400"/>
      <c r="D133" s="400"/>
      <c r="E133" s="400"/>
      <c r="F133" s="400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2.0697102731717976E-2</v>
      </c>
    </row>
    <row r="134" spans="1:20">
      <c r="A134" s="138" t="str">
        <f t="shared" si="17"/>
        <v>417p</v>
      </c>
      <c r="B134" s="399" t="str">
        <f>+VLOOKUP(LEFT($A134,LEN(A134)-1)*1,Master!$D$22:$G$218,4,FALSE)</f>
        <v>Renta</v>
      </c>
      <c r="C134" s="400"/>
      <c r="D134" s="400"/>
      <c r="E134" s="400"/>
      <c r="F134" s="400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2.2749639385909793E-3</v>
      </c>
    </row>
    <row r="135" spans="1:20">
      <c r="A135" s="138" t="str">
        <f t="shared" si="17"/>
        <v>418p</v>
      </c>
      <c r="B135" s="399" t="str">
        <f>+VLOOKUP(LEFT($A135,LEN(A135)-1)*1,Master!$D$22:$G$218,4,FALSE)</f>
        <v>Subvencije</v>
      </c>
      <c r="C135" s="400"/>
      <c r="D135" s="400"/>
      <c r="E135" s="400"/>
      <c r="F135" s="400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5.8053377769279099E-3</v>
      </c>
    </row>
    <row r="136" spans="1:20">
      <c r="A136" s="138" t="str">
        <f t="shared" si="17"/>
        <v>419p</v>
      </c>
      <c r="B136" s="399" t="str">
        <f>+VLOOKUP(LEFT($A136,LEN(A136)-1)*1,Master!$D$22:$G$218,4,FALSE)</f>
        <v>Ostali izdaci</v>
      </c>
      <c r="C136" s="400"/>
      <c r="D136" s="400"/>
      <c r="E136" s="400"/>
      <c r="F136" s="400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8.1678241101428659E-3</v>
      </c>
    </row>
    <row r="137" spans="1:20">
      <c r="A137" s="138" t="str">
        <f t="shared" si="17"/>
        <v>440p</v>
      </c>
      <c r="B137" s="399" t="str">
        <f>+VLOOKUP(LEFT($A137,LEN(A137)-1)*1,Master!$D$22:$G$218,4,FALSE)</f>
        <v>Kapitalni izdaci u tekućem budžetu</v>
      </c>
      <c r="C137" s="400"/>
      <c r="D137" s="400"/>
      <c r="E137" s="400"/>
      <c r="F137" s="400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3.7833958559838269E-3</v>
      </c>
    </row>
    <row r="138" spans="1:20">
      <c r="A138" s="138" t="str">
        <f t="shared" si="17"/>
        <v>42p</v>
      </c>
      <c r="B138" s="385" t="str">
        <f>+VLOOKUP(LEFT($A138,LEN(A138)-1)*1,Master!$D$22:$G$218,4,FALSE)</f>
        <v>Transferi za socijalnu zaštitu</v>
      </c>
      <c r="C138" s="386"/>
      <c r="D138" s="386"/>
      <c r="E138" s="386"/>
      <c r="F138" s="386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0.13790955964706206</v>
      </c>
    </row>
    <row r="139" spans="1:20">
      <c r="A139" s="138" t="str">
        <f t="shared" si="17"/>
        <v>421p</v>
      </c>
      <c r="B139" s="399" t="str">
        <f>+VLOOKUP(LEFT($A139,LEN(A139)-1)*1,Master!$D$22:$G$218,4,FALSE)</f>
        <v>Prava iz oblasti socijalne zaštite</v>
      </c>
      <c r="C139" s="400"/>
      <c r="D139" s="400"/>
      <c r="E139" s="400"/>
      <c r="F139" s="400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1.6535259649793754E-2</v>
      </c>
    </row>
    <row r="140" spans="1:20">
      <c r="A140" s="138" t="str">
        <f t="shared" si="17"/>
        <v>422p</v>
      </c>
      <c r="B140" s="399" t="str">
        <f>+VLOOKUP(LEFT($A140,LEN(A140)-1)*1,Master!$D$22:$G$218,4,FALSE)</f>
        <v>Sredstva za tehnološke viškove</v>
      </c>
      <c r="C140" s="400"/>
      <c r="D140" s="400"/>
      <c r="E140" s="400"/>
      <c r="F140" s="400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5.3104597481356021E-3</v>
      </c>
    </row>
    <row r="141" spans="1:20">
      <c r="A141" s="138" t="str">
        <f t="shared" si="17"/>
        <v>423p</v>
      </c>
      <c r="B141" s="399" t="str">
        <f>+VLOOKUP(LEFT($A141,LEN(A141)-1)*1,Master!$D$22:$G$218,4,FALSE)</f>
        <v>Prava iz oblasti penzijskog i invalidskog osiguranja</v>
      </c>
      <c r="C141" s="400"/>
      <c r="D141" s="400"/>
      <c r="E141" s="400"/>
      <c r="F141" s="400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0.10993932854372113</v>
      </c>
    </row>
    <row r="142" spans="1:20">
      <c r="A142" s="138" t="str">
        <f t="shared" si="17"/>
        <v>424p</v>
      </c>
      <c r="B142" s="399" t="str">
        <f>+VLOOKUP(LEFT($A142,LEN(A142)-1)*1,Master!$D$22:$G$218,4,FALSE)</f>
        <v>Ostala prava iz oblasti zdravstvene zaštite</v>
      </c>
      <c r="C142" s="400"/>
      <c r="D142" s="400"/>
      <c r="E142" s="400"/>
      <c r="F142" s="400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4.0975769661540139E-3</v>
      </c>
    </row>
    <row r="143" spans="1:20">
      <c r="A143" s="138" t="str">
        <f t="shared" si="17"/>
        <v>425p</v>
      </c>
      <c r="B143" s="399" t="str">
        <f>+VLOOKUP(LEFT($A143,LEN(A143)-1)*1,Master!$D$22:$G$218,4,FALSE)</f>
        <v>Ostala prava iz zdravstvenog osiguranja</v>
      </c>
      <c r="C143" s="400"/>
      <c r="D143" s="400"/>
      <c r="E143" s="400"/>
      <c r="F143" s="400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2.0269347392575182E-3</v>
      </c>
    </row>
    <row r="144" spans="1:20">
      <c r="A144" s="138" t="str">
        <f t="shared" si="17"/>
        <v>43p</v>
      </c>
      <c r="B144" s="393" t="str">
        <f>+VLOOKUP(LEFT($A144,LEN(A144)-1)*1,Master!$D$22:$G$218,4,FALSE)</f>
        <v xml:space="preserve">Transferi institucijama, pojedincima, nevladinom i javnom sektoru </v>
      </c>
      <c r="C144" s="394"/>
      <c r="D144" s="394"/>
      <c r="E144" s="394"/>
      <c r="F144" s="394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3.5046492916655285E-2</v>
      </c>
    </row>
    <row r="145" spans="1:20">
      <c r="A145" s="138" t="str">
        <f t="shared" si="17"/>
        <v>44p</v>
      </c>
      <c r="B145" s="393" t="str">
        <f>+VLOOKUP(LEFT($A145,LEN(A145)-1)*1,Master!$D$22:$G$218,4,FALSE)</f>
        <v>Kapitalni budžet</v>
      </c>
      <c r="C145" s="394"/>
      <c r="D145" s="394"/>
      <c r="E145" s="394"/>
      <c r="F145" s="394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7.777121233643837E-2</v>
      </c>
    </row>
    <row r="146" spans="1:20">
      <c r="A146" s="138" t="str">
        <f t="shared" si="17"/>
        <v>451p</v>
      </c>
      <c r="B146" s="383" t="str">
        <f>+VLOOKUP(LEFT($A146,LEN(A146)-1)*1,Master!$D$22:$G$218,4,FALSE)</f>
        <v>Pozajmice i krediti</v>
      </c>
      <c r="C146" s="384"/>
      <c r="D146" s="384"/>
      <c r="E146" s="384"/>
      <c r="F146" s="384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6.1463654492310209E-4</v>
      </c>
    </row>
    <row r="147" spans="1:20">
      <c r="A147" s="138" t="str">
        <f t="shared" si="17"/>
        <v>47p</v>
      </c>
      <c r="B147" s="383" t="str">
        <f>+VLOOKUP(LEFT($A147,LEN(A147)-1)*1,Master!$D$22:$G$218,4,FALSE)</f>
        <v>Rezerve</v>
      </c>
      <c r="C147" s="384"/>
      <c r="D147" s="384"/>
      <c r="E147" s="384"/>
      <c r="F147" s="384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3.5663024640096149E-3</v>
      </c>
    </row>
    <row r="148" spans="1:20" ht="13.5" thickBot="1">
      <c r="A148" s="138" t="str">
        <f t="shared" si="17"/>
        <v>462p</v>
      </c>
      <c r="B148" s="387" t="str">
        <f>+VLOOKUP(LEFT($A148,LEN(A148)-1)*1,Master!$D$22:$G$218,4,FALSE)</f>
        <v>Otplata garancija</v>
      </c>
      <c r="C148" s="388"/>
      <c r="D148" s="388"/>
      <c r="E148" s="388"/>
      <c r="F148" s="388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5" t="str">
        <f>+VLOOKUP(LEFT($A149,LEN(A149)-1)*1,Master!$D$22:$G$218,4,FALSE)</f>
        <v>Suficit / deficit</v>
      </c>
      <c r="C149" s="396"/>
      <c r="D149" s="396"/>
      <c r="E149" s="396"/>
      <c r="F149" s="396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-14977997.123338342</v>
      </c>
      <c r="Q149" s="97">
        <f t="shared" si="27"/>
        <v>-29583596.075497597</v>
      </c>
      <c r="R149" s="97">
        <f t="shared" si="27"/>
        <v>26942821.103767261</v>
      </c>
      <c r="S149" s="114">
        <f t="shared" si="20"/>
        <v>-235789554.46661687</v>
      </c>
      <c r="T149" s="115">
        <f t="shared" si="21"/>
        <v>-6.441105648280844E-2</v>
      </c>
    </row>
    <row r="150" spans="1:20" ht="13.5" thickBot="1">
      <c r="A150" s="139" t="str">
        <f>+CONCATENATE(A57,"p")</f>
        <v>1001p</v>
      </c>
      <c r="B150" s="397" t="str">
        <f>+VLOOKUP(LEFT($A150,LEN(A150)-1)*1,Master!$D$22:$G$218,4,FALSE)</f>
        <v>Primarni bilans</v>
      </c>
      <c r="C150" s="398"/>
      <c r="D150" s="398"/>
      <c r="E150" s="398"/>
      <c r="F150" s="398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-8664173.4591716751</v>
      </c>
      <c r="Q150" s="98">
        <f t="shared" si="28"/>
        <v>-23269772.411330931</v>
      </c>
      <c r="R150" s="98">
        <f t="shared" si="28"/>
        <v>33256644.767933927</v>
      </c>
      <c r="S150" s="114">
        <f t="shared" si="20"/>
        <v>-160023670.49661687</v>
      </c>
      <c r="T150" s="115">
        <f t="shared" si="21"/>
        <v>-4.3713953751090467E-2</v>
      </c>
    </row>
    <row r="151" spans="1:20">
      <c r="A151" s="139" t="str">
        <f>+CONCATENATE(A58,"p")</f>
        <v>46p</v>
      </c>
      <c r="B151" s="385" t="str">
        <f>+VLOOKUP(LEFT($A151,LEN(A151)-1)*1,Master!$D$22:$G$218,4,FALSE)</f>
        <v>Otplata dugova</v>
      </c>
      <c r="C151" s="386"/>
      <c r="D151" s="386"/>
      <c r="E151" s="386"/>
      <c r="F151" s="386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0.10880216471439892</v>
      </c>
    </row>
    <row r="152" spans="1:20">
      <c r="A152" s="139" t="str">
        <f>+CONCATENATE(A59,"p")</f>
        <v>4611p</v>
      </c>
      <c r="B152" s="381" t="str">
        <f>+VLOOKUP(LEFT($A152,LEN(A152)-1)*1,Master!$D$22:$G$218,4,FALSE)</f>
        <v>Otplata hartija od vrijednosti i kredita rezidentima</v>
      </c>
      <c r="C152" s="382"/>
      <c r="D152" s="382"/>
      <c r="E152" s="382"/>
      <c r="F152" s="382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1.2759887977709179E-2</v>
      </c>
    </row>
    <row r="153" spans="1:20">
      <c r="A153" s="139" t="str">
        <f>+CONCATENATE(A60,"p")</f>
        <v>4612p</v>
      </c>
      <c r="B153" s="383" t="str">
        <f>+VLOOKUP(LEFT($A153,LEN(A153)-1)*1,Master!$D$22:$G$218,4,FALSE)</f>
        <v>Otplata hartija od vrijednosti i kredita nerezidentima</v>
      </c>
      <c r="C153" s="384"/>
      <c r="D153" s="384"/>
      <c r="E153" s="384"/>
      <c r="F153" s="384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8.6806043229436997E-2</v>
      </c>
    </row>
    <row r="154" spans="1:20" ht="13.5" thickBot="1">
      <c r="A154" s="139" t="str">
        <f>+CONCATENATE(A54,"p")</f>
        <v>4630p</v>
      </c>
      <c r="B154" s="387" t="str">
        <f>+VLOOKUP(LEFT($A154,LEN(A154)-1)*1,Master!$D$22:$G$218,4,FALSE)</f>
        <v>Otplata obaveza iz prethodnih godina</v>
      </c>
      <c r="C154" s="388"/>
      <c r="D154" s="388"/>
      <c r="E154" s="388"/>
      <c r="F154" s="388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9.236233507252712E-3</v>
      </c>
    </row>
    <row r="155" spans="1:20" ht="13.5" thickBot="1">
      <c r="A155" s="139" t="str">
        <f t="shared" ref="A155:A160" si="30">+CONCATENATE(A61,"p")</f>
        <v>1002p</v>
      </c>
      <c r="B155" s="389" t="str">
        <f>+VLOOKUP(LEFT($A155,LEN(A155)-1)*1,Master!$D$22:$G$218,4,FALSE)</f>
        <v>Nedostajuća sredstva</v>
      </c>
      <c r="C155" s="390"/>
      <c r="D155" s="390"/>
      <c r="E155" s="390"/>
      <c r="F155" s="390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-48169004.154171675</v>
      </c>
      <c r="Q155" s="79">
        <f t="shared" si="31"/>
        <v>-62774603.106330931</v>
      </c>
      <c r="R155" s="79">
        <f t="shared" si="31"/>
        <v>-6248185.9270660728</v>
      </c>
      <c r="S155" s="118">
        <f t="shared" si="20"/>
        <v>-634081638.83661699</v>
      </c>
      <c r="T155" s="119">
        <f t="shared" si="21"/>
        <v>-0.17321322119720736</v>
      </c>
    </row>
    <row r="156" spans="1:20" ht="13.5" thickBot="1">
      <c r="A156" s="139" t="str">
        <f t="shared" si="30"/>
        <v>1003p</v>
      </c>
      <c r="B156" s="391" t="str">
        <f>+VLOOKUP(LEFT($A156,LEN(A156)-1)*1,Master!$D$22:$G$218,4,FALSE)</f>
        <v>Finansiranje</v>
      </c>
      <c r="C156" s="392"/>
      <c r="D156" s="392"/>
      <c r="E156" s="392"/>
      <c r="F156" s="392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48169004.154171675</v>
      </c>
      <c r="Q156" s="97">
        <f t="shared" si="32"/>
        <v>62774603.106330931</v>
      </c>
      <c r="R156" s="97">
        <f t="shared" si="32"/>
        <v>6248185.9270660728</v>
      </c>
      <c r="S156" s="120">
        <f t="shared" si="20"/>
        <v>634081638.83661699</v>
      </c>
      <c r="T156" s="121">
        <f t="shared" si="21"/>
        <v>0.17321322119720736</v>
      </c>
    </row>
    <row r="157" spans="1:20">
      <c r="A157" s="139" t="str">
        <f t="shared" si="30"/>
        <v>7511p</v>
      </c>
      <c r="B157" s="381" t="str">
        <f>+VLOOKUP(LEFT($A157,LEN(A157)-1)*1,Master!$D$22:$G$218,4,FALSE)</f>
        <v>Pozajmice i krediti od domaćih izvora</v>
      </c>
      <c r="C157" s="382"/>
      <c r="D157" s="382"/>
      <c r="E157" s="382"/>
      <c r="F157" s="382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3" t="str">
        <f>+VLOOKUP(LEFT($A158,LEN(A158)-1)*1,Master!$D$22:$G$218,4,FALSE)</f>
        <v>Pozajmice i krediti od inostranih izvora</v>
      </c>
      <c r="C158" s="384"/>
      <c r="D158" s="384"/>
      <c r="E158" s="384"/>
      <c r="F158" s="384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0.17321322119720742</v>
      </c>
    </row>
    <row r="159" spans="1:20">
      <c r="A159" s="139" t="str">
        <f t="shared" si="30"/>
        <v>72p</v>
      </c>
      <c r="B159" s="383" t="str">
        <f>+VLOOKUP(LEFT($A159,LEN(A159)-1)*1,Master!$D$22:$G$218,4,FALSE)</f>
        <v>Primici od prodaje imovine</v>
      </c>
      <c r="C159" s="384"/>
      <c r="D159" s="384"/>
      <c r="E159" s="384"/>
      <c r="F159" s="384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-4671132.4155464172</v>
      </c>
      <c r="Q160" s="101">
        <f t="shared" si="33"/>
        <v>9934466.5366128385</v>
      </c>
      <c r="R160" s="101">
        <f t="shared" si="33"/>
        <v>-46591950.64265202</v>
      </c>
      <c r="S160" s="112">
        <f t="shared" si="20"/>
        <v>-2.384185791015625E-7</v>
      </c>
      <c r="T160" s="113">
        <f t="shared" si="21"/>
        <v>-6.5129231868648758E-17</v>
      </c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60"/>
  <sheetViews>
    <sheetView workbookViewId="0">
      <pane ySplit="5" topLeftCell="A6" activePane="bottomLeft" state="frozen"/>
      <selection activeCell="DK219" sqref="DK219"/>
      <selection pane="bottomLeft" activeCell="B7" sqref="B7:F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426" t="str">
        <f>+Master!G244</f>
        <v>Ostvarenje budžeta</v>
      </c>
      <c r="C7" s="366"/>
      <c r="D7" s="366"/>
      <c r="E7" s="366"/>
      <c r="F7" s="366"/>
      <c r="G7" s="373">
        <v>2014</v>
      </c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7"/>
      <c r="S7" s="261" t="str">
        <f>+Master!G241</f>
        <v>BDP</v>
      </c>
      <c r="T7" s="262">
        <v>3424880000</v>
      </c>
    </row>
    <row r="8" spans="1:20" ht="16.5" customHeight="1">
      <c r="A8" s="170"/>
      <c r="B8" s="367"/>
      <c r="C8" s="368"/>
      <c r="D8" s="368"/>
      <c r="E8" s="368"/>
      <c r="F8" s="369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3" t="s">
        <v>712</v>
      </c>
      <c r="T8" s="377"/>
    </row>
    <row r="9" spans="1:20" ht="13.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0.39471548684625446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0.24327964265025342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3.0484519653243326E-2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1.3145094572656561E-2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4.3195670505243977E-4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0.14528660647964309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4.5685380728667867E-2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6.5024846009203241E-3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1.7435999100698422E-3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0.12972812026990727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7.8869983193571747E-2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4.409926875686155E-2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3.5505236358646139E-3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3.2083446836093524E-3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4.381756394384621E-3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4.9511196158697531E-3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8.6222120629043941E-3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2.1554629797248372E-3</v>
      </c>
    </row>
    <row r="29" spans="1:20" ht="13.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1.5971728732101561E-3</v>
      </c>
    </row>
    <row r="30" spans="1:20" ht="13.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0.4246643949101867</v>
      </c>
    </row>
    <row r="31" spans="1:20" ht="13.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0.40272132702751623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0.20191224472390273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0.1130968723108547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3.4529722384433882E-3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8.3463611425801786E-3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1.5155821707621865E-2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6.2119968495246555E-3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2.1893313324846418E-2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2.349863849244353E-3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5.3802945913433466E-3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7.2344790124033546E-3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1.8790269697040479E-2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0.14369788434047323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1.806338149657798E-2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6.5952025764406327E-3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0.11223483533729647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4.4425310492630403E-3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2.361933880895097E-3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2.8920647170119829E-2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2.1943067882670354E-2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7.2554360152764469E-4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3.9512458013127461E-3</v>
      </c>
    </row>
    <row r="53" spans="1:20" ht="13.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4.4553184199154425E-3</v>
      </c>
    </row>
    <row r="54" spans="1:20" ht="13.5" thickBot="1">
      <c r="A54" s="170">
        <v>4630</v>
      </c>
      <c r="B54" s="347" t="str">
        <f>+VLOOKUP($A54,Master!$D$22:$G$218,4,TRUE)</f>
        <v>Otplata obaveza iz prethodnih godina</v>
      </c>
      <c r="C54" s="348"/>
      <c r="D54" s="348"/>
      <c r="E54" s="348"/>
      <c r="F54" s="348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1.9058442970264655E-2</v>
      </c>
    </row>
    <row r="55" spans="1:20" ht="13.5" thickBot="1">
      <c r="A55" s="71">
        <v>1005</v>
      </c>
      <c r="B55" s="387" t="str">
        <f>+VLOOKUP($A55,Master!$D$22:$G$220,4,FALSE)</f>
        <v>Neto povećanje obaveza</v>
      </c>
      <c r="C55" s="388"/>
      <c r="D55" s="388"/>
      <c r="E55" s="388"/>
      <c r="F55" s="388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-2.9948908063932172E-2</v>
      </c>
    </row>
    <row r="57" spans="1:20" ht="13.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-8.0555947390857519E-3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6.1243299701011424E-2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2.9127104248907985E-2</v>
      </c>
    </row>
    <row r="60" spans="1:20" ht="13.5" thickBot="1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3.2116195452103438E-2</v>
      </c>
    </row>
    <row r="61" spans="1:20" ht="13.5" thickBot="1">
      <c r="A61" s="170">
        <v>1002</v>
      </c>
      <c r="B61" s="337" t="str">
        <f>+VLOOKUP($A61,Master!$D$22:$G$218,4,FALSE)</f>
        <v>Nedostajuća sredstva</v>
      </c>
      <c r="C61" s="338"/>
      <c r="D61" s="338"/>
      <c r="E61" s="338"/>
      <c r="F61" s="338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-9.1192207764943578E-2</v>
      </c>
    </row>
    <row r="62" spans="1:20" ht="13.5" thickBot="1">
      <c r="A62" s="170">
        <v>1003</v>
      </c>
      <c r="B62" s="339" t="str">
        <f>+VLOOKUP($A62,Master!$D$22:$G$218,4,FALSE)</f>
        <v>Finansiranje</v>
      </c>
      <c r="C62" s="340"/>
      <c r="D62" s="340"/>
      <c r="E62" s="340"/>
      <c r="F62" s="340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9.1192207764943578E-2</v>
      </c>
    </row>
    <row r="63" spans="1:20">
      <c r="A63" s="170">
        <v>7511</v>
      </c>
      <c r="B63" s="335" t="str">
        <f>+VLOOKUP($A63,Master!$D$22:$G$218,4,FALSE)</f>
        <v>Pozajmice i krediti od domaćih izvora</v>
      </c>
      <c r="C63" s="336"/>
      <c r="D63" s="336"/>
      <c r="E63" s="336"/>
      <c r="F63" s="336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3.0485961455583847E-2</v>
      </c>
    </row>
    <row r="64" spans="1:20">
      <c r="A64" s="170">
        <v>7512</v>
      </c>
      <c r="B64" s="331" t="str">
        <f>+VLOOKUP($A64,Master!$D$22:$G$218,4,FALSE)</f>
        <v>Pozajmice i krediti od inostranih izvora</v>
      </c>
      <c r="C64" s="332"/>
      <c r="D64" s="332"/>
      <c r="E64" s="332"/>
      <c r="F64" s="332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6.0074368652332337E-2</v>
      </c>
    </row>
    <row r="65" spans="1:20">
      <c r="A65" s="170">
        <v>72</v>
      </c>
      <c r="B65" s="331" t="str">
        <f>+VLOOKUP($A65,Master!$D$22:$G$218,4,FALSE)</f>
        <v>Primici od prodaje imovine</v>
      </c>
      <c r="C65" s="332"/>
      <c r="D65" s="332"/>
      <c r="E65" s="332"/>
      <c r="F65" s="332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1.1442499357641729E-3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-5.1237227873675382E-4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418" t="str">
        <f>+Master!G245</f>
        <v>Plan ostvarenja budžeta</v>
      </c>
      <c r="C102" s="419"/>
      <c r="D102" s="419"/>
      <c r="E102" s="419"/>
      <c r="F102" s="419"/>
      <c r="G102" s="411">
        <v>2014</v>
      </c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3"/>
      <c r="S102" s="116" t="str">
        <f>+S7</f>
        <v>BDP</v>
      </c>
      <c r="T102" s="117">
        <v>3393200615</v>
      </c>
    </row>
    <row r="103" spans="1:21" ht="15.75" customHeight="1">
      <c r="B103" s="420"/>
      <c r="C103" s="421"/>
      <c r="D103" s="421"/>
      <c r="E103" s="421"/>
      <c r="F103" s="422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1" t="str">
        <f>+Master!G239</f>
        <v>Jan - Dec</v>
      </c>
      <c r="T103" s="413">
        <f>+T8</f>
        <v>0</v>
      </c>
    </row>
    <row r="104" spans="1:21" ht="13.5" thickBot="1">
      <c r="B104" s="423"/>
      <c r="C104" s="424"/>
      <c r="D104" s="424"/>
      <c r="E104" s="424"/>
      <c r="F104" s="425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4" t="str">
        <f>+VLOOKUP(LEFT($A105,LEN(A105)-1)*1,Master!$D$22:$G$218,4,FALSE)</f>
        <v>Prihodi budžeta</v>
      </c>
      <c r="C105" s="415"/>
      <c r="D105" s="415"/>
      <c r="E105" s="415"/>
      <c r="F105" s="415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0.37258426556176283</v>
      </c>
      <c r="U105" s="304"/>
    </row>
    <row r="106" spans="1:21">
      <c r="A106" s="138" t="str">
        <f t="shared" si="17"/>
        <v>711p</v>
      </c>
      <c r="B106" s="416" t="str">
        <f>+VLOOKUP(LEFT($A106,LEN(A106)-1)*1,Master!$D$22:$G$218,4,FALSE)</f>
        <v>Porezi</v>
      </c>
      <c r="C106" s="417"/>
      <c r="D106" s="417"/>
      <c r="E106" s="417"/>
      <c r="F106" s="417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0.23295090670608337</v>
      </c>
      <c r="U106" s="303"/>
    </row>
    <row r="107" spans="1:21">
      <c r="A107" s="138" t="str">
        <f t="shared" si="17"/>
        <v>7111p</v>
      </c>
      <c r="B107" s="399" t="str">
        <f>+VLOOKUP(LEFT($A107,LEN(A107)-1)*1,Master!$D$22:$G$218,4,FALSE)</f>
        <v>Porez na dohodak fizičkih lica</v>
      </c>
      <c r="C107" s="400"/>
      <c r="D107" s="400"/>
      <c r="E107" s="400"/>
      <c r="F107" s="400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2.8033582085940211E-2</v>
      </c>
    </row>
    <row r="108" spans="1:21">
      <c r="A108" s="138" t="str">
        <f t="shared" si="17"/>
        <v>7112p</v>
      </c>
      <c r="B108" s="399" t="str">
        <f>+VLOOKUP(LEFT($A108,LEN(A108)-1)*1,Master!$D$22:$G$218,4,FALSE)</f>
        <v>Porez na dobit pravnih lica</v>
      </c>
      <c r="C108" s="400"/>
      <c r="D108" s="400"/>
      <c r="E108" s="400"/>
      <c r="F108" s="400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1.2962685271163078E-2</v>
      </c>
    </row>
    <row r="109" spans="1:21">
      <c r="A109" s="138" t="str">
        <f t="shared" si="17"/>
        <v>7113p</v>
      </c>
      <c r="B109" s="399" t="str">
        <f>+VLOOKUP(LEFT($A109,LEN(A109)-1)*1,Master!$D$22:$G$218,4,FALSE)</f>
        <v>Porez na promet nepokretnosti</v>
      </c>
      <c r="C109" s="400"/>
      <c r="D109" s="400"/>
      <c r="E109" s="400"/>
      <c r="F109" s="400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4.5097541312163927E-4</v>
      </c>
    </row>
    <row r="110" spans="1:21">
      <c r="A110" s="138" t="str">
        <f t="shared" si="17"/>
        <v>7114p</v>
      </c>
      <c r="B110" s="399" t="str">
        <f>+VLOOKUP(LEFT($A110,LEN(A110)-1)*1,Master!$D$22:$G$218,4,FALSE)</f>
        <v>Porez na dodatu vrijednost</v>
      </c>
      <c r="C110" s="400"/>
      <c r="D110" s="400"/>
      <c r="E110" s="400"/>
      <c r="F110" s="400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0.13312747615367285</v>
      </c>
    </row>
    <row r="111" spans="1:21">
      <c r="A111" s="138" t="str">
        <f t="shared" si="17"/>
        <v>7115p</v>
      </c>
      <c r="B111" s="399" t="str">
        <f>+VLOOKUP(LEFT($A111,LEN(A111)-1)*1,Master!$D$22:$G$218,4,FALSE)</f>
        <v>Akcize</v>
      </c>
      <c r="C111" s="400"/>
      <c r="D111" s="400"/>
      <c r="E111" s="400"/>
      <c r="F111" s="400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4.9961455153287156E-2</v>
      </c>
    </row>
    <row r="112" spans="1:21">
      <c r="A112" s="138" t="str">
        <f t="shared" si="17"/>
        <v>7116p</v>
      </c>
      <c r="B112" s="399" t="str">
        <f>+VLOOKUP(LEFT($A112,LEN(A112)-1)*1,Master!$D$22:$G$218,4,FALSE)</f>
        <v>Porez na međunarodnu trgovinu i transakcije</v>
      </c>
      <c r="C112" s="400"/>
      <c r="D112" s="400"/>
      <c r="E112" s="400"/>
      <c r="F112" s="400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6.9302730888551583E-3</v>
      </c>
    </row>
    <row r="113" spans="1:20">
      <c r="A113" s="138" t="str">
        <f t="shared" si="17"/>
        <v>7117p</v>
      </c>
      <c r="B113" s="399" t="str">
        <f>+VLOOKUP(LEFT($A113,LEN(A113)-1)*1,Master!$D$22:$G$218,4,FALSE)</f>
        <v>Lokalni porezi</v>
      </c>
      <c r="C113" s="400"/>
      <c r="D113" s="400"/>
      <c r="E113" s="400"/>
      <c r="F113" s="400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9" t="str">
        <f>+VLOOKUP(LEFT($A114,LEN(A114)-1)*1,Master!$D$22:$G$218,4,FALSE)</f>
        <v>Ostali republički porezi</v>
      </c>
      <c r="C114" s="400"/>
      <c r="D114" s="400"/>
      <c r="E114" s="400"/>
      <c r="F114" s="400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1.4844595400433033E-3</v>
      </c>
    </row>
    <row r="115" spans="1:20">
      <c r="A115" s="138" t="str">
        <f t="shared" si="17"/>
        <v>712p</v>
      </c>
      <c r="B115" s="409" t="str">
        <f>+VLOOKUP(LEFT($A115,LEN(A115)-1)*1,Master!$D$22:$G$218,4,FALSE)</f>
        <v>Doprinosi</v>
      </c>
      <c r="C115" s="410"/>
      <c r="D115" s="410"/>
      <c r="E115" s="410"/>
      <c r="F115" s="410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0.11615682117597774</v>
      </c>
    </row>
    <row r="116" spans="1:20">
      <c r="A116" s="138" t="str">
        <f t="shared" si="17"/>
        <v>7121p</v>
      </c>
      <c r="B116" s="399" t="str">
        <f>+VLOOKUP(LEFT($A116,LEN(A116)-1)*1,Master!$D$22:$G$218,4,FALSE)</f>
        <v>Doprinosi za penzijsko i invalidsko osiguranje</v>
      </c>
      <c r="C116" s="400"/>
      <c r="D116" s="400"/>
      <c r="E116" s="400"/>
      <c r="F116" s="400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6.8581204801945489E-2</v>
      </c>
    </row>
    <row r="117" spans="1:20">
      <c r="A117" s="138" t="str">
        <f t="shared" si="17"/>
        <v>7122p</v>
      </c>
      <c r="B117" s="399" t="str">
        <f>+VLOOKUP(LEFT($A117,LEN(A117)-1)*1,Master!$D$22:$G$218,4,FALSE)</f>
        <v>Doprinosi za zdravstveno osiguranje</v>
      </c>
      <c r="C117" s="400"/>
      <c r="D117" s="400"/>
      <c r="E117" s="400"/>
      <c r="F117" s="400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4.0488221140841135E-2</v>
      </c>
    </row>
    <row r="118" spans="1:20">
      <c r="A118" s="138" t="str">
        <f t="shared" si="17"/>
        <v>7123p</v>
      </c>
      <c r="B118" s="399" t="str">
        <f>+VLOOKUP(LEFT($A118,LEN(A118)-1)*1,Master!$D$22:$G$218,4,FALSE)</f>
        <v>Doprinosi za osiguranje od nezaposlenosti</v>
      </c>
      <c r="C118" s="400"/>
      <c r="D118" s="400"/>
      <c r="E118" s="400"/>
      <c r="F118" s="400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3.392056224010914E-3</v>
      </c>
    </row>
    <row r="119" spans="1:20">
      <c r="A119" s="138" t="str">
        <f t="shared" si="17"/>
        <v>7124p</v>
      </c>
      <c r="B119" s="399" t="str">
        <f>+VLOOKUP(LEFT($A119,LEN(A119)-1)*1,Master!$D$22:$G$218,4,FALSE)</f>
        <v>Ostali doprinosi</v>
      </c>
      <c r="C119" s="400"/>
      <c r="D119" s="400"/>
      <c r="E119" s="400"/>
      <c r="F119" s="400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3.6953390091802045E-3</v>
      </c>
    </row>
    <row r="120" spans="1:20">
      <c r="A120" s="138" t="str">
        <f t="shared" si="17"/>
        <v>713p</v>
      </c>
      <c r="B120" s="403" t="str">
        <f>+VLOOKUP(LEFT($A120,LEN(A120)-1)*1,Master!$D$22:$G$218,4,FALSE)</f>
        <v>Takse</v>
      </c>
      <c r="C120" s="404"/>
      <c r="D120" s="404"/>
      <c r="E120" s="404"/>
      <c r="F120" s="404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6.1091329326226429E-3</v>
      </c>
    </row>
    <row r="121" spans="1:20">
      <c r="A121" s="138" t="str">
        <f t="shared" si="17"/>
        <v>714p</v>
      </c>
      <c r="B121" s="403" t="str">
        <f>+VLOOKUP(LEFT($A121,LEN(A121)-1)*1,Master!$D$22:$G$218,4,FALSE)</f>
        <v>Naknade</v>
      </c>
      <c r="C121" s="404"/>
      <c r="D121" s="404"/>
      <c r="E121" s="404"/>
      <c r="F121" s="404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3.802832148358999E-3</v>
      </c>
    </row>
    <row r="122" spans="1:20">
      <c r="A122" s="138" t="str">
        <f t="shared" si="17"/>
        <v>715p</v>
      </c>
      <c r="B122" s="403" t="str">
        <f>+VLOOKUP(LEFT($A122,LEN(A122)-1)*1,Master!$D$22:$G$218,4,FALSE)</f>
        <v>Ostali prihodi</v>
      </c>
      <c r="C122" s="404"/>
      <c r="D122" s="404"/>
      <c r="E122" s="404"/>
      <c r="F122" s="404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9.1713493362506754E-3</v>
      </c>
    </row>
    <row r="123" spans="1:20">
      <c r="A123" s="138" t="str">
        <f t="shared" si="17"/>
        <v>73p</v>
      </c>
      <c r="B123" s="403" t="str">
        <f>+VLOOKUP(LEFT($A123,LEN(A123)-1)*1,Master!$D$22:$G$218,4,FALSE)</f>
        <v>Primici od otplate kredita i sredstva prenesena iz prethodne godine</v>
      </c>
      <c r="C123" s="404"/>
      <c r="D123" s="404"/>
      <c r="E123" s="404"/>
      <c r="F123" s="404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2.0573749991726151E-3</v>
      </c>
    </row>
    <row r="124" spans="1:20" ht="13.5" thickBot="1">
      <c r="A124" s="138" t="str">
        <f t="shared" si="17"/>
        <v>74p</v>
      </c>
      <c r="B124" s="405" t="str">
        <f>+VLOOKUP(LEFT($A124,LEN(A124)-1)*1,Master!$D$22:$G$218,4,FALSE)</f>
        <v>Donacije i transferi</v>
      </c>
      <c r="C124" s="406"/>
      <c r="D124" s="406"/>
      <c r="E124" s="406"/>
      <c r="F124" s="406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2.3358482632968164E-3</v>
      </c>
    </row>
    <row r="125" spans="1:20" ht="13.5" thickBot="1">
      <c r="A125" s="138" t="str">
        <f t="shared" si="17"/>
        <v>4p</v>
      </c>
      <c r="B125" s="391" t="str">
        <f>+VLOOKUP(LEFT($A125,LEN(A125)-1)*1,Master!$D$22:$G$218,4,FALSE)</f>
        <v>Budžetki izdaci</v>
      </c>
      <c r="C125" s="392"/>
      <c r="D125" s="392"/>
      <c r="E125" s="392"/>
      <c r="F125" s="392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0.38762413205781965</v>
      </c>
    </row>
    <row r="126" spans="1:20" ht="13.5" thickBot="1">
      <c r="A126" s="138" t="str">
        <f t="shared" si="17"/>
        <v>41p</v>
      </c>
      <c r="B126" s="407" t="str">
        <f>+VLOOKUP(LEFT($A126,LEN(A126)-1)*1,Master!$D$22:$G$218,4,FALSE)</f>
        <v>Tekući izdaci</v>
      </c>
      <c r="C126" s="408"/>
      <c r="D126" s="408"/>
      <c r="E126" s="408"/>
      <c r="F126" s="408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0.36126685822632765</v>
      </c>
    </row>
    <row r="127" spans="1:20">
      <c r="A127" s="138" t="str">
        <f t="shared" si="17"/>
        <v>40p</v>
      </c>
      <c r="B127" s="401" t="str">
        <f>+VLOOKUP(LEFT($A127,LEN(A127)-1)*1,Master!$D$22:$G$218,4,FALSE)</f>
        <v>Tekući budžetski izdaci</v>
      </c>
      <c r="C127" s="402"/>
      <c r="D127" s="402"/>
      <c r="E127" s="402"/>
      <c r="F127" s="402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0.18456633255471716</v>
      </c>
    </row>
    <row r="128" spans="1:20">
      <c r="A128" s="138" t="str">
        <f t="shared" si="17"/>
        <v>411p</v>
      </c>
      <c r="B128" s="399" t="str">
        <f>+VLOOKUP(LEFT($A128,LEN(A128)-1)*1,Master!$D$22:$G$218,4,FALSE)</f>
        <v>Bruto zarade i doprinosi na teret poslodavca</v>
      </c>
      <c r="C128" s="400"/>
      <c r="D128" s="400"/>
      <c r="E128" s="400"/>
      <c r="F128" s="400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0.11280503016748028</v>
      </c>
    </row>
    <row r="129" spans="1:20">
      <c r="A129" s="138" t="str">
        <f t="shared" si="17"/>
        <v>412p</v>
      </c>
      <c r="B129" s="399" t="str">
        <f>+VLOOKUP(LEFT($A129,LEN(A129)-1)*1,Master!$D$22:$G$218,4,FALSE)</f>
        <v>Ostala lična primanja</v>
      </c>
      <c r="C129" s="400"/>
      <c r="D129" s="400"/>
      <c r="E129" s="400"/>
      <c r="F129" s="400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3.3514061689752638E-3</v>
      </c>
    </row>
    <row r="130" spans="1:20">
      <c r="A130" s="138" t="str">
        <f t="shared" si="17"/>
        <v>413p</v>
      </c>
      <c r="B130" s="399" t="str">
        <f>+VLOOKUP(LEFT($A130,LEN(A130)-1)*1,Master!$D$22:$G$218,4,FALSE)</f>
        <v>Rashodi za materijal</v>
      </c>
      <c r="C130" s="400"/>
      <c r="D130" s="400"/>
      <c r="E130" s="400"/>
      <c r="F130" s="400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8.9943968585544237E-3</v>
      </c>
    </row>
    <row r="131" spans="1:20">
      <c r="A131" s="138" t="str">
        <f t="shared" si="17"/>
        <v>414p</v>
      </c>
      <c r="B131" s="399" t="str">
        <f>+VLOOKUP(LEFT($A131,LEN(A131)-1)*1,Master!$D$22:$G$218,4,FALSE)</f>
        <v>Rashodi za usluge</v>
      </c>
      <c r="C131" s="400"/>
      <c r="D131" s="400"/>
      <c r="E131" s="400"/>
      <c r="F131" s="400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1.2456649410063265E-2</v>
      </c>
    </row>
    <row r="132" spans="1:20">
      <c r="A132" s="138" t="str">
        <f t="shared" si="17"/>
        <v>415p</v>
      </c>
      <c r="B132" s="399" t="str">
        <f>+VLOOKUP(LEFT($A132,LEN(A132)-1)*1,Master!$D$22:$G$218,4,FALSE)</f>
        <v>Rashodi za tekuće održavanje</v>
      </c>
      <c r="C132" s="400"/>
      <c r="D132" s="400"/>
      <c r="E132" s="400"/>
      <c r="F132" s="400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6.3228210039475837E-3</v>
      </c>
    </row>
    <row r="133" spans="1:20">
      <c r="A133" s="138" t="str">
        <f t="shared" si="17"/>
        <v>416p</v>
      </c>
      <c r="B133" s="399" t="str">
        <f>+VLOOKUP(LEFT($A133,LEN(A133)-1)*1,Master!$D$22:$G$218,4,FALSE)</f>
        <v>Kamate</v>
      </c>
      <c r="C133" s="400"/>
      <c r="D133" s="400"/>
      <c r="E133" s="400"/>
      <c r="F133" s="400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2.2063652487094437E-2</v>
      </c>
    </row>
    <row r="134" spans="1:20">
      <c r="A134" s="138" t="str">
        <f t="shared" si="17"/>
        <v>417p</v>
      </c>
      <c r="B134" s="399" t="str">
        <f>+VLOOKUP(LEFT($A134,LEN(A134)-1)*1,Master!$D$22:$G$218,4,FALSE)</f>
        <v>Renta</v>
      </c>
      <c r="C134" s="400"/>
      <c r="D134" s="400"/>
      <c r="E134" s="400"/>
      <c r="F134" s="400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2.3790036848006357E-3</v>
      </c>
    </row>
    <row r="135" spans="1:20">
      <c r="A135" s="138" t="str">
        <f t="shared" si="17"/>
        <v>418p</v>
      </c>
      <c r="B135" s="399" t="str">
        <f>+VLOOKUP(LEFT($A135,LEN(A135)-1)*1,Master!$D$22:$G$218,4,FALSE)</f>
        <v>Subvencije</v>
      </c>
      <c r="C135" s="400"/>
      <c r="D135" s="400"/>
      <c r="E135" s="400"/>
      <c r="F135" s="400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5.5110252038027613E-3</v>
      </c>
    </row>
    <row r="136" spans="1:20">
      <c r="A136" s="138" t="str">
        <f t="shared" si="17"/>
        <v>419p</v>
      </c>
      <c r="B136" s="399" t="str">
        <f>+VLOOKUP(LEFT($A136,LEN(A136)-1)*1,Master!$D$22:$G$218,4,FALSE)</f>
        <v>Ostali izdaci</v>
      </c>
      <c r="C136" s="400"/>
      <c r="D136" s="400"/>
      <c r="E136" s="400"/>
      <c r="F136" s="400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7.6609385512884072E-3</v>
      </c>
    </row>
    <row r="137" spans="1:20">
      <c r="A137" s="138" t="str">
        <f t="shared" si="17"/>
        <v>440p</v>
      </c>
      <c r="B137" s="399" t="str">
        <f>+VLOOKUP(LEFT($A137,LEN(A137)-1)*1,Master!$D$22:$G$218,4,FALSE)</f>
        <v>Kapitalni izdaci u tekućem budžetu</v>
      </c>
      <c r="C137" s="400"/>
      <c r="D137" s="400"/>
      <c r="E137" s="400"/>
      <c r="F137" s="400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3.0214090187101446E-3</v>
      </c>
    </row>
    <row r="138" spans="1:20">
      <c r="A138" s="138" t="str">
        <f t="shared" si="17"/>
        <v>42p</v>
      </c>
      <c r="B138" s="385" t="str">
        <f>+VLOOKUP(LEFT($A138,LEN(A138)-1)*1,Master!$D$22:$G$218,4,FALSE)</f>
        <v>Transferi za socijalnu zaštitu</v>
      </c>
      <c r="C138" s="386"/>
      <c r="D138" s="386"/>
      <c r="E138" s="386"/>
      <c r="F138" s="386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0.14444984903704661</v>
      </c>
    </row>
    <row r="139" spans="1:20">
      <c r="A139" s="138" t="str">
        <f t="shared" si="17"/>
        <v>421p</v>
      </c>
      <c r="B139" s="399" t="str">
        <f>+VLOOKUP(LEFT($A139,LEN(A139)-1)*1,Master!$D$22:$G$218,4,FALSE)</f>
        <v>Prava iz oblasti socijalne zaštite</v>
      </c>
      <c r="C139" s="400"/>
      <c r="D139" s="400"/>
      <c r="E139" s="400"/>
      <c r="F139" s="400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1.7123227675130227E-2</v>
      </c>
    </row>
    <row r="140" spans="1:20">
      <c r="A140" s="138" t="str">
        <f t="shared" si="17"/>
        <v>422p</v>
      </c>
      <c r="B140" s="399" t="str">
        <f>+VLOOKUP(LEFT($A140,LEN(A140)-1)*1,Master!$D$22:$G$218,4,FALSE)</f>
        <v>Sredstva za tehnološke viškove</v>
      </c>
      <c r="C140" s="400"/>
      <c r="D140" s="400"/>
      <c r="E140" s="400"/>
      <c r="F140" s="400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5.0390448716451383E-3</v>
      </c>
    </row>
    <row r="141" spans="1:20">
      <c r="A141" s="138" t="str">
        <f t="shared" si="17"/>
        <v>423p</v>
      </c>
      <c r="B141" s="399" t="str">
        <f>+VLOOKUP(LEFT($A141,LEN(A141)-1)*1,Master!$D$22:$G$218,4,FALSE)</f>
        <v>Prava iz oblasti penzijskog i invalidskog osiguranja</v>
      </c>
      <c r="C141" s="400"/>
      <c r="D141" s="400"/>
      <c r="E141" s="400"/>
      <c r="F141" s="400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0.11600998428266103</v>
      </c>
    </row>
    <row r="142" spans="1:20">
      <c r="A142" s="138" t="str">
        <f t="shared" si="17"/>
        <v>424p</v>
      </c>
      <c r="B142" s="399" t="str">
        <f>+VLOOKUP(LEFT($A142,LEN(A142)-1)*1,Master!$D$22:$G$218,4,FALSE)</f>
        <v>Ostala prava iz oblasti zdravstvene zaštite</v>
      </c>
      <c r="C142" s="400"/>
      <c r="D142" s="400"/>
      <c r="E142" s="400"/>
      <c r="F142" s="400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4.2337249772254797E-3</v>
      </c>
    </row>
    <row r="143" spans="1:20">
      <c r="A143" s="138" t="str">
        <f t="shared" si="17"/>
        <v>425p</v>
      </c>
      <c r="B143" s="399" t="str">
        <f>+VLOOKUP(LEFT($A143,LEN(A143)-1)*1,Master!$D$22:$G$218,4,FALSE)</f>
        <v>Ostala prava iz zdravstvenog osiguranja</v>
      </c>
      <c r="C143" s="400"/>
      <c r="D143" s="400"/>
      <c r="E143" s="400"/>
      <c r="F143" s="400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2.0438672303847135E-3</v>
      </c>
    </row>
    <row r="144" spans="1:20">
      <c r="A144" s="138" t="str">
        <f t="shared" si="17"/>
        <v>43p</v>
      </c>
      <c r="B144" s="393" t="str">
        <f>+VLOOKUP(LEFT($A144,LEN(A144)-1)*1,Master!$D$22:$G$218,4,FALSE)</f>
        <v xml:space="preserve">Transferi institucijama, pojedincima, nevladinom i javnom sektoru </v>
      </c>
      <c r="C144" s="394"/>
      <c r="D144" s="394"/>
      <c r="E144" s="394"/>
      <c r="F144" s="394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2.904044743821255E-2</v>
      </c>
    </row>
    <row r="145" spans="1:20">
      <c r="A145" s="138" t="str">
        <f t="shared" si="17"/>
        <v>44p</v>
      </c>
      <c r="B145" s="393" t="str">
        <f>+VLOOKUP(LEFT($A145,LEN(A145)-1)*1,Master!$D$22:$G$218,4,FALSE)</f>
        <v>Kapitalni budžet</v>
      </c>
      <c r="C145" s="394"/>
      <c r="D145" s="394"/>
      <c r="E145" s="394"/>
      <c r="F145" s="394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2.6357273831491907E-2</v>
      </c>
    </row>
    <row r="146" spans="1:20">
      <c r="A146" s="138" t="str">
        <f t="shared" si="17"/>
        <v>451p</v>
      </c>
      <c r="B146" s="383" t="str">
        <f>+VLOOKUP(LEFT($A146,LEN(A146)-1)*1,Master!$D$22:$G$218,4,FALSE)</f>
        <v>Pozajmice i krediti</v>
      </c>
      <c r="C146" s="384"/>
      <c r="D146" s="384"/>
      <c r="E146" s="384"/>
      <c r="F146" s="384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6.2483941043189818E-4</v>
      </c>
    </row>
    <row r="147" spans="1:20">
      <c r="A147" s="138" t="str">
        <f t="shared" si="17"/>
        <v>47p</v>
      </c>
      <c r="B147" s="383" t="str">
        <f>+VLOOKUP(LEFT($A147,LEN(A147)-1)*1,Master!$D$22:$G$218,4,FALSE)</f>
        <v>Rezerve</v>
      </c>
      <c r="C147" s="384"/>
      <c r="D147" s="384"/>
      <c r="E147" s="384"/>
      <c r="F147" s="384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2.5853897859195061E-3</v>
      </c>
    </row>
    <row r="148" spans="1:20" ht="13.5" thickBot="1">
      <c r="A148" s="138" t="str">
        <f t="shared" si="17"/>
        <v>462p</v>
      </c>
      <c r="B148" s="387" t="str">
        <f>+VLOOKUP(LEFT($A148,LEN(A148)-1)*1,Master!$D$22:$G$218,4,FALSE)</f>
        <v>Otplata garancija</v>
      </c>
      <c r="C148" s="388"/>
      <c r="D148" s="388"/>
      <c r="E148" s="388"/>
      <c r="F148" s="388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5" t="str">
        <f>+VLOOKUP(LEFT($A149,LEN(A149)-1)*1,Master!$D$22:$G$218,4,FALSE)</f>
        <v>Suficit / deficit</v>
      </c>
      <c r="C149" s="396"/>
      <c r="D149" s="396"/>
      <c r="E149" s="396"/>
      <c r="F149" s="396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-1.5039866496056759E-2</v>
      </c>
    </row>
    <row r="150" spans="1:20" ht="13.5" thickBot="1">
      <c r="A150" s="139" t="str">
        <f>+CONCATENATE(A57,"p")</f>
        <v>1001p</v>
      </c>
      <c r="B150" s="397" t="str">
        <f>+VLOOKUP(LEFT($A150,LEN(A150)-1)*1,Master!$D$22:$G$218,4,FALSE)</f>
        <v>Primarni bilans</v>
      </c>
      <c r="C150" s="398"/>
      <c r="D150" s="398"/>
      <c r="E150" s="398"/>
      <c r="F150" s="398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7.0237859910376853E-3</v>
      </c>
    </row>
    <row r="151" spans="1:20">
      <c r="A151" s="139" t="str">
        <f>+CONCATENATE(A58,"p")</f>
        <v>46p</v>
      </c>
      <c r="B151" s="385" t="str">
        <f>+VLOOKUP(LEFT($A151,LEN(A151)-1)*1,Master!$D$22:$G$218,4,FALSE)</f>
        <v>Otplata dugova</v>
      </c>
      <c r="C151" s="386"/>
      <c r="D151" s="386"/>
      <c r="E151" s="386"/>
      <c r="F151" s="386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5.0053404933895498E-2</v>
      </c>
    </row>
    <row r="152" spans="1:20">
      <c r="A152" s="139" t="str">
        <f>+CONCATENATE(A59,"p")</f>
        <v>4611p</v>
      </c>
      <c r="B152" s="381" t="str">
        <f>+VLOOKUP(LEFT($A152,LEN(A152)-1)*1,Master!$D$22:$G$218,4,FALSE)</f>
        <v>Otplata hartija od vrijednosti i kredita rezidentima</v>
      </c>
      <c r="C152" s="382"/>
      <c r="D152" s="382"/>
      <c r="E152" s="382"/>
      <c r="F152" s="382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8.7618676479175889E-3</v>
      </c>
    </row>
    <row r="153" spans="1:20">
      <c r="A153" s="139" t="str">
        <f>+CONCATENATE(A60,"p")</f>
        <v>4612p</v>
      </c>
      <c r="B153" s="383" t="str">
        <f>+VLOOKUP(LEFT($A153,LEN(A153)-1)*1,Master!$D$22:$G$218,4,FALSE)</f>
        <v>Otplata hartija od vrijednosti i kredita nerezidentima</v>
      </c>
      <c r="C153" s="384"/>
      <c r="D153" s="384"/>
      <c r="E153" s="384"/>
      <c r="F153" s="384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3.1557426902548404E-2</v>
      </c>
    </row>
    <row r="154" spans="1:20" ht="13.5" thickBot="1">
      <c r="A154" s="139" t="str">
        <f>+CONCATENATE(A54,"p")</f>
        <v>4630p</v>
      </c>
      <c r="B154" s="387" t="str">
        <f>+VLOOKUP(LEFT($A154,LEN(A154)-1)*1,Master!$D$22:$G$218,4,FALSE)</f>
        <v>Otplata obaveza iz prethodnih godina</v>
      </c>
      <c r="C154" s="388"/>
      <c r="D154" s="388"/>
      <c r="E154" s="388"/>
      <c r="F154" s="388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9.7341103834294885E-3</v>
      </c>
    </row>
    <row r="155" spans="1:20" ht="13.5" thickBot="1">
      <c r="A155" s="139" t="str">
        <f t="shared" ref="A155:A160" si="30">+CONCATENATE(A61,"p")</f>
        <v>1002p</v>
      </c>
      <c r="B155" s="389" t="str">
        <f>+VLOOKUP(LEFT($A155,LEN(A155)-1)*1,Master!$D$22:$G$218,4,FALSE)</f>
        <v>Nedostajuća sredstva</v>
      </c>
      <c r="C155" s="390"/>
      <c r="D155" s="390"/>
      <c r="E155" s="390"/>
      <c r="F155" s="390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-6.5093271429952262E-2</v>
      </c>
    </row>
    <row r="156" spans="1:20" ht="13.5" thickBot="1">
      <c r="A156" s="139" t="str">
        <f t="shared" si="30"/>
        <v>1003p</v>
      </c>
      <c r="B156" s="391" t="str">
        <f>+VLOOKUP(LEFT($A156,LEN(A156)-1)*1,Master!$D$22:$G$218,4,FALSE)</f>
        <v>Finansiranje</v>
      </c>
      <c r="C156" s="392"/>
      <c r="D156" s="392"/>
      <c r="E156" s="392"/>
      <c r="F156" s="392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6.5093271429952262E-2</v>
      </c>
    </row>
    <row r="157" spans="1:20">
      <c r="A157" s="139" t="str">
        <f t="shared" si="30"/>
        <v>7511p</v>
      </c>
      <c r="B157" s="381" t="str">
        <f>+VLOOKUP(LEFT($A157,LEN(A157)-1)*1,Master!$D$22:$G$218,4,FALSE)</f>
        <v>Pozajmice i krediti od domaćih izvora</v>
      </c>
      <c r="C157" s="382"/>
      <c r="D157" s="382"/>
      <c r="E157" s="382"/>
      <c r="F157" s="382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3" t="str">
        <f>+VLOOKUP(LEFT($A158,LEN(A158)-1)*1,Master!$D$22:$G$218,4,FALSE)</f>
        <v>Pozajmice i krediti od inostranih izvora</v>
      </c>
      <c r="C158" s="384"/>
      <c r="D158" s="384"/>
      <c r="E158" s="384"/>
      <c r="F158" s="384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6.6564544119160227E-2</v>
      </c>
    </row>
    <row r="159" spans="1:20">
      <c r="A159" s="139" t="str">
        <f t="shared" si="30"/>
        <v>72p</v>
      </c>
      <c r="B159" s="383" t="str">
        <f>+VLOOKUP(LEFT($A159,LEN(A159)-1)*1,Master!$D$22:$G$218,4,FALSE)</f>
        <v>Primici od prodaje imovine</v>
      </c>
      <c r="C159" s="384"/>
      <c r="D159" s="384"/>
      <c r="E159" s="384"/>
      <c r="F159" s="384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1.4599051645605102E-3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-2.9311778537684857E-3</v>
      </c>
    </row>
  </sheetData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0"/>
  <sheetViews>
    <sheetView workbookViewId="0">
      <pane ySplit="5" topLeftCell="A6" activePane="bottomLeft" state="frozen"/>
      <selection activeCell="DK219" sqref="DK219"/>
      <selection pane="bottomLeft" activeCell="B7" sqref="B7:F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8" t="str">
        <f>+Master!G244</f>
        <v>Ostvarenje budžeta</v>
      </c>
      <c r="C7" s="419"/>
      <c r="D7" s="419"/>
      <c r="E7" s="419"/>
      <c r="F7" s="419"/>
      <c r="G7" s="411">
        <v>2013</v>
      </c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3"/>
      <c r="S7" s="116" t="str">
        <f>+Master!G241</f>
        <v>BDP</v>
      </c>
      <c r="T7" s="117">
        <v>3327000000</v>
      </c>
    </row>
    <row r="8" spans="1:20" ht="16.5" customHeight="1">
      <c r="B8" s="420"/>
      <c r="C8" s="421"/>
      <c r="D8" s="421"/>
      <c r="E8" s="421"/>
      <c r="F8" s="422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1" t="s">
        <v>713</v>
      </c>
      <c r="T8" s="413"/>
    </row>
    <row r="9" spans="1:20" ht="13.5" thickBot="1">
      <c r="B9" s="423"/>
      <c r="C9" s="424"/>
      <c r="D9" s="424"/>
      <c r="E9" s="424"/>
      <c r="F9" s="425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4" t="str">
        <f>+VLOOKUP($A10,Master!$D$22:$G$218,4,FALSE)</f>
        <v>Prihodi budžeta</v>
      </c>
      <c r="C10" s="415"/>
      <c r="D10" s="415"/>
      <c r="E10" s="415"/>
      <c r="F10" s="415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416" t="str">
        <f>+VLOOKUP($A11,Master!$D$22:$G$218,4,FALSE)</f>
        <v>Porezi</v>
      </c>
      <c r="C11" s="417"/>
      <c r="D11" s="417"/>
      <c r="E11" s="417"/>
      <c r="F11" s="417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9" t="str">
        <f>+VLOOKUP($A12,Master!$D$22:$G$218,4,FALSE)</f>
        <v>Porez na dohodak fizičkih lica</v>
      </c>
      <c r="C12" s="400"/>
      <c r="D12" s="400"/>
      <c r="E12" s="400"/>
      <c r="F12" s="400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9" t="str">
        <f>+VLOOKUP($A13,Master!$D$22:$G$218,4,FALSE)</f>
        <v>Porez na dobit pravnih lica</v>
      </c>
      <c r="C13" s="400"/>
      <c r="D13" s="400"/>
      <c r="E13" s="400"/>
      <c r="F13" s="400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9" t="str">
        <f>+VLOOKUP($A14,Master!$D$22:$G$218,4,FALSE)</f>
        <v>Porez na promet nepokretnosti</v>
      </c>
      <c r="C14" s="400"/>
      <c r="D14" s="400"/>
      <c r="E14" s="400"/>
      <c r="F14" s="400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9" t="str">
        <f>+VLOOKUP($A15,Master!$D$22:$G$218,4,FALSE)</f>
        <v>Porez na dodatu vrijednost</v>
      </c>
      <c r="C15" s="400"/>
      <c r="D15" s="400"/>
      <c r="E15" s="400"/>
      <c r="F15" s="400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9" t="str">
        <f>+VLOOKUP($A16,Master!$D$22:$G$218,4,FALSE)</f>
        <v>Akcize</v>
      </c>
      <c r="C16" s="400"/>
      <c r="D16" s="400"/>
      <c r="E16" s="400"/>
      <c r="F16" s="400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9" t="str">
        <f>+VLOOKUP($A17,Master!$D$22:$G$218,4,FALSE)</f>
        <v>Porez na međunarodnu trgovinu i transakcije</v>
      </c>
      <c r="C17" s="400"/>
      <c r="D17" s="400"/>
      <c r="E17" s="400"/>
      <c r="F17" s="400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9" t="str">
        <f>+VLOOKUP($A18,Master!$D$22:$G$218,4,FALSE)</f>
        <v>Lokalni porezi</v>
      </c>
      <c r="C18" s="400"/>
      <c r="D18" s="400"/>
      <c r="E18" s="400"/>
      <c r="F18" s="400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9" t="str">
        <f>+VLOOKUP($A19,Master!$D$22:$G$218,4,FALSE)</f>
        <v>Ostali republički porezi</v>
      </c>
      <c r="C19" s="400"/>
      <c r="D19" s="400"/>
      <c r="E19" s="400"/>
      <c r="F19" s="400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9" t="str">
        <f>+VLOOKUP($A20,Master!$D$22:$G$218,4,FALSE)</f>
        <v>Doprinosi</v>
      </c>
      <c r="C20" s="410"/>
      <c r="D20" s="410"/>
      <c r="E20" s="410"/>
      <c r="F20" s="410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9" t="str">
        <f>+VLOOKUP($A21,Master!$D$22:$G$218,4,FALSE)</f>
        <v>Doprinosi za penzijsko i invalidsko osiguranje</v>
      </c>
      <c r="C21" s="400"/>
      <c r="D21" s="400"/>
      <c r="E21" s="400"/>
      <c r="F21" s="400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9" t="str">
        <f>+VLOOKUP($A22,Master!$D$22:$G$218,4,FALSE)</f>
        <v>Doprinosi za zdravstveno osiguranje</v>
      </c>
      <c r="C22" s="400"/>
      <c r="D22" s="400"/>
      <c r="E22" s="400"/>
      <c r="F22" s="400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9" t="str">
        <f>+VLOOKUP($A23,Master!$D$22:$G$218,4,FALSE)</f>
        <v>Doprinosi za osiguranje od nezaposlenosti</v>
      </c>
      <c r="C23" s="400"/>
      <c r="D23" s="400"/>
      <c r="E23" s="400"/>
      <c r="F23" s="400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9" t="str">
        <f>+VLOOKUP($A24,Master!$D$22:$G$218,4,FALSE)</f>
        <v>Ostali doprinosi</v>
      </c>
      <c r="C24" s="400"/>
      <c r="D24" s="400"/>
      <c r="E24" s="400"/>
      <c r="F24" s="400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3" t="str">
        <f>+VLOOKUP($A25,Master!$D$22:$G$218,4,FALSE)</f>
        <v>Takse</v>
      </c>
      <c r="C25" s="404"/>
      <c r="D25" s="404"/>
      <c r="E25" s="404"/>
      <c r="F25" s="404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3" t="str">
        <f>+VLOOKUP($A26,Master!$D$22:$G$218,4,FALSE)</f>
        <v>Naknade</v>
      </c>
      <c r="C26" s="404"/>
      <c r="D26" s="404"/>
      <c r="E26" s="404"/>
      <c r="F26" s="404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3" t="str">
        <f>+VLOOKUP($A27,Master!$D$22:$G$218,4,FALSE)</f>
        <v>Ostali prihodi</v>
      </c>
      <c r="C27" s="404"/>
      <c r="D27" s="404"/>
      <c r="E27" s="404"/>
      <c r="F27" s="404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3" t="str">
        <f>+VLOOKUP($A28,Master!$D$22:$G$218,4,FALSE)</f>
        <v>Primici od otplate kredita i sredstva prenesena iz prethodne godine</v>
      </c>
      <c r="C28" s="404"/>
      <c r="D28" s="404"/>
      <c r="E28" s="404"/>
      <c r="F28" s="404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405" t="str">
        <f>+VLOOKUP($A29,Master!$D$22:$G$218,4,FALSE)</f>
        <v>Donacije i transferi</v>
      </c>
      <c r="C29" s="406"/>
      <c r="D29" s="406"/>
      <c r="E29" s="406"/>
      <c r="F29" s="406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391" t="str">
        <f>+VLOOKUP($A30,Master!$D$22:$G$218,4,FALSE)</f>
        <v>Budžetki izdaci</v>
      </c>
      <c r="C30" s="392"/>
      <c r="D30" s="392"/>
      <c r="E30" s="392"/>
      <c r="F30" s="392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407" t="str">
        <f>+VLOOKUP($A31,Master!$D$22:$G$218,4,FALSE)</f>
        <v>Tekući izdaci</v>
      </c>
      <c r="C31" s="408"/>
      <c r="D31" s="408"/>
      <c r="E31" s="408"/>
      <c r="F31" s="408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401" t="str">
        <f>+VLOOKUP($A32,Master!$D$22:$G$218,4,FALSE)</f>
        <v>Tekući budžetski izdaci</v>
      </c>
      <c r="C32" s="402"/>
      <c r="D32" s="402"/>
      <c r="E32" s="402"/>
      <c r="F32" s="402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9" t="str">
        <f>+VLOOKUP($A33,Master!$D$22:$G$218,4,FALSE)</f>
        <v>Bruto zarade i doprinosi na teret poslodavca</v>
      </c>
      <c r="C33" s="400"/>
      <c r="D33" s="400"/>
      <c r="E33" s="400"/>
      <c r="F33" s="400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9" t="str">
        <f>+VLOOKUP($A34,Master!$D$22:$G$218,4,FALSE)</f>
        <v>Ostala lična primanja</v>
      </c>
      <c r="C34" s="400"/>
      <c r="D34" s="400"/>
      <c r="E34" s="400"/>
      <c r="F34" s="400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9" t="str">
        <f>+VLOOKUP($A35,Master!$D$22:$G$218,4,FALSE)</f>
        <v>Rashodi za materijal</v>
      </c>
      <c r="C35" s="400"/>
      <c r="D35" s="400"/>
      <c r="E35" s="400"/>
      <c r="F35" s="400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9" t="str">
        <f>+VLOOKUP($A36,Master!$D$22:$G$218,4,FALSE)</f>
        <v>Rashodi za usluge</v>
      </c>
      <c r="C36" s="400"/>
      <c r="D36" s="400"/>
      <c r="E36" s="400"/>
      <c r="F36" s="400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9" t="str">
        <f>+VLOOKUP($A37,Master!$D$22:$G$218,4,FALSE)</f>
        <v>Rashodi za tekuće održavanje</v>
      </c>
      <c r="C37" s="400"/>
      <c r="D37" s="400"/>
      <c r="E37" s="400"/>
      <c r="F37" s="400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9" t="str">
        <f>+VLOOKUP($A38,Master!$D$22:$G$218,4,FALSE)</f>
        <v>Kamate</v>
      </c>
      <c r="C38" s="400"/>
      <c r="D38" s="400"/>
      <c r="E38" s="400"/>
      <c r="F38" s="400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9" t="str">
        <f>+VLOOKUP($A39,Master!$D$22:$G$218,4,FALSE)</f>
        <v>Renta</v>
      </c>
      <c r="C39" s="400"/>
      <c r="D39" s="400"/>
      <c r="E39" s="400"/>
      <c r="F39" s="400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9" t="str">
        <f>+VLOOKUP($A40,Master!$D$22:$G$218,4,FALSE)</f>
        <v>Subvencije</v>
      </c>
      <c r="C40" s="400"/>
      <c r="D40" s="400"/>
      <c r="E40" s="400"/>
      <c r="F40" s="400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9" t="str">
        <f>+VLOOKUP($A41,Master!$D$22:$G$218,4,FALSE)</f>
        <v>Ostali izdaci</v>
      </c>
      <c r="C41" s="400"/>
      <c r="D41" s="400"/>
      <c r="E41" s="400"/>
      <c r="F41" s="400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9" t="str">
        <f>+VLOOKUP($A42,Master!$D$22:$G$218,4,FALSE)</f>
        <v>Kapitalni izdaci u tekućem budžetu</v>
      </c>
      <c r="C42" s="400"/>
      <c r="D42" s="400"/>
      <c r="E42" s="400"/>
      <c r="F42" s="400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85" t="str">
        <f>+VLOOKUP($A43,Master!$D$22:$G$218,4,FALSE)</f>
        <v>Transferi za socijalnu zaštitu</v>
      </c>
      <c r="C43" s="386"/>
      <c r="D43" s="386"/>
      <c r="E43" s="386"/>
      <c r="F43" s="386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9" t="str">
        <f>+VLOOKUP($A44,Master!$D$22:$G$218,4,FALSE)</f>
        <v>Prava iz oblasti socijalne zaštite</v>
      </c>
      <c r="C44" s="400"/>
      <c r="D44" s="400"/>
      <c r="E44" s="400"/>
      <c r="F44" s="400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9" t="str">
        <f>+VLOOKUP($A45,Master!$D$22:$G$218,4,FALSE)</f>
        <v>Sredstva za tehnološke viškove</v>
      </c>
      <c r="C45" s="400"/>
      <c r="D45" s="400"/>
      <c r="E45" s="400"/>
      <c r="F45" s="400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9" t="str">
        <f>+VLOOKUP($A46,Master!$D$22:$G$218,4,FALSE)</f>
        <v>Prava iz oblasti penzijskog i invalidskog osiguranja</v>
      </c>
      <c r="C46" s="400"/>
      <c r="D46" s="400"/>
      <c r="E46" s="400"/>
      <c r="F46" s="400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9" t="str">
        <f>+VLOOKUP($A47,Master!$D$22:$G$218,4,FALSE)</f>
        <v>Ostala prava iz oblasti zdravstvene zaštite</v>
      </c>
      <c r="C47" s="400"/>
      <c r="D47" s="400"/>
      <c r="E47" s="400"/>
      <c r="F47" s="400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9" t="str">
        <f>+VLOOKUP($A48,Master!$D$22:$G$218,4,FALSE)</f>
        <v>Ostala prava iz zdravstvenog osiguranja</v>
      </c>
      <c r="C48" s="400"/>
      <c r="D48" s="400"/>
      <c r="E48" s="400"/>
      <c r="F48" s="400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93" t="str">
        <f>+VLOOKUP($A49,Master!$D$22:$G$218,4,FALSE)</f>
        <v xml:space="preserve">Transferi institucijama, pojedincima, nevladinom i javnom sektoru </v>
      </c>
      <c r="C49" s="394"/>
      <c r="D49" s="394"/>
      <c r="E49" s="394"/>
      <c r="F49" s="394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93" t="str">
        <f>+VLOOKUP($A50,Master!$D$22:$G$218,4,FALSE)</f>
        <v>Kapitalni budžet</v>
      </c>
      <c r="C50" s="394"/>
      <c r="D50" s="394"/>
      <c r="E50" s="394"/>
      <c r="F50" s="394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83" t="str">
        <f>+VLOOKUP($A51,Master!$D$22:$G$218,4,FALSE)</f>
        <v>Pozajmice i krediti</v>
      </c>
      <c r="C51" s="384"/>
      <c r="D51" s="384"/>
      <c r="E51" s="384"/>
      <c r="F51" s="384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83" t="str">
        <f>+VLOOKUP($A52,Master!$D$22:$G$218,4,FALSE)</f>
        <v>Rezerve</v>
      </c>
      <c r="C52" s="384"/>
      <c r="D52" s="384"/>
      <c r="E52" s="384"/>
      <c r="F52" s="384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87" t="str">
        <f>+VLOOKUP($A53,Master!$D$22:$G$218,4,FALSE)</f>
        <v>Otplata garancija</v>
      </c>
      <c r="C53" s="388"/>
      <c r="D53" s="388"/>
      <c r="E53" s="388"/>
      <c r="F53" s="388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87" t="str">
        <f>+VLOOKUP($A54,Master!$D$22:$G$218,4,FALSE)</f>
        <v>Otplata obaveza iz prethodnih godina</v>
      </c>
      <c r="C54" s="388"/>
      <c r="D54" s="388"/>
      <c r="E54" s="388"/>
      <c r="F54" s="388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87" t="str">
        <f>+VLOOKUP($A55,Master!$D$22:$G$220,4,FALSE)</f>
        <v>Neto povećanje obaveza</v>
      </c>
      <c r="C55" s="388"/>
      <c r="D55" s="388"/>
      <c r="E55" s="388"/>
      <c r="F55" s="388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395" t="str">
        <f>+VLOOKUP($A56,Master!$D$22:$G$218,4,FALSE)</f>
        <v>Suficit / deficit</v>
      </c>
      <c r="C56" s="396"/>
      <c r="D56" s="396"/>
      <c r="E56" s="396"/>
      <c r="F56" s="396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397" t="str">
        <f>+VLOOKUP($A57,Master!$D$22:$G$218,4,FALSE)</f>
        <v>Primarni bilans</v>
      </c>
      <c r="C57" s="398"/>
      <c r="D57" s="398"/>
      <c r="E57" s="398"/>
      <c r="F57" s="398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85" t="str">
        <f>+VLOOKUP($A58,Master!$D$22:$G$218,4,FALSE)</f>
        <v>Otplata dugova</v>
      </c>
      <c r="C58" s="386"/>
      <c r="D58" s="386"/>
      <c r="E58" s="386"/>
      <c r="F58" s="386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381" t="str">
        <f>+VLOOKUP($A59,Master!$D$22:$G$218,4,FALSE)</f>
        <v>Otplata hartija od vrijednosti i kredita rezidentima</v>
      </c>
      <c r="C59" s="382"/>
      <c r="D59" s="382"/>
      <c r="E59" s="382"/>
      <c r="F59" s="382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383" t="str">
        <f>+VLOOKUP($A60,Master!$D$22:$G$218,4,FALSE)</f>
        <v>Otplata hartija od vrijednosti i kredita nerezidentima</v>
      </c>
      <c r="C60" s="384"/>
      <c r="D60" s="384"/>
      <c r="E60" s="384"/>
      <c r="F60" s="384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389" t="str">
        <f>+VLOOKUP($A61,Master!$D$22:$G$218,4,FALSE)</f>
        <v>Nedostajuća sredstva</v>
      </c>
      <c r="C61" s="390"/>
      <c r="D61" s="390"/>
      <c r="E61" s="390"/>
      <c r="F61" s="390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391" t="str">
        <f>+VLOOKUP($A62,Master!$D$22:$G$218,4,FALSE)</f>
        <v>Finansiranje</v>
      </c>
      <c r="C62" s="392"/>
      <c r="D62" s="392"/>
      <c r="E62" s="392"/>
      <c r="F62" s="392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381" t="str">
        <f>+VLOOKUP($A63,Master!$D$22:$G$218,4,FALSE)</f>
        <v>Pozajmice i krediti od domaćih izvora</v>
      </c>
      <c r="C63" s="382"/>
      <c r="D63" s="382"/>
      <c r="E63" s="382"/>
      <c r="F63" s="382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83" t="str">
        <f>+VLOOKUP($A64,Master!$D$22:$G$218,4,FALSE)</f>
        <v>Pozajmice i krediti od inostranih izvora</v>
      </c>
      <c r="C64" s="384"/>
      <c r="D64" s="384"/>
      <c r="E64" s="384"/>
      <c r="F64" s="384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83" t="str">
        <f>+VLOOKUP($A65,Master!$D$22:$G$218,4,FALSE)</f>
        <v>Primici od prodaje imovine</v>
      </c>
      <c r="C65" s="384"/>
      <c r="D65" s="384"/>
      <c r="E65" s="384"/>
      <c r="F65" s="384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426" t="str">
        <f>+Master!G245</f>
        <v>Plan ostvarenja budžeta</v>
      </c>
      <c r="C102" s="366"/>
      <c r="D102" s="366"/>
      <c r="E102" s="366"/>
      <c r="F102" s="366"/>
      <c r="G102" s="373">
        <v>2013</v>
      </c>
      <c r="H102" s="374"/>
      <c r="I102" s="374"/>
      <c r="J102" s="374"/>
      <c r="K102" s="374"/>
      <c r="L102" s="374"/>
      <c r="M102" s="374"/>
      <c r="N102" s="374"/>
      <c r="O102" s="374"/>
      <c r="P102" s="374"/>
      <c r="Q102" s="374"/>
      <c r="R102" s="377"/>
      <c r="S102" s="261" t="str">
        <f>+S7</f>
        <v>BDP</v>
      </c>
      <c r="T102" s="262">
        <v>3393200615</v>
      </c>
    </row>
    <row r="103" spans="1:20" ht="15.75" customHeight="1">
      <c r="A103" s="170"/>
      <c r="B103" s="367"/>
      <c r="C103" s="368"/>
      <c r="D103" s="368"/>
      <c r="E103" s="368"/>
      <c r="F103" s="369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73" t="str">
        <f>+Master!G239</f>
        <v>Jan - Dec</v>
      </c>
      <c r="T103" s="377">
        <f>+T8</f>
        <v>0</v>
      </c>
    </row>
    <row r="104" spans="1:20" ht="13.5" thickBot="1">
      <c r="A104" s="170"/>
      <c r="B104" s="370"/>
      <c r="C104" s="371"/>
      <c r="D104" s="371"/>
      <c r="E104" s="371"/>
      <c r="F104" s="372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59" t="str">
        <f>+VLOOKUP(LEFT($A105,LEN(A105)-1)*1,Master!$D$22:$G$218,4,FALSE)</f>
        <v>Prihodi budžeta</v>
      </c>
      <c r="C105" s="360"/>
      <c r="D105" s="360"/>
      <c r="E105" s="360"/>
      <c r="F105" s="360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61" t="str">
        <f>+VLOOKUP(LEFT($A106,LEN(A106)-1)*1,Master!$D$22:$G$218,4,FALSE)</f>
        <v>Porezi</v>
      </c>
      <c r="C106" s="362"/>
      <c r="D106" s="362"/>
      <c r="E106" s="362"/>
      <c r="F106" s="362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3" t="str">
        <f>+VLOOKUP(LEFT($A107,LEN(A107)-1)*1,Master!$D$22:$G$218,4,FALSE)</f>
        <v>Porez na dohodak fizičkih lica</v>
      </c>
      <c r="C107" s="344"/>
      <c r="D107" s="344"/>
      <c r="E107" s="344"/>
      <c r="F107" s="344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3" t="str">
        <f>+VLOOKUP(LEFT($A108,LEN(A108)-1)*1,Master!$D$22:$G$218,4,FALSE)</f>
        <v>Porez na dobit pravnih lica</v>
      </c>
      <c r="C108" s="344"/>
      <c r="D108" s="344"/>
      <c r="E108" s="344"/>
      <c r="F108" s="344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3" t="str">
        <f>+VLOOKUP(LEFT($A109,LEN(A109)-1)*1,Master!$D$22:$G$218,4,FALSE)</f>
        <v>Porez na promet nepokretnosti</v>
      </c>
      <c r="C109" s="344"/>
      <c r="D109" s="344"/>
      <c r="E109" s="344"/>
      <c r="F109" s="344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3" t="str">
        <f>+VLOOKUP(LEFT($A110,LEN(A110)-1)*1,Master!$D$22:$G$218,4,FALSE)</f>
        <v>Porez na dodatu vrijednost</v>
      </c>
      <c r="C110" s="344"/>
      <c r="D110" s="344"/>
      <c r="E110" s="344"/>
      <c r="F110" s="344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3" t="str">
        <f>+VLOOKUP(LEFT($A111,LEN(A111)-1)*1,Master!$D$22:$G$218,4,FALSE)</f>
        <v>Akcize</v>
      </c>
      <c r="C111" s="344"/>
      <c r="D111" s="344"/>
      <c r="E111" s="344"/>
      <c r="F111" s="344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3" t="str">
        <f>+VLOOKUP(LEFT($A112,LEN(A112)-1)*1,Master!$D$22:$G$218,4,FALSE)</f>
        <v>Porez na međunarodnu trgovinu i transakcije</v>
      </c>
      <c r="C112" s="344"/>
      <c r="D112" s="344"/>
      <c r="E112" s="344"/>
      <c r="F112" s="344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3" t="str">
        <f>+VLOOKUP(LEFT($A113,LEN(A113)-1)*1,Master!$D$22:$G$218,4,FALSE)</f>
        <v>Lokalni porezi</v>
      </c>
      <c r="C113" s="344"/>
      <c r="D113" s="344"/>
      <c r="E113" s="344"/>
      <c r="F113" s="344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3" t="str">
        <f>+VLOOKUP(LEFT($A114,LEN(A114)-1)*1,Master!$D$22:$G$218,4,FALSE)</f>
        <v>Ostali republički porezi</v>
      </c>
      <c r="C114" s="344"/>
      <c r="D114" s="344"/>
      <c r="E114" s="344"/>
      <c r="F114" s="344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63" t="str">
        <f>+VLOOKUP(LEFT($A115,LEN(A115)-1)*1,Master!$D$22:$G$218,4,FALSE)</f>
        <v>Doprinosi</v>
      </c>
      <c r="C115" s="364"/>
      <c r="D115" s="364"/>
      <c r="E115" s="364"/>
      <c r="F115" s="364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3" t="str">
        <f>+VLOOKUP(LEFT($A116,LEN(A116)-1)*1,Master!$D$22:$G$218,4,FALSE)</f>
        <v>Doprinosi za penzijsko i invalidsko osiguranje</v>
      </c>
      <c r="C116" s="344"/>
      <c r="D116" s="344"/>
      <c r="E116" s="344"/>
      <c r="F116" s="344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3" t="str">
        <f>+VLOOKUP(LEFT($A117,LEN(A117)-1)*1,Master!$D$22:$G$218,4,FALSE)</f>
        <v>Doprinosi za zdravstveno osiguranje</v>
      </c>
      <c r="C117" s="344"/>
      <c r="D117" s="344"/>
      <c r="E117" s="344"/>
      <c r="F117" s="344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3" t="str">
        <f>+VLOOKUP(LEFT($A118,LEN(A118)-1)*1,Master!$D$22:$G$218,4,FALSE)</f>
        <v>Doprinosi za osiguranje od nezaposlenosti</v>
      </c>
      <c r="C118" s="344"/>
      <c r="D118" s="344"/>
      <c r="E118" s="344"/>
      <c r="F118" s="344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3" t="str">
        <f>+VLOOKUP(LEFT($A119,LEN(A119)-1)*1,Master!$D$22:$G$218,4,FALSE)</f>
        <v>Ostali doprinosi</v>
      </c>
      <c r="C119" s="344"/>
      <c r="D119" s="344"/>
      <c r="E119" s="344"/>
      <c r="F119" s="344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51" t="str">
        <f>+VLOOKUP(LEFT($A120,LEN(A120)-1)*1,Master!$D$22:$G$218,4,FALSE)</f>
        <v>Takse</v>
      </c>
      <c r="C120" s="352"/>
      <c r="D120" s="352"/>
      <c r="E120" s="352"/>
      <c r="F120" s="352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51" t="str">
        <f>+VLOOKUP(LEFT($A121,LEN(A121)-1)*1,Master!$D$22:$G$218,4,FALSE)</f>
        <v>Naknade</v>
      </c>
      <c r="C121" s="352"/>
      <c r="D121" s="352"/>
      <c r="E121" s="352"/>
      <c r="F121" s="352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51" t="str">
        <f>+VLOOKUP(LEFT($A122,LEN(A122)-1)*1,Master!$D$22:$G$218,4,FALSE)</f>
        <v>Ostali prihodi</v>
      </c>
      <c r="C122" s="352"/>
      <c r="D122" s="352"/>
      <c r="E122" s="352"/>
      <c r="F122" s="352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51" t="str">
        <f>+VLOOKUP(LEFT($A123,LEN(A123)-1)*1,Master!$D$22:$G$218,4,FALSE)</f>
        <v>Primici od otplate kredita i sredstva prenesena iz prethodne godine</v>
      </c>
      <c r="C123" s="352"/>
      <c r="D123" s="352"/>
      <c r="E123" s="352"/>
      <c r="F123" s="352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53" t="str">
        <f>+VLOOKUP(LEFT($A124,LEN(A124)-1)*1,Master!$D$22:$G$218,4,FALSE)</f>
        <v>Donacije i transferi</v>
      </c>
      <c r="C124" s="354"/>
      <c r="D124" s="354"/>
      <c r="E124" s="354"/>
      <c r="F124" s="354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39" t="str">
        <f>+VLOOKUP(LEFT($A125,LEN(A125)-1)*1,Master!$D$22:$G$218,4,FALSE)</f>
        <v>Budžetki izdaci</v>
      </c>
      <c r="C125" s="340"/>
      <c r="D125" s="340"/>
      <c r="E125" s="340"/>
      <c r="F125" s="340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55" t="str">
        <f>+VLOOKUP(LEFT($A126,LEN(A126)-1)*1,Master!$D$22:$G$218,4,FALSE)</f>
        <v>Tekući izdaci</v>
      </c>
      <c r="C126" s="356"/>
      <c r="D126" s="356"/>
      <c r="E126" s="356"/>
      <c r="F126" s="356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57" t="str">
        <f>+VLOOKUP(LEFT($A127,LEN(A127)-1)*1,Master!$D$22:$G$218,4,FALSE)</f>
        <v>Tekući budžetski izdaci</v>
      </c>
      <c r="C127" s="358"/>
      <c r="D127" s="358"/>
      <c r="E127" s="358"/>
      <c r="F127" s="358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3" t="str">
        <f>+VLOOKUP(LEFT($A128,LEN(A128)-1)*1,Master!$D$22:$G$218,4,FALSE)</f>
        <v>Bruto zarade i doprinosi na teret poslodavca</v>
      </c>
      <c r="C128" s="344"/>
      <c r="D128" s="344"/>
      <c r="E128" s="344"/>
      <c r="F128" s="344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3" t="str">
        <f>+VLOOKUP(LEFT($A129,LEN(A129)-1)*1,Master!$D$22:$G$218,4,FALSE)</f>
        <v>Ostala lična primanja</v>
      </c>
      <c r="C129" s="344"/>
      <c r="D129" s="344"/>
      <c r="E129" s="344"/>
      <c r="F129" s="344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3" t="str">
        <f>+VLOOKUP(LEFT($A130,LEN(A130)-1)*1,Master!$D$22:$G$218,4,FALSE)</f>
        <v>Rashodi za materijal</v>
      </c>
      <c r="C130" s="344"/>
      <c r="D130" s="344"/>
      <c r="E130" s="344"/>
      <c r="F130" s="344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3" t="str">
        <f>+VLOOKUP(LEFT($A131,LEN(A131)-1)*1,Master!$D$22:$G$218,4,FALSE)</f>
        <v>Rashodi za usluge</v>
      </c>
      <c r="C131" s="344"/>
      <c r="D131" s="344"/>
      <c r="E131" s="344"/>
      <c r="F131" s="344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3" t="str">
        <f>+VLOOKUP(LEFT($A132,LEN(A132)-1)*1,Master!$D$22:$G$218,4,FALSE)</f>
        <v>Rashodi za tekuće održavanje</v>
      </c>
      <c r="C132" s="344"/>
      <c r="D132" s="344"/>
      <c r="E132" s="344"/>
      <c r="F132" s="344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3" t="str">
        <f>+VLOOKUP(LEFT($A133,LEN(A133)-1)*1,Master!$D$22:$G$218,4,FALSE)</f>
        <v>Kamate</v>
      </c>
      <c r="C133" s="344"/>
      <c r="D133" s="344"/>
      <c r="E133" s="344"/>
      <c r="F133" s="344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3" t="str">
        <f>+VLOOKUP(LEFT($A134,LEN(A134)-1)*1,Master!$D$22:$G$218,4,FALSE)</f>
        <v>Renta</v>
      </c>
      <c r="C134" s="344"/>
      <c r="D134" s="344"/>
      <c r="E134" s="344"/>
      <c r="F134" s="344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3" t="str">
        <f>+VLOOKUP(LEFT($A135,LEN(A135)-1)*1,Master!$D$22:$G$218,4,FALSE)</f>
        <v>Subvencije</v>
      </c>
      <c r="C135" s="344"/>
      <c r="D135" s="344"/>
      <c r="E135" s="344"/>
      <c r="F135" s="344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3" t="str">
        <f>+VLOOKUP(LEFT($A136,LEN(A136)-1)*1,Master!$D$22:$G$218,4,FALSE)</f>
        <v>Ostali izdaci</v>
      </c>
      <c r="C136" s="344"/>
      <c r="D136" s="344"/>
      <c r="E136" s="344"/>
      <c r="F136" s="344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3" t="str">
        <f>+VLOOKUP(LEFT($A137,LEN(A137)-1)*1,Master!$D$22:$G$218,4,FALSE)</f>
        <v>Kapitalni izdaci u tekućem budžetu</v>
      </c>
      <c r="C137" s="344"/>
      <c r="D137" s="344"/>
      <c r="E137" s="344"/>
      <c r="F137" s="344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33" t="str">
        <f>+VLOOKUP(LEFT($A138,LEN(A138)-1)*1,Master!$D$22:$G$218,4,FALSE)</f>
        <v>Transferi za socijalnu zaštitu</v>
      </c>
      <c r="C138" s="334"/>
      <c r="D138" s="334"/>
      <c r="E138" s="334"/>
      <c r="F138" s="334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3" t="str">
        <f>+VLOOKUP(LEFT($A139,LEN(A139)-1)*1,Master!$D$22:$G$218,4,FALSE)</f>
        <v>Prava iz oblasti socijalne zaštite</v>
      </c>
      <c r="C139" s="344"/>
      <c r="D139" s="344"/>
      <c r="E139" s="344"/>
      <c r="F139" s="344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3" t="str">
        <f>+VLOOKUP(LEFT($A140,LEN(A140)-1)*1,Master!$D$22:$G$218,4,FALSE)</f>
        <v>Sredstva za tehnološke viškove</v>
      </c>
      <c r="C140" s="344"/>
      <c r="D140" s="344"/>
      <c r="E140" s="344"/>
      <c r="F140" s="344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3" t="str">
        <f>+VLOOKUP(LEFT($A141,LEN(A141)-1)*1,Master!$D$22:$G$218,4,FALSE)</f>
        <v>Prava iz oblasti penzijskog i invalidskog osiguranja</v>
      </c>
      <c r="C141" s="344"/>
      <c r="D141" s="344"/>
      <c r="E141" s="344"/>
      <c r="F141" s="344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3" t="str">
        <f>+VLOOKUP(LEFT($A142,LEN(A142)-1)*1,Master!$D$22:$G$218,4,FALSE)</f>
        <v>Ostala prava iz oblasti zdravstvene zaštite</v>
      </c>
      <c r="C142" s="344"/>
      <c r="D142" s="344"/>
      <c r="E142" s="344"/>
      <c r="F142" s="344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3" t="str">
        <f>+VLOOKUP(LEFT($A143,LEN(A143)-1)*1,Master!$D$22:$G$218,4,FALSE)</f>
        <v>Ostala prava iz zdravstvenog osiguranja</v>
      </c>
      <c r="C143" s="344"/>
      <c r="D143" s="344"/>
      <c r="E143" s="344"/>
      <c r="F143" s="344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45" t="str">
        <f>+VLOOKUP(LEFT($A144,LEN(A144)-1)*1,Master!$D$22:$G$218,4,FALSE)</f>
        <v xml:space="preserve">Transferi institucijama, pojedincima, nevladinom i javnom sektoru </v>
      </c>
      <c r="C144" s="346"/>
      <c r="D144" s="346"/>
      <c r="E144" s="346"/>
      <c r="F144" s="346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45" t="str">
        <f>+VLOOKUP(LEFT($A145,LEN(A145)-1)*1,Master!$D$22:$G$218,4,FALSE)</f>
        <v>Kapitalni budžet</v>
      </c>
      <c r="C145" s="346"/>
      <c r="D145" s="346"/>
      <c r="E145" s="346"/>
      <c r="F145" s="346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31" t="str">
        <f>+VLOOKUP(LEFT($A146,LEN(A146)-1)*1,Master!$D$22:$G$218,4,FALSE)</f>
        <v>Pozajmice i krediti</v>
      </c>
      <c r="C146" s="332"/>
      <c r="D146" s="332"/>
      <c r="E146" s="332"/>
      <c r="F146" s="332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31" t="str">
        <f>+VLOOKUP(LEFT($A147,LEN(A147)-1)*1,Master!$D$22:$G$218,4,FALSE)</f>
        <v>Rezerve</v>
      </c>
      <c r="C147" s="332"/>
      <c r="D147" s="332"/>
      <c r="E147" s="332"/>
      <c r="F147" s="332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47" t="str">
        <f>+VLOOKUP(LEFT($A148,LEN(A148)-1)*1,Master!$D$22:$G$218,4,FALSE)</f>
        <v>Otplata garancija</v>
      </c>
      <c r="C148" s="348"/>
      <c r="D148" s="348"/>
      <c r="E148" s="348"/>
      <c r="F148" s="348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49" t="str">
        <f>+VLOOKUP(LEFT($A149,LEN(A149)-1)*1,Master!$D$22:$G$218,4,FALSE)</f>
        <v>Suficit / deficit</v>
      </c>
      <c r="C149" s="350"/>
      <c r="D149" s="350"/>
      <c r="E149" s="350"/>
      <c r="F149" s="350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41" t="str">
        <f>+VLOOKUP(LEFT($A150,LEN(A150)-1)*1,Master!$D$22:$G$218,4,FALSE)</f>
        <v>Primarni bilans</v>
      </c>
      <c r="C150" s="342"/>
      <c r="D150" s="342"/>
      <c r="E150" s="342"/>
      <c r="F150" s="342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33" t="str">
        <f>+VLOOKUP(LEFT($A151,LEN(A151)-1)*1,Master!$D$22:$G$218,4,FALSE)</f>
        <v>Otplata dugova</v>
      </c>
      <c r="C151" s="334"/>
      <c r="D151" s="334"/>
      <c r="E151" s="334"/>
      <c r="F151" s="334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35" t="str">
        <f>+VLOOKUP(LEFT($A152,LEN(A152)-1)*1,Master!$D$22:$G$218,4,FALSE)</f>
        <v>Otplata hartija od vrijednosti i kredita rezidentima</v>
      </c>
      <c r="C152" s="336"/>
      <c r="D152" s="336"/>
      <c r="E152" s="336"/>
      <c r="F152" s="336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31" t="str">
        <f>+VLOOKUP(LEFT($A153,LEN(A153)-1)*1,Master!$D$22:$G$218,4,FALSE)</f>
        <v>Otplata hartija od vrijednosti i kredita nerezidentima</v>
      </c>
      <c r="C153" s="332"/>
      <c r="D153" s="332"/>
      <c r="E153" s="332"/>
      <c r="F153" s="332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47" t="str">
        <f>+VLOOKUP(LEFT($A154,LEN(A154)-1)*1,Master!$D$22:$G$218,4,FALSE)</f>
        <v>Otplata obaveza iz prethodnih godina</v>
      </c>
      <c r="C154" s="348"/>
      <c r="D154" s="348"/>
      <c r="E154" s="348"/>
      <c r="F154" s="348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37" t="str">
        <f>+VLOOKUP(LEFT($A155,LEN(A155)-1)*1,Master!$D$22:$G$218,4,FALSE)</f>
        <v>Nedostajuća sredstva</v>
      </c>
      <c r="C155" s="338"/>
      <c r="D155" s="338"/>
      <c r="E155" s="338"/>
      <c r="F155" s="338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39" t="str">
        <f>+VLOOKUP(LEFT($A156,LEN(A156)-1)*1,Master!$D$22:$G$218,4,FALSE)</f>
        <v>Finansiranje</v>
      </c>
      <c r="C156" s="340"/>
      <c r="D156" s="340"/>
      <c r="E156" s="340"/>
      <c r="F156" s="340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35" t="str">
        <f>+VLOOKUP(LEFT($A157,LEN(A157)-1)*1,Master!$D$22:$G$218,4,FALSE)</f>
        <v>Pozajmice i krediti od domaćih izvora</v>
      </c>
      <c r="C157" s="336"/>
      <c r="D157" s="336"/>
      <c r="E157" s="336"/>
      <c r="F157" s="336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31" t="str">
        <f>+VLOOKUP(LEFT($A158,LEN(A158)-1)*1,Master!$D$22:$G$218,4,FALSE)</f>
        <v>Pozajmice i krediti od inostranih izvora</v>
      </c>
      <c r="C158" s="332"/>
      <c r="D158" s="332"/>
      <c r="E158" s="332"/>
      <c r="F158" s="332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31" t="str">
        <f>+VLOOKUP(LEFT($A159,LEN(A159)-1)*1,Master!$D$22:$G$218,4,FALSE)</f>
        <v>Primici od prodaje imovine</v>
      </c>
      <c r="C159" s="332"/>
      <c r="D159" s="332"/>
      <c r="E159" s="332"/>
      <c r="F159" s="332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8" t="str">
        <f>+Master!G244</f>
        <v>Ostvarenje budžeta</v>
      </c>
      <c r="C7" s="419"/>
      <c r="D7" s="419"/>
      <c r="E7" s="419"/>
      <c r="F7" s="419"/>
      <c r="G7" s="411">
        <v>2013</v>
      </c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3"/>
      <c r="S7" s="116" t="str">
        <f>+Master!G241</f>
        <v>BDP</v>
      </c>
      <c r="T7" s="117">
        <v>3393200615</v>
      </c>
    </row>
    <row r="8" spans="1:20" ht="16.5" customHeight="1">
      <c r="B8" s="420"/>
      <c r="C8" s="421"/>
      <c r="D8" s="421"/>
      <c r="E8" s="421"/>
      <c r="F8" s="422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1" t="str">
        <f>+Master!G238</f>
        <v>Jan - Sep</v>
      </c>
      <c r="T8" s="413"/>
    </row>
    <row r="9" spans="1:20" ht="13.5" thickBot="1">
      <c r="B9" s="423"/>
      <c r="C9" s="424"/>
      <c r="D9" s="424"/>
      <c r="E9" s="424"/>
      <c r="F9" s="425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4" t="str">
        <f>+VLOOKUP($A10,Master!$D$22:$G$218,4,FALSE)</f>
        <v>Prihodi budžeta</v>
      </c>
      <c r="C10" s="415"/>
      <c r="D10" s="415"/>
      <c r="E10" s="415"/>
      <c r="F10" s="415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416" t="str">
        <f>+VLOOKUP($A11,Master!$D$22:$G$218,4,FALSE)</f>
        <v>Porezi</v>
      </c>
      <c r="C11" s="417"/>
      <c r="D11" s="417"/>
      <c r="E11" s="417"/>
      <c r="F11" s="417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9" t="str">
        <f>+VLOOKUP($A12,Master!$D$22:$G$218,4,FALSE)</f>
        <v>Porez na dohodak fizičkih lica</v>
      </c>
      <c r="C12" s="400"/>
      <c r="D12" s="400"/>
      <c r="E12" s="400"/>
      <c r="F12" s="400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9" t="str">
        <f>+VLOOKUP($A13,Master!$D$22:$G$218,4,FALSE)</f>
        <v>Porez na dobit pravnih lica</v>
      </c>
      <c r="C13" s="400"/>
      <c r="D13" s="400"/>
      <c r="E13" s="400"/>
      <c r="F13" s="400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9" t="str">
        <f>+VLOOKUP($A14,Master!$D$22:$G$218,4,FALSE)</f>
        <v>Porez na promet nepokretnosti</v>
      </c>
      <c r="C14" s="400"/>
      <c r="D14" s="400"/>
      <c r="E14" s="400"/>
      <c r="F14" s="400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9" t="str">
        <f>+VLOOKUP($A15,Master!$D$22:$G$218,4,FALSE)</f>
        <v>Porez na dodatu vrijednost</v>
      </c>
      <c r="C15" s="400"/>
      <c r="D15" s="400"/>
      <c r="E15" s="400"/>
      <c r="F15" s="400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9" t="str">
        <f>+VLOOKUP($A16,Master!$D$22:$G$218,4,FALSE)</f>
        <v>Akcize</v>
      </c>
      <c r="C16" s="400"/>
      <c r="D16" s="400"/>
      <c r="E16" s="400"/>
      <c r="F16" s="400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9" t="str">
        <f>+VLOOKUP($A17,Master!$D$22:$G$218,4,FALSE)</f>
        <v>Porez na međunarodnu trgovinu i transakcije</v>
      </c>
      <c r="C17" s="400"/>
      <c r="D17" s="400"/>
      <c r="E17" s="400"/>
      <c r="F17" s="400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9" t="str">
        <f>+VLOOKUP($A18,Master!$D$22:$G$218,4,FALSE)</f>
        <v>Lokalni porezi</v>
      </c>
      <c r="C18" s="400"/>
      <c r="D18" s="400"/>
      <c r="E18" s="400"/>
      <c r="F18" s="400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9" t="str">
        <f>+VLOOKUP($A19,Master!$D$22:$G$218,4,FALSE)</f>
        <v>Ostali republički porezi</v>
      </c>
      <c r="C19" s="400"/>
      <c r="D19" s="400"/>
      <c r="E19" s="400"/>
      <c r="F19" s="400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9" t="str">
        <f>+VLOOKUP($A20,Master!$D$22:$G$218,4,FALSE)</f>
        <v>Doprinosi</v>
      </c>
      <c r="C20" s="410"/>
      <c r="D20" s="410"/>
      <c r="E20" s="410"/>
      <c r="F20" s="410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9" t="str">
        <f>+VLOOKUP($A21,Master!$D$22:$G$218,4,FALSE)</f>
        <v>Doprinosi za penzijsko i invalidsko osiguranje</v>
      </c>
      <c r="C21" s="400"/>
      <c r="D21" s="400"/>
      <c r="E21" s="400"/>
      <c r="F21" s="400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9" t="str">
        <f>+VLOOKUP($A22,Master!$D$22:$G$218,4,FALSE)</f>
        <v>Doprinosi za zdravstveno osiguranje</v>
      </c>
      <c r="C22" s="400"/>
      <c r="D22" s="400"/>
      <c r="E22" s="400"/>
      <c r="F22" s="400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9" t="str">
        <f>+VLOOKUP($A23,Master!$D$22:$G$218,4,FALSE)</f>
        <v>Doprinosi za osiguranje od nezaposlenosti</v>
      </c>
      <c r="C23" s="400"/>
      <c r="D23" s="400"/>
      <c r="E23" s="400"/>
      <c r="F23" s="400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9" t="str">
        <f>+VLOOKUP($A24,Master!$D$22:$G$218,4,FALSE)</f>
        <v>Ostali doprinosi</v>
      </c>
      <c r="C24" s="400"/>
      <c r="D24" s="400"/>
      <c r="E24" s="400"/>
      <c r="F24" s="400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3" t="str">
        <f>+VLOOKUP($A25,Master!$D$22:$G$218,4,FALSE)</f>
        <v>Takse</v>
      </c>
      <c r="C25" s="404"/>
      <c r="D25" s="404"/>
      <c r="E25" s="404"/>
      <c r="F25" s="404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3" t="str">
        <f>+VLOOKUP($A26,Master!$D$22:$G$218,4,FALSE)</f>
        <v>Naknade</v>
      </c>
      <c r="C26" s="404"/>
      <c r="D26" s="404"/>
      <c r="E26" s="404"/>
      <c r="F26" s="404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3" t="str">
        <f>+VLOOKUP($A27,Master!$D$22:$G$218,4,FALSE)</f>
        <v>Ostali prihodi</v>
      </c>
      <c r="C27" s="404"/>
      <c r="D27" s="404"/>
      <c r="E27" s="404"/>
      <c r="F27" s="404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3" t="str">
        <f>+VLOOKUP($A28,Master!$D$22:$G$218,4,FALSE)</f>
        <v>Primici od otplate kredita i sredstva prenesena iz prethodne godine</v>
      </c>
      <c r="C28" s="404"/>
      <c r="D28" s="404"/>
      <c r="E28" s="404"/>
      <c r="F28" s="404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05" t="str">
        <f>+VLOOKUP($A29,Master!$D$22:$G$218,4,FALSE)</f>
        <v>Donacije i transferi</v>
      </c>
      <c r="C29" s="406"/>
      <c r="D29" s="406"/>
      <c r="E29" s="406"/>
      <c r="F29" s="406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391" t="str">
        <f>+VLOOKUP($A30,Master!$D$22:$G$218,4,FALSE)</f>
        <v>Budžetki izdaci</v>
      </c>
      <c r="C30" s="392"/>
      <c r="D30" s="392"/>
      <c r="E30" s="392"/>
      <c r="F30" s="392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07" t="str">
        <f>+VLOOKUP($A31,Master!$D$22:$G$218,4,FALSE)</f>
        <v>Tekući izdaci</v>
      </c>
      <c r="C31" s="408"/>
      <c r="D31" s="408"/>
      <c r="E31" s="408"/>
      <c r="F31" s="408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01" t="str">
        <f>+VLOOKUP($A32,Master!$D$22:$G$218,4,FALSE)</f>
        <v>Tekući budžetski izdaci</v>
      </c>
      <c r="C32" s="402"/>
      <c r="D32" s="402"/>
      <c r="E32" s="402"/>
      <c r="F32" s="402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9" t="str">
        <f>+VLOOKUP($A33,Master!$D$22:$G$218,4,FALSE)</f>
        <v>Bruto zarade i doprinosi na teret poslodavca</v>
      </c>
      <c r="C33" s="400"/>
      <c r="D33" s="400"/>
      <c r="E33" s="400"/>
      <c r="F33" s="400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9" t="str">
        <f>+VLOOKUP($A34,Master!$D$22:$G$218,4,FALSE)</f>
        <v>Ostala lična primanja</v>
      </c>
      <c r="C34" s="400"/>
      <c r="D34" s="400"/>
      <c r="E34" s="400"/>
      <c r="F34" s="400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9" t="str">
        <f>+VLOOKUP($A35,Master!$D$22:$G$218,4,FALSE)</f>
        <v>Rashodi za materijal</v>
      </c>
      <c r="C35" s="400"/>
      <c r="D35" s="400"/>
      <c r="E35" s="400"/>
      <c r="F35" s="400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9" t="str">
        <f>+VLOOKUP($A36,Master!$D$22:$G$218,4,FALSE)</f>
        <v>Rashodi za usluge</v>
      </c>
      <c r="C36" s="400"/>
      <c r="D36" s="400"/>
      <c r="E36" s="400"/>
      <c r="F36" s="400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9" t="str">
        <f>+VLOOKUP($A37,Master!$D$22:$G$218,4,FALSE)</f>
        <v>Rashodi za tekuće održavanje</v>
      </c>
      <c r="C37" s="400"/>
      <c r="D37" s="400"/>
      <c r="E37" s="400"/>
      <c r="F37" s="400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9" t="str">
        <f>+VLOOKUP($A38,Master!$D$22:$G$218,4,FALSE)</f>
        <v>Kamate</v>
      </c>
      <c r="C38" s="400"/>
      <c r="D38" s="400"/>
      <c r="E38" s="400"/>
      <c r="F38" s="400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9" t="str">
        <f>+VLOOKUP($A39,Master!$D$22:$G$218,4,FALSE)</f>
        <v>Renta</v>
      </c>
      <c r="C39" s="400"/>
      <c r="D39" s="400"/>
      <c r="E39" s="400"/>
      <c r="F39" s="400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9" t="str">
        <f>+VLOOKUP($A40,Master!$D$22:$G$218,4,FALSE)</f>
        <v>Subvencije</v>
      </c>
      <c r="C40" s="400"/>
      <c r="D40" s="400"/>
      <c r="E40" s="400"/>
      <c r="F40" s="400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9" t="str">
        <f>+VLOOKUP($A41,Master!$D$22:$G$218,4,FALSE)</f>
        <v>Ostali izdaci</v>
      </c>
      <c r="C41" s="400"/>
      <c r="D41" s="400"/>
      <c r="E41" s="400"/>
      <c r="F41" s="400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9" t="str">
        <f>+VLOOKUP($A42,Master!$D$22:$G$218,4,FALSE)</f>
        <v>Kapitalni izdaci u tekućem budžetu</v>
      </c>
      <c r="C42" s="400"/>
      <c r="D42" s="400"/>
      <c r="E42" s="400"/>
      <c r="F42" s="400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85" t="str">
        <f>+VLOOKUP($A43,Master!$D$22:$G$218,4,FALSE)</f>
        <v>Transferi za socijalnu zaštitu</v>
      </c>
      <c r="C43" s="386"/>
      <c r="D43" s="386"/>
      <c r="E43" s="386"/>
      <c r="F43" s="386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9" t="str">
        <f>+VLOOKUP($A44,Master!$D$22:$G$218,4,FALSE)</f>
        <v>Prava iz oblasti socijalne zaštite</v>
      </c>
      <c r="C44" s="400"/>
      <c r="D44" s="400"/>
      <c r="E44" s="400"/>
      <c r="F44" s="400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9" t="str">
        <f>+VLOOKUP($A45,Master!$D$22:$G$218,4,FALSE)</f>
        <v>Sredstva za tehnološke viškove</v>
      </c>
      <c r="C45" s="400"/>
      <c r="D45" s="400"/>
      <c r="E45" s="400"/>
      <c r="F45" s="400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9" t="str">
        <f>+VLOOKUP($A46,Master!$D$22:$G$218,4,FALSE)</f>
        <v>Prava iz oblasti penzijskog i invalidskog osiguranja</v>
      </c>
      <c r="C46" s="400"/>
      <c r="D46" s="400"/>
      <c r="E46" s="400"/>
      <c r="F46" s="400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9" t="str">
        <f>+VLOOKUP($A47,Master!$D$22:$G$218,4,FALSE)</f>
        <v>Ostala prava iz oblasti zdravstvene zaštite</v>
      </c>
      <c r="C47" s="400"/>
      <c r="D47" s="400"/>
      <c r="E47" s="400"/>
      <c r="F47" s="400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9" t="str">
        <f>+VLOOKUP($A48,Master!$D$22:$G$218,4,FALSE)</f>
        <v>Ostala prava iz zdravstvenog osiguranja</v>
      </c>
      <c r="C48" s="400"/>
      <c r="D48" s="400"/>
      <c r="E48" s="400"/>
      <c r="F48" s="400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93" t="str">
        <f>+VLOOKUP($A49,Master!$D$22:$G$218,4,FALSE)</f>
        <v xml:space="preserve">Transferi institucijama, pojedincima, nevladinom i javnom sektoru </v>
      </c>
      <c r="C49" s="394"/>
      <c r="D49" s="394"/>
      <c r="E49" s="394"/>
      <c r="F49" s="394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93" t="str">
        <f>+VLOOKUP($A50,Master!$D$22:$G$218,4,FALSE)</f>
        <v>Kapitalni budžet</v>
      </c>
      <c r="C50" s="394"/>
      <c r="D50" s="394"/>
      <c r="E50" s="394"/>
      <c r="F50" s="394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83" t="str">
        <f>+VLOOKUP($A51,Master!$D$22:$G$218,4,FALSE)</f>
        <v>Pozajmice i krediti</v>
      </c>
      <c r="C51" s="384"/>
      <c r="D51" s="384"/>
      <c r="E51" s="384"/>
      <c r="F51" s="384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83" t="str">
        <f>+VLOOKUP($A52,Master!$D$22:$G$218,4,FALSE)</f>
        <v>Rezerve</v>
      </c>
      <c r="C52" s="384"/>
      <c r="D52" s="384"/>
      <c r="E52" s="384"/>
      <c r="F52" s="384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87" t="str">
        <f>+VLOOKUP($A53,Master!$D$22:$G$218,4,FALSE)</f>
        <v>Otplata garancija</v>
      </c>
      <c r="C53" s="388"/>
      <c r="D53" s="388"/>
      <c r="E53" s="388"/>
      <c r="F53" s="388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395" t="str">
        <f>+VLOOKUP($A54,Master!$D$22:$G$218,4,FALSE)</f>
        <v>Suficit / deficit</v>
      </c>
      <c r="C54" s="396"/>
      <c r="D54" s="396"/>
      <c r="E54" s="396"/>
      <c r="F54" s="396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397" t="str">
        <f>+VLOOKUP($A55,Master!$D$22:$G$218,4,FALSE)</f>
        <v>Primarni bilans</v>
      </c>
      <c r="C55" s="398"/>
      <c r="D55" s="398"/>
      <c r="E55" s="398"/>
      <c r="F55" s="398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85" t="str">
        <f>+VLOOKUP($A56,Master!$D$22:$G$218,4,FALSE)</f>
        <v>Otplata dugova</v>
      </c>
      <c r="C56" s="386"/>
      <c r="D56" s="386"/>
      <c r="E56" s="386"/>
      <c r="F56" s="386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381" t="str">
        <f>+VLOOKUP($A57,Master!$D$22:$G$218,4,FALSE)</f>
        <v>Otplata hartija od vrijednosti i kredita rezidentima</v>
      </c>
      <c r="C57" s="382"/>
      <c r="D57" s="382"/>
      <c r="E57" s="382"/>
      <c r="F57" s="382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83" t="str">
        <f>+VLOOKUP($A58,Master!$D$22:$G$218,4,FALSE)</f>
        <v>Otplata hartija od vrijednosti i kredita nerezidentima</v>
      </c>
      <c r="C58" s="384"/>
      <c r="D58" s="384"/>
      <c r="E58" s="384"/>
      <c r="F58" s="384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87" t="str">
        <f>+VLOOKUP($A59,Master!$D$22:$G$218,4,FALSE)</f>
        <v>Otplata obaveza iz prethodnih godina</v>
      </c>
      <c r="C59" s="388"/>
      <c r="D59" s="388"/>
      <c r="E59" s="388"/>
      <c r="F59" s="388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389" t="str">
        <f>+VLOOKUP($A60,Master!$D$22:$G$218,4,FALSE)</f>
        <v>Nedostajuća sredstva</v>
      </c>
      <c r="C60" s="390"/>
      <c r="D60" s="390"/>
      <c r="E60" s="390"/>
      <c r="F60" s="390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391" t="str">
        <f>+VLOOKUP($A61,Master!$D$22:$G$218,4,FALSE)</f>
        <v>Finansiranje</v>
      </c>
      <c r="C61" s="392"/>
      <c r="D61" s="392"/>
      <c r="E61" s="392"/>
      <c r="F61" s="392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381" t="str">
        <f>+VLOOKUP($A62,Master!$D$22:$G$218,4,FALSE)</f>
        <v>Pozajmice i krediti od domaćih izvora</v>
      </c>
      <c r="C62" s="382"/>
      <c r="D62" s="382"/>
      <c r="E62" s="382"/>
      <c r="F62" s="382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83" t="str">
        <f>+VLOOKUP($A63,Master!$D$22:$G$218,4,FALSE)</f>
        <v>Pozajmice i krediti od inostranih izvora</v>
      </c>
      <c r="C63" s="384"/>
      <c r="D63" s="384"/>
      <c r="E63" s="384"/>
      <c r="F63" s="384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83" t="str">
        <f>+VLOOKUP($A64,Master!$D$22:$G$218,4,FALSE)</f>
        <v>Primici od prodaje imovine</v>
      </c>
      <c r="C64" s="384"/>
      <c r="D64" s="384"/>
      <c r="E64" s="384"/>
      <c r="F64" s="384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26" t="str">
        <f>+Master!G245</f>
        <v>Plan ostvarenja budžeta</v>
      </c>
      <c r="C101" s="366"/>
      <c r="D101" s="366"/>
      <c r="E101" s="366"/>
      <c r="F101" s="366"/>
      <c r="G101" s="373">
        <v>2014</v>
      </c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7"/>
      <c r="S101" s="261" t="str">
        <f>+S7</f>
        <v>BDP</v>
      </c>
      <c r="T101" s="262">
        <v>3393200615</v>
      </c>
    </row>
    <row r="102" spans="1:20" ht="15.75" customHeight="1">
      <c r="A102" s="170"/>
      <c r="B102" s="367"/>
      <c r="C102" s="368"/>
      <c r="D102" s="368"/>
      <c r="E102" s="368"/>
      <c r="F102" s="369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73" t="str">
        <f>+Master!G239</f>
        <v>Jan - Dec</v>
      </c>
      <c r="T102" s="377">
        <f t="shared" si="16"/>
        <v>0</v>
      </c>
    </row>
    <row r="103" spans="1:20" ht="13.5" thickBot="1">
      <c r="A103" s="170"/>
      <c r="B103" s="370"/>
      <c r="C103" s="371"/>
      <c r="D103" s="371"/>
      <c r="E103" s="371"/>
      <c r="F103" s="372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59" t="str">
        <f>+VLOOKUP(LEFT($A104,LEN(A104)-1)*1,Master!$D$22:$G$218,4,FALSE)</f>
        <v>Prihodi budžeta</v>
      </c>
      <c r="C104" s="360"/>
      <c r="D104" s="360"/>
      <c r="E104" s="360"/>
      <c r="F104" s="360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61" t="str">
        <f>+VLOOKUP(LEFT($A105,LEN(A105)-1)*1,Master!$D$22:$G$218,4,FALSE)</f>
        <v>Porezi</v>
      </c>
      <c r="C105" s="362"/>
      <c r="D105" s="362"/>
      <c r="E105" s="362"/>
      <c r="F105" s="362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3" t="str">
        <f>+VLOOKUP(LEFT($A106,LEN(A106)-1)*1,Master!$D$22:$G$218,4,FALSE)</f>
        <v>Porez na dohodak fizičkih lica</v>
      </c>
      <c r="C106" s="344"/>
      <c r="D106" s="344"/>
      <c r="E106" s="344"/>
      <c r="F106" s="344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3" t="str">
        <f>+VLOOKUP(LEFT($A107,LEN(A107)-1)*1,Master!$D$22:$G$218,4,FALSE)</f>
        <v>Porez na dobit pravnih lica</v>
      </c>
      <c r="C107" s="344"/>
      <c r="D107" s="344"/>
      <c r="E107" s="344"/>
      <c r="F107" s="344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3" t="str">
        <f>+VLOOKUP(LEFT($A108,LEN(A108)-1)*1,Master!$D$22:$G$218,4,FALSE)</f>
        <v>Porez na promet nepokretnosti</v>
      </c>
      <c r="C108" s="344"/>
      <c r="D108" s="344"/>
      <c r="E108" s="344"/>
      <c r="F108" s="344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3" t="str">
        <f>+VLOOKUP(LEFT($A109,LEN(A109)-1)*1,Master!$D$22:$G$218,4,FALSE)</f>
        <v>Porez na dodatu vrijednost</v>
      </c>
      <c r="C109" s="344"/>
      <c r="D109" s="344"/>
      <c r="E109" s="344"/>
      <c r="F109" s="344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3" t="str">
        <f>+VLOOKUP(LEFT($A110,LEN(A110)-1)*1,Master!$D$22:$G$218,4,FALSE)</f>
        <v>Akcize</v>
      </c>
      <c r="C110" s="344"/>
      <c r="D110" s="344"/>
      <c r="E110" s="344"/>
      <c r="F110" s="344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3" t="str">
        <f>+VLOOKUP(LEFT($A111,LEN(A111)-1)*1,Master!$D$22:$G$218,4,FALSE)</f>
        <v>Porez na međunarodnu trgovinu i transakcije</v>
      </c>
      <c r="C111" s="344"/>
      <c r="D111" s="344"/>
      <c r="E111" s="344"/>
      <c r="F111" s="344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3" t="str">
        <f>+VLOOKUP(LEFT($A112,LEN(A112)-1)*1,Master!$D$22:$G$218,4,FALSE)</f>
        <v>Lokalni porezi</v>
      </c>
      <c r="C112" s="344"/>
      <c r="D112" s="344"/>
      <c r="E112" s="344"/>
      <c r="F112" s="344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3" t="str">
        <f>+VLOOKUP(LEFT($A113,LEN(A113)-1)*1,Master!$D$22:$G$218,4,FALSE)</f>
        <v>Ostali republički porezi</v>
      </c>
      <c r="C113" s="344"/>
      <c r="D113" s="344"/>
      <c r="E113" s="344"/>
      <c r="F113" s="344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63" t="str">
        <f>+VLOOKUP(LEFT($A114,LEN(A114)-1)*1,Master!$D$22:$G$218,4,FALSE)</f>
        <v>Doprinosi</v>
      </c>
      <c r="C114" s="364"/>
      <c r="D114" s="364"/>
      <c r="E114" s="364"/>
      <c r="F114" s="364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3" t="str">
        <f>+VLOOKUP(LEFT($A115,LEN(A115)-1)*1,Master!$D$22:$G$218,4,FALSE)</f>
        <v>Doprinosi za penzijsko i invalidsko osiguranje</v>
      </c>
      <c r="C115" s="344"/>
      <c r="D115" s="344"/>
      <c r="E115" s="344"/>
      <c r="F115" s="344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3" t="str">
        <f>+VLOOKUP(LEFT($A116,LEN(A116)-1)*1,Master!$D$22:$G$218,4,FALSE)</f>
        <v>Doprinosi za zdravstveno osiguranje</v>
      </c>
      <c r="C116" s="344"/>
      <c r="D116" s="344"/>
      <c r="E116" s="344"/>
      <c r="F116" s="344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3" t="str">
        <f>+VLOOKUP(LEFT($A117,LEN(A117)-1)*1,Master!$D$22:$G$218,4,FALSE)</f>
        <v>Doprinosi za osiguranje od nezaposlenosti</v>
      </c>
      <c r="C117" s="344"/>
      <c r="D117" s="344"/>
      <c r="E117" s="344"/>
      <c r="F117" s="344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3" t="str">
        <f>+VLOOKUP(LEFT($A118,LEN(A118)-1)*1,Master!$D$22:$G$218,4,FALSE)</f>
        <v>Ostali doprinosi</v>
      </c>
      <c r="C118" s="344"/>
      <c r="D118" s="344"/>
      <c r="E118" s="344"/>
      <c r="F118" s="344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51" t="str">
        <f>+VLOOKUP(LEFT($A119,LEN(A119)-1)*1,Master!$D$22:$G$218,4,FALSE)</f>
        <v>Takse</v>
      </c>
      <c r="C119" s="352"/>
      <c r="D119" s="352"/>
      <c r="E119" s="352"/>
      <c r="F119" s="352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51" t="str">
        <f>+VLOOKUP(LEFT($A120,LEN(A120)-1)*1,Master!$D$22:$G$218,4,FALSE)</f>
        <v>Naknade</v>
      </c>
      <c r="C120" s="352"/>
      <c r="D120" s="352"/>
      <c r="E120" s="352"/>
      <c r="F120" s="352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51" t="str">
        <f>+VLOOKUP(LEFT($A121,LEN(A121)-1)*1,Master!$D$22:$G$218,4,FALSE)</f>
        <v>Ostali prihodi</v>
      </c>
      <c r="C121" s="352"/>
      <c r="D121" s="352"/>
      <c r="E121" s="352"/>
      <c r="F121" s="352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51" t="str">
        <f>+VLOOKUP(LEFT($A122,LEN(A122)-1)*1,Master!$D$22:$G$218,4,FALSE)</f>
        <v>Primici od otplate kredita i sredstva prenesena iz prethodne godine</v>
      </c>
      <c r="C122" s="352"/>
      <c r="D122" s="352"/>
      <c r="E122" s="352"/>
      <c r="F122" s="352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53" t="str">
        <f>+VLOOKUP(LEFT($A123,LEN(A123)-1)*1,Master!$D$22:$G$218,4,FALSE)</f>
        <v>Donacije i transferi</v>
      </c>
      <c r="C123" s="354"/>
      <c r="D123" s="354"/>
      <c r="E123" s="354"/>
      <c r="F123" s="354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39" t="str">
        <f>+VLOOKUP(LEFT($A124,LEN(A124)-1)*1,Master!$D$22:$G$218,4,FALSE)</f>
        <v>Budžetki izdaci</v>
      </c>
      <c r="C124" s="340"/>
      <c r="D124" s="340"/>
      <c r="E124" s="340"/>
      <c r="F124" s="340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55" t="str">
        <f>+VLOOKUP(LEFT($A125,LEN(A125)-1)*1,Master!$D$22:$G$218,4,FALSE)</f>
        <v>Tekući izdaci</v>
      </c>
      <c r="C125" s="356"/>
      <c r="D125" s="356"/>
      <c r="E125" s="356"/>
      <c r="F125" s="356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57" t="str">
        <f>+VLOOKUP(LEFT($A126,LEN(A126)-1)*1,Master!$D$22:$G$218,4,FALSE)</f>
        <v>Tekući budžetski izdaci</v>
      </c>
      <c r="C126" s="358"/>
      <c r="D126" s="358"/>
      <c r="E126" s="358"/>
      <c r="F126" s="358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3" t="str">
        <f>+VLOOKUP(LEFT($A127,LEN(A127)-1)*1,Master!$D$22:$G$218,4,FALSE)</f>
        <v>Bruto zarade i doprinosi na teret poslodavca</v>
      </c>
      <c r="C127" s="344"/>
      <c r="D127" s="344"/>
      <c r="E127" s="344"/>
      <c r="F127" s="344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3" t="str">
        <f>+VLOOKUP(LEFT($A128,LEN(A128)-1)*1,Master!$D$22:$G$218,4,FALSE)</f>
        <v>Ostala lična primanja</v>
      </c>
      <c r="C128" s="344"/>
      <c r="D128" s="344"/>
      <c r="E128" s="344"/>
      <c r="F128" s="344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3" t="str">
        <f>+VLOOKUP(LEFT($A129,LEN(A129)-1)*1,Master!$D$22:$G$218,4,FALSE)</f>
        <v>Rashodi za materijal</v>
      </c>
      <c r="C129" s="344"/>
      <c r="D129" s="344"/>
      <c r="E129" s="344"/>
      <c r="F129" s="344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3" t="str">
        <f>+VLOOKUP(LEFT($A130,LEN(A130)-1)*1,Master!$D$22:$G$218,4,FALSE)</f>
        <v>Rashodi za usluge</v>
      </c>
      <c r="C130" s="344"/>
      <c r="D130" s="344"/>
      <c r="E130" s="344"/>
      <c r="F130" s="344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3" t="str">
        <f>+VLOOKUP(LEFT($A131,LEN(A131)-1)*1,Master!$D$22:$G$218,4,FALSE)</f>
        <v>Rashodi za tekuće održavanje</v>
      </c>
      <c r="C131" s="344"/>
      <c r="D131" s="344"/>
      <c r="E131" s="344"/>
      <c r="F131" s="344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3" t="str">
        <f>+VLOOKUP(LEFT($A132,LEN(A132)-1)*1,Master!$D$22:$G$218,4,FALSE)</f>
        <v>Kamate</v>
      </c>
      <c r="C132" s="344"/>
      <c r="D132" s="344"/>
      <c r="E132" s="344"/>
      <c r="F132" s="344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3" t="str">
        <f>+VLOOKUP(LEFT($A133,LEN(A133)-1)*1,Master!$D$22:$G$218,4,FALSE)</f>
        <v>Renta</v>
      </c>
      <c r="C133" s="344"/>
      <c r="D133" s="344"/>
      <c r="E133" s="344"/>
      <c r="F133" s="344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3" t="str">
        <f>+VLOOKUP(LEFT($A134,LEN(A134)-1)*1,Master!$D$22:$G$218,4,FALSE)</f>
        <v>Subvencije</v>
      </c>
      <c r="C134" s="344"/>
      <c r="D134" s="344"/>
      <c r="E134" s="344"/>
      <c r="F134" s="344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3" t="str">
        <f>+VLOOKUP(LEFT($A135,LEN(A135)-1)*1,Master!$D$22:$G$218,4,FALSE)</f>
        <v>Ostali izdaci</v>
      </c>
      <c r="C135" s="344"/>
      <c r="D135" s="344"/>
      <c r="E135" s="344"/>
      <c r="F135" s="344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3" t="str">
        <f>+VLOOKUP(LEFT($A136,LEN(A136)-1)*1,Master!$D$22:$G$218,4,FALSE)</f>
        <v>Kapitalni izdaci u tekućem budžetu</v>
      </c>
      <c r="C136" s="344"/>
      <c r="D136" s="344"/>
      <c r="E136" s="344"/>
      <c r="F136" s="344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33" t="str">
        <f>+VLOOKUP(LEFT($A137,LEN(A137)-1)*1,Master!$D$22:$G$218,4,FALSE)</f>
        <v>Transferi za socijalnu zaštitu</v>
      </c>
      <c r="C137" s="334"/>
      <c r="D137" s="334"/>
      <c r="E137" s="334"/>
      <c r="F137" s="334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3" t="str">
        <f>+VLOOKUP(LEFT($A138,LEN(A138)-1)*1,Master!$D$22:$G$218,4,FALSE)</f>
        <v>Prava iz oblasti socijalne zaštite</v>
      </c>
      <c r="C138" s="344"/>
      <c r="D138" s="344"/>
      <c r="E138" s="344"/>
      <c r="F138" s="344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3" t="str">
        <f>+VLOOKUP(LEFT($A139,LEN(A139)-1)*1,Master!$D$22:$G$218,4,FALSE)</f>
        <v>Sredstva za tehnološke viškove</v>
      </c>
      <c r="C139" s="344"/>
      <c r="D139" s="344"/>
      <c r="E139" s="344"/>
      <c r="F139" s="344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3" t="str">
        <f>+VLOOKUP(LEFT($A140,LEN(A140)-1)*1,Master!$D$22:$G$218,4,FALSE)</f>
        <v>Prava iz oblasti penzijskog i invalidskog osiguranja</v>
      </c>
      <c r="C140" s="344"/>
      <c r="D140" s="344"/>
      <c r="E140" s="344"/>
      <c r="F140" s="344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3" t="str">
        <f>+VLOOKUP(LEFT($A141,LEN(A141)-1)*1,Master!$D$22:$G$218,4,FALSE)</f>
        <v>Ostala prava iz oblasti zdravstvene zaštite</v>
      </c>
      <c r="C141" s="344"/>
      <c r="D141" s="344"/>
      <c r="E141" s="344"/>
      <c r="F141" s="344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3" t="str">
        <f>+VLOOKUP(LEFT($A142,LEN(A142)-1)*1,Master!$D$22:$G$218,4,FALSE)</f>
        <v>Ostala prava iz zdravstvenog osiguranja</v>
      </c>
      <c r="C142" s="344"/>
      <c r="D142" s="344"/>
      <c r="E142" s="344"/>
      <c r="F142" s="344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45" t="str">
        <f>+VLOOKUP(LEFT($A143,LEN(A143)-1)*1,Master!$D$22:$G$218,4,FALSE)</f>
        <v xml:space="preserve">Transferi institucijama, pojedincima, nevladinom i javnom sektoru </v>
      </c>
      <c r="C143" s="346"/>
      <c r="D143" s="346"/>
      <c r="E143" s="346"/>
      <c r="F143" s="346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45" t="str">
        <f>+VLOOKUP(LEFT($A144,LEN(A144)-1)*1,Master!$D$22:$G$218,4,FALSE)</f>
        <v>Kapitalni budžet</v>
      </c>
      <c r="C144" s="346"/>
      <c r="D144" s="346"/>
      <c r="E144" s="346"/>
      <c r="F144" s="346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31" t="str">
        <f>+VLOOKUP(LEFT($A145,LEN(A145)-1)*1,Master!$D$22:$G$218,4,FALSE)</f>
        <v>Pozajmice i krediti</v>
      </c>
      <c r="C145" s="332"/>
      <c r="D145" s="332"/>
      <c r="E145" s="332"/>
      <c r="F145" s="332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31" t="str">
        <f>+VLOOKUP(LEFT($A146,LEN(A146)-1)*1,Master!$D$22:$G$218,4,FALSE)</f>
        <v>Rezerve</v>
      </c>
      <c r="C146" s="332"/>
      <c r="D146" s="332"/>
      <c r="E146" s="332"/>
      <c r="F146" s="332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47" t="str">
        <f>+VLOOKUP(LEFT($A147,LEN(A147)-1)*1,Master!$D$22:$G$218,4,FALSE)</f>
        <v>Otplata garancija</v>
      </c>
      <c r="C147" s="348"/>
      <c r="D147" s="348"/>
      <c r="E147" s="348"/>
      <c r="F147" s="348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49" t="str">
        <f>+VLOOKUP(LEFT($A148,LEN(A148)-1)*1,Master!$D$22:$G$218,4,FALSE)</f>
        <v>Suficit / deficit</v>
      </c>
      <c r="C148" s="350"/>
      <c r="D148" s="350"/>
      <c r="E148" s="350"/>
      <c r="F148" s="350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41" t="str">
        <f>+VLOOKUP(LEFT($A149,LEN(A149)-1)*1,Master!$D$22:$G$218,4,FALSE)</f>
        <v>Primarni bilans</v>
      </c>
      <c r="C149" s="342"/>
      <c r="D149" s="342"/>
      <c r="E149" s="342"/>
      <c r="F149" s="342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33" t="str">
        <f>+VLOOKUP(LEFT($A150,LEN(A150)-1)*1,Master!$D$22:$G$218,4,FALSE)</f>
        <v>Otplata dugova</v>
      </c>
      <c r="C150" s="334"/>
      <c r="D150" s="334"/>
      <c r="E150" s="334"/>
      <c r="F150" s="334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35" t="str">
        <f>+VLOOKUP(LEFT($A151,LEN(A151)-1)*1,Master!$D$22:$G$218,4,FALSE)</f>
        <v>Otplata hartija od vrijednosti i kredita rezidentima</v>
      </c>
      <c r="C151" s="336"/>
      <c r="D151" s="336"/>
      <c r="E151" s="336"/>
      <c r="F151" s="336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31" t="str">
        <f>+VLOOKUP(LEFT($A152,LEN(A152)-1)*1,Master!$D$22:$G$218,4,FALSE)</f>
        <v>Otplata hartija od vrijednosti i kredita nerezidentima</v>
      </c>
      <c r="C152" s="332"/>
      <c r="D152" s="332"/>
      <c r="E152" s="332"/>
      <c r="F152" s="332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47" t="str">
        <f>+VLOOKUP(LEFT($A153,LEN(A153)-1)*1,Master!$D$22:$G$218,4,FALSE)</f>
        <v>Otplata obaveza iz prethodnih godina</v>
      </c>
      <c r="C153" s="348"/>
      <c r="D153" s="348"/>
      <c r="E153" s="348"/>
      <c r="F153" s="348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37" t="str">
        <f>+VLOOKUP(LEFT($A154,LEN(A154)-1)*1,Master!$D$22:$G$218,4,FALSE)</f>
        <v>Nedostajuća sredstva</v>
      </c>
      <c r="C154" s="338"/>
      <c r="D154" s="338"/>
      <c r="E154" s="338"/>
      <c r="F154" s="338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39" t="str">
        <f>+VLOOKUP(LEFT($A155,LEN(A155)-1)*1,Master!$D$22:$G$218,4,FALSE)</f>
        <v>Finansiranje</v>
      </c>
      <c r="C155" s="340"/>
      <c r="D155" s="340"/>
      <c r="E155" s="340"/>
      <c r="F155" s="340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35" t="str">
        <f>+VLOOKUP(LEFT($A156,LEN(A156)-1)*1,Master!$D$22:$G$218,4,FALSE)</f>
        <v>Pozajmice i krediti od domaćih izvora</v>
      </c>
      <c r="C156" s="336"/>
      <c r="D156" s="336"/>
      <c r="E156" s="336"/>
      <c r="F156" s="336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31" t="str">
        <f>+VLOOKUP(LEFT($A157,LEN(A157)-1)*1,Master!$D$22:$G$218,4,FALSE)</f>
        <v>Pozajmice i krediti od inostranih izvora</v>
      </c>
      <c r="C157" s="332"/>
      <c r="D157" s="332"/>
      <c r="E157" s="332"/>
      <c r="F157" s="332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31" t="str">
        <f>+VLOOKUP(LEFT($A158,LEN(A158)-1)*1,Master!$D$22:$G$218,4,FALSE)</f>
        <v>Primici od prodaje imovine</v>
      </c>
      <c r="C158" s="332"/>
      <c r="D158" s="332"/>
      <c r="E158" s="332"/>
      <c r="F158" s="332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V411"/>
  <sheetViews>
    <sheetView zoomScaleNormal="100" workbookViewId="0">
      <pane xSplit="5" ySplit="7" topLeftCell="DF8" activePane="bottomRight" state="frozen"/>
      <selection pane="topRight" activeCell="F1" sqref="F1"/>
      <selection pane="bottomLeft" activeCell="A8" sqref="A8"/>
      <selection pane="bottomRight" activeCell="DN4" sqref="DN4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26" width="15.42578125" style="41" bestFit="1" customWidth="1"/>
    <col min="127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30" t="s">
        <v>575</v>
      </c>
      <c r="F6" s="428">
        <v>2006</v>
      </c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9"/>
      <c r="R6" s="428">
        <v>2007</v>
      </c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9"/>
      <c r="AD6" s="428">
        <v>2008</v>
      </c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9"/>
      <c r="AP6" s="428">
        <v>2009</v>
      </c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9"/>
      <c r="BB6" s="428">
        <v>2010</v>
      </c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9"/>
      <c r="BN6" s="428">
        <v>2011</v>
      </c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9"/>
      <c r="BZ6" s="427">
        <v>2012</v>
      </c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8">
        <v>2013</v>
      </c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9"/>
      <c r="CX6" s="428">
        <v>2014</v>
      </c>
      <c r="CY6" s="427"/>
      <c r="CZ6" s="427"/>
      <c r="DA6" s="427"/>
      <c r="DB6" s="427"/>
      <c r="DC6" s="427"/>
      <c r="DD6" s="427"/>
      <c r="DE6" s="427"/>
      <c r="DF6" s="427"/>
      <c r="DG6" s="427"/>
      <c r="DH6" s="427"/>
      <c r="DI6" s="429"/>
      <c r="DJ6" s="428">
        <v>2015</v>
      </c>
      <c r="DK6" s="427"/>
      <c r="DL6" s="427"/>
      <c r="DM6" s="427"/>
      <c r="DN6" s="427"/>
      <c r="DO6" s="427"/>
      <c r="DP6" s="427"/>
      <c r="DQ6" s="427"/>
      <c r="DR6" s="427"/>
      <c r="DS6" s="427"/>
      <c r="DT6" s="427"/>
      <c r="DU6" s="429"/>
    </row>
    <row r="7" spans="1:125">
      <c r="E7" s="430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92351915.959999979</v>
      </c>
      <c r="DK8" s="105">
        <v>88788159.359999999</v>
      </c>
      <c r="DL8" s="105">
        <v>610683181.14999986</v>
      </c>
      <c r="DM8" s="105">
        <v>111937140.87</v>
      </c>
      <c r="DN8" s="105">
        <v>103320694.32000001</v>
      </c>
      <c r="DO8" s="105">
        <v>119177153.72000001</v>
      </c>
      <c r="DP8" s="105">
        <v>130987517.71000001</v>
      </c>
      <c r="DQ8" s="105">
        <v>126968807.54999995</v>
      </c>
      <c r="DR8" s="105">
        <v>124292298.19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71181339.669999987</v>
      </c>
      <c r="DK9" s="105">
        <v>86772014.340000004</v>
      </c>
      <c r="DL9" s="105">
        <v>100405756.79999995</v>
      </c>
      <c r="DM9" s="105">
        <v>111553145.60000001</v>
      </c>
      <c r="DN9" s="105">
        <v>99802277.799999997</v>
      </c>
      <c r="DO9" s="105">
        <v>118278734.59</v>
      </c>
      <c r="DP9" s="105">
        <v>127529195.14</v>
      </c>
      <c r="DQ9" s="105">
        <v>124403393.31999995</v>
      </c>
      <c r="DR9" s="105">
        <v>123676910.17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48200089.809999995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528926.12</v>
      </c>
      <c r="DN18" s="105">
        <v>542376.13</v>
      </c>
      <c r="DO18" s="105">
        <v>577563.37999999989</v>
      </c>
      <c r="DP18" s="105">
        <v>733553.89000000013</v>
      </c>
      <c r="DQ18" s="105">
        <v>721824.67999999982</v>
      </c>
      <c r="DR18" s="105">
        <v>652826.26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36027646.540000007</v>
      </c>
      <c r="DN19" s="143">
        <v>31171999</v>
      </c>
      <c r="DO19" s="143">
        <v>36861388.580000021</v>
      </c>
      <c r="DP19" s="143">
        <v>41869300.420000009</v>
      </c>
      <c r="DQ19" s="143">
        <v>38587920.599999979</v>
      </c>
      <c r="DR19" s="143">
        <v>37149241.379999995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21707838.580000013</v>
      </c>
      <c r="DN20" s="105">
        <v>18812433.620000005</v>
      </c>
      <c r="DO20" s="105">
        <v>22230880.830000017</v>
      </c>
      <c r="DP20" s="105">
        <v>25263471.430000011</v>
      </c>
      <c r="DQ20" s="105">
        <v>23215461.899999999</v>
      </c>
      <c r="DR20" s="105">
        <v>22364190.540000003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11914746.479999989</v>
      </c>
      <c r="DM21" s="105">
        <v>12374414.689999998</v>
      </c>
      <c r="DN21" s="105">
        <v>10681950.839999996</v>
      </c>
      <c r="DO21" s="105">
        <v>12634484.650000002</v>
      </c>
      <c r="DP21" s="105">
        <v>14433362.059999995</v>
      </c>
      <c r="DQ21" s="105">
        <v>13329494.45999999</v>
      </c>
      <c r="DR21" s="105">
        <v>12780379.539999986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963008.57000000007</v>
      </c>
      <c r="DM22" s="105">
        <v>1000044.4400000005</v>
      </c>
      <c r="DN22" s="105">
        <v>865659.34000000008</v>
      </c>
      <c r="DO22" s="105">
        <v>1020289.0099999999</v>
      </c>
      <c r="DP22" s="105">
        <v>1165990.0600000005</v>
      </c>
      <c r="DQ22" s="105">
        <v>1073369.5099999995</v>
      </c>
      <c r="DR22" s="105">
        <v>1037271.42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945348.83000000019</v>
      </c>
      <c r="DN23" s="105">
        <v>811955.19999999972</v>
      </c>
      <c r="DO23" s="105">
        <v>975734.09</v>
      </c>
      <c r="DP23" s="105">
        <v>1006476.8699999998</v>
      </c>
      <c r="DQ23" s="105">
        <v>969594.72999999986</v>
      </c>
      <c r="DR23" s="105">
        <v>967399.87999999954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891170.60999999975</v>
      </c>
      <c r="DL24" s="143">
        <v>1005157.1000000003</v>
      </c>
      <c r="DM24" s="143">
        <v>971110.91999999993</v>
      </c>
      <c r="DN24" s="143">
        <v>893907.30999999994</v>
      </c>
      <c r="DO24" s="143">
        <v>1347126.1600000001</v>
      </c>
      <c r="DP24" s="143">
        <v>1276781.7799999998</v>
      </c>
      <c r="DQ24" s="143">
        <v>1455129.9900000002</v>
      </c>
      <c r="DR24" s="143">
        <v>1250748.0799999998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579888.25999999978</v>
      </c>
      <c r="DL25" s="105">
        <v>701001.30000000016</v>
      </c>
      <c r="DM25" s="105">
        <v>648048.47</v>
      </c>
      <c r="DN25" s="105">
        <v>600552.63</v>
      </c>
      <c r="DO25" s="105">
        <v>958002.76000000024</v>
      </c>
      <c r="DP25" s="105">
        <v>746600.32</v>
      </c>
      <c r="DQ25" s="105">
        <v>765465.40000000026</v>
      </c>
      <c r="DR25" s="105">
        <v>721406.56999999983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171013.29000000007</v>
      </c>
      <c r="DN26" s="105">
        <v>149324.24000000002</v>
      </c>
      <c r="DO26" s="105">
        <v>188424.29000000004</v>
      </c>
      <c r="DP26" s="105">
        <v>150172.55000000002</v>
      </c>
      <c r="DQ26" s="105">
        <v>147618.66000000006</v>
      </c>
      <c r="DR26" s="105">
        <v>135965.31000000006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17910.239999999998</v>
      </c>
      <c r="DN27" s="105">
        <v>30816.6</v>
      </c>
      <c r="DO27" s="105">
        <v>75975.209999999992</v>
      </c>
      <c r="DP27" s="105">
        <v>198529.74</v>
      </c>
      <c r="DQ27" s="105">
        <v>296917.56999999995</v>
      </c>
      <c r="DR27" s="105">
        <v>123895.80999999998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80775.64</v>
      </c>
      <c r="DM30" s="105">
        <v>134138.91999999995</v>
      </c>
      <c r="DN30" s="105">
        <v>113213.83999999997</v>
      </c>
      <c r="DO30" s="105">
        <v>124723.9</v>
      </c>
      <c r="DP30" s="105">
        <v>181479.16999999995</v>
      </c>
      <c r="DQ30" s="105">
        <v>245128.36</v>
      </c>
      <c r="DR30" s="105">
        <v>269480.39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1045966.4</v>
      </c>
      <c r="DL31" s="143">
        <v>1519129.5299999998</v>
      </c>
      <c r="DM31" s="143">
        <v>925997.17999999993</v>
      </c>
      <c r="DN31" s="143">
        <v>2000871.4600000004</v>
      </c>
      <c r="DO31" s="143">
        <v>3067345.37</v>
      </c>
      <c r="DP31" s="143">
        <v>3701757.8800000008</v>
      </c>
      <c r="DQ31" s="143">
        <v>3472067.07</v>
      </c>
      <c r="DR31" s="143">
        <v>4203901.9700000007</v>
      </c>
      <c r="DS31" s="143">
        <v>0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15169.380000000001</v>
      </c>
      <c r="DN32" s="105">
        <v>11570.17</v>
      </c>
      <c r="DO32" s="105">
        <v>32379.269999999997</v>
      </c>
      <c r="DP32" s="105">
        <v>93023.729999999952</v>
      </c>
      <c r="DQ32" s="105">
        <v>71448.240000000005</v>
      </c>
      <c r="DR32" s="105">
        <v>100000.09999999998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91809.7</v>
      </c>
      <c r="DN33" s="105">
        <v>172520.56999999998</v>
      </c>
      <c r="DO33" s="105">
        <v>295154.81</v>
      </c>
      <c r="DP33" s="105">
        <v>235332.98</v>
      </c>
      <c r="DQ33" s="105">
        <v>104769.60999999999</v>
      </c>
      <c r="DR33" s="105">
        <v>102156.98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627.47</v>
      </c>
      <c r="DN34" s="105">
        <v>613.48</v>
      </c>
      <c r="DO34" s="105">
        <v>744.61</v>
      </c>
      <c r="DP34" s="105">
        <v>14916.06</v>
      </c>
      <c r="DQ34" s="105">
        <v>14159.26</v>
      </c>
      <c r="DR34" s="105">
        <v>17809.689999999999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395780.74</v>
      </c>
      <c r="DN35" s="105">
        <v>414824.88</v>
      </c>
      <c r="DO35" s="105">
        <v>427154.32000000012</v>
      </c>
      <c r="DP35" s="105">
        <v>559998.53</v>
      </c>
      <c r="DQ35" s="105">
        <v>678925.78000000014</v>
      </c>
      <c r="DR35" s="105">
        <v>668593.31999999995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246973.09999999998</v>
      </c>
      <c r="DN39" s="105">
        <v>681672.80999999994</v>
      </c>
      <c r="DO39" s="105">
        <v>2024244.67</v>
      </c>
      <c r="DP39" s="105">
        <v>2143300.5900000008</v>
      </c>
      <c r="DQ39" s="105">
        <v>2473196.61</v>
      </c>
      <c r="DR39" s="105">
        <v>3019846.4600000009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199884.82999999993</v>
      </c>
      <c r="DL40" s="105">
        <v>890301.44999999972</v>
      </c>
      <c r="DM40" s="105">
        <v>175636.78999999998</v>
      </c>
      <c r="DN40" s="105">
        <v>719669.55000000051</v>
      </c>
      <c r="DO40" s="105">
        <v>287667.69</v>
      </c>
      <c r="DP40" s="105">
        <v>655185.99</v>
      </c>
      <c r="DQ40" s="105">
        <v>129567.57000000002</v>
      </c>
      <c r="DR40" s="105">
        <v>295495.41999999993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1078993.6399999997</v>
      </c>
      <c r="DK41" s="143">
        <v>1357152.6799999995</v>
      </c>
      <c r="DL41" s="143">
        <v>1983825.9099999992</v>
      </c>
      <c r="DM41" s="143">
        <v>3053596.8600000003</v>
      </c>
      <c r="DN41" s="143">
        <v>2679781.1700000018</v>
      </c>
      <c r="DO41" s="143">
        <v>2215879.2099999981</v>
      </c>
      <c r="DP41" s="143">
        <v>2312538.1100000008</v>
      </c>
      <c r="DQ41" s="143">
        <v>2702633.3299999977</v>
      </c>
      <c r="DR41" s="143">
        <v>1765568.2699999993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94468.24</v>
      </c>
      <c r="DK42" s="105">
        <v>11948.380000000003</v>
      </c>
      <c r="DL42" s="105">
        <v>385981.36000000004</v>
      </c>
      <c r="DM42" s="105">
        <v>710303.47</v>
      </c>
      <c r="DN42" s="105">
        <v>301859.41000000003</v>
      </c>
      <c r="DO42" s="105">
        <v>102862.66</v>
      </c>
      <c r="DP42" s="105">
        <v>65896.25</v>
      </c>
      <c r="DQ42" s="105">
        <v>26410.94</v>
      </c>
      <c r="DR42" s="105">
        <v>54288.02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896678.8600000001</v>
      </c>
      <c r="DN43" s="105">
        <v>908733.1800000004</v>
      </c>
      <c r="DO43" s="105">
        <v>1319981.7099999986</v>
      </c>
      <c r="DP43" s="105">
        <v>1454883.4800000009</v>
      </c>
      <c r="DQ43" s="105">
        <v>1669311.7199999983</v>
      </c>
      <c r="DR43" s="105">
        <v>1030777.3999999996</v>
      </c>
      <c r="DS43" s="105">
        <v>0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204700.82999999996</v>
      </c>
      <c r="DN44" s="105">
        <v>152469.52000000002</v>
      </c>
      <c r="DO44" s="105">
        <v>225386.87000000002</v>
      </c>
      <c r="DP44" s="105">
        <v>164891.53999999998</v>
      </c>
      <c r="DQ44" s="105">
        <v>192790.5</v>
      </c>
      <c r="DR44" s="105">
        <v>161271.62000000005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372991.83999999991</v>
      </c>
      <c r="DL46" s="105">
        <v>545555.07999999949</v>
      </c>
      <c r="DM46" s="105">
        <v>1241913.7000000004</v>
      </c>
      <c r="DN46" s="105">
        <v>1316719.0600000012</v>
      </c>
      <c r="DO46" s="105">
        <v>567647.96999999951</v>
      </c>
      <c r="DP46" s="105">
        <v>626866.83999999973</v>
      </c>
      <c r="DQ46" s="105">
        <v>814120.16999999946</v>
      </c>
      <c r="DR46" s="105">
        <v>519231.22999999975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11355.319999999949</v>
      </c>
      <c r="DK47" s="143">
        <v>170462.88</v>
      </c>
      <c r="DL47" s="143">
        <v>996410.07000000018</v>
      </c>
      <c r="DM47" s="143">
        <v>23946.27</v>
      </c>
      <c r="DN47" s="143">
        <v>2673826.0900000003</v>
      </c>
      <c r="DO47" s="143">
        <v>40019.590000000004</v>
      </c>
      <c r="DP47" s="143">
        <v>827672.55999999994</v>
      </c>
      <c r="DQ47" s="143">
        <v>1708340.73</v>
      </c>
      <c r="DR47" s="143">
        <v>12333.03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11355.319999999949</v>
      </c>
      <c r="DK48" s="105">
        <v>170462.88</v>
      </c>
      <c r="DL48" s="105">
        <v>996410.07000000018</v>
      </c>
      <c r="DM48" s="105">
        <v>23946.27</v>
      </c>
      <c r="DN48" s="105">
        <v>2673826.0900000003</v>
      </c>
      <c r="DO48" s="105">
        <v>40019.590000000004</v>
      </c>
      <c r="DP48" s="105">
        <v>827672.55999999994</v>
      </c>
      <c r="DQ48" s="105">
        <v>1708340.73</v>
      </c>
      <c r="DR48" s="105">
        <v>12333.03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506716.21999999991</v>
      </c>
      <c r="DM50" s="143">
        <v>364215.68999999994</v>
      </c>
      <c r="DN50" s="143">
        <v>398596.26999999996</v>
      </c>
      <c r="DO50" s="143">
        <v>952416.52</v>
      </c>
      <c r="DP50" s="143">
        <v>90543.209999999992</v>
      </c>
      <c r="DQ50" s="143">
        <v>79534.3</v>
      </c>
      <c r="DR50" s="143">
        <v>141338.74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506716.21999999991</v>
      </c>
      <c r="DM51" s="105">
        <v>364215.68999999994</v>
      </c>
      <c r="DN51" s="105">
        <v>398596.26999999996</v>
      </c>
      <c r="DO51" s="105">
        <v>952416.52</v>
      </c>
      <c r="DP51" s="105">
        <v>90543.209999999992</v>
      </c>
      <c r="DQ51" s="105">
        <v>79534.3</v>
      </c>
      <c r="DR51" s="105">
        <v>141338.74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287203.82000000007</v>
      </c>
      <c r="DM53" s="143">
        <v>570763.18999999994</v>
      </c>
      <c r="DN53" s="143">
        <v>142862.19000000003</v>
      </c>
      <c r="DO53" s="143">
        <v>464110.17999999993</v>
      </c>
      <c r="DP53" s="143">
        <v>752588.29</v>
      </c>
      <c r="DQ53" s="143">
        <v>159688.91999999998</v>
      </c>
      <c r="DR53" s="143">
        <v>396068.30999999994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287203.82000000007</v>
      </c>
      <c r="DM54" s="105">
        <v>570763.18999999994</v>
      </c>
      <c r="DN54" s="105">
        <v>142862.19000000003</v>
      </c>
      <c r="DO54" s="105">
        <v>464110.17999999993</v>
      </c>
      <c r="DP54" s="105">
        <v>752588.29</v>
      </c>
      <c r="DQ54" s="105">
        <v>159688.91999999998</v>
      </c>
      <c r="DR54" s="105">
        <v>396068.30999999994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>
        <v>1845682.1400000001</v>
      </c>
      <c r="DL56" s="143">
        <v>509281014.27999997</v>
      </c>
      <c r="DM56" s="143">
        <v>360049</v>
      </c>
      <c r="DN56" s="143">
        <v>844590.42999999993</v>
      </c>
      <c r="DO56" s="143">
        <v>858399.53999999992</v>
      </c>
      <c r="DP56" s="143">
        <v>2630650.0099999998</v>
      </c>
      <c r="DQ56" s="143">
        <v>857073.49999999988</v>
      </c>
      <c r="DR56" s="143">
        <v>603054.99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>
        <v>1845682.1400000001</v>
      </c>
      <c r="DL57" s="105">
        <v>509281014.27999997</v>
      </c>
      <c r="DM57" s="105">
        <v>360049</v>
      </c>
      <c r="DN57" s="105">
        <v>844590.42999999993</v>
      </c>
      <c r="DO57" s="105">
        <v>858399.53999999992</v>
      </c>
      <c r="DP57" s="105">
        <v>2630650.0099999998</v>
      </c>
      <c r="DQ57" s="105">
        <v>857073.49999999988</v>
      </c>
      <c r="DR57" s="105">
        <v>603054.99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>
        <v>1515711.62</v>
      </c>
      <c r="DL58" s="105">
        <v>12751233.139999999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496529781.13999999</v>
      </c>
      <c r="DM59" s="105">
        <v>360049</v>
      </c>
      <c r="DN59" s="105">
        <v>844590.42999999993</v>
      </c>
      <c r="DO59" s="105">
        <v>858399.53999999992</v>
      </c>
      <c r="DP59" s="105">
        <v>2630650.0099999998</v>
      </c>
      <c r="DQ59" s="105">
        <v>857073.49999999988</v>
      </c>
      <c r="DR59" s="105">
        <v>603054.99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108627427.87000003</v>
      </c>
      <c r="DK60" s="105">
        <v>108052603.74000004</v>
      </c>
      <c r="DL60" s="105">
        <v>140157317.56000003</v>
      </c>
      <c r="DM60" s="105">
        <v>245251816.63000003</v>
      </c>
      <c r="DN60" s="105">
        <v>116025559.72000001</v>
      </c>
      <c r="DO60" s="105">
        <v>215437911.72999999</v>
      </c>
      <c r="DP60" s="105">
        <v>165425675.97000006</v>
      </c>
      <c r="DQ60" s="105">
        <v>100414378.29000001</v>
      </c>
      <c r="DR60" s="105">
        <v>309248427.56000006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45951425.210000023</v>
      </c>
      <c r="DL61" s="105">
        <v>52780143.020000003</v>
      </c>
      <c r="DM61" s="105">
        <v>62848965.050000012</v>
      </c>
      <c r="DN61" s="105">
        <v>59572004.990000002</v>
      </c>
      <c r="DO61" s="105">
        <v>46791450.780000001</v>
      </c>
      <c r="DP61" s="105">
        <v>54993802.170000039</v>
      </c>
      <c r="DQ61" s="105">
        <v>43906963.54999999</v>
      </c>
      <c r="DR61" s="105">
        <v>67396812.680000007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31713123.150000025</v>
      </c>
      <c r="DL62" s="105">
        <v>31097646.160000004</v>
      </c>
      <c r="DM62" s="105">
        <v>30027106.569999997</v>
      </c>
      <c r="DN62" s="105">
        <v>30719874.460000001</v>
      </c>
      <c r="DO62" s="105">
        <v>31555486.389999993</v>
      </c>
      <c r="DP62" s="105">
        <v>33924786.88000004</v>
      </c>
      <c r="DQ62" s="105">
        <v>28050654.489999987</v>
      </c>
      <c r="DR62" s="105">
        <v>34903249.240000002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18490790.249999996</v>
      </c>
      <c r="DM63" s="105">
        <v>18512111.879999995</v>
      </c>
      <c r="DN63" s="105">
        <v>18703654.850000005</v>
      </c>
      <c r="DO63" s="105">
        <v>18407099.799999993</v>
      </c>
      <c r="DP63" s="105">
        <v>18296180.900000039</v>
      </c>
      <c r="DQ63" s="105">
        <v>17852104.219999988</v>
      </c>
      <c r="DR63" s="105">
        <v>18750182.190000005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2630710.9099999988</v>
      </c>
      <c r="DM64" s="105">
        <v>2468617.7200000002</v>
      </c>
      <c r="DN64" s="105">
        <v>2210217.2400000012</v>
      </c>
      <c r="DO64" s="105">
        <v>2694234.419999999</v>
      </c>
      <c r="DP64" s="105">
        <v>3135529.2400000016</v>
      </c>
      <c r="DQ64" s="105">
        <v>2002758.5399999996</v>
      </c>
      <c r="DR64" s="105">
        <v>3298968.2999999984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6393423.8700000057</v>
      </c>
      <c r="DM65" s="105">
        <v>5397618.7200000035</v>
      </c>
      <c r="DN65" s="105">
        <v>6107437.1499999994</v>
      </c>
      <c r="DO65" s="105">
        <v>6523721.7100000046</v>
      </c>
      <c r="DP65" s="105">
        <v>7913168.7099999972</v>
      </c>
      <c r="DQ65" s="105">
        <v>5060799.5999999968</v>
      </c>
      <c r="DR65" s="105">
        <v>8081364.7399999993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3476486.85</v>
      </c>
      <c r="DM66" s="105">
        <v>2985803.3000000017</v>
      </c>
      <c r="DN66" s="105">
        <v>3403057.2899999972</v>
      </c>
      <c r="DO66" s="105">
        <v>3553842.7799999975</v>
      </c>
      <c r="DP66" s="105">
        <v>4133837.5100000016</v>
      </c>
      <c r="DQ66" s="105">
        <v>2815699.8800000013</v>
      </c>
      <c r="DR66" s="105">
        <v>4297429.7400000067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106234.28000000001</v>
      </c>
      <c r="DM67" s="105">
        <v>662954.94999999972</v>
      </c>
      <c r="DN67" s="105">
        <v>295507.93000000011</v>
      </c>
      <c r="DO67" s="105">
        <v>376587.67999999976</v>
      </c>
      <c r="DP67" s="105">
        <v>446070.52000000014</v>
      </c>
      <c r="DQ67" s="105">
        <v>319292.24999999971</v>
      </c>
      <c r="DR67" s="105">
        <v>475304.26999999944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1465514.319999998</v>
      </c>
      <c r="DM68" s="105">
        <v>2142336.950000002</v>
      </c>
      <c r="DN68" s="105">
        <v>810226.86000000068</v>
      </c>
      <c r="DO68" s="105">
        <v>1128717.030000001</v>
      </c>
      <c r="DP68" s="105">
        <v>1168960.2600000005</v>
      </c>
      <c r="DQ68" s="105">
        <v>637736.28000000026</v>
      </c>
      <c r="DR68" s="105">
        <v>956789.28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276562.08999999979</v>
      </c>
      <c r="DN70" s="105">
        <v>176035.14999999994</v>
      </c>
      <c r="DO70" s="105">
        <v>178052.43</v>
      </c>
      <c r="DP70" s="105">
        <v>188909.78999999998</v>
      </c>
      <c r="DQ70" s="105">
        <v>159610.72000000003</v>
      </c>
      <c r="DR70" s="105">
        <v>177017.31999999998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33216.080000000009</v>
      </c>
      <c r="DN71" s="105">
        <v>16903.580000000002</v>
      </c>
      <c r="DO71" s="105">
        <v>12818.669999999998</v>
      </c>
      <c r="DP71" s="105">
        <v>28123.150000000005</v>
      </c>
      <c r="DQ71" s="105">
        <v>9687.9699999999975</v>
      </c>
      <c r="DR71" s="105">
        <v>16575.490000000002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2000</v>
      </c>
      <c r="DO72" s="105">
        <v>324</v>
      </c>
      <c r="DP72" s="105">
        <v>540</v>
      </c>
      <c r="DQ72" s="105">
        <v>0</v>
      </c>
      <c r="DR72" s="105">
        <v>805.82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1027806.8300000001</v>
      </c>
      <c r="DN73" s="105">
        <v>48147.179999999993</v>
      </c>
      <c r="DO73" s="105">
        <v>226080.84999999998</v>
      </c>
      <c r="DP73" s="105">
        <v>37414.660000000003</v>
      </c>
      <c r="DQ73" s="105">
        <v>19070</v>
      </c>
      <c r="DR73" s="105">
        <v>116401.85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61273.450000000004</v>
      </c>
      <c r="DN74" s="105">
        <v>0</v>
      </c>
      <c r="DO74" s="105">
        <v>62783.55</v>
      </c>
      <c r="DP74" s="105">
        <v>0</v>
      </c>
      <c r="DQ74" s="105">
        <v>43620.53</v>
      </c>
      <c r="DR74" s="105">
        <v>31470.530000000002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1170691.1999999983</v>
      </c>
      <c r="DM75" s="105">
        <v>743478.5000000021</v>
      </c>
      <c r="DN75" s="105">
        <v>567140.95000000077</v>
      </c>
      <c r="DO75" s="105">
        <v>648657.53000000096</v>
      </c>
      <c r="DP75" s="105">
        <v>913972.6600000005</v>
      </c>
      <c r="DQ75" s="105">
        <v>405747.06000000029</v>
      </c>
      <c r="DR75" s="105">
        <v>614518.27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2148164.209999999</v>
      </c>
      <c r="DM76" s="105">
        <v>1773807.4399999995</v>
      </c>
      <c r="DN76" s="105">
        <v>1663095.6299999994</v>
      </c>
      <c r="DO76" s="105">
        <v>1398738.97</v>
      </c>
      <c r="DP76" s="105">
        <v>1570319.5000000002</v>
      </c>
      <c r="DQ76" s="105">
        <v>1897974.1600000004</v>
      </c>
      <c r="DR76" s="105">
        <v>1943518.7799999991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297501.88999999926</v>
      </c>
      <c r="DM77" s="105">
        <v>276404.5499999997</v>
      </c>
      <c r="DN77" s="105">
        <v>212823.94999999978</v>
      </c>
      <c r="DO77" s="105">
        <v>284909.66999999952</v>
      </c>
      <c r="DP77" s="105">
        <v>214198.51000000018</v>
      </c>
      <c r="DQ77" s="105">
        <v>319910.18999999994</v>
      </c>
      <c r="DR77" s="105">
        <v>395481.64999999979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71114.360000000015</v>
      </c>
      <c r="DN78" s="105">
        <v>60621.33</v>
      </c>
      <c r="DO78" s="105">
        <v>61009.72</v>
      </c>
      <c r="DP78" s="105">
        <v>100144.39</v>
      </c>
      <c r="DQ78" s="105">
        <v>65151.12</v>
      </c>
      <c r="DR78" s="105">
        <v>59732.159999999996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305263.06000000011</v>
      </c>
      <c r="DN79" s="105">
        <v>277327.90999999997</v>
      </c>
      <c r="DO79" s="105">
        <v>324956.65000000002</v>
      </c>
      <c r="DP79" s="105">
        <v>271499.90999999986</v>
      </c>
      <c r="DQ79" s="105">
        <v>379815.09000000026</v>
      </c>
      <c r="DR79" s="105">
        <v>350416.36999999994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562051.24999999988</v>
      </c>
      <c r="DN80" s="105">
        <v>572952.08999999985</v>
      </c>
      <c r="DO80" s="105">
        <v>379440.70000000024</v>
      </c>
      <c r="DP80" s="105">
        <v>311280.58999999997</v>
      </c>
      <c r="DQ80" s="105">
        <v>587547.57000000007</v>
      </c>
      <c r="DR80" s="105">
        <v>780215.44999999937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729391.2899999998</v>
      </c>
      <c r="DM81" s="105">
        <v>556406.52999999991</v>
      </c>
      <c r="DN81" s="105">
        <v>537677.78999999992</v>
      </c>
      <c r="DO81" s="105">
        <v>318778.15000000008</v>
      </c>
      <c r="DP81" s="105">
        <v>672337.30000000028</v>
      </c>
      <c r="DQ81" s="105">
        <v>544542.09000000008</v>
      </c>
      <c r="DR81" s="105">
        <v>356854.52999999997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2567.69</v>
      </c>
      <c r="DN82" s="105">
        <v>1692.5600000000002</v>
      </c>
      <c r="DO82" s="105">
        <v>29644.080000000005</v>
      </c>
      <c r="DP82" s="105">
        <v>858.80000000000007</v>
      </c>
      <c r="DQ82" s="105">
        <v>1008.1</v>
      </c>
      <c r="DR82" s="105">
        <v>818.62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3755417.1200000113</v>
      </c>
      <c r="DM83" s="105">
        <v>4647276.9100000048</v>
      </c>
      <c r="DN83" s="105">
        <v>3742204.4500000062</v>
      </c>
      <c r="DO83" s="105">
        <v>3232228.5500000026</v>
      </c>
      <c r="DP83" s="105">
        <v>5125744.2900000028</v>
      </c>
      <c r="DQ83" s="105">
        <v>3268818.9799999995</v>
      </c>
      <c r="DR83" s="105">
        <v>4101570.9799999991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429881.6500000002</v>
      </c>
      <c r="DM84" s="105">
        <v>466310.05999999982</v>
      </c>
      <c r="DN84" s="105">
        <v>550274.11</v>
      </c>
      <c r="DO84" s="105">
        <v>519959.32000000007</v>
      </c>
      <c r="DP84" s="105">
        <v>502101.75000000029</v>
      </c>
      <c r="DQ84" s="105">
        <v>320657.53000000003</v>
      </c>
      <c r="DR84" s="105">
        <v>624503.57999999949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41603.709999999992</v>
      </c>
      <c r="DM85" s="105">
        <v>32204.420000000006</v>
      </c>
      <c r="DN85" s="105">
        <v>64523.040000000001</v>
      </c>
      <c r="DO85" s="105">
        <v>52972.710000000028</v>
      </c>
      <c r="DP85" s="105">
        <v>33111.30000000001</v>
      </c>
      <c r="DQ85" s="105">
        <v>21940.289999999997</v>
      </c>
      <c r="DR85" s="105">
        <v>44757.55999999999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424891.39000000025</v>
      </c>
      <c r="DM86" s="105">
        <v>285499.40000000014</v>
      </c>
      <c r="DN86" s="105">
        <v>428504.81000000046</v>
      </c>
      <c r="DO86" s="105">
        <v>347830.65999999992</v>
      </c>
      <c r="DP86" s="105">
        <v>769400.97999999975</v>
      </c>
      <c r="DQ86" s="105">
        <v>464877.89000000054</v>
      </c>
      <c r="DR86" s="105">
        <v>424296.41000000067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334975.07999999996</v>
      </c>
      <c r="DM87" s="105">
        <v>591578.27999999991</v>
      </c>
      <c r="DN87" s="105">
        <v>185371.44999999995</v>
      </c>
      <c r="DO87" s="105">
        <v>247325.18</v>
      </c>
      <c r="DP87" s="105">
        <v>293139.49999999988</v>
      </c>
      <c r="DQ87" s="105">
        <v>131022.75000000004</v>
      </c>
      <c r="DR87" s="105">
        <v>595314.59000000008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105509.05</v>
      </c>
      <c r="DM88" s="105">
        <v>88140.11</v>
      </c>
      <c r="DN88" s="105">
        <v>22003.85</v>
      </c>
      <c r="DO88" s="105">
        <v>71635.95</v>
      </c>
      <c r="DP88" s="105">
        <v>131594.75</v>
      </c>
      <c r="DQ88" s="105">
        <v>70128.929999999993</v>
      </c>
      <c r="DR88" s="105">
        <v>81326.840000000026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88963.790000000008</v>
      </c>
      <c r="DM89" s="105">
        <v>609011.47</v>
      </c>
      <c r="DN89" s="105">
        <v>89091.720000000045</v>
      </c>
      <c r="DO89" s="105">
        <v>109250.87000000004</v>
      </c>
      <c r="DP89" s="105">
        <v>83487.58</v>
      </c>
      <c r="DQ89" s="105">
        <v>38868.05999999999</v>
      </c>
      <c r="DR89" s="105">
        <v>52794.389999999985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1377097.6700000104</v>
      </c>
      <c r="DM90" s="105">
        <v>1819303.7400000053</v>
      </c>
      <c r="DN90" s="105">
        <v>1684410.9400000055</v>
      </c>
      <c r="DO90" s="105">
        <v>1405786.7900000028</v>
      </c>
      <c r="DP90" s="105">
        <v>2292498.2300000028</v>
      </c>
      <c r="DQ90" s="105">
        <v>1695589.3399999992</v>
      </c>
      <c r="DR90" s="105">
        <v>1697585.68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71638.64</v>
      </c>
      <c r="DM91" s="105">
        <v>69449.429999999993</v>
      </c>
      <c r="DN91" s="105">
        <v>134440.69</v>
      </c>
      <c r="DO91" s="105">
        <v>47041.789999999994</v>
      </c>
      <c r="DP91" s="105">
        <v>54689.220000000059</v>
      </c>
      <c r="DQ91" s="105">
        <v>42144.87</v>
      </c>
      <c r="DR91" s="105">
        <v>78205.280000000013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880856.14</v>
      </c>
      <c r="DM92" s="105">
        <v>685779.99999999988</v>
      </c>
      <c r="DN92" s="105">
        <v>583583.84000000032</v>
      </c>
      <c r="DO92" s="105">
        <v>430425.27999999956</v>
      </c>
      <c r="DP92" s="105">
        <v>965720.97999999975</v>
      </c>
      <c r="DQ92" s="105">
        <v>483589.32</v>
      </c>
      <c r="DR92" s="105">
        <v>502786.6499999995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1495923.86</v>
      </c>
      <c r="DN93" s="105">
        <v>1537431.38</v>
      </c>
      <c r="DO93" s="105">
        <v>1471949.0899999999</v>
      </c>
      <c r="DP93" s="105">
        <v>787283.64</v>
      </c>
      <c r="DQ93" s="105">
        <v>1786413.21</v>
      </c>
      <c r="DR93" s="105">
        <v>3880961.3100000005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1242197.1600000001</v>
      </c>
      <c r="DN94" s="105">
        <v>1298294.9999999998</v>
      </c>
      <c r="DO94" s="105">
        <v>1191028.7599999998</v>
      </c>
      <c r="DP94" s="105">
        <v>601357.14</v>
      </c>
      <c r="DQ94" s="105">
        <v>1490817.88</v>
      </c>
      <c r="DR94" s="105">
        <v>3578133.5800000005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80972.520000000033</v>
      </c>
      <c r="DN95" s="105">
        <v>88960.930000000008</v>
      </c>
      <c r="DO95" s="105">
        <v>99205.060000000056</v>
      </c>
      <c r="DP95" s="105">
        <v>63270.340000000004</v>
      </c>
      <c r="DQ95" s="105">
        <v>139380.09999999998</v>
      </c>
      <c r="DR95" s="105">
        <v>114079.71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172754.18</v>
      </c>
      <c r="DN96" s="105">
        <v>150175.4500000001</v>
      </c>
      <c r="DO96" s="105">
        <v>181715.27000000014</v>
      </c>
      <c r="DP96" s="105">
        <v>122656.16</v>
      </c>
      <c r="DQ96" s="105">
        <v>156215.23000000007</v>
      </c>
      <c r="DR96" s="105">
        <v>188748.02000000019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2890207.88</v>
      </c>
      <c r="DL97" s="105">
        <v>5040573.9700000007</v>
      </c>
      <c r="DM97" s="105">
        <v>19073852.520000003</v>
      </c>
      <c r="DN97" s="105">
        <v>15976194.35</v>
      </c>
      <c r="DO97" s="105">
        <v>4369899.47</v>
      </c>
      <c r="DP97" s="105">
        <v>6086747.0200000005</v>
      </c>
      <c r="DQ97" s="105">
        <v>983659.16</v>
      </c>
      <c r="DR97" s="105">
        <v>16144426.140000001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2020546.0699999998</v>
      </c>
      <c r="DM98" s="105">
        <v>41946.62</v>
      </c>
      <c r="DN98" s="105">
        <v>35809.409999999989</v>
      </c>
      <c r="DO98" s="105">
        <v>829028.67000000016</v>
      </c>
      <c r="DP98" s="105">
        <v>317409.12</v>
      </c>
      <c r="DQ98" s="105">
        <v>131072.01999999999</v>
      </c>
      <c r="DR98" s="105">
        <v>1544582.9600000004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2777899.53</v>
      </c>
      <c r="DL99" s="105">
        <v>3020027.9000000004</v>
      </c>
      <c r="DM99" s="105">
        <v>19031905.900000002</v>
      </c>
      <c r="DN99" s="105">
        <v>15940384.939999999</v>
      </c>
      <c r="DO99" s="105">
        <v>3540870.8</v>
      </c>
      <c r="DP99" s="105">
        <v>5769337.9000000004</v>
      </c>
      <c r="DQ99" s="105">
        <v>852587.14</v>
      </c>
      <c r="DR99" s="105">
        <v>14599843.18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602143.53</v>
      </c>
      <c r="DN100" s="105">
        <v>694433.44000000006</v>
      </c>
      <c r="DO100" s="105">
        <v>646801.94999999995</v>
      </c>
      <c r="DP100" s="105">
        <v>742385.64000000025</v>
      </c>
      <c r="DQ100" s="105">
        <v>646855.39</v>
      </c>
      <c r="DR100" s="105">
        <v>645629.50000000012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579689.87</v>
      </c>
      <c r="DN101" s="105">
        <v>677574.88</v>
      </c>
      <c r="DO101" s="105">
        <v>621987.55999999994</v>
      </c>
      <c r="DP101" s="105">
        <v>725283.14000000025</v>
      </c>
      <c r="DQ101" s="105">
        <v>621210.34</v>
      </c>
      <c r="DR101" s="105">
        <v>610094.97000000009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21667.66</v>
      </c>
      <c r="DN102" s="105">
        <v>16012.56</v>
      </c>
      <c r="DO102" s="105">
        <v>22444.389999999992</v>
      </c>
      <c r="DP102" s="105">
        <v>16316.5</v>
      </c>
      <c r="DQ102" s="105">
        <v>25328.25</v>
      </c>
      <c r="DR102" s="105">
        <v>34299.729999999996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786</v>
      </c>
      <c r="DN103" s="105">
        <v>846</v>
      </c>
      <c r="DO103" s="105">
        <v>2370.0000000000005</v>
      </c>
      <c r="DP103" s="105">
        <v>786</v>
      </c>
      <c r="DQ103" s="105">
        <v>316.8</v>
      </c>
      <c r="DR103" s="105">
        <v>1234.8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403939.28999999992</v>
      </c>
      <c r="DP104" s="105">
        <v>762127.46000000008</v>
      </c>
      <c r="DQ104" s="105">
        <v>2984947.5200000005</v>
      </c>
      <c r="DR104" s="105">
        <v>987522.90000000037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539463.14999999991</v>
      </c>
      <c r="DN105" s="105">
        <v>455124.36999999994</v>
      </c>
      <c r="DO105" s="105">
        <v>403939.28999999992</v>
      </c>
      <c r="DP105" s="105">
        <v>762127.46000000008</v>
      </c>
      <c r="DQ105" s="105">
        <v>2984947.5200000005</v>
      </c>
      <c r="DR105" s="105">
        <v>987522.90000000037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1690971.0999999989</v>
      </c>
      <c r="DL108" s="105">
        <v>2599611.33</v>
      </c>
      <c r="DM108" s="105">
        <v>1938086.8499999989</v>
      </c>
      <c r="DN108" s="105">
        <v>2819257.6400000006</v>
      </c>
      <c r="DO108" s="105">
        <v>1615135.1199999992</v>
      </c>
      <c r="DP108" s="105">
        <v>3404287.5800000015</v>
      </c>
      <c r="DQ108" s="105">
        <v>1631606.9099999997</v>
      </c>
      <c r="DR108" s="105">
        <v>2241110.1399999992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516913.49999999913</v>
      </c>
      <c r="DL109" s="105">
        <v>410429.48999999993</v>
      </c>
      <c r="DM109" s="105">
        <v>511303.38999999932</v>
      </c>
      <c r="DN109" s="105">
        <v>441792.22999999952</v>
      </c>
      <c r="DO109" s="105">
        <v>548658.30999999924</v>
      </c>
      <c r="DP109" s="105">
        <v>492166.62999999954</v>
      </c>
      <c r="DQ109" s="105">
        <v>396259.63999999955</v>
      </c>
      <c r="DR109" s="105">
        <v>595246.11999999941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56652.230000000025</v>
      </c>
      <c r="DN110" s="105">
        <v>91162.79</v>
      </c>
      <c r="DO110" s="105">
        <v>89550.949999999953</v>
      </c>
      <c r="DP110" s="105">
        <v>54448.450000000012</v>
      </c>
      <c r="DQ110" s="105">
        <v>31940.940000000017</v>
      </c>
      <c r="DR110" s="105">
        <v>59699.930000000044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300202.21999999991</v>
      </c>
      <c r="DN111" s="105">
        <v>314799.64999999985</v>
      </c>
      <c r="DO111" s="105">
        <v>290482.25999999989</v>
      </c>
      <c r="DP111" s="105">
        <v>1527301.2900000007</v>
      </c>
      <c r="DQ111" s="105">
        <v>500282.08</v>
      </c>
      <c r="DR111" s="105">
        <v>756320.94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161205.55999999994</v>
      </c>
      <c r="DM112" s="105">
        <v>192877.9200000001</v>
      </c>
      <c r="DN112" s="105">
        <v>159923.21000000008</v>
      </c>
      <c r="DO112" s="105">
        <v>170581.3900000001</v>
      </c>
      <c r="DP112" s="105">
        <v>134513.06999999995</v>
      </c>
      <c r="DQ112" s="105">
        <v>166065.71000000005</v>
      </c>
      <c r="DR112" s="105">
        <v>174239.58000000002</v>
      </c>
      <c r="DS112" s="105">
        <v>0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211719.16</v>
      </c>
      <c r="DN113" s="105">
        <v>368196.08000000019</v>
      </c>
      <c r="DO113" s="105">
        <v>139821.4</v>
      </c>
      <c r="DP113" s="105">
        <v>792016.0000000007</v>
      </c>
      <c r="DQ113" s="105">
        <v>64773.39</v>
      </c>
      <c r="DR113" s="105">
        <v>79115.670000000013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490653.96999999986</v>
      </c>
      <c r="DN114" s="105">
        <v>198213.58000000005</v>
      </c>
      <c r="DO114" s="105">
        <v>208544.98</v>
      </c>
      <c r="DP114" s="105">
        <v>235383.74999999997</v>
      </c>
      <c r="DQ114" s="105">
        <v>373719.19000000029</v>
      </c>
      <c r="DR114" s="105">
        <v>351863.64000000019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66.67</v>
      </c>
      <c r="DN115" s="105">
        <v>66.67</v>
      </c>
      <c r="DO115" s="105">
        <v>291.67</v>
      </c>
      <c r="DP115" s="105">
        <v>41.67</v>
      </c>
      <c r="DQ115" s="105">
        <v>41.67</v>
      </c>
      <c r="DR115" s="105">
        <v>41.67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802.67</v>
      </c>
      <c r="DN116" s="105">
        <v>525.79999999999995</v>
      </c>
      <c r="DO116" s="105">
        <v>921.28000000000009</v>
      </c>
      <c r="DP116" s="105">
        <v>798.71</v>
      </c>
      <c r="DQ116" s="105">
        <v>1405.2099999999998</v>
      </c>
      <c r="DR116" s="105">
        <v>1454.9400000000003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323034.66000000003</v>
      </c>
      <c r="DM117" s="105">
        <v>173808.61999999991</v>
      </c>
      <c r="DN117" s="105">
        <v>1244577.6300000008</v>
      </c>
      <c r="DO117" s="105">
        <v>166282.88</v>
      </c>
      <c r="DP117" s="105">
        <v>167618.01000000007</v>
      </c>
      <c r="DQ117" s="105">
        <v>97119.079999999973</v>
      </c>
      <c r="DR117" s="105">
        <v>223127.65000000005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40502347.820000008</v>
      </c>
      <c r="DN118" s="105">
        <v>40971406.99000001</v>
      </c>
      <c r="DO118" s="105">
        <v>40988719.57</v>
      </c>
      <c r="DP118" s="105">
        <v>40367487.210000023</v>
      </c>
      <c r="DQ118" s="105">
        <v>39162482.690000027</v>
      </c>
      <c r="DR118" s="105">
        <v>41715778.810000032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5139689.5999999996</v>
      </c>
      <c r="DN119" s="105">
        <v>4851223.5199999996</v>
      </c>
      <c r="DO119" s="105">
        <v>4951711.88</v>
      </c>
      <c r="DP119" s="105">
        <v>5250320.330000001</v>
      </c>
      <c r="DQ119" s="105">
        <v>4825685.17</v>
      </c>
      <c r="DR119" s="105">
        <v>5003935.6600000011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370220.55</v>
      </c>
      <c r="DN120" s="105">
        <v>362285.06</v>
      </c>
      <c r="DO120" s="105">
        <v>353819.58999999997</v>
      </c>
      <c r="DP120" s="105">
        <v>350668.23</v>
      </c>
      <c r="DQ120" s="105">
        <v>345178.28</v>
      </c>
      <c r="DR120" s="105">
        <v>324346.10000000003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729198.6</v>
      </c>
      <c r="DN121" s="105">
        <v>591422.56000000006</v>
      </c>
      <c r="DO121" s="105">
        <v>586897.75</v>
      </c>
      <c r="DP121" s="105">
        <v>581982.98</v>
      </c>
      <c r="DQ121" s="105">
        <v>586430.07999999996</v>
      </c>
      <c r="DR121" s="105">
        <v>581917.16999999993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1510728.15</v>
      </c>
      <c r="DN122" s="105">
        <v>1219098.9400000002</v>
      </c>
      <c r="DO122" s="105">
        <v>1145000.6299999999</v>
      </c>
      <c r="DP122" s="105">
        <v>1168414.95</v>
      </c>
      <c r="DQ122" s="105">
        <v>1060525.06</v>
      </c>
      <c r="DR122" s="105">
        <v>1122304.45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1368918.0499999998</v>
      </c>
      <c r="DN123" s="105">
        <v>1426578.2299999997</v>
      </c>
      <c r="DO123" s="105">
        <v>1538295.4699999995</v>
      </c>
      <c r="DP123" s="105">
        <v>1606699.17</v>
      </c>
      <c r="DQ123" s="105">
        <v>1445734.21</v>
      </c>
      <c r="DR123" s="105">
        <v>1449683.0500000003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886951.09</v>
      </c>
      <c r="DN124" s="105">
        <v>951300.79999999993</v>
      </c>
      <c r="DO124" s="105">
        <v>979736.44000000006</v>
      </c>
      <c r="DP124" s="105">
        <v>1154713.53</v>
      </c>
      <c r="DQ124" s="105">
        <v>982933.07000000007</v>
      </c>
      <c r="DR124" s="105">
        <v>1023250.99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23074.18</v>
      </c>
      <c r="DN125" s="105">
        <v>19524.849999999999</v>
      </c>
      <c r="DO125" s="105">
        <v>30374.03</v>
      </c>
      <c r="DP125" s="105">
        <v>114079.9</v>
      </c>
      <c r="DQ125" s="105">
        <v>120386.34</v>
      </c>
      <c r="DR125" s="105">
        <v>179287.87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250598.97999999998</v>
      </c>
      <c r="DN126" s="105">
        <v>281013.07999999996</v>
      </c>
      <c r="DO126" s="105">
        <v>317587.96999999997</v>
      </c>
      <c r="DP126" s="105">
        <v>273761.57</v>
      </c>
      <c r="DQ126" s="105">
        <v>284498.13</v>
      </c>
      <c r="DR126" s="105">
        <v>323146.02999999997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2049731.8899999997</v>
      </c>
      <c r="DO127" s="105">
        <v>2688479.92</v>
      </c>
      <c r="DP127" s="105">
        <v>975222.94</v>
      </c>
      <c r="DQ127" s="105">
        <v>683868.67</v>
      </c>
      <c r="DR127" s="105">
        <v>2245233.77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1240783.5799999998</v>
      </c>
      <c r="DO129" s="105">
        <v>1906195.96</v>
      </c>
      <c r="DP129" s="105">
        <v>235778.37000000002</v>
      </c>
      <c r="DQ129" s="105">
        <v>85410</v>
      </c>
      <c r="DR129" s="105">
        <v>1346957.91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808948.30999999994</v>
      </c>
      <c r="DO131" s="105">
        <v>782283.96000000008</v>
      </c>
      <c r="DP131" s="105">
        <v>739444.57</v>
      </c>
      <c r="DQ131" s="105">
        <v>598458.67000000004</v>
      </c>
      <c r="DR131" s="105">
        <v>898275.86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32083695.330000009</v>
      </c>
      <c r="DO133" s="105">
        <v>32184677.510000002</v>
      </c>
      <c r="DP133" s="105">
        <v>32230821.330000017</v>
      </c>
      <c r="DQ133" s="105">
        <v>32321913.98000003</v>
      </c>
      <c r="DR133" s="105">
        <v>32215414.010000028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18354889.04000001</v>
      </c>
      <c r="DO134" s="105">
        <v>18496600.40000001</v>
      </c>
      <c r="DP134" s="105">
        <v>18579479.900000013</v>
      </c>
      <c r="DQ134" s="105">
        <v>18605661.530000027</v>
      </c>
      <c r="DR134" s="105">
        <v>18652141.210000023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5618825.8800000027</v>
      </c>
      <c r="DO135" s="105">
        <v>5615859.4699999997</v>
      </c>
      <c r="DP135" s="105">
        <v>5625058.0300000003</v>
      </c>
      <c r="DQ135" s="105">
        <v>5614423.9000000004</v>
      </c>
      <c r="DR135" s="105">
        <v>5585563.7200000025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6350815.4499999993</v>
      </c>
      <c r="DO136" s="105">
        <v>6349181.9499999955</v>
      </c>
      <c r="DP136" s="105">
        <v>6347123.6000000006</v>
      </c>
      <c r="DQ136" s="105">
        <v>6339821.9099999992</v>
      </c>
      <c r="DR136" s="105">
        <v>6322847.9700000016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801253.57999999949</v>
      </c>
      <c r="DO137" s="105">
        <v>729954.90999999968</v>
      </c>
      <c r="DP137" s="105">
        <v>705165.37999999954</v>
      </c>
      <c r="DQ137" s="105">
        <v>809794.60999999975</v>
      </c>
      <c r="DR137" s="105">
        <v>776691.32999999973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190610.93</v>
      </c>
      <c r="DO138" s="105">
        <v>190357.54</v>
      </c>
      <c r="DP138" s="105">
        <v>188869.26</v>
      </c>
      <c r="DQ138" s="105">
        <v>187850.05000000002</v>
      </c>
      <c r="DR138" s="105">
        <v>186152.52999999997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767300.45</v>
      </c>
      <c r="DO139" s="105">
        <v>802723.24000000011</v>
      </c>
      <c r="DP139" s="105">
        <v>785125.16</v>
      </c>
      <c r="DQ139" s="105">
        <v>764361.98</v>
      </c>
      <c r="DR139" s="105">
        <v>692017.25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1220185.26</v>
      </c>
      <c r="DO141" s="105">
        <v>594321.54</v>
      </c>
      <c r="DP141" s="105">
        <v>1273205.0199999998</v>
      </c>
      <c r="DQ141" s="105">
        <v>1006470.19</v>
      </c>
      <c r="DR141" s="105">
        <v>1242793.6300000001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594321.54</v>
      </c>
      <c r="DP142" s="105">
        <v>1273205.0199999998</v>
      </c>
      <c r="DQ142" s="105">
        <v>1006470.19</v>
      </c>
      <c r="DR142" s="105">
        <v>1242793.6300000001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766570.99</v>
      </c>
      <c r="DO143" s="105">
        <v>569528.72</v>
      </c>
      <c r="DP143" s="105">
        <v>637917.58999999985</v>
      </c>
      <c r="DQ143" s="105">
        <v>324544.67999999993</v>
      </c>
      <c r="DR143" s="105">
        <v>1008401.7400000005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118345.54</v>
      </c>
      <c r="DO144" s="105">
        <v>1872.9300000000003</v>
      </c>
      <c r="DP144" s="105">
        <v>110561.47000000002</v>
      </c>
      <c r="DQ144" s="105">
        <v>112522.26</v>
      </c>
      <c r="DR144" s="105">
        <v>67718.299999999988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202606.82000000004</v>
      </c>
      <c r="DO145" s="105">
        <v>200826.3</v>
      </c>
      <c r="DP145" s="105">
        <v>203612.94999999998</v>
      </c>
      <c r="DQ145" s="105">
        <v>202119.69999999998</v>
      </c>
      <c r="DR145" s="105">
        <v>201440.21000000008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445618.63</v>
      </c>
      <c r="DO146" s="105">
        <v>366829.49</v>
      </c>
      <c r="DP146" s="105">
        <v>323743.16999999993</v>
      </c>
      <c r="DQ146" s="105">
        <v>9902.7200000000012</v>
      </c>
      <c r="DR146" s="105">
        <v>739243.23000000045</v>
      </c>
      <c r="DS146" s="105">
        <v>0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7593694.929999995</v>
      </c>
      <c r="DO147" s="105">
        <v>8431005.1099999994</v>
      </c>
      <c r="DP147" s="105">
        <v>10744092.740000006</v>
      </c>
      <c r="DQ147" s="105">
        <v>11333981.32</v>
      </c>
      <c r="DR147" s="105">
        <v>10383700.710000008</v>
      </c>
      <c r="DS147" s="105">
        <v>0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7593694.929999995</v>
      </c>
      <c r="DO148" s="105">
        <v>8421005.1099999994</v>
      </c>
      <c r="DP148" s="105">
        <v>10541092.800000006</v>
      </c>
      <c r="DQ148" s="105">
        <v>11333981.32</v>
      </c>
      <c r="DR148" s="105">
        <v>10383700.710000008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2175484.1599999941</v>
      </c>
      <c r="DO149" s="105">
        <v>4610413.3299999982</v>
      </c>
      <c r="DP149" s="105">
        <v>4653281.7500000047</v>
      </c>
      <c r="DQ149" s="105">
        <v>4996181.6099999975</v>
      </c>
      <c r="DR149" s="105">
        <v>5017138.6900000088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1626606.61</v>
      </c>
      <c r="DO150" s="105">
        <v>151911.44999999995</v>
      </c>
      <c r="DP150" s="105">
        <v>2854382.15</v>
      </c>
      <c r="DQ150" s="105">
        <v>1797132.86</v>
      </c>
      <c r="DR150" s="105">
        <v>1733810.6800000002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929500</v>
      </c>
      <c r="DO151" s="105">
        <v>178500</v>
      </c>
      <c r="DP151" s="105">
        <v>245700</v>
      </c>
      <c r="DQ151" s="105">
        <v>152220</v>
      </c>
      <c r="DR151" s="105">
        <v>412220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39480</v>
      </c>
      <c r="DO152" s="105">
        <v>148920</v>
      </c>
      <c r="DP152" s="105">
        <v>53100</v>
      </c>
      <c r="DQ152" s="105">
        <v>135160</v>
      </c>
      <c r="DR152" s="105">
        <v>44150</v>
      </c>
      <c r="DS152" s="105">
        <v>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390912.02</v>
      </c>
      <c r="DO153" s="105">
        <v>381833.74000000011</v>
      </c>
      <c r="DP153" s="105">
        <v>381383.74</v>
      </c>
      <c r="DQ153" s="105">
        <v>406333.69999999984</v>
      </c>
      <c r="DR153" s="105">
        <v>348750.45000000013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38178.479999999996</v>
      </c>
      <c r="DO154" s="105">
        <v>67698.319999999992</v>
      </c>
      <c r="DP154" s="105">
        <v>78813.75</v>
      </c>
      <c r="DQ154" s="105">
        <v>582872.80000000005</v>
      </c>
      <c r="DR154" s="105">
        <v>76313.909999999989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848123.13</v>
      </c>
      <c r="DO155" s="105">
        <v>872521.20999999973</v>
      </c>
      <c r="DP155" s="105">
        <v>828213.14000000013</v>
      </c>
      <c r="DQ155" s="105">
        <v>857958.06000000017</v>
      </c>
      <c r="DR155" s="105">
        <v>848986.98999999987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522771.63000000064</v>
      </c>
      <c r="DO156" s="105">
        <v>976368.81000000134</v>
      </c>
      <c r="DP156" s="105">
        <v>786771.90000000142</v>
      </c>
      <c r="DQ156" s="105">
        <v>671148.39000000199</v>
      </c>
      <c r="DR156" s="105">
        <v>588789.3600000008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1022638.9</v>
      </c>
      <c r="DO157" s="105">
        <v>1032838.25</v>
      </c>
      <c r="DP157" s="105">
        <v>659446.37</v>
      </c>
      <c r="DQ157" s="105">
        <v>1734973.9</v>
      </c>
      <c r="DR157" s="105">
        <v>1313540.6299999997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10000</v>
      </c>
      <c r="DP158" s="105">
        <v>202999.94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10000</v>
      </c>
      <c r="DP162" s="105">
        <v>202999.94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3425472.6699999962</v>
      </c>
      <c r="DM165" s="105">
        <v>84830928.729999989</v>
      </c>
      <c r="DN165" s="105">
        <v>2373603.1400000025</v>
      </c>
      <c r="DO165" s="105">
        <v>81227961.399999991</v>
      </c>
      <c r="DP165" s="105">
        <v>4697147.7100000083</v>
      </c>
      <c r="DQ165" s="105">
        <v>4002600.9199999995</v>
      </c>
      <c r="DR165" s="105">
        <v>6123674.2600000026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1618272.1700000025</v>
      </c>
      <c r="DM166" s="105">
        <v>608967.27</v>
      </c>
      <c r="DN166" s="105">
        <v>1154162.4099999999</v>
      </c>
      <c r="DO166" s="105">
        <v>968554.92</v>
      </c>
      <c r="DP166" s="105">
        <v>1421159.9</v>
      </c>
      <c r="DQ166" s="105">
        <v>2018297.4499999997</v>
      </c>
      <c r="DR166" s="105">
        <v>1592034.4099999997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6491.63</v>
      </c>
      <c r="DO167" s="105">
        <v>21200</v>
      </c>
      <c r="DP167" s="105">
        <v>5391.0099999999993</v>
      </c>
      <c r="DQ167" s="105">
        <v>28625.75</v>
      </c>
      <c r="DR167" s="105">
        <v>11691.01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33304</v>
      </c>
      <c r="DO168" s="105">
        <v>192200</v>
      </c>
      <c r="DP168" s="105">
        <v>42500</v>
      </c>
      <c r="DQ168" s="105">
        <v>103100</v>
      </c>
      <c r="DR168" s="105">
        <v>12298.45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67464.479999999996</v>
      </c>
      <c r="DO169" s="105">
        <v>117658.33</v>
      </c>
      <c r="DP169" s="105">
        <v>127220.46</v>
      </c>
      <c r="DQ169" s="105">
        <v>46610.250000000007</v>
      </c>
      <c r="DR169" s="105">
        <v>39085.33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109820.15000000001</v>
      </c>
      <c r="DO170" s="105">
        <v>55683.25</v>
      </c>
      <c r="DP170" s="105">
        <v>72254.22</v>
      </c>
      <c r="DQ170" s="105">
        <v>48965.95</v>
      </c>
      <c r="DR170" s="105">
        <v>80900.41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465186.66999999993</v>
      </c>
      <c r="DO171" s="105">
        <v>367759.69999999995</v>
      </c>
      <c r="DP171" s="105">
        <v>406161.24999999983</v>
      </c>
      <c r="DQ171" s="105">
        <v>1120390.2799999998</v>
      </c>
      <c r="DR171" s="105">
        <v>921270.4499999996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406555.54000000004</v>
      </c>
      <c r="DM172" s="105">
        <v>200976.64000000004</v>
      </c>
      <c r="DN172" s="105">
        <v>465071.95999999996</v>
      </c>
      <c r="DO172" s="105">
        <v>201405.9</v>
      </c>
      <c r="DP172" s="105">
        <v>732715.40000000014</v>
      </c>
      <c r="DQ172" s="105">
        <v>670605.22</v>
      </c>
      <c r="DR172" s="105">
        <v>524972.54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6823.52</v>
      </c>
      <c r="DO173" s="105">
        <v>12647.74</v>
      </c>
      <c r="DP173" s="105">
        <v>34917.56</v>
      </c>
      <c r="DQ173" s="105">
        <v>0</v>
      </c>
      <c r="DR173" s="105">
        <v>1816.22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298266</v>
      </c>
      <c r="DP176" s="105">
        <v>163833.34</v>
      </c>
      <c r="DQ176" s="105">
        <v>161666.66999999998</v>
      </c>
      <c r="DR176" s="105">
        <v>287766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298266</v>
      </c>
      <c r="DP177" s="105">
        <v>163833.34</v>
      </c>
      <c r="DQ177" s="105">
        <v>161666.66999999998</v>
      </c>
      <c r="DR177" s="105">
        <v>287766</v>
      </c>
      <c r="DS177" s="105">
        <v>0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287766</v>
      </c>
      <c r="DP180" s="105">
        <v>0</v>
      </c>
      <c r="DQ180" s="105">
        <v>0</v>
      </c>
      <c r="DR180" s="105">
        <v>287766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10500</v>
      </c>
      <c r="DP182" s="105">
        <v>163833.34</v>
      </c>
      <c r="DQ182" s="105">
        <v>161666.66999999998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>
        <v>1933056.25</v>
      </c>
      <c r="DL183" s="105">
        <v>30815576.710000008</v>
      </c>
      <c r="DM183" s="105">
        <v>39716380.309999995</v>
      </c>
      <c r="DN183" s="105">
        <v>5165036.2</v>
      </c>
      <c r="DO183" s="105">
        <v>34898791.960000001</v>
      </c>
      <c r="DP183" s="105">
        <v>50361192.200000003</v>
      </c>
      <c r="DQ183" s="105">
        <v>1358707.58</v>
      </c>
      <c r="DR183" s="105">
        <v>179755989.35000002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>
        <v>1933056.25</v>
      </c>
      <c r="DL184" s="105">
        <v>30815576.710000008</v>
      </c>
      <c r="DM184" s="105">
        <v>39716380.309999995</v>
      </c>
      <c r="DN184" s="105">
        <v>5165036.2</v>
      </c>
      <c r="DO184" s="105">
        <v>34898791.960000001</v>
      </c>
      <c r="DP184" s="105">
        <v>50361192.200000003</v>
      </c>
      <c r="DQ184" s="105">
        <v>1358707.58</v>
      </c>
      <c r="DR184" s="105">
        <v>179755989.35000002</v>
      </c>
      <c r="DS184" s="105">
        <v>0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>
        <v>814379.62</v>
      </c>
      <c r="DL185" s="105">
        <v>18805287.670000002</v>
      </c>
      <c r="DM185" s="105">
        <v>4348886.3999999994</v>
      </c>
      <c r="DN185" s="105">
        <v>97613.569999999992</v>
      </c>
      <c r="DO185" s="105">
        <v>13454297.34</v>
      </c>
      <c r="DP185" s="105">
        <v>22397928.459999997</v>
      </c>
      <c r="DQ185" s="105">
        <v>99266.37</v>
      </c>
      <c r="DR185" s="105">
        <v>12694753.58</v>
      </c>
      <c r="DS185" s="105">
        <v>0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12010289.040000005</v>
      </c>
      <c r="DM186" s="105">
        <v>35367493.909999996</v>
      </c>
      <c r="DN186" s="105">
        <v>5067422.63</v>
      </c>
      <c r="DO186" s="105">
        <v>21444494.620000001</v>
      </c>
      <c r="DP186" s="105">
        <v>27963263.740000002</v>
      </c>
      <c r="DQ186" s="105">
        <v>1259441.21</v>
      </c>
      <c r="DR186" s="105">
        <v>167061235.77000001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2434526.8999999985</v>
      </c>
      <c r="DO190" s="105">
        <v>27513982.240000013</v>
      </c>
      <c r="DP190" s="105">
        <v>11577992.679999953</v>
      </c>
      <c r="DQ190" s="105">
        <v>3361730.8000000138</v>
      </c>
      <c r="DR190" s="105">
        <v>8276196.9900000012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349813.47000000003</v>
      </c>
      <c r="DO191" s="105">
        <v>2801716.91</v>
      </c>
      <c r="DP191" s="105">
        <v>4098120.5999999996</v>
      </c>
      <c r="DQ191" s="105">
        <v>487975.56</v>
      </c>
      <c r="DR191" s="105">
        <v>3584705.7499999995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2801716.91</v>
      </c>
      <c r="DP192" s="105">
        <v>4098120.5999999996</v>
      </c>
      <c r="DQ192" s="105">
        <v>487975.56</v>
      </c>
      <c r="DR192" s="105">
        <v>3584705.7499999995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6">
      <c r="E221" s="430" t="s">
        <v>696</v>
      </c>
      <c r="F221" s="428">
        <v>2006</v>
      </c>
      <c r="G221" s="427"/>
      <c r="H221" s="427"/>
      <c r="I221" s="427"/>
      <c r="J221" s="427"/>
      <c r="K221" s="427"/>
      <c r="L221" s="427"/>
      <c r="M221" s="427"/>
      <c r="N221" s="427"/>
      <c r="O221" s="427"/>
      <c r="P221" s="427"/>
      <c r="Q221" s="429"/>
      <c r="R221" s="428">
        <v>2007</v>
      </c>
      <c r="S221" s="427"/>
      <c r="T221" s="427"/>
      <c r="U221" s="427"/>
      <c r="V221" s="427"/>
      <c r="W221" s="427"/>
      <c r="X221" s="427"/>
      <c r="Y221" s="427"/>
      <c r="Z221" s="427"/>
      <c r="AA221" s="427"/>
      <c r="AB221" s="427"/>
      <c r="AC221" s="429"/>
      <c r="AD221" s="428">
        <v>2008</v>
      </c>
      <c r="AE221" s="427"/>
      <c r="AF221" s="427"/>
      <c r="AG221" s="427"/>
      <c r="AH221" s="427"/>
      <c r="AI221" s="427"/>
      <c r="AJ221" s="427"/>
      <c r="AK221" s="427"/>
      <c r="AL221" s="427"/>
      <c r="AM221" s="427"/>
      <c r="AN221" s="427"/>
      <c r="AO221" s="429"/>
      <c r="AP221" s="428">
        <v>2009</v>
      </c>
      <c r="AQ221" s="427"/>
      <c r="AR221" s="427"/>
      <c r="AS221" s="427"/>
      <c r="AT221" s="427"/>
      <c r="AU221" s="427"/>
      <c r="AV221" s="427"/>
      <c r="AW221" s="427"/>
      <c r="AX221" s="427"/>
      <c r="AY221" s="427"/>
      <c r="AZ221" s="427"/>
      <c r="BA221" s="429"/>
      <c r="BB221" s="428">
        <v>2010</v>
      </c>
      <c r="BC221" s="427"/>
      <c r="BD221" s="427"/>
      <c r="BE221" s="427"/>
      <c r="BF221" s="427"/>
      <c r="BG221" s="427"/>
      <c r="BH221" s="427"/>
      <c r="BI221" s="427"/>
      <c r="BJ221" s="427"/>
      <c r="BK221" s="427"/>
      <c r="BL221" s="427"/>
      <c r="BM221" s="429"/>
      <c r="BN221" s="428">
        <v>2011</v>
      </c>
      <c r="BO221" s="427"/>
      <c r="BP221" s="427"/>
      <c r="BQ221" s="427"/>
      <c r="BR221" s="427"/>
      <c r="BS221" s="427"/>
      <c r="BT221" s="427"/>
      <c r="BU221" s="427"/>
      <c r="BV221" s="427"/>
      <c r="BW221" s="427"/>
      <c r="BX221" s="427"/>
      <c r="BY221" s="429"/>
      <c r="BZ221" s="427">
        <v>2012</v>
      </c>
      <c r="CA221" s="427"/>
      <c r="CB221" s="427"/>
      <c r="CC221" s="427"/>
      <c r="CD221" s="427"/>
      <c r="CE221" s="427"/>
      <c r="CF221" s="427"/>
      <c r="CG221" s="427"/>
      <c r="CH221" s="427"/>
      <c r="CI221" s="427"/>
      <c r="CJ221" s="427"/>
      <c r="CK221" s="427"/>
      <c r="CL221" s="428">
        <v>2013</v>
      </c>
      <c r="CM221" s="427"/>
      <c r="CN221" s="427"/>
      <c r="CO221" s="427"/>
      <c r="CP221" s="427"/>
      <c r="CQ221" s="427"/>
      <c r="CR221" s="427"/>
      <c r="CS221" s="427"/>
      <c r="CT221" s="427"/>
      <c r="CU221" s="427"/>
      <c r="CV221" s="427"/>
      <c r="CW221" s="429"/>
      <c r="CX221" s="428">
        <v>2014</v>
      </c>
      <c r="CY221" s="427"/>
      <c r="CZ221" s="427"/>
      <c r="DA221" s="427"/>
      <c r="DB221" s="427"/>
      <c r="DC221" s="427"/>
      <c r="DD221" s="427"/>
      <c r="DE221" s="427"/>
      <c r="DF221" s="427"/>
      <c r="DG221" s="427"/>
      <c r="DH221" s="427"/>
      <c r="DI221" s="429"/>
      <c r="DJ221" s="428">
        <v>2015</v>
      </c>
      <c r="DK221" s="427"/>
      <c r="DL221" s="427"/>
      <c r="DM221" s="427"/>
      <c r="DN221" s="427"/>
      <c r="DO221" s="427"/>
      <c r="DP221" s="427"/>
      <c r="DQ221" s="427"/>
      <c r="DR221" s="427"/>
      <c r="DS221" s="427"/>
      <c r="DT221" s="427"/>
      <c r="DU221" s="429"/>
    </row>
    <row r="222" spans="1:126">
      <c r="E222" s="430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6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6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  <c r="DV224" s="307">
        <f>+DV225+DV234+DV239+DV246+DV256+DV265+DV268</f>
        <v>1329179261.6533833</v>
      </c>
    </row>
    <row r="225" spans="1:126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327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  <c r="DV225" s="328">
        <f>+SUM(DJ225:DU225)</f>
        <v>832672619.56934154</v>
      </c>
    </row>
    <row r="226" spans="1:126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6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6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6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6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6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6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6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6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327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  <c r="DV234" s="328">
        <f>+SUM(DJ234:DU234)</f>
        <v>417492172.75320083</v>
      </c>
    </row>
    <row r="235" spans="1:126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6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6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6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6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327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  <c r="DV239" s="328">
        <f>+SUM(DJ239:DU239)</f>
        <v>16902886.664651629</v>
      </c>
    </row>
    <row r="240" spans="1:126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6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6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6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6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6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6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327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1378353.6704010672</v>
      </c>
      <c r="DT246" s="143">
        <f t="shared" si="24"/>
        <v>1123435.7637199732</v>
      </c>
      <c r="DU246" s="144">
        <f t="shared" si="24"/>
        <v>1342481.0432510113</v>
      </c>
      <c r="DV246" s="328">
        <f>+SUM(DJ246:DU246)</f>
        <v>13478728.643637203</v>
      </c>
    </row>
    <row r="247" spans="1:126" ht="30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6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6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6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6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6" ht="30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6" ht="45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6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6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408871.0720941028</v>
      </c>
      <c r="DT255" s="105">
        <v>218163.61219474112</v>
      </c>
      <c r="DU255" s="106">
        <v>398488.78284660232</v>
      </c>
    </row>
    <row r="256" spans="1:126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327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  <c r="DV256" s="328">
        <f>+SUM(DJ256:DU256)</f>
        <v>36966986.333032973</v>
      </c>
    </row>
    <row r="257" spans="1:126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6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6" ht="30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6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6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6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7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  <c r="DV262" s="328">
        <f>+SUM(DJ262:DU262)</f>
        <v>0</v>
      </c>
    </row>
    <row r="263" spans="1:126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6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6" s="9" customFormat="1" ht="30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7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  <c r="DV265" s="328">
        <f>+SUM(DJ265:DU265)</f>
        <v>5073747.8792982856</v>
      </c>
    </row>
    <row r="266" spans="1:126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6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6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7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  <c r="DV268" s="328">
        <f>+SUM(DJ268:DU268)</f>
        <v>6592119.81022075</v>
      </c>
    </row>
    <row r="269" spans="1:126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6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6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6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327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 ht="30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 ht="30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 ht="30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77"/>
  <sheetViews>
    <sheetView workbookViewId="0">
      <pane ySplit="4" topLeftCell="A203" activePane="bottomLeft" state="frozen"/>
      <selection pane="bottomLeft" activeCell="B3" sqref="B3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9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Septembar</v>
      </c>
    </row>
    <row r="238" spans="3:7">
      <c r="D238" s="49"/>
      <c r="E238" s="9"/>
      <c r="F238" s="10"/>
      <c r="G238" s="52" t="str">
        <f>+CONCATENATE("Jan - ",LEFT(G237,3))</f>
        <v>Jan - Sep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Sep</v>
      </c>
      <c r="F246" s="10" t="str">
        <f>+CONCATENATE("Analytics for period ",G238)</f>
        <v>Analytics for period Jan - Sep</v>
      </c>
      <c r="G246" s="52" t="str">
        <f>+IF(ISBLANK(IF($B$2=1,E246,F246)),"",IF($B$2=1,E246,F246))</f>
        <v>Analitika za period Jan - Sep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Septembar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Septembar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Septembar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Septembar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Septembar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Septembar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Tatjana Minic</cp:lastModifiedBy>
  <cp:lastPrinted>2015-10-23T14:42:47Z</cp:lastPrinted>
  <dcterms:created xsi:type="dcterms:W3CDTF">2014-09-15T13:41:17Z</dcterms:created>
  <dcterms:modified xsi:type="dcterms:W3CDTF">2015-10-30T14:21:28Z</dcterms:modified>
</cp:coreProperties>
</file>