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F:\JAVNI POZIVI 2021\KOMPONENTA 2\"/>
    </mc:Choice>
  </mc:AlternateContent>
  <xr:revisionPtr revIDLastSave="0" documentId="13_ncr:1_{18105551-17DD-491A-A84C-368BEBD6574D}" xr6:coauthVersionLast="47" xr6:coauthVersionMax="47" xr10:uidLastSave="{00000000-0000-0000-0000-000000000000}"/>
  <workbookProtection workbookAlgorithmName="SHA-512" workbookHashValue="o9TccLtJ4EoxAbTE3RC1nrBkq61BHXwyu0Z07LFG3uLIM7Mc9ZM9HjvLKY8P7v9JB3JV/wJPfjL7d3+ph7rn3Q==" workbookSaltValue="NBlfreWH6cTlBIDtFbdCXg==" workbookSpinCount="100000" lockStructure="1"/>
  <bookViews>
    <workbookView xWindow="-120" yWindow="-120" windowWidth="29040" windowHeight="15840" xr2:uid="{00000000-000D-0000-FFFF-FFFF00000000}"/>
  </bookViews>
  <sheets>
    <sheet name="Aplikacija za kredit" sheetId="1" r:id="rId1"/>
    <sheet name="Analitika" sheetId="5" state="hidden" r:id="rId2"/>
    <sheet name="Podesavanja" sheetId="7" state="hidden" r:id="rId3"/>
  </sheets>
  <definedNames>
    <definedName name="_xlnm.Print_Area" localSheetId="0">'Aplikacija za kredit'!$B$1:$BE$571</definedName>
  </definedNames>
  <calcPr calcId="181029"/>
</workbook>
</file>

<file path=xl/calcChain.xml><?xml version="1.0" encoding="utf-8"?>
<calcChain xmlns="http://schemas.openxmlformats.org/spreadsheetml/2006/main">
  <c r="H407" i="1" l="1"/>
  <c r="H315" i="1"/>
  <c r="H260" i="1"/>
  <c r="H243" i="1"/>
  <c r="H240" i="1"/>
  <c r="H234" i="1"/>
  <c r="H217" i="1"/>
  <c r="H214" i="1"/>
  <c r="H212" i="1"/>
  <c r="H474" i="1" l="1"/>
  <c r="H327" i="1"/>
  <c r="H323" i="1"/>
  <c r="H319" i="1"/>
  <c r="H311" i="1"/>
  <c r="H307" i="1"/>
  <c r="H267" i="1"/>
  <c r="H253" i="1"/>
  <c r="D113" i="5" l="1"/>
  <c r="D103" i="5"/>
  <c r="D73" i="5" l="1"/>
  <c r="E70" i="5"/>
  <c r="E69" i="5"/>
  <c r="E68" i="5"/>
  <c r="C70" i="5"/>
  <c r="C69" i="5"/>
  <c r="C68" i="5"/>
  <c r="B70" i="5"/>
  <c r="B69" i="5"/>
  <c r="B68" i="5"/>
  <c r="D64" i="5"/>
  <c r="E60" i="5"/>
  <c r="C60" i="5"/>
  <c r="B60" i="5"/>
  <c r="E59" i="5"/>
  <c r="C59" i="5"/>
  <c r="B59" i="5"/>
  <c r="E58" i="5"/>
  <c r="C58" i="5"/>
  <c r="B58" i="5"/>
  <c r="E57" i="5"/>
  <c r="C57" i="5"/>
  <c r="B57" i="5"/>
  <c r="E56" i="5"/>
  <c r="C56" i="5"/>
  <c r="B56" i="5"/>
  <c r="E55" i="5"/>
  <c r="C55" i="5"/>
  <c r="B55" i="5"/>
  <c r="H237" i="1" l="1"/>
  <c r="D39" i="7" l="1"/>
  <c r="D38" i="7"/>
  <c r="D37" i="7"/>
  <c r="D36" i="7"/>
  <c r="D35" i="7"/>
  <c r="D34" i="7"/>
  <c r="H155" i="1"/>
  <c r="H141" i="1"/>
  <c r="H135" i="1"/>
  <c r="H129" i="1"/>
  <c r="H123" i="1"/>
  <c r="H117" i="1"/>
  <c r="B35" i="7" l="1"/>
  <c r="B36" i="7" s="1"/>
  <c r="H479" i="1"/>
  <c r="H477" i="1"/>
  <c r="H470" i="1"/>
  <c r="AN391" i="1"/>
  <c r="H376" i="1"/>
  <c r="H156" i="1" l="1"/>
  <c r="E112" i="5" l="1"/>
  <c r="E111" i="5"/>
  <c r="E110" i="5"/>
  <c r="E109" i="5"/>
  <c r="E108" i="5"/>
  <c r="E107" i="5"/>
  <c r="E106" i="5"/>
  <c r="E105" i="5"/>
  <c r="E104" i="5"/>
  <c r="C112" i="5"/>
  <c r="C111" i="5"/>
  <c r="C110" i="5"/>
  <c r="C109" i="5"/>
  <c r="C108" i="5"/>
  <c r="C107" i="5"/>
  <c r="C106" i="5"/>
  <c r="C105" i="5"/>
  <c r="C104" i="5"/>
  <c r="B112" i="5"/>
  <c r="B111" i="5"/>
  <c r="B110" i="5"/>
  <c r="B109" i="5"/>
  <c r="B108" i="5"/>
  <c r="B107" i="5"/>
  <c r="B106" i="5"/>
  <c r="O510" i="1"/>
  <c r="B105" i="5" s="1"/>
  <c r="O508" i="1"/>
  <c r="B104" i="5" s="1"/>
  <c r="E102" i="5"/>
  <c r="E101" i="5"/>
  <c r="E100" i="5"/>
  <c r="E99" i="5"/>
  <c r="E98" i="5"/>
  <c r="E97" i="5"/>
  <c r="E96" i="5"/>
  <c r="E95" i="5"/>
  <c r="E94" i="5"/>
  <c r="E93" i="5"/>
  <c r="E92" i="5"/>
  <c r="E91" i="5"/>
  <c r="E90" i="5"/>
  <c r="C102" i="5"/>
  <c r="C101" i="5"/>
  <c r="C100" i="5"/>
  <c r="C99" i="5"/>
  <c r="C98" i="5"/>
  <c r="C97" i="5"/>
  <c r="C96" i="5"/>
  <c r="C95" i="5"/>
  <c r="C94" i="5"/>
  <c r="C93" i="5"/>
  <c r="C92" i="5"/>
  <c r="C91" i="5"/>
  <c r="C90" i="5"/>
  <c r="B100" i="5"/>
  <c r="B99" i="5"/>
  <c r="B102" i="5"/>
  <c r="B101" i="5"/>
  <c r="B97" i="5"/>
  <c r="B96" i="5"/>
  <c r="B95" i="5"/>
  <c r="B94" i="5"/>
  <c r="B93" i="5"/>
  <c r="B92" i="5"/>
  <c r="B91" i="5"/>
  <c r="B90" i="5"/>
  <c r="E88" i="5"/>
  <c r="C88" i="5"/>
  <c r="B88" i="5"/>
  <c r="E87" i="5"/>
  <c r="E86" i="5"/>
  <c r="E85" i="5"/>
  <c r="E84" i="5"/>
  <c r="E82" i="5"/>
  <c r="E81" i="5"/>
  <c r="E80" i="5"/>
  <c r="E79" i="5"/>
  <c r="E78" i="5"/>
  <c r="E77" i="5"/>
  <c r="E76" i="5"/>
  <c r="E75" i="5"/>
  <c r="E74" i="5"/>
  <c r="E72" i="5"/>
  <c r="E71" i="5"/>
  <c r="C87" i="5"/>
  <c r="C86" i="5"/>
  <c r="C85" i="5"/>
  <c r="C84" i="5"/>
  <c r="C82" i="5"/>
  <c r="C81" i="5"/>
  <c r="C80" i="5"/>
  <c r="C79" i="5"/>
  <c r="C78" i="5"/>
  <c r="C77" i="5"/>
  <c r="C76" i="5"/>
  <c r="C75" i="5"/>
  <c r="C74" i="5"/>
  <c r="C72" i="5"/>
  <c r="C71" i="5"/>
  <c r="B87" i="5"/>
  <c r="B86" i="5"/>
  <c r="B84" i="5"/>
  <c r="B82" i="5"/>
  <c r="B81" i="5"/>
  <c r="B80" i="5"/>
  <c r="B79" i="5"/>
  <c r="B78" i="5"/>
  <c r="B77" i="5"/>
  <c r="B76" i="5"/>
  <c r="B75" i="5"/>
  <c r="B74" i="5"/>
  <c r="B72" i="5"/>
  <c r="B71" i="5"/>
  <c r="E67" i="5"/>
  <c r="E66" i="5"/>
  <c r="E65" i="5"/>
  <c r="C67" i="5"/>
  <c r="C66" i="5"/>
  <c r="C65" i="5"/>
  <c r="E61" i="5"/>
  <c r="C61" i="5"/>
  <c r="B61" i="5"/>
  <c r="E63" i="5"/>
  <c r="E62" i="5"/>
  <c r="E54" i="5"/>
  <c r="E53" i="5"/>
  <c r="E52" i="5"/>
  <c r="E51" i="5"/>
  <c r="C63" i="5"/>
  <c r="C62" i="5"/>
  <c r="C54" i="5"/>
  <c r="C53" i="5"/>
  <c r="C52" i="5"/>
  <c r="C51" i="5"/>
  <c r="B63" i="5"/>
  <c r="B62" i="5"/>
  <c r="E49" i="5"/>
  <c r="E48" i="5"/>
  <c r="E47" i="5"/>
  <c r="E46" i="5"/>
  <c r="E45" i="5"/>
  <c r="C48" i="5"/>
  <c r="C47" i="5"/>
  <c r="C46" i="5"/>
  <c r="C45" i="5"/>
  <c r="C49" i="5"/>
  <c r="B48" i="5"/>
  <c r="B47" i="5"/>
  <c r="B46" i="5"/>
  <c r="B45" i="5"/>
  <c r="D38" i="5"/>
  <c r="D50" i="5" s="1"/>
  <c r="E38" i="5"/>
  <c r="C38" i="5"/>
  <c r="D29" i="5"/>
  <c r="D28" i="5"/>
  <c r="D27" i="5"/>
  <c r="D26" i="5"/>
  <c r="D25" i="5"/>
  <c r="D24" i="5"/>
  <c r="D36" i="5"/>
  <c r="D35" i="5"/>
  <c r="D34" i="5"/>
  <c r="E36" i="5"/>
  <c r="E35" i="5"/>
  <c r="C36" i="5"/>
  <c r="C35" i="5"/>
  <c r="D33" i="5"/>
  <c r="C32" i="5"/>
  <c r="D32" i="5"/>
  <c r="H142" i="1"/>
  <c r="H136" i="1"/>
  <c r="H130" i="1"/>
  <c r="H124" i="1"/>
  <c r="H118" i="1"/>
  <c r="E29" i="5"/>
  <c r="E28" i="5"/>
  <c r="E27" i="5"/>
  <c r="E26" i="5"/>
  <c r="E25" i="5"/>
  <c r="E24" i="5"/>
  <c r="C29" i="5"/>
  <c r="C28" i="5"/>
  <c r="B29" i="5"/>
  <c r="B28" i="5"/>
  <c r="E103" i="5" l="1"/>
  <c r="E89" i="5"/>
  <c r="E73" i="5"/>
  <c r="E64" i="5"/>
  <c r="E113" i="5"/>
  <c r="D37" i="5"/>
  <c r="H20" i="1" l="1"/>
  <c r="H17" i="1"/>
  <c r="H59" i="1" l="1"/>
  <c r="H56" i="1"/>
  <c r="E44" i="5" l="1"/>
  <c r="E43" i="5"/>
  <c r="E42" i="5"/>
  <c r="E41" i="5"/>
  <c r="C44" i="5"/>
  <c r="C43" i="5"/>
  <c r="C42" i="5"/>
  <c r="C41" i="5"/>
  <c r="B44" i="5"/>
  <c r="B43" i="5"/>
  <c r="B42" i="5"/>
  <c r="B41" i="5"/>
  <c r="C40" i="5"/>
  <c r="C34" i="5"/>
  <c r="C33" i="5"/>
  <c r="C27" i="5"/>
  <c r="C26" i="5"/>
  <c r="C25" i="5"/>
  <c r="C24" i="5"/>
  <c r="E40" i="5"/>
  <c r="E34" i="5"/>
  <c r="E33" i="5"/>
  <c r="E32" i="5"/>
  <c r="C39" i="5"/>
  <c r="C31" i="5"/>
  <c r="C23" i="5"/>
  <c r="E22" i="5"/>
  <c r="C22" i="5"/>
  <c r="E21" i="5"/>
  <c r="C21" i="5"/>
  <c r="B40" i="5"/>
  <c r="B39" i="5"/>
  <c r="B34" i="5"/>
  <c r="B33" i="5"/>
  <c r="B32" i="5"/>
  <c r="B31" i="5"/>
  <c r="B27" i="5"/>
  <c r="B26" i="5"/>
  <c r="B25" i="5"/>
  <c r="B24" i="5"/>
  <c r="B23" i="5"/>
  <c r="B22" i="5"/>
  <c r="B21" i="5"/>
  <c r="C19" i="5"/>
  <c r="C18" i="5"/>
  <c r="E19" i="5"/>
  <c r="E18" i="5"/>
  <c r="E17" i="5"/>
  <c r="C17" i="5"/>
  <c r="E16" i="5"/>
  <c r="C16" i="5"/>
  <c r="E50" i="5" l="1"/>
  <c r="E15" i="5"/>
  <c r="E14" i="5"/>
  <c r="C12" i="5"/>
  <c r="E12" i="5"/>
  <c r="E13" i="5"/>
  <c r="C13" i="5"/>
  <c r="C11" i="5"/>
  <c r="C10" i="5"/>
  <c r="E9" i="5"/>
  <c r="C9" i="5"/>
  <c r="E8" i="5"/>
  <c r="C8" i="5"/>
  <c r="E7" i="5"/>
  <c r="C7" i="5"/>
  <c r="B13" i="5"/>
  <c r="B12" i="5"/>
  <c r="B10" i="5"/>
  <c r="E5" i="5"/>
  <c r="C5" i="5"/>
  <c r="C4" i="5" l="1"/>
  <c r="AN525" i="1" l="1"/>
  <c r="AN512" i="1"/>
  <c r="AN492" i="1"/>
  <c r="AN460" i="1"/>
  <c r="AN437" i="1"/>
  <c r="AN448" i="1"/>
  <c r="D83" i="5" l="1"/>
  <c r="D89" i="5" s="1"/>
  <c r="C83" i="5"/>
  <c r="H393" i="1"/>
  <c r="AN108" i="1" l="1"/>
  <c r="H110" i="1" l="1"/>
  <c r="E30" i="5"/>
  <c r="H111" i="1"/>
  <c r="B19" i="5"/>
  <c r="E37" i="5" l="1"/>
  <c r="B18" i="5"/>
  <c r="B32" i="7" l="1"/>
  <c r="C32" i="7" s="1"/>
  <c r="H41" i="1" s="1"/>
  <c r="E21" i="7"/>
  <c r="E20" i="7"/>
  <c r="E19" i="7"/>
  <c r="B22" i="7"/>
  <c r="B16" i="5" l="1"/>
  <c r="H19" i="1"/>
  <c r="B11" i="5" s="1"/>
  <c r="B5" i="7" l="1"/>
  <c r="H405" i="1" s="1"/>
  <c r="H472" i="1" s="1"/>
  <c r="B98" i="5" s="1"/>
  <c r="B85" i="5" l="1"/>
  <c r="H299" i="1"/>
  <c r="H295" i="1"/>
  <c r="H297" i="1"/>
  <c r="H236" i="1"/>
  <c r="B52" i="5" s="1"/>
  <c r="H242" i="1"/>
  <c r="B54" i="5" s="1"/>
  <c r="H239" i="1"/>
  <c r="B53" i="5" s="1"/>
  <c r="H233" i="1"/>
  <c r="B51" i="5" s="1"/>
  <c r="C5" i="7"/>
  <c r="F11" i="7" s="1"/>
  <c r="B67" i="5" l="1"/>
  <c r="B66" i="5"/>
  <c r="B65" i="5"/>
  <c r="F9" i="7"/>
  <c r="F14" i="7"/>
  <c r="F10" i="7"/>
  <c r="F8" i="7"/>
  <c r="F13" i="7"/>
  <c r="F15" i="7"/>
  <c r="F12" i="7"/>
  <c r="F7" i="7"/>
  <c r="I25" i="7"/>
  <c r="I24" i="7"/>
  <c r="F20" i="7"/>
  <c r="F21" i="7"/>
  <c r="F19" i="7"/>
  <c r="D22" i="7"/>
  <c r="O11" i="1"/>
  <c r="C6" i="5" l="1"/>
  <c r="E6" i="5"/>
  <c r="H33" i="1"/>
  <c r="B15" i="5" s="1"/>
  <c r="E25" i="7"/>
  <c r="E24" i="7"/>
  <c r="I26" i="7"/>
  <c r="G20" i="7"/>
  <c r="G21" i="7"/>
  <c r="G19" i="7"/>
  <c r="C22" i="7"/>
  <c r="E22" i="7" l="1"/>
  <c r="E20" i="5"/>
  <c r="E115" i="5" s="1"/>
  <c r="H29" i="1"/>
  <c r="B14" i="5" s="1"/>
  <c r="C14" i="5" l="1"/>
  <c r="D15" i="5"/>
  <c r="D14" i="5"/>
  <c r="C15" i="5"/>
  <c r="R11" i="1"/>
  <c r="D20" i="5" l="1"/>
  <c r="D115" i="5" s="1"/>
  <c r="D559" i="1" l="1"/>
</calcChain>
</file>

<file path=xl/sharedStrings.xml><?xml version="1.0" encoding="utf-8"?>
<sst xmlns="http://schemas.openxmlformats.org/spreadsheetml/2006/main" count="295" uniqueCount="204">
  <si>
    <t>datum aplikacije:</t>
  </si>
  <si>
    <t>A n e x     1</t>
  </si>
  <si>
    <t>Opština:</t>
  </si>
  <si>
    <t>Berane</t>
  </si>
  <si>
    <t>Bijelo Polje</t>
  </si>
  <si>
    <t>Mojkovac</t>
  </si>
  <si>
    <t>Nikšić</t>
  </si>
  <si>
    <t>Šavnik</t>
  </si>
  <si>
    <t>Žabljak</t>
  </si>
  <si>
    <t>Opštine</t>
  </si>
  <si>
    <t>Mjesna zajednica:</t>
  </si>
  <si>
    <t>Petnjica</t>
  </si>
  <si>
    <t>Period valorizacije:</t>
  </si>
  <si>
    <t>Aplikaciju obradio</t>
  </si>
  <si>
    <t>Predsjednik Opštine</t>
  </si>
  <si>
    <t>M.P.</t>
  </si>
  <si>
    <t>Aplikacija za</t>
  </si>
  <si>
    <t>DA - učestvovao je - sredstva NISU odobrena</t>
  </si>
  <si>
    <t>DA - učestvovao je - sredstva odobrena</t>
  </si>
  <si>
    <t>NE - nije učestvovao</t>
  </si>
  <si>
    <t>Forma aplikacije za putnu infrastrukturu</t>
  </si>
  <si>
    <t>Forma aplikacije za vodnu akumulaciju za višenamjensku upotrebu</t>
  </si>
  <si>
    <t>Vrste aplikacija</t>
  </si>
  <si>
    <t>ispis 1</t>
  </si>
  <si>
    <t>ispis 2</t>
  </si>
  <si>
    <t>odgovor br.</t>
  </si>
  <si>
    <t>dodaj</t>
  </si>
  <si>
    <t>zbir</t>
  </si>
  <si>
    <t>ukupno</t>
  </si>
  <si>
    <t>broj</t>
  </si>
  <si>
    <t>stanov</t>
  </si>
  <si>
    <t>domać</t>
  </si>
  <si>
    <t>Broj DIREKTNIH domaćinstava obuhvaćenih projektom koji koriste akumulaciju za napajanje stoke, nalivanje i sl.</t>
  </si>
  <si>
    <t>žene</t>
  </si>
  <si>
    <t>mlađi 40</t>
  </si>
  <si>
    <t>Count
1.da 0.ne</t>
  </si>
  <si>
    <t>Count
real</t>
  </si>
  <si>
    <t>UKUPNO</t>
  </si>
  <si>
    <t>Aplikant ranije nije učestvovao u projektu - Nije poznat iznos finasiranja</t>
  </si>
  <si>
    <t>naziv app</t>
  </si>
  <si>
    <t>Upišite vaš zvaničan naziv aplikacije za vodnu akumulaciju sa kojom aplicirate</t>
  </si>
  <si>
    <t>Upišite vrstu (kategoriju) investicije za putnu infrastrukturu</t>
  </si>
  <si>
    <t>Podaci o aplikantu</t>
  </si>
  <si>
    <t>Opština koja aplicira za IFAD projekat</t>
  </si>
  <si>
    <t>Podaci o aplikaciji / projektu</t>
  </si>
  <si>
    <t>Unesite naziv sela ili zaseoka na koji se odnosi planirana investicija</t>
  </si>
  <si>
    <t>podaci app</t>
  </si>
  <si>
    <t>Izgradnja nove akumulacije</t>
  </si>
  <si>
    <t xml:space="preserve"> </t>
  </si>
  <si>
    <t>postojeće stanje</t>
  </si>
  <si>
    <t>stavka 1</t>
  </si>
  <si>
    <t>stavka 3</t>
  </si>
  <si>
    <t>stavka 2</t>
  </si>
  <si>
    <t>stavka 4</t>
  </si>
  <si>
    <t>stavka</t>
  </si>
  <si>
    <t>Opis stavke</t>
  </si>
  <si>
    <t>iznos u EUR</t>
  </si>
  <si>
    <t>Ukupno:</t>
  </si>
  <si>
    <t>faza</t>
  </si>
  <si>
    <t>Opis</t>
  </si>
  <si>
    <t>faza 1</t>
  </si>
  <si>
    <t>faza 2</t>
  </si>
  <si>
    <t>faza 3</t>
  </si>
  <si>
    <t>klima</t>
  </si>
  <si>
    <t>reljef</t>
  </si>
  <si>
    <t xml:space="preserve">voda </t>
  </si>
  <si>
    <t>plodnost zemljišta</t>
  </si>
  <si>
    <t>nadmorska visina</t>
  </si>
  <si>
    <t>UKUPAN broj domaćinstava koji je obuhvaćen projektom</t>
  </si>
  <si>
    <t>vrsta</t>
  </si>
  <si>
    <t>Unesite u kratkim crtama strategiju razvoja lokaliteta</t>
  </si>
  <si>
    <t>kategorija</t>
  </si>
  <si>
    <t>proces proizvodnje i prodaje</t>
  </si>
  <si>
    <t>druge planirane infrastrukturne investicije</t>
  </si>
  <si>
    <t>demografski trend i prirast stanovništva</t>
  </si>
  <si>
    <t>Kako se odvija proces proizvodnje</t>
  </si>
  <si>
    <t>Podaci o procesu proizvodnje &amp; raspoloživoj tehnologiji</t>
  </si>
  <si>
    <t>% učešće</t>
  </si>
  <si>
    <t>HA</t>
  </si>
  <si>
    <t>Unesite postojeće stanje raspoloživih obradivih površina u Hektarima</t>
  </si>
  <si>
    <t>Unesite koršćenja postojećeg stanja raspoloživih obradivih površina u Hektarima na dio koji se odnosi zs uzgoj stoke (ispaša, sijeno i slično) a koji je obuhvaćen projektom:</t>
  </si>
  <si>
    <t>broj goveda</t>
  </si>
  <si>
    <t>broj ovaca</t>
  </si>
  <si>
    <t>broj koza</t>
  </si>
  <si>
    <t>Podaci o postojećem broju grla stoke i raspoloživim površinama za obrađivanje zemljišta</t>
  </si>
  <si>
    <t>Podaci o budućem broju grla stoke i raspoloživim površinama za obrađivanje zemljišta</t>
  </si>
  <si>
    <t>Unesite buduće, projektovano stanje raspoloživih obradivih površina u Hektarima, nakon perioda od 15.godina</t>
  </si>
  <si>
    <t>Unesite očekivanu raspodjelu načina korišćenja budućeg stanja raspoloživih obradivih površina u Hektarima na dio koji se odnosi na   uzgoj stoke (ispaša, sijeno i slično) koji je obuhvaćen projektom, nakon 15.godina:</t>
  </si>
  <si>
    <t>Vrsta aplikacije</t>
  </si>
  <si>
    <t>period valorizacije</t>
  </si>
  <si>
    <t>datum aplikacije</t>
  </si>
  <si>
    <t>opština</t>
  </si>
  <si>
    <t>mjesna zajednica</t>
  </si>
  <si>
    <t>Napišite kratak opis benefita mjesene zajednice nakon realizacije investicije i / ili mjesnih zajednica</t>
  </si>
  <si>
    <t>strana 1</t>
  </si>
  <si>
    <t>raspoređeni iznos nije jednak iznosu investicije</t>
  </si>
  <si>
    <t>provjera iznosa investicije</t>
  </si>
  <si>
    <t>strana 2</t>
  </si>
  <si>
    <t>strana 3</t>
  </si>
  <si>
    <t>&lt; ostalo, dopisati &gt;</t>
  </si>
  <si>
    <t>strana 4</t>
  </si>
  <si>
    <t>strana 5</t>
  </si>
  <si>
    <t>strana 6</t>
  </si>
  <si>
    <t>Da li će se predmetna investicija koristiti u okviru jedne mjesne zajednice ili više mjesnih zajednica</t>
  </si>
  <si>
    <t>1. Predmetna investicija će se koristiti u okviru jedne mjesne zajednice</t>
  </si>
  <si>
    <t>2. Predmetna investicija će se koristiti u okviru više mjesnih zajednica</t>
  </si>
  <si>
    <t>Izgradnja novog dijela puta</t>
  </si>
  <si>
    <t>Izgradnja novog dijela puta radi povezivanja dionica</t>
  </si>
  <si>
    <t>Molimo Vas unesite planirani iznos BRUTO troškova investicije u EUR (uključujući i PDV)</t>
  </si>
  <si>
    <t>Podaci o demografiji i prirodnim karakteristikama područja (lokaliteta) investicije</t>
  </si>
  <si>
    <t>broj registrovanih poljoprivrednih proizvođača</t>
  </si>
  <si>
    <t>Ukupan broj poljoprivrednih preduzeća</t>
  </si>
  <si>
    <t>Da li postoje privatni otkupljivači proizvoda</t>
  </si>
  <si>
    <t>upotreba od strane domaćistva</t>
  </si>
  <si>
    <t>broj HA</t>
  </si>
  <si>
    <t>faza 4</t>
  </si>
  <si>
    <t>faza 5</t>
  </si>
  <si>
    <t>faza 6</t>
  </si>
  <si>
    <t>Naziv faze</t>
  </si>
  <si>
    <t>Molimo Vas rasporedite planirani iznos troškova investicije u EUR po fazama</t>
  </si>
  <si>
    <t>Molimo vas unesite opis faza projekta koje su naznačene u raspodjeli investicije</t>
  </si>
  <si>
    <t>izvor podataka</t>
  </si>
  <si>
    <t>žene 15g</t>
  </si>
  <si>
    <t>mlađi 40 15g</t>
  </si>
  <si>
    <t>stanov 15g</t>
  </si>
  <si>
    <t>prodaja proizvoda na pijacama i piljarama</t>
  </si>
  <si>
    <t>prodaja na kućnom pragu</t>
  </si>
  <si>
    <t>Molimo vas unesite podatke o procesu proizvodnje i adekvatnosti korišćenja proizvodnih kapaciteta</t>
  </si>
  <si>
    <t>raspored procenata ako nije dobar</t>
  </si>
  <si>
    <t>Unesite procenat predviđenih modela prodaje proizvoda</t>
  </si>
  <si>
    <t>strana 7</t>
  </si>
  <si>
    <t>Napišite kratak opis benefita mjesne zajednice nakon realizacije investicije posebno po mjesnim zajednicama</t>
  </si>
  <si>
    <t>Molimo vas unesite očekivani broj stanovnika u budućnosti na konkretnoj lokaciji:</t>
  </si>
  <si>
    <t>molimo unesite poljoprivredne karatkeristike područja</t>
  </si>
  <si>
    <t>Koji poroizvodi se najviše proizvode</t>
  </si>
  <si>
    <t>&lt; ostalo dopisati &gt;</t>
  </si>
  <si>
    <t>ukupna obradiva površina u hektarima zemlje</t>
  </si>
  <si>
    <t>HA zemlje koji se koriste za tov mesa ovaca, koza i goveda</t>
  </si>
  <si>
    <t>Da li je aplikant u okviru projekta IFAD konkurisao prethodnih godina sa ISTIM projektom</t>
  </si>
  <si>
    <t>Korisnik ranije nije učestvovao u aplikaciji za projekat</t>
  </si>
  <si>
    <t>Unesite zvaničan i puni naziv projekta iz prethodne godine</t>
  </si>
  <si>
    <t>Unesite iznos odobrenih sredstava za finasiranje po projektu iz prethodnih godina</t>
  </si>
  <si>
    <t>Aplikant je ranije učestvovao u projektu - sredstva nisu odobrena - Unesite zatraženi iznos finasiranja:</t>
  </si>
  <si>
    <t>Napišite kratak opis benefita mjesne zajednice nakon realizacije investicije</t>
  </si>
  <si>
    <t>Molimo vas unesite glavne razloge investicije koju planirate za putnu infrastrukturu</t>
  </si>
  <si>
    <t>Molimo vas unesite glavne razloge investicije koju planirate za vodnu akumulaciju</t>
  </si>
  <si>
    <t>Molimo vas opišite buduće stanje i poboljšanja nakon realizicije investicije</t>
  </si>
  <si>
    <t>Molimo vas unesite prirodne karakteristike područja</t>
  </si>
  <si>
    <t>Broj DIREKTNIH domaćinstava obuhvaćenih projektom koji su u direktnoj vezi sa predviđenom investicijom</t>
  </si>
  <si>
    <t>Molimo vas opišite kretanje broja stanovnika i demografiju u posljednjih 5 godina na konkretnoj lokaciji</t>
  </si>
  <si>
    <t>Molimo vas opišite očekivanje kretanje broja stanovnika i demografiju u narednih 5 godina na konkretnoj lokaciji</t>
  </si>
  <si>
    <t>prodaja proizvoda privatnim otkupljivačima</t>
  </si>
  <si>
    <t>Unesite raspodjelu načina korišćenja postojećeg stanja raspoloživih obradivih površina u Hektarima na dio koji se odnosi na biljnu proizvodnju koji je obuhvaćen projektom:</t>
  </si>
  <si>
    <t>Unesite očekivanu raspodjelu načina korišćenja budućeg stanja raspoloživih obradivih površina u Hektarima na dio koji se odnosi na biljnu proizvodnju koji je obuhvaćen projektom, nakon 15.godina:</t>
  </si>
  <si>
    <t>strana 8 od 8</t>
  </si>
  <si>
    <t>strana 1 od 8</t>
  </si>
  <si>
    <t>strana 2 od 8</t>
  </si>
  <si>
    <t>strana 3 od 8</t>
  </si>
  <si>
    <t>strana 4 od 8</t>
  </si>
  <si>
    <t>strana 5 od 8</t>
  </si>
  <si>
    <t>strana 6 od 8</t>
  </si>
  <si>
    <t>strana 7 od 8</t>
  </si>
  <si>
    <t>Broj DIREKTNIH članova domaćinstva obuhvaćenih projektom koji su u direktnoj vezi sa predviđenom investicijom</t>
  </si>
  <si>
    <t>Broj DIREKTNIH članova domaćinstva obuhvaćenih projektom koji koriste akumulaciju za napajanje stoke, nalivanje i sl.</t>
  </si>
  <si>
    <t>Broj DIREKTNIH članova domaćinstva (žene) obuhvaćenih projektom koji su u direktnoj vezi sa predviđenom investicijom</t>
  </si>
  <si>
    <t>Broj DIREKTNIH članova domaćinstva (žene) obuhvaćenih projektom koji koriste akumulaciju za napajanje stoke, nalivanje i sl.</t>
  </si>
  <si>
    <t>Broj DIREKTNIH članova domaćinstva (mlađih od 40 gd.) obuhvaćenih projektom koji su u direktnoj vezi sa predviđenom investicijom</t>
  </si>
  <si>
    <t>Broj DIREKTNIH članova domaćinstva (mlađih od 40 gd.) obuhvaćenih projektom koji koriste akumulaciju za napajanje stoke, nalivanje i sl.</t>
  </si>
  <si>
    <t>Očekivani broj DIREKTNIH članova domaćinstva nakon 15.godina obuhvaćenih projektom koji su u direktnoj vezi sa predviđenom investicijom</t>
  </si>
  <si>
    <t>Očekivani broj DIREKTNIH članova domaćinstva nakon 15.godina obuhvaćenih projektom koji koriste akumulaciju za napajanje stoke, nalivanje i sl.</t>
  </si>
  <si>
    <t>Površina HA obradive zemlje koja pripada DIREKTNIM članovima domaćinstva obuhvaćenih projektom koji su u direktnoj vezi sa predviđenom investicijom</t>
  </si>
  <si>
    <t>Površina HA zemlje koja pripada DIREKTNIM članovima domaćinstva obuhvaćenih projektom koji koriste akumulaciju za napajanje stoke, nalivanje i sl.</t>
  </si>
  <si>
    <t>Molimo vas unesite operativne podatke o broju stanovnika i članova domaćinstava korisnika investicije</t>
  </si>
  <si>
    <t>UKUPAN broj članova domaćinstva koji je obuhvaćen projektom</t>
  </si>
  <si>
    <t>Očekivani broj DIREKTNIH članova domaćinstva nakon 15.godina (mlađih od 40 gd.) obuhvaćenih projektom koji su u direktnoj vezi sa predviđenom investicijom</t>
  </si>
  <si>
    <t>Očekivani broj DIREKTNIH članova domaćinstva nakon 15.godina (mlađih od 40 gd.) obuhvaćenih projektom koji koriste akumulaciju za napajanje stoke, nalivanje i sl.</t>
  </si>
  <si>
    <t>Očekivani broj DIREKTNIH članova domaćinstva nakon 15.godina (žena) obuhvaćenih projektom koji su u direktnoj vezi sa predviđenom investicijom</t>
  </si>
  <si>
    <t>Očekivani broj DIREKTNIH članova domaćinstva nakon 15.godina (žena) obuhvaćenih projektom koji koriste akumulaciju za napajanje stoke, nalivanje i sl.</t>
  </si>
  <si>
    <t>obradiva površina u hektarima zemlje DIREKTNIH članova domaćinstva koja se koristi za biljnu proizvodnju</t>
  </si>
  <si>
    <t>obradiva površina u hektarima zemlje DIREKTNIH članova domaćinstva koja se koristi za stočarstvo (ovčarstvo, kozarstvo i govedarstvo)</t>
  </si>
  <si>
    <t>Unesite broj grla stoke koji je na raspolaganju, ali isključivo za domaćinstva koja su DIREKTNI članovi domaćinstva projekta:</t>
  </si>
  <si>
    <t>Unesite očekivani broj grla stoke koji bi trebao biti na raspolaganju, ali isključivo za domaćinstva koja su DIREKTNI članovi domaćinstva projekta, a nakon isteka 15.godina valorizacije projekta:</t>
  </si>
  <si>
    <t>Molimo vas opišite kako postojeće stanje putne infrastrukture negativno utiče na članove domaćinstva</t>
  </si>
  <si>
    <t>Molimo vas opišite na koji način trenutno vršite vodosnadbijevanbje članove domaćinstva</t>
  </si>
  <si>
    <t>UKUPAN broj članova domaćinstva mlađih od 40.godina obuhvaćenih projektom</t>
  </si>
  <si>
    <t>UKUPAN broj članova domaćinstva ženske populacije obuhvaćenih projektom</t>
  </si>
  <si>
    <t>Podaci o ukupnom broju članova domaćinstava</t>
  </si>
  <si>
    <t>Podaci o broju DIREKTNIH članova domaćinstava</t>
  </si>
  <si>
    <t>Podaci o broju članova domaćintava PRIMARNE ciljne grupe</t>
  </si>
  <si>
    <t>Navesti izvore podataka (npr.1. popisna lista mjesne zajednice 2. statistika Monstata 3. ostalo</t>
  </si>
  <si>
    <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koji imaju maksimum do 3 uslovna grla (govedarstvo, ovčarstvo ili kozarstvo), ili 0.3 HA zasada malina i drugog bobičastog voča, ili 3 HA zasada sjemenskog krompira</t>
    </r>
  </si>
  <si>
    <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ženske populacije</t>
    </r>
    <r>
      <rPr>
        <sz val="7"/>
        <color theme="1"/>
        <rFont val="Calibri"/>
        <family val="2"/>
        <scheme val="minor"/>
      </rPr>
      <t xml:space="preserve"> koji imaju maksimum do 3 uslovna grla (govedarstvo, ovčarstvo ili kozarstvo), ili 0.3 HA zasada malina i drugog bobičastog voča, ili 3 HA zasada sjemenskog krompira</t>
    </r>
  </si>
  <si>
    <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mlađih od 40.godina</t>
    </r>
    <r>
      <rPr>
        <sz val="7"/>
        <color theme="1"/>
        <rFont val="Calibri"/>
        <family val="2"/>
        <scheme val="minor"/>
      </rPr>
      <t xml:space="preserve"> koji imaju maksimum do 3 uslovna grla (govedarstvo, ovčarstvo ili kozarstvo), ili 0.3 HA zasada malina i drugog bobičastog voča, ili 3 HA zasada sjemesnskog krompira</t>
    </r>
  </si>
  <si>
    <r>
      <t xml:space="preserve">UKUPAN </t>
    </r>
    <r>
      <rPr>
        <sz val="7"/>
        <color theme="1"/>
        <rFont val="Calibri"/>
        <family val="2"/>
        <scheme val="minor"/>
      </rPr>
      <t xml:space="preserve"> broj </t>
    </r>
    <r>
      <rPr>
        <b/>
        <sz val="7"/>
        <color theme="1"/>
        <rFont val="Calibri"/>
        <family val="2"/>
        <scheme val="minor"/>
      </rPr>
      <t>direktnih</t>
    </r>
    <r>
      <rPr>
        <sz val="7"/>
        <color theme="1"/>
        <rFont val="Calibri"/>
        <family val="2"/>
        <scheme val="minor"/>
      </rPr>
      <t xml:space="preserve"> domaćinstava koji imaju maksimum do 3 uslovna grla (govedarstvo, ovčarstvo ili kozarstvo), ili 0.3 HA zasada malina i drugog bobičastog voča, ili 3 HA zasada sjemenskog krompira</t>
    </r>
  </si>
  <si>
    <r>
      <t xml:space="preserve">UKUPAN  </t>
    </r>
    <r>
      <rPr>
        <sz val="8"/>
        <color theme="1"/>
        <rFont val="Calibri"/>
        <family val="2"/>
        <scheme val="minor"/>
      </rPr>
      <t>broj članova domaćinstva koji imaju maksimum do 3 uslovna grla (govedarstvo, ovčarstvo ili kozarstvo), ili 0.3 HA zasada malina i drugog bobičastog voča, ili 3 HA zasada sjemenskog krompira</t>
    </r>
  </si>
  <si>
    <r>
      <t xml:space="preserve">UKUPAN  </t>
    </r>
    <r>
      <rPr>
        <sz val="7"/>
        <color theme="1"/>
        <rFont val="Calibri"/>
        <family val="2"/>
        <scheme val="minor"/>
      </rPr>
      <t>broj domaćinstava koji imaju maksimum do 3 uslovna grla (govedarstvo, ovčarstvo ili kozarstvo), ili 0.3 HA zasada malina i drugog bobičastog voča, ili 3 HA zasada sjemenskog krompira</t>
    </r>
  </si>
  <si>
    <r>
      <rPr>
        <sz val="7"/>
        <color theme="1"/>
        <rFont val="Calibri"/>
        <family val="2"/>
        <scheme val="minor"/>
      </rPr>
      <t xml:space="preserve">Očekivani </t>
    </r>
    <r>
      <rPr>
        <b/>
        <sz val="8"/>
        <color theme="1"/>
        <rFont val="Calibri"/>
        <family val="2"/>
        <scheme val="minor"/>
      </rPr>
      <t xml:space="preserve">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koji imaju maksimum do 3 uslovna grla (govedarstvo, ovčarstvo ili kozarstvo), ili 0.3 HA zasada malina i drugog bobičastog voča, ili 3 HA zasada sjemenskog krompira</t>
    </r>
  </si>
  <si>
    <r>
      <rPr>
        <sz val="7"/>
        <color theme="1"/>
        <rFont val="Calibri"/>
        <family val="2"/>
        <scheme val="minor"/>
      </rPr>
      <t>Očekivani</t>
    </r>
    <r>
      <rPr>
        <b/>
        <sz val="8"/>
        <color theme="1"/>
        <rFont val="Calibri"/>
        <family val="2"/>
        <scheme val="minor"/>
      </rPr>
      <t xml:space="preserve"> 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mlađih od 40.godina</t>
    </r>
    <r>
      <rPr>
        <sz val="7"/>
        <color theme="1"/>
        <rFont val="Calibri"/>
        <family val="2"/>
        <scheme val="minor"/>
      </rPr>
      <t xml:space="preserve"> koji imaju maksimum do 3 uslovna grla (govedarstvo, ovčarstvo ili kozarstvo), ili 0.3 HA zasada malina i drugog bobičastog voča, ili 3 HA zasada sjemenskog krompira</t>
    </r>
  </si>
  <si>
    <r>
      <rPr>
        <sz val="7"/>
        <color theme="1"/>
        <rFont val="Calibri"/>
        <family val="2"/>
        <scheme val="minor"/>
      </rPr>
      <t>Očekivani</t>
    </r>
    <r>
      <rPr>
        <b/>
        <sz val="8"/>
        <color theme="1"/>
        <rFont val="Calibri"/>
        <family val="2"/>
        <scheme val="minor"/>
      </rPr>
      <t xml:space="preserve"> UKUPAN  </t>
    </r>
    <r>
      <rPr>
        <sz val="7"/>
        <color theme="1"/>
        <rFont val="Calibri"/>
        <family val="2"/>
        <scheme val="minor"/>
      </rPr>
      <t xml:space="preserve">broj </t>
    </r>
    <r>
      <rPr>
        <b/>
        <sz val="7"/>
        <color theme="1"/>
        <rFont val="Calibri"/>
        <family val="2"/>
        <scheme val="minor"/>
      </rPr>
      <t>direktnih</t>
    </r>
    <r>
      <rPr>
        <sz val="7"/>
        <color theme="1"/>
        <rFont val="Calibri"/>
        <family val="2"/>
        <scheme val="minor"/>
      </rPr>
      <t xml:space="preserve"> članova domaćinstva </t>
    </r>
    <r>
      <rPr>
        <b/>
        <sz val="7"/>
        <color theme="1"/>
        <rFont val="Calibri"/>
        <family val="2"/>
        <scheme val="minor"/>
      </rPr>
      <t>ženske populacije</t>
    </r>
    <r>
      <rPr>
        <sz val="7"/>
        <color theme="1"/>
        <rFont val="Calibri"/>
        <family val="2"/>
        <scheme val="minor"/>
      </rPr>
      <t xml:space="preserve"> koji imaju maksimum do 3 uslovna grla (govedarstvo, ovčarstvo ili kozarstvo), ili 0.3 HA zasada malina i drugog bobičastog voča, ili 3 HA zasada sjemenskog krompira</t>
    </r>
  </si>
  <si>
    <t>Ukupan broj preduzeća ciljanih djelatnostima (bobičasto voće, sjemenski krompir, meso, mlijeko i mliječni proizvodi ovčarstvo, kozarstvo i govedarstvo)</t>
  </si>
  <si>
    <t>ukupan broj poljoprivrednih gazdinstava</t>
  </si>
  <si>
    <t>HA zemlje koji se koriste za proizvodnju malina i bobičastog voća</t>
  </si>
  <si>
    <t>HA zemlje koji se koriste za proizvodnju sjemenskog krompira</t>
  </si>
  <si>
    <t>HA zemlje koji se koriste za proizvodnju mlijeka i mliječnih prerđevina od ovaca koza i goveda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</si>
</sst>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0\ [$EUR]"/>
  </numFmts>
  <fonts count="41"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6"/>
      <color theme="4" tint="-0.249977111117893"/>
      <name val="Calibri"/>
      <family val="2"/>
      <charset val="238"/>
      <scheme val="minor"/>
    </font>
    <font>
      <b/>
      <sz val="10"/>
      <color theme="1"/>
      <name val="Calibri"/>
      <family val="2"/>
      <charset val="238"/>
      <scheme val="minor"/>
    </font>
    <font>
      <i/>
      <sz val="9"/>
      <color theme="1"/>
      <name val="Calibri"/>
      <family val="2"/>
      <charset val="238"/>
      <scheme val="minor"/>
    </font>
    <font>
      <sz val="8"/>
      <color theme="1"/>
      <name val="Calibri"/>
      <family val="2"/>
      <charset val="238"/>
      <scheme val="minor"/>
    </font>
    <font>
      <sz val="9"/>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0"/>
      <name val="Calibri"/>
      <family val="2"/>
      <charset val="238"/>
      <scheme val="minor"/>
    </font>
    <font>
      <b/>
      <sz val="10"/>
      <color theme="0"/>
      <name val="Calibri"/>
      <family val="2"/>
      <charset val="238"/>
      <scheme val="minor"/>
    </font>
    <font>
      <sz val="7"/>
      <color theme="1"/>
      <name val="Calibri"/>
      <family val="2"/>
      <charset val="238"/>
      <scheme val="minor"/>
    </font>
    <font>
      <b/>
      <sz val="9"/>
      <color theme="0"/>
      <name val="Calibri"/>
      <family val="2"/>
      <charset val="238"/>
      <scheme val="minor"/>
    </font>
    <font>
      <b/>
      <sz val="12"/>
      <color theme="4" tint="-0.249977111117893"/>
      <name val="Calibri"/>
      <family val="2"/>
      <charset val="238"/>
      <scheme val="minor"/>
    </font>
    <font>
      <sz val="1"/>
      <color theme="1"/>
      <name val="Calibri"/>
      <family val="2"/>
      <charset val="238"/>
      <scheme val="minor"/>
    </font>
    <font>
      <i/>
      <sz val="6"/>
      <color theme="1"/>
      <name val="Calibri"/>
      <family val="2"/>
      <charset val="238"/>
      <scheme val="minor"/>
    </font>
    <font>
      <sz val="6"/>
      <color theme="1"/>
      <name val="Calibri"/>
      <family val="2"/>
      <charset val="238"/>
      <scheme val="minor"/>
    </font>
    <font>
      <b/>
      <sz val="14"/>
      <color rgb="FFC00000"/>
      <name val="Calibri"/>
      <family val="2"/>
      <charset val="238"/>
      <scheme val="minor"/>
    </font>
    <font>
      <b/>
      <sz val="8"/>
      <color theme="0"/>
      <name val="Calibri"/>
      <family val="2"/>
      <charset val="238"/>
      <scheme val="minor"/>
    </font>
    <font>
      <sz val="10"/>
      <color theme="1"/>
      <name val="Calibri"/>
      <family val="2"/>
      <scheme val="minor"/>
    </font>
    <font>
      <b/>
      <sz val="8"/>
      <color rgb="FFC00000"/>
      <name val="Calibri"/>
      <family val="2"/>
      <scheme val="minor"/>
    </font>
    <font>
      <b/>
      <sz val="9"/>
      <color theme="1"/>
      <name val="Calibri"/>
      <family val="2"/>
      <scheme val="minor"/>
    </font>
    <font>
      <sz val="9"/>
      <color theme="1"/>
      <name val="Calibri"/>
      <family val="2"/>
      <scheme val="minor"/>
    </font>
    <font>
      <b/>
      <sz val="12"/>
      <color rgb="FF0070C0"/>
      <name val="Calibri"/>
      <family val="2"/>
      <charset val="238"/>
      <scheme val="minor"/>
    </font>
    <font>
      <b/>
      <sz val="9"/>
      <color theme="1"/>
      <name val="Calibri"/>
      <family val="2"/>
      <charset val="238"/>
      <scheme val="minor"/>
    </font>
    <font>
      <b/>
      <sz val="9"/>
      <color rgb="FFC00000"/>
      <name val="Calibri"/>
      <family val="2"/>
      <scheme val="minor"/>
    </font>
    <font>
      <b/>
      <sz val="8"/>
      <color theme="1"/>
      <name val="Calibri"/>
      <family val="2"/>
      <scheme val="minor"/>
    </font>
    <font>
      <sz val="8"/>
      <color theme="1"/>
      <name val="Calibri"/>
      <family val="2"/>
      <scheme val="minor"/>
    </font>
    <font>
      <b/>
      <sz val="8"/>
      <color theme="0" tint="-0.499984740745262"/>
      <name val="Calibri"/>
      <family val="2"/>
      <scheme val="minor"/>
    </font>
    <font>
      <sz val="8"/>
      <color rgb="FF0070C0"/>
      <name val="Calibri"/>
      <family val="2"/>
      <scheme val="minor"/>
    </font>
    <font>
      <b/>
      <sz val="8"/>
      <color theme="1"/>
      <name val="Calibri"/>
      <family val="2"/>
      <charset val="238"/>
      <scheme val="minor"/>
    </font>
    <font>
      <sz val="9"/>
      <color rgb="FF0070C0"/>
      <name val="Calibri"/>
      <family val="2"/>
      <scheme val="minor"/>
    </font>
    <font>
      <b/>
      <sz val="10"/>
      <color theme="1"/>
      <name val="Calibri"/>
      <family val="2"/>
      <scheme val="minor"/>
    </font>
    <font>
      <b/>
      <sz val="9"/>
      <color rgb="FF0070C0"/>
      <name val="Calibri"/>
      <family val="2"/>
      <scheme val="minor"/>
    </font>
    <font>
      <sz val="8"/>
      <color rgb="FFC00000"/>
      <name val="Calibri"/>
      <family val="2"/>
      <scheme val="minor"/>
    </font>
    <font>
      <b/>
      <sz val="7"/>
      <color rgb="FFC00000"/>
      <name val="Calibri"/>
      <family val="2"/>
      <scheme val="minor"/>
    </font>
    <font>
      <sz val="8"/>
      <name val="Calibri"/>
      <family val="2"/>
      <charset val="238"/>
      <scheme val="minor"/>
    </font>
    <font>
      <sz val="7"/>
      <color theme="1"/>
      <name val="Calibri"/>
      <family val="2"/>
      <scheme val="minor"/>
    </font>
    <font>
      <b/>
      <sz val="7"/>
      <color theme="1"/>
      <name val="Calibri"/>
      <family val="2"/>
      <scheme val="minor"/>
    </font>
    <font>
      <sz val="5"/>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
      <patternFill patternType="solid">
        <fgColor rgb="FF0070C0"/>
        <bgColor indexed="64"/>
      </patternFill>
    </fill>
    <fill>
      <patternFill patternType="solid">
        <fgColor rgb="FF00B050"/>
        <bgColor indexed="64"/>
      </patternFill>
    </fill>
    <fill>
      <patternFill patternType="solid">
        <fgColor theme="4"/>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79998168889431442"/>
        <bgColor indexed="64"/>
      </patternFill>
    </fill>
  </fills>
  <borders count="19">
    <border>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thin">
        <color rgb="FF0070C0"/>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0070C0"/>
      </left>
      <right/>
      <top style="thin">
        <color rgb="FF0070C0"/>
      </top>
      <bottom/>
      <diagonal/>
    </border>
    <border>
      <left/>
      <right style="medium">
        <color rgb="FF0070C0"/>
      </right>
      <top style="thin">
        <color rgb="FF0070C0"/>
      </top>
      <bottom/>
      <diagonal/>
    </border>
    <border>
      <left style="medium">
        <color rgb="FF0070C0"/>
      </left>
      <right style="medium">
        <color rgb="FF0070C0"/>
      </right>
      <top style="medium">
        <color rgb="FF0070C0"/>
      </top>
      <bottom style="medium">
        <color rgb="FF0070C0"/>
      </bottom>
      <diagonal/>
    </border>
  </borders>
  <cellStyleXfs count="1">
    <xf numFmtId="0" fontId="0" fillId="0" borderId="0"/>
  </cellStyleXfs>
  <cellXfs count="211">
    <xf numFmtId="0" fontId="0" fillId="0" borderId="0" xfId="0"/>
    <xf numFmtId="0" fontId="2" fillId="2" borderId="0" xfId="0" applyFont="1" applyFill="1" applyAlignment="1">
      <alignment horizontal="center" vertical="center"/>
    </xf>
    <xf numFmtId="0" fontId="6" fillId="2" borderId="0" xfId="0" applyFont="1" applyFill="1" applyAlignment="1">
      <alignment horizontal="center" vertical="center" wrapText="1"/>
    </xf>
    <xf numFmtId="0" fontId="7" fillId="2" borderId="0" xfId="0" applyFont="1" applyFill="1" applyAlignment="1">
      <alignment horizontal="right" vertical="center"/>
    </xf>
    <xf numFmtId="0" fontId="7" fillId="2" borderId="0" xfId="0" applyFont="1" applyFill="1" applyAlignment="1">
      <alignment horizontal="left" vertical="center"/>
    </xf>
    <xf numFmtId="0" fontId="10" fillId="5" borderId="0" xfId="0" applyFont="1" applyFill="1" applyAlignment="1">
      <alignment horizontal="right" vertical="center"/>
    </xf>
    <xf numFmtId="0" fontId="8" fillId="2" borderId="0" xfId="0" applyFont="1" applyFill="1" applyAlignment="1">
      <alignment horizontal="center" vertical="center"/>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right" vertical="center"/>
      <protection hidden="1"/>
    </xf>
    <xf numFmtId="3" fontId="2" fillId="2" borderId="9" xfId="0" applyNumberFormat="1" applyFont="1" applyFill="1" applyBorder="1" applyAlignment="1" applyProtection="1">
      <alignment horizontal="left" vertical="center"/>
      <protection hidden="1"/>
    </xf>
    <xf numFmtId="3" fontId="2" fillId="2" borderId="9" xfId="0" applyNumberFormat="1"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vertical="center"/>
      <protection hidden="1"/>
    </xf>
    <xf numFmtId="0" fontId="2" fillId="2" borderId="5"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7" fillId="2" borderId="0" xfId="0" applyFont="1" applyFill="1" applyAlignment="1">
      <alignment horizontal="center" vertical="center"/>
    </xf>
    <xf numFmtId="0" fontId="13" fillId="9" borderId="11" xfId="0" applyFont="1" applyFill="1" applyBorder="1" applyAlignment="1">
      <alignment horizontal="center" vertical="center"/>
    </xf>
    <xf numFmtId="0" fontId="15" fillId="2" borderId="0" xfId="0" applyFont="1" applyFill="1" applyAlignment="1">
      <alignment horizontal="center" vertical="center"/>
    </xf>
    <xf numFmtId="0" fontId="7" fillId="4" borderId="0" xfId="0" applyFont="1" applyFill="1" applyAlignment="1">
      <alignment horizontal="center" vertical="center"/>
    </xf>
    <xf numFmtId="0" fontId="15" fillId="10" borderId="0" xfId="0" applyFont="1" applyFill="1" applyAlignment="1">
      <alignment horizontal="center" vertical="center"/>
    </xf>
    <xf numFmtId="0" fontId="16" fillId="2" borderId="0" xfId="0" applyFont="1" applyFill="1" applyAlignment="1">
      <alignment horizontal="left" vertical="center"/>
    </xf>
    <xf numFmtId="164" fontId="12" fillId="2" borderId="0" xfId="0" applyNumberFormat="1" applyFont="1" applyFill="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3" fontId="7" fillId="2" borderId="0" xfId="0" applyNumberFormat="1" applyFont="1" applyFill="1" applyAlignment="1">
      <alignment horizontal="center" vertical="center"/>
    </xf>
    <xf numFmtId="3" fontId="7" fillId="6" borderId="0" xfId="0" applyNumberFormat="1" applyFont="1" applyFill="1" applyAlignment="1">
      <alignment horizontal="center" vertical="center"/>
    </xf>
    <xf numFmtId="0" fontId="19" fillId="8" borderId="0" xfId="0" applyFont="1" applyFill="1" applyAlignment="1">
      <alignment horizontal="center" vertical="center" wrapText="1"/>
    </xf>
    <xf numFmtId="3" fontId="2" fillId="2" borderId="0" xfId="0" applyNumberFormat="1" applyFont="1" applyFill="1" applyAlignment="1">
      <alignment horizontal="center" vertical="center"/>
    </xf>
    <xf numFmtId="0" fontId="19" fillId="7" borderId="0" xfId="0" applyFont="1" applyFill="1" applyAlignment="1">
      <alignment horizontal="center" vertical="center" wrapText="1"/>
    </xf>
    <xf numFmtId="3" fontId="9" fillId="12" borderId="0" xfId="0" applyNumberFormat="1" applyFont="1" applyFill="1" applyAlignment="1">
      <alignment horizontal="center" vertical="center"/>
    </xf>
    <xf numFmtId="0" fontId="6" fillId="11" borderId="0" xfId="0" applyFont="1" applyFill="1" applyAlignment="1">
      <alignment horizontal="right" vertical="center"/>
    </xf>
    <xf numFmtId="0" fontId="12" fillId="11" borderId="0" xfId="0" applyFont="1" applyFill="1" applyAlignment="1">
      <alignment horizontal="left" vertical="center"/>
    </xf>
    <xf numFmtId="3" fontId="6" fillId="11" borderId="0" xfId="0" applyNumberFormat="1" applyFont="1" applyFill="1" applyAlignment="1">
      <alignment horizontal="center" vertical="center"/>
    </xf>
    <xf numFmtId="0" fontId="1" fillId="2" borderId="1"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7" fillId="13" borderId="0" xfId="0" applyFont="1" applyFill="1" applyAlignment="1">
      <alignment horizontal="center" vertical="center"/>
    </xf>
    <xf numFmtId="0" fontId="6" fillId="2" borderId="0" xfId="0" applyFont="1" applyFill="1" applyAlignment="1">
      <alignment horizontal="center" vertical="center"/>
    </xf>
    <xf numFmtId="0" fontId="22" fillId="2" borderId="14" xfId="0" applyFont="1" applyFill="1" applyBorder="1" applyAlignment="1">
      <alignment horizontal="center" vertical="center"/>
    </xf>
    <xf numFmtId="0" fontId="20"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left" vertical="center" wrapText="1"/>
      <protection hidden="1"/>
    </xf>
    <xf numFmtId="0" fontId="23" fillId="2" borderId="0" xfId="0" applyFont="1" applyFill="1" applyBorder="1" applyAlignment="1" applyProtection="1">
      <alignment vertical="center" wrapText="1"/>
      <protection hidden="1"/>
    </xf>
    <xf numFmtId="0" fontId="17" fillId="2" borderId="0" xfId="0" applyFont="1" applyFill="1" applyAlignment="1">
      <alignment horizontal="right" vertical="center"/>
    </xf>
    <xf numFmtId="164" fontId="15" fillId="2" borderId="0" xfId="0" applyNumberFormat="1" applyFont="1" applyFill="1" applyAlignment="1">
      <alignment horizontal="center" vertical="center"/>
    </xf>
    <xf numFmtId="0" fontId="11" fillId="2" borderId="0" xfId="0" applyFont="1" applyFill="1" applyAlignment="1">
      <alignment horizontal="center" vertical="center"/>
    </xf>
    <xf numFmtId="0" fontId="6" fillId="6" borderId="0" xfId="0" applyFont="1" applyFill="1" applyBorder="1" applyAlignment="1">
      <alignment horizontal="right" vertical="center" wrapText="1"/>
    </xf>
    <xf numFmtId="14" fontId="6" fillId="10" borderId="0" xfId="0" applyNumberFormat="1" applyFont="1" applyFill="1" applyAlignment="1">
      <alignment horizontal="right" vertical="center"/>
    </xf>
    <xf numFmtId="0" fontId="1" fillId="2" borderId="6" xfId="0" applyFont="1" applyFill="1" applyBorder="1" applyAlignment="1" applyProtection="1">
      <alignment vertical="center" wrapText="1"/>
      <protection hidden="1"/>
    </xf>
    <xf numFmtId="0" fontId="1" fillId="2" borderId="7" xfId="0" applyFont="1" applyFill="1" applyBorder="1" applyAlignment="1" applyProtection="1">
      <alignment vertical="center" wrapText="1"/>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0" fontId="6" fillId="2" borderId="11" xfId="0" applyFont="1" applyFill="1" applyBorder="1" applyAlignment="1">
      <alignment horizontal="right" vertical="center"/>
    </xf>
    <xf numFmtId="0" fontId="6" fillId="13" borderId="0" xfId="0" applyFont="1" applyFill="1" applyAlignment="1">
      <alignment horizontal="right" vertical="center"/>
    </xf>
    <xf numFmtId="0" fontId="7" fillId="2" borderId="0" xfId="0" applyFont="1" applyFill="1" applyBorder="1" applyAlignment="1">
      <alignment horizontal="center" vertical="center"/>
    </xf>
    <xf numFmtId="14" fontId="7" fillId="2" borderId="0" xfId="0" applyNumberFormat="1" applyFont="1" applyFill="1" applyBorder="1" applyAlignment="1">
      <alignment horizontal="center" vertical="center"/>
    </xf>
    <xf numFmtId="0" fontId="7" fillId="10" borderId="0" xfId="0" applyFont="1" applyFill="1" applyAlignment="1">
      <alignment horizontal="center" vertical="center"/>
    </xf>
    <xf numFmtId="0" fontId="7" fillId="4" borderId="0" xfId="0" applyFont="1" applyFill="1" applyAlignment="1">
      <alignment horizontal="left" vertical="center"/>
    </xf>
    <xf numFmtId="14" fontId="21" fillId="2" borderId="0" xfId="0" applyNumberFormat="1" applyFont="1" applyFill="1" applyBorder="1" applyAlignment="1" applyProtection="1">
      <alignment vertical="top" wrapText="1"/>
      <protection hidden="1"/>
    </xf>
    <xf numFmtId="0" fontId="24" fillId="2" borderId="0" xfId="0" applyFont="1" applyFill="1" applyBorder="1" applyAlignment="1" applyProtection="1">
      <alignment vertical="center" wrapText="1"/>
      <protection hidden="1"/>
    </xf>
    <xf numFmtId="0" fontId="15" fillId="2" borderId="0" xfId="0" applyFont="1" applyFill="1" applyBorder="1" applyAlignment="1">
      <alignment horizontal="center" vertical="center"/>
    </xf>
    <xf numFmtId="0" fontId="26" fillId="2" borderId="0"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3" fontId="2" fillId="2" borderId="0" xfId="0" applyNumberFormat="1" applyFont="1" applyFill="1" applyBorder="1" applyAlignment="1" applyProtection="1">
      <alignment vertical="center"/>
      <protection hidden="1"/>
    </xf>
    <xf numFmtId="14" fontId="29" fillId="2" borderId="0" xfId="0" applyNumberFormat="1" applyFont="1" applyFill="1" applyBorder="1" applyAlignment="1" applyProtection="1">
      <alignment vertical="top" wrapText="1"/>
      <protection hidden="1"/>
    </xf>
    <xf numFmtId="14" fontId="27" fillId="2" borderId="0" xfId="0" applyNumberFormat="1" applyFont="1" applyFill="1" applyBorder="1" applyAlignment="1" applyProtection="1">
      <alignment vertical="top" wrapText="1"/>
      <protection hidden="1"/>
    </xf>
    <xf numFmtId="3" fontId="20" fillId="2" borderId="0" xfId="0" applyNumberFormat="1" applyFont="1" applyFill="1" applyBorder="1" applyAlignment="1" applyProtection="1">
      <alignment vertical="center"/>
      <protection hidden="1"/>
    </xf>
    <xf numFmtId="0" fontId="27" fillId="2" borderId="0" xfId="0" applyFont="1" applyFill="1" applyBorder="1" applyAlignment="1" applyProtection="1">
      <alignment vertical="center" wrapText="1"/>
      <protection hidden="1"/>
    </xf>
    <xf numFmtId="0" fontId="27"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14" fontId="21" fillId="2" borderId="7" xfId="0" applyNumberFormat="1" applyFont="1" applyFill="1" applyBorder="1" applyAlignment="1" applyProtection="1">
      <alignment vertical="top" wrapText="1"/>
      <protection hidden="1"/>
    </xf>
    <xf numFmtId="0" fontId="21" fillId="2" borderId="0" xfId="0" applyNumberFormat="1" applyFont="1" applyFill="1" applyBorder="1" applyAlignment="1" applyProtection="1">
      <alignment vertical="top" wrapText="1"/>
      <protection hidden="1"/>
    </xf>
    <xf numFmtId="3" fontId="21" fillId="2" borderId="0" xfId="0" applyNumberFormat="1" applyFont="1" applyFill="1" applyBorder="1" applyAlignment="1" applyProtection="1">
      <alignment vertical="top" wrapText="1"/>
      <protection hidden="1"/>
    </xf>
    <xf numFmtId="0" fontId="31" fillId="2" borderId="0" xfId="0" applyFont="1" applyFill="1" applyBorder="1" applyAlignment="1" applyProtection="1">
      <alignment vertical="center" wrapText="1"/>
      <protection hidden="1"/>
    </xf>
    <xf numFmtId="14" fontId="21" fillId="2" borderId="2" xfId="0" applyNumberFormat="1" applyFont="1" applyFill="1" applyBorder="1" applyAlignment="1" applyProtection="1">
      <alignment vertical="top" wrapText="1"/>
      <protection hidden="1"/>
    </xf>
    <xf numFmtId="0" fontId="27"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0" fontId="2" fillId="2" borderId="0" xfId="0" applyFont="1" applyFill="1" applyAlignment="1" applyProtection="1">
      <alignment horizontal="center" vertical="center"/>
      <protection hidden="1"/>
    </xf>
    <xf numFmtId="4" fontId="2" fillId="2" borderId="0" xfId="0" applyNumberFormat="1" applyFont="1" applyFill="1" applyBorder="1" applyAlignment="1" applyProtection="1">
      <alignment vertical="center"/>
      <protection hidden="1"/>
    </xf>
    <xf numFmtId="4" fontId="2" fillId="2" borderId="0" xfId="0" applyNumberFormat="1" applyFont="1" applyFill="1" applyAlignment="1" applyProtection="1">
      <alignment horizontal="center" vertical="center"/>
      <protection hidden="1"/>
    </xf>
    <xf numFmtId="4" fontId="21" fillId="2" borderId="0" xfId="0" applyNumberFormat="1" applyFont="1" applyFill="1" applyBorder="1" applyAlignment="1" applyProtection="1">
      <alignment vertical="top" wrapText="1"/>
      <protection hidden="1"/>
    </xf>
    <xf numFmtId="3" fontId="2" fillId="2" borderId="0" xfId="0" applyNumberFormat="1" applyFont="1" applyFill="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19" fillId="3" borderId="0" xfId="0" applyFont="1" applyFill="1" applyAlignment="1">
      <alignment horizontal="left" vertical="center"/>
    </xf>
    <xf numFmtId="3" fontId="6" fillId="2" borderId="0" xfId="0" applyNumberFormat="1" applyFont="1" applyFill="1" applyAlignment="1">
      <alignment horizontal="center" vertical="center"/>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5" fillId="2" borderId="0" xfId="0" applyFont="1" applyFill="1" applyBorder="1" applyAlignment="1" applyProtection="1">
      <alignment horizontal="right" vertical="center" wrapText="1"/>
      <protection hidden="1"/>
    </xf>
    <xf numFmtId="0" fontId="2" fillId="2" borderId="0" xfId="0" applyFont="1" applyFill="1" applyAlignment="1" applyProtection="1">
      <alignment horizontal="center" vertical="center"/>
      <protection hidden="1"/>
    </xf>
    <xf numFmtId="0" fontId="23"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vertical="center" wrapText="1"/>
      <protection hidden="1"/>
    </xf>
    <xf numFmtId="0" fontId="23" fillId="2" borderId="0" xfId="0" applyFont="1" applyFill="1" applyBorder="1" applyAlignment="1" applyProtection="1">
      <alignment vertical="justify" wrapText="1"/>
      <protection hidden="1"/>
    </xf>
    <xf numFmtId="0" fontId="6" fillId="2" borderId="0" xfId="0" applyFont="1" applyFill="1" applyAlignment="1">
      <alignment horizontal="right" vertical="center"/>
    </xf>
    <xf numFmtId="14" fontId="12" fillId="2" borderId="0" xfId="0" applyNumberFormat="1" applyFont="1" applyFill="1" applyAlignment="1">
      <alignment horizontal="left" vertical="center"/>
    </xf>
    <xf numFmtId="1" fontId="12" fillId="2" borderId="0" xfId="0" applyNumberFormat="1" applyFont="1" applyFill="1" applyAlignment="1">
      <alignment horizontal="left" vertical="center"/>
    </xf>
    <xf numFmtId="0" fontId="6" fillId="2" borderId="0" xfId="0" applyFont="1" applyFill="1" applyAlignment="1">
      <alignment horizontal="right" vertical="center" wrapText="1"/>
    </xf>
    <xf numFmtId="14" fontId="12" fillId="2" borderId="0" xfId="0" applyNumberFormat="1" applyFont="1" applyFill="1" applyAlignment="1">
      <alignment horizontal="left" vertical="center" wrapText="1"/>
    </xf>
    <xf numFmtId="3" fontId="6" fillId="2" borderId="0" xfId="0" applyNumberFormat="1" applyFont="1" applyFill="1" applyAlignment="1">
      <alignment horizontal="center" vertical="center" wrapText="1"/>
    </xf>
    <xf numFmtId="165" fontId="12" fillId="2" borderId="0" xfId="0" applyNumberFormat="1" applyFont="1" applyFill="1" applyAlignment="1">
      <alignment horizontal="left" vertical="center"/>
    </xf>
    <xf numFmtId="3" fontId="12" fillId="2" borderId="0" xfId="0" applyNumberFormat="1" applyFont="1" applyFill="1" applyAlignment="1">
      <alignment horizontal="left" vertical="center"/>
    </xf>
    <xf numFmtId="3" fontId="15" fillId="2" borderId="0" xfId="0" applyNumberFormat="1" applyFont="1" applyFill="1" applyAlignment="1">
      <alignment horizontal="left" vertical="center"/>
    </xf>
    <xf numFmtId="3" fontId="6" fillId="2" borderId="0" xfId="0" applyNumberFormat="1" applyFont="1" applyFill="1" applyAlignment="1">
      <alignment horizontal="left" vertical="center"/>
    </xf>
    <xf numFmtId="4" fontId="6" fillId="2" borderId="0" xfId="0" applyNumberFormat="1" applyFont="1" applyFill="1" applyAlignment="1">
      <alignment horizontal="right" vertical="center" wrapText="1"/>
    </xf>
    <xf numFmtId="0" fontId="28" fillId="6" borderId="0" xfId="0" applyFont="1" applyFill="1" applyAlignment="1">
      <alignment horizontal="right" vertical="center"/>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28" fillId="2" borderId="0" xfId="0" applyFont="1" applyFill="1" applyAlignment="1">
      <alignment horizontal="left" vertical="center"/>
    </xf>
    <xf numFmtId="3" fontId="28" fillId="2" borderId="0" xfId="0" applyNumberFormat="1" applyFont="1" applyFill="1" applyAlignment="1">
      <alignment horizontal="center" vertical="center"/>
    </xf>
    <xf numFmtId="3" fontId="33" fillId="10" borderId="0" xfId="0" applyNumberFormat="1" applyFont="1" applyFill="1" applyAlignment="1">
      <alignment horizontal="center" vertical="center"/>
    </xf>
    <xf numFmtId="0" fontId="34" fillId="2" borderId="0" xfId="0" applyFont="1" applyFill="1" applyBorder="1" applyAlignment="1" applyProtection="1">
      <alignment vertical="center" wrapText="1"/>
      <protection hidden="1"/>
    </xf>
    <xf numFmtId="10" fontId="2"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14" fontId="30" fillId="2" borderId="0" xfId="0" applyNumberFormat="1" applyFont="1" applyFill="1" applyBorder="1" applyAlignment="1" applyProtection="1">
      <alignment horizontal="left" vertical="top" wrapText="1"/>
      <protection hidden="1"/>
    </xf>
    <xf numFmtId="3" fontId="22" fillId="2" borderId="0" xfId="0" applyNumberFormat="1" applyFont="1" applyFill="1" applyBorder="1" applyAlignment="1" applyProtection="1">
      <alignment vertical="center" wrapText="1"/>
      <protection hidden="1"/>
    </xf>
    <xf numFmtId="0" fontId="35" fillId="2" borderId="0" xfId="0" applyFont="1" applyFill="1" applyBorder="1" applyAlignment="1" applyProtection="1">
      <alignment horizontal="left" vertical="center" wrapText="1"/>
      <protection hidden="1"/>
    </xf>
    <xf numFmtId="14" fontId="21" fillId="2" borderId="0" xfId="0" applyNumberFormat="1" applyFont="1" applyFill="1" applyBorder="1" applyAlignment="1" applyProtection="1">
      <alignment horizontal="left" vertical="top" wrapText="1"/>
      <protection hidden="1"/>
    </xf>
    <xf numFmtId="3" fontId="7" fillId="2" borderId="0" xfId="0" applyNumberFormat="1" applyFont="1" applyFill="1" applyBorder="1" applyAlignment="1">
      <alignment horizontal="center" vertical="center"/>
    </xf>
    <xf numFmtId="0" fontId="19" fillId="9" borderId="18" xfId="0" applyFont="1" applyFill="1" applyBorder="1" applyAlignment="1">
      <alignment horizontal="center" vertical="center"/>
    </xf>
    <xf numFmtId="0" fontId="6" fillId="2" borderId="18" xfId="0" applyFont="1" applyFill="1" applyBorder="1" applyAlignment="1">
      <alignment horizontal="center" vertical="center"/>
    </xf>
    <xf numFmtId="10" fontId="12" fillId="2" borderId="0" xfId="0" applyNumberFormat="1" applyFont="1" applyFill="1" applyAlignment="1">
      <alignment horizontal="left" vertical="center"/>
    </xf>
    <xf numFmtId="9" fontId="12" fillId="2" borderId="0" xfId="0" applyNumberFormat="1" applyFont="1" applyFill="1" applyAlignment="1">
      <alignment horizontal="left" vertical="center"/>
    </xf>
    <xf numFmtId="3" fontId="26" fillId="2" borderId="0" xfId="0" applyNumberFormat="1" applyFont="1" applyFill="1" applyBorder="1" applyAlignment="1" applyProtection="1">
      <alignment horizontal="right" vertical="center" wrapText="1"/>
      <protection hidden="1"/>
    </xf>
    <xf numFmtId="4" fontId="12" fillId="2" borderId="0" xfId="0" applyNumberFormat="1" applyFont="1" applyFill="1" applyAlignment="1">
      <alignment horizontal="left" vertical="center"/>
    </xf>
    <xf numFmtId="0" fontId="2" fillId="2" borderId="0" xfId="0" applyFont="1" applyFill="1" applyAlignment="1" applyProtection="1">
      <alignment horizontal="center" vertical="center"/>
      <protection hidden="1"/>
    </xf>
    <xf numFmtId="0" fontId="27" fillId="2" borderId="0"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right" vertical="center" wrapText="1"/>
      <protection hidden="1"/>
    </xf>
    <xf numFmtId="9" fontId="26" fillId="2" borderId="0" xfId="0" applyNumberFormat="1" applyFont="1" applyFill="1" applyBorder="1" applyAlignment="1" applyProtection="1">
      <alignment horizontal="right" vertical="center" wrapText="1"/>
      <protection hidden="1"/>
    </xf>
    <xf numFmtId="164" fontId="12" fillId="2" borderId="0" xfId="0" applyNumberFormat="1" applyFont="1" applyFill="1" applyAlignment="1">
      <alignment horizontal="right" vertical="center"/>
    </xf>
    <xf numFmtId="0" fontId="2" fillId="2" borderId="0" xfId="0"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7" fillId="2" borderId="0" xfId="0" applyFont="1" applyFill="1" applyBorder="1" applyAlignment="1" applyProtection="1">
      <alignment horizontal="right" vertical="center" wrapText="1"/>
      <protection hidden="1"/>
    </xf>
    <xf numFmtId="3" fontId="22" fillId="2" borderId="0" xfId="0" applyNumberFormat="1" applyFont="1" applyFill="1" applyBorder="1" applyAlignment="1" applyProtection="1">
      <alignment horizontal="right" vertical="center" wrapText="1"/>
      <protection hidden="1"/>
    </xf>
    <xf numFmtId="0" fontId="30" fillId="2" borderId="0" xfId="0" applyFont="1" applyFill="1" applyBorder="1" applyAlignment="1" applyProtection="1">
      <alignment vertical="center" wrapText="1"/>
      <protection hidden="1"/>
    </xf>
    <xf numFmtId="10" fontId="6" fillId="2" borderId="0" xfId="0" applyNumberFormat="1" applyFont="1" applyFill="1" applyAlignment="1" applyProtection="1">
      <alignment vertical="center" wrapText="1"/>
      <protection hidden="1"/>
    </xf>
    <xf numFmtId="14" fontId="21" fillId="2" borderId="7" xfId="0" applyNumberFormat="1" applyFont="1" applyFill="1" applyBorder="1" applyAlignment="1" applyProtection="1">
      <alignment horizontal="left" vertical="top" wrapText="1"/>
      <protection hidden="1"/>
    </xf>
    <xf numFmtId="3" fontId="40" fillId="2" borderId="0" xfId="0" applyNumberFormat="1" applyFont="1" applyFill="1" applyAlignment="1">
      <alignment horizontal="left" vertical="center"/>
    </xf>
    <xf numFmtId="0" fontId="21" fillId="2" borderId="0" xfId="0" applyNumberFormat="1" applyFont="1" applyFill="1" applyBorder="1" applyAlignment="1" applyProtection="1">
      <alignment horizontal="left" vertical="top" wrapText="1"/>
      <protection hidden="1"/>
    </xf>
    <xf numFmtId="0" fontId="21" fillId="2" borderId="7" xfId="0" applyNumberFormat="1" applyFont="1" applyFill="1" applyBorder="1" applyAlignment="1" applyProtection="1">
      <alignment horizontal="left" vertical="top" wrapText="1"/>
      <protection hidden="1"/>
    </xf>
    <xf numFmtId="0" fontId="12" fillId="2" borderId="0" xfId="0" applyNumberFormat="1" applyFont="1" applyFill="1" applyAlignment="1">
      <alignment horizontal="left" vertical="center"/>
    </xf>
    <xf numFmtId="0" fontId="30" fillId="2" borderId="0" xfId="0" applyFont="1" applyFill="1" applyBorder="1" applyAlignment="1" applyProtection="1">
      <alignment horizontal="justify" vertical="center" wrapText="1"/>
      <protection hidden="1"/>
    </xf>
    <xf numFmtId="0" fontId="5" fillId="2" borderId="12" xfId="0" applyFont="1" applyFill="1" applyBorder="1" applyAlignment="1" applyProtection="1">
      <alignment horizontal="center" vertical="center"/>
      <protection hidden="1"/>
    </xf>
    <xf numFmtId="0" fontId="31" fillId="6" borderId="0" xfId="0" applyFont="1" applyFill="1" applyBorder="1" applyAlignment="1" applyProtection="1">
      <alignment horizontal="right" vertical="center" wrapText="1"/>
      <protection hidden="1"/>
    </xf>
    <xf numFmtId="9" fontId="26" fillId="6" borderId="0" xfId="0" applyNumberFormat="1" applyFont="1" applyFill="1" applyBorder="1" applyAlignment="1" applyProtection="1">
      <alignment horizontal="right" vertical="center" wrapText="1"/>
      <protection hidden="1"/>
    </xf>
    <xf numFmtId="0" fontId="30" fillId="2" borderId="0" xfId="0" applyFont="1" applyFill="1" applyBorder="1" applyAlignment="1" applyProtection="1">
      <alignment horizontal="left" vertical="center" wrapText="1"/>
      <protection hidden="1"/>
    </xf>
    <xf numFmtId="0" fontId="23" fillId="2" borderId="0" xfId="0" applyFont="1" applyFill="1" applyBorder="1" applyAlignment="1" applyProtection="1">
      <alignment horizontal="left" vertical="center" wrapText="1"/>
      <protection hidden="1"/>
    </xf>
    <xf numFmtId="0" fontId="27" fillId="4" borderId="0" xfId="0" applyFont="1" applyFill="1" applyBorder="1" applyAlignment="1" applyProtection="1">
      <alignment horizontal="right" vertical="center" wrapText="1"/>
      <protection hidden="1"/>
    </xf>
    <xf numFmtId="3" fontId="22" fillId="6" borderId="0" xfId="0" applyNumberFormat="1" applyFont="1" applyFill="1" applyBorder="1" applyAlignment="1" applyProtection="1">
      <alignment horizontal="right" vertical="center" wrapText="1"/>
      <protection hidden="1"/>
    </xf>
    <xf numFmtId="0" fontId="27" fillId="6" borderId="0" xfId="0" applyFont="1" applyFill="1" applyBorder="1" applyAlignment="1" applyProtection="1">
      <alignment horizontal="right" vertical="center" wrapText="1"/>
      <protection hidden="1"/>
    </xf>
    <xf numFmtId="0" fontId="21" fillId="6" borderId="0" xfId="0" applyNumberFormat="1" applyFont="1" applyFill="1" applyBorder="1" applyAlignment="1" applyProtection="1">
      <alignment horizontal="left" vertical="top" wrapText="1"/>
      <protection hidden="1"/>
    </xf>
    <xf numFmtId="3" fontId="26" fillId="6" borderId="0" xfId="0" applyNumberFormat="1" applyFont="1" applyFill="1" applyBorder="1" applyAlignment="1" applyProtection="1">
      <alignment horizontal="right" vertical="center" wrapText="1"/>
      <protection hidden="1"/>
    </xf>
    <xf numFmtId="0" fontId="27" fillId="2" borderId="0" xfId="0" applyNumberFormat="1" applyFont="1" applyFill="1" applyBorder="1" applyAlignment="1" applyProtection="1">
      <alignment horizontal="right" vertical="top" wrapText="1"/>
      <protection hidden="1"/>
    </xf>
    <xf numFmtId="0" fontId="36" fillId="2" borderId="0" xfId="0" applyNumberFormat="1" applyFont="1" applyFill="1" applyBorder="1" applyAlignment="1" applyProtection="1">
      <alignment horizontal="left" vertical="top" wrapText="1"/>
      <protection hidden="1"/>
    </xf>
    <xf numFmtId="0" fontId="24" fillId="2" borderId="9" xfId="0" applyFont="1" applyFill="1" applyBorder="1" applyAlignment="1" applyProtection="1">
      <alignment horizontal="left" vertical="center" wrapText="1"/>
      <protection hidden="1"/>
    </xf>
    <xf numFmtId="0" fontId="23" fillId="2" borderId="0"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164" fontId="22" fillId="2" borderId="7" xfId="0" applyNumberFormat="1" applyFont="1" applyFill="1" applyBorder="1" applyAlignment="1" applyProtection="1">
      <alignment horizontal="center" vertical="center" wrapText="1"/>
      <protection hidden="1"/>
    </xf>
    <xf numFmtId="0" fontId="28" fillId="2" borderId="7" xfId="0" applyFont="1" applyFill="1" applyBorder="1" applyAlignment="1" applyProtection="1">
      <alignment horizontal="right" vertical="top" wrapText="1"/>
      <protection hidden="1"/>
    </xf>
    <xf numFmtId="0" fontId="36" fillId="6" borderId="0" xfId="0" applyFont="1" applyFill="1" applyBorder="1" applyAlignment="1" applyProtection="1">
      <alignment horizontal="left" vertical="top" wrapText="1"/>
      <protection hidden="1"/>
    </xf>
    <xf numFmtId="0" fontId="27" fillId="2" borderId="0" xfId="0" applyFont="1" applyFill="1" applyBorder="1" applyAlignment="1" applyProtection="1">
      <alignment horizontal="center" vertical="center" wrapText="1"/>
      <protection hidden="1"/>
    </xf>
    <xf numFmtId="4" fontId="26" fillId="6" borderId="0" xfId="0" applyNumberFormat="1" applyFont="1" applyFill="1" applyBorder="1" applyAlignment="1" applyProtection="1">
      <alignment horizontal="right" vertical="center" wrapText="1"/>
      <protection hidden="1"/>
    </xf>
    <xf numFmtId="0" fontId="25" fillId="2" borderId="0" xfId="0" applyFont="1" applyFill="1" applyBorder="1" applyAlignment="1" applyProtection="1">
      <alignment horizontal="right" vertical="center" wrapText="1"/>
      <protection hidden="1"/>
    </xf>
    <xf numFmtId="0" fontId="23" fillId="2" borderId="7"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left" vertical="center" wrapText="1"/>
      <protection hidden="1"/>
    </xf>
    <xf numFmtId="0" fontId="35" fillId="6"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top" wrapText="1"/>
      <protection hidden="1"/>
    </xf>
    <xf numFmtId="9" fontId="2" fillId="2" borderId="0" xfId="0" applyNumberFormat="1"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2" fillId="2" borderId="0"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right" vertical="center" wrapText="1"/>
      <protection hidden="1"/>
    </xf>
    <xf numFmtId="0" fontId="21" fillId="6" borderId="0" xfId="0" applyFont="1" applyFill="1" applyBorder="1" applyAlignment="1" applyProtection="1">
      <alignment horizontal="left" vertical="top" wrapText="1"/>
      <protection hidden="1"/>
    </xf>
    <xf numFmtId="14" fontId="21" fillId="2" borderId="2" xfId="0" applyNumberFormat="1" applyFont="1" applyFill="1" applyBorder="1" applyAlignment="1" applyProtection="1">
      <alignment horizontal="right" vertical="center" wrapText="1"/>
      <protection hidden="1"/>
    </xf>
    <xf numFmtId="14" fontId="21" fillId="2" borderId="0" xfId="0" applyNumberFormat="1" applyFont="1" applyFill="1" applyBorder="1" applyAlignment="1" applyProtection="1">
      <alignment horizontal="right" vertical="center" wrapText="1"/>
      <protection hidden="1"/>
    </xf>
    <xf numFmtId="14" fontId="36" fillId="6" borderId="0" xfId="0" applyNumberFormat="1" applyFont="1" applyFill="1" applyBorder="1" applyAlignment="1" applyProtection="1">
      <alignment horizontal="left" vertical="top" wrapText="1"/>
      <protection hidden="1"/>
    </xf>
    <xf numFmtId="14" fontId="21" fillId="6" borderId="0" xfId="0" applyNumberFormat="1" applyFont="1" applyFill="1" applyBorder="1" applyAlignment="1" applyProtection="1">
      <alignment horizontal="left" vertical="top" wrapText="1"/>
      <protection hidden="1"/>
    </xf>
    <xf numFmtId="0" fontId="2" fillId="2" borderId="9"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22" fillId="2" borderId="0" xfId="0" applyFont="1" applyFill="1" applyBorder="1" applyAlignment="1" applyProtection="1">
      <alignment horizontal="left" vertical="center" wrapText="1"/>
      <protection hidden="1"/>
    </xf>
    <xf numFmtId="14" fontId="21" fillId="6" borderId="0" xfId="0" applyNumberFormat="1" applyFont="1" applyFill="1" applyBorder="1" applyAlignment="1" applyProtection="1">
      <alignment horizontal="left" vertical="center" wrapText="1"/>
      <protection hidden="1"/>
    </xf>
    <xf numFmtId="0" fontId="21" fillId="6" borderId="0" xfId="0" applyFont="1" applyFill="1" applyBorder="1" applyAlignment="1" applyProtection="1">
      <alignment horizontal="left" vertical="center" wrapText="1"/>
      <protection hidden="1"/>
    </xf>
    <xf numFmtId="164" fontId="21" fillId="6" borderId="0" xfId="0" applyNumberFormat="1" applyFont="1" applyFill="1" applyBorder="1" applyAlignment="1" applyProtection="1">
      <alignment horizontal="left" vertical="center" wrapText="1"/>
      <protection hidden="1"/>
    </xf>
    <xf numFmtId="164" fontId="26" fillId="6" borderId="0" xfId="0" applyNumberFormat="1" applyFont="1" applyFill="1" applyBorder="1" applyAlignment="1" applyProtection="1">
      <alignment horizontal="right" vertical="center" wrapText="1"/>
      <protection hidden="1"/>
    </xf>
    <xf numFmtId="164" fontId="22" fillId="6" borderId="0" xfId="0" applyNumberFormat="1" applyFont="1" applyFill="1" applyBorder="1" applyAlignment="1" applyProtection="1">
      <alignment horizontal="right" vertical="center" wrapText="1"/>
      <protection hidden="1"/>
    </xf>
    <xf numFmtId="0" fontId="26" fillId="2" borderId="0" xfId="0" applyFont="1" applyFill="1" applyBorder="1" applyAlignment="1" applyProtection="1">
      <alignment horizontal="left" vertical="center" wrapText="1"/>
      <protection hidden="1"/>
    </xf>
    <xf numFmtId="0" fontId="3" fillId="2" borderId="0" xfId="0" applyFont="1" applyFill="1" applyAlignment="1" applyProtection="1">
      <alignment horizontal="center" vertical="center"/>
      <protection hidden="1"/>
    </xf>
    <xf numFmtId="14" fontId="4" fillId="2" borderId="9" xfId="0" applyNumberFormat="1"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3" fontId="2" fillId="2" borderId="9"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8" fillId="2" borderId="0" xfId="0" applyFont="1" applyFill="1" applyBorder="1" applyAlignment="1" applyProtection="1">
      <alignment horizontal="left" vertical="center"/>
      <protection hidden="1"/>
    </xf>
    <xf numFmtId="0" fontId="9" fillId="6" borderId="0" xfId="0" applyFont="1" applyFill="1" applyAlignment="1">
      <alignment horizontal="right" vertical="center"/>
    </xf>
    <xf numFmtId="0" fontId="33" fillId="10" borderId="0" xfId="0" applyFont="1" applyFill="1" applyAlignment="1">
      <alignment horizontal="right" vertical="center"/>
    </xf>
    <xf numFmtId="0" fontId="22" fillId="2" borderId="14" xfId="0" applyFont="1" applyFill="1" applyBorder="1" applyAlignment="1">
      <alignment horizontal="center" vertical="center"/>
    </xf>
    <xf numFmtId="14" fontId="7" fillId="2" borderId="0" xfId="0" applyNumberFormat="1" applyFont="1" applyFill="1" applyBorder="1" applyAlignment="1">
      <alignment horizontal="center" vertical="center"/>
    </xf>
    <xf numFmtId="0" fontId="12" fillId="6" borderId="0" xfId="0" applyFont="1" applyFill="1" applyAlignment="1">
      <alignment horizontal="right" vertical="center"/>
    </xf>
    <xf numFmtId="0" fontId="7" fillId="6" borderId="0" xfId="0" applyFont="1" applyFill="1" applyAlignment="1">
      <alignment horizontal="right" vertical="center"/>
    </xf>
    <xf numFmtId="0" fontId="7" fillId="14" borderId="15" xfId="0" applyFont="1" applyFill="1" applyBorder="1" applyAlignment="1">
      <alignment horizontal="left" vertical="center"/>
    </xf>
    <xf numFmtId="0" fontId="7" fillId="14" borderId="0" xfId="0" applyFont="1" applyFill="1" applyBorder="1" applyAlignment="1">
      <alignment horizontal="left" vertical="center"/>
    </xf>
    <xf numFmtId="0" fontId="7" fillId="14" borderId="0" xfId="0" applyFont="1" applyFill="1" applyBorder="1" applyAlignment="1">
      <alignment horizontal="center" vertical="center"/>
    </xf>
  </cellXfs>
  <cellStyles count="1">
    <cellStyle name="Normal" xfId="0" builtinId="0"/>
  </cellStyles>
  <dxfs count="14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X570"/>
  <sheetViews>
    <sheetView showGridLines="0" showRowColHeaders="0" tabSelected="1" zoomScaleNormal="100" workbookViewId="0">
      <selection activeCell="AJ432" sqref="AJ432"/>
    </sheetView>
  </sheetViews>
  <sheetFormatPr defaultColWidth="1.7109375" defaultRowHeight="12.75" x14ac:dyDescent="0.25"/>
  <cols>
    <col min="1" max="62" width="1.7109375" style="7"/>
    <col min="63" max="63" width="1.7109375" style="7" customWidth="1"/>
    <col min="64" max="16384" width="1.7109375" style="7"/>
  </cols>
  <sheetData>
    <row r="2" spans="3:81" ht="21" x14ac:dyDescent="0.25">
      <c r="I2" s="195" t="s">
        <v>1</v>
      </c>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row>
    <row r="3" spans="3:81" ht="5.0999999999999996" customHeight="1" x14ac:dyDescent="0.25"/>
    <row r="4" spans="3:81" x14ac:dyDescent="0.25">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BJ4" s="14"/>
      <c r="BK4" s="14"/>
      <c r="BL4" s="14"/>
      <c r="BM4" s="14"/>
    </row>
    <row r="5" spans="3:81" x14ac:dyDescent="0.25">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BJ5" s="14"/>
      <c r="BK5" s="14"/>
      <c r="BL5" s="14"/>
      <c r="BM5" s="14"/>
    </row>
    <row r="7" spans="3:81" x14ac:dyDescent="0.25">
      <c r="AU7" s="8" t="s">
        <v>0</v>
      </c>
      <c r="AV7" s="196"/>
      <c r="AW7" s="197"/>
      <c r="AX7" s="197"/>
      <c r="AY7" s="197"/>
      <c r="AZ7" s="197"/>
      <c r="BA7" s="197"/>
      <c r="BB7" s="197"/>
      <c r="BC7" s="197"/>
      <c r="BD7" s="197"/>
    </row>
    <row r="9" spans="3:81" x14ac:dyDescent="0.25">
      <c r="AU9" s="8" t="s">
        <v>2</v>
      </c>
      <c r="AV9" s="196"/>
      <c r="AW9" s="197"/>
      <c r="AX9" s="197"/>
      <c r="AY9" s="197"/>
      <c r="AZ9" s="197"/>
      <c r="BA9" s="197"/>
      <c r="BB9" s="197"/>
      <c r="BC9" s="197"/>
      <c r="BD9" s="197"/>
    </row>
    <row r="11" spans="3:81" x14ac:dyDescent="0.25">
      <c r="N11" s="8" t="s">
        <v>12</v>
      </c>
      <c r="O11" s="198" t="str">
        <f>IF(LEN(I4)&gt;0,15," ")</f>
        <v xml:space="preserve"> </v>
      </c>
      <c r="P11" s="198"/>
      <c r="Q11" s="198"/>
      <c r="R11" s="9" t="str">
        <f>IF(LEN(O11)&gt;0,"godina"," ")</f>
        <v>godina</v>
      </c>
      <c r="S11" s="10"/>
      <c r="T11" s="10"/>
      <c r="U11" s="10"/>
      <c r="AE11" s="8" t="s">
        <v>10</v>
      </c>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N11" s="14"/>
      <c r="BO11" s="14"/>
      <c r="BP11" s="14"/>
      <c r="BQ11" s="14"/>
      <c r="BR11" s="14"/>
      <c r="BS11" s="14"/>
      <c r="BT11" s="14"/>
      <c r="BU11" s="14"/>
      <c r="BV11" s="14"/>
      <c r="BW11" s="14"/>
      <c r="BX11" s="14"/>
      <c r="BY11" s="14"/>
      <c r="BZ11" s="14"/>
      <c r="CA11" s="14"/>
      <c r="CB11" s="14"/>
      <c r="CC11" s="14"/>
    </row>
    <row r="12" spans="3:81" ht="13.5" thickBot="1" x14ac:dyDescent="0.3"/>
    <row r="13" spans="3:81" ht="5.0999999999999996" customHeight="1" x14ac:dyDescent="0.25">
      <c r="C13" s="33"/>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7"/>
      <c r="AN13" s="37"/>
      <c r="AO13" s="37"/>
      <c r="AP13" s="37"/>
      <c r="AQ13" s="37"/>
      <c r="AR13" s="37"/>
      <c r="AS13" s="37"/>
      <c r="AT13" s="37"/>
      <c r="AU13" s="37"/>
      <c r="AV13" s="37"/>
      <c r="AW13" s="37"/>
      <c r="AX13" s="37"/>
      <c r="AY13" s="37"/>
      <c r="AZ13" s="37"/>
      <c r="BA13" s="37"/>
      <c r="BB13" s="37"/>
      <c r="BC13" s="37"/>
      <c r="BD13" s="38"/>
    </row>
    <row r="14" spans="3:81" ht="15" customHeight="1" x14ac:dyDescent="0.25">
      <c r="C14" s="35"/>
      <c r="D14" s="161" t="s">
        <v>42</v>
      </c>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3"/>
    </row>
    <row r="15" spans="3:81" ht="4.9000000000000004" customHeight="1" x14ac:dyDescent="0.25">
      <c r="C15" s="35"/>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13"/>
    </row>
    <row r="16" spans="3:81" ht="12" customHeight="1" x14ac:dyDescent="0.25">
      <c r="C16" s="35"/>
      <c r="D16" s="42"/>
      <c r="E16" s="42"/>
      <c r="F16" s="42"/>
      <c r="G16" s="42"/>
      <c r="H16" s="153" t="s">
        <v>43</v>
      </c>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3"/>
    </row>
    <row r="17" spans="3:56" ht="12" customHeight="1" x14ac:dyDescent="0.25">
      <c r="C17" s="35"/>
      <c r="D17" s="36"/>
      <c r="E17" s="36"/>
      <c r="F17" s="36"/>
      <c r="G17" s="36"/>
      <c r="H17" s="189" t="str">
        <f>IF(COUNTA(I4)=1,AV9," ")</f>
        <v xml:space="preserve"> </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3"/>
    </row>
    <row r="18" spans="3:56" ht="4.9000000000000004" customHeight="1" x14ac:dyDescent="0.25">
      <c r="C18" s="35"/>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12"/>
      <c r="AN18" s="12"/>
      <c r="AO18" s="12"/>
      <c r="AP18" s="12"/>
      <c r="AQ18" s="12"/>
      <c r="AR18" s="12"/>
      <c r="AS18" s="12"/>
      <c r="AT18" s="12"/>
      <c r="AU18" s="12"/>
      <c r="AV18" s="12"/>
      <c r="AW18" s="12"/>
      <c r="AX18" s="12"/>
      <c r="AY18" s="12"/>
      <c r="AZ18" s="12"/>
      <c r="BA18" s="12"/>
      <c r="BB18" s="12"/>
      <c r="BC18" s="12"/>
      <c r="BD18" s="13"/>
    </row>
    <row r="19" spans="3:56" ht="12" customHeight="1" x14ac:dyDescent="0.25">
      <c r="C19" s="35"/>
      <c r="D19" s="36"/>
      <c r="E19" s="36"/>
      <c r="F19" s="36"/>
      <c r="G19" s="36"/>
      <c r="H19" s="153" t="str">
        <f>CONCATENATE("Mjesna zajednica koja aplicira za projekat u okviru Opštine"," ",AV9)</f>
        <v xml:space="preserve">Mjesna zajednica koja aplicira za projekat u okviru Opštine </v>
      </c>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3"/>
    </row>
    <row r="20" spans="3:56" ht="12" customHeight="1" x14ac:dyDescent="0.25">
      <c r="C20" s="35"/>
      <c r="D20" s="36"/>
      <c r="E20" s="36"/>
      <c r="F20" s="36"/>
      <c r="G20" s="36"/>
      <c r="H20" s="189" t="str">
        <f>IF(COUNTA(I4)=1,AF11," ")</f>
        <v xml:space="preserve"> </v>
      </c>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3"/>
    </row>
    <row r="21" spans="3:56" ht="4.9000000000000004" customHeight="1" x14ac:dyDescent="0.25">
      <c r="C21" s="35"/>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12"/>
      <c r="AN21" s="12"/>
      <c r="AO21" s="12"/>
      <c r="AP21" s="12"/>
      <c r="AQ21" s="12"/>
      <c r="AR21" s="12"/>
      <c r="AS21" s="12"/>
      <c r="AT21" s="12"/>
      <c r="AU21" s="12"/>
      <c r="AV21" s="12"/>
      <c r="AW21" s="12"/>
      <c r="AX21" s="12"/>
      <c r="AY21" s="12"/>
      <c r="AZ21" s="12"/>
      <c r="BA21" s="12"/>
      <c r="BB21" s="12"/>
      <c r="BC21" s="12"/>
      <c r="BD21" s="13"/>
    </row>
    <row r="22" spans="3:56" ht="12" customHeight="1" x14ac:dyDescent="0.25">
      <c r="C22" s="35"/>
      <c r="D22" s="36"/>
      <c r="E22" s="36"/>
      <c r="F22" s="36"/>
      <c r="G22" s="36"/>
      <c r="H22" s="153" t="s">
        <v>45</v>
      </c>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3"/>
    </row>
    <row r="23" spans="3:56" ht="12" customHeight="1" x14ac:dyDescent="0.25">
      <c r="C23" s="35"/>
      <c r="D23" s="36"/>
      <c r="E23" s="36"/>
      <c r="F23" s="36"/>
      <c r="G23" s="36"/>
      <c r="H23" s="189"/>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3"/>
    </row>
    <row r="24" spans="3:56" ht="4.9000000000000004" customHeight="1" x14ac:dyDescent="0.25">
      <c r="C24" s="35"/>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12"/>
      <c r="AN24" s="12"/>
      <c r="AO24" s="12"/>
      <c r="AP24" s="12"/>
      <c r="AQ24" s="12"/>
      <c r="AR24" s="12"/>
      <c r="AS24" s="12"/>
      <c r="AT24" s="12"/>
      <c r="AU24" s="12"/>
      <c r="AV24" s="12"/>
      <c r="AW24" s="12"/>
      <c r="AX24" s="12"/>
      <c r="AY24" s="12"/>
      <c r="AZ24" s="12"/>
      <c r="BA24" s="12"/>
      <c r="BB24" s="12"/>
      <c r="BC24" s="12"/>
      <c r="BD24" s="13"/>
    </row>
    <row r="25" spans="3:56" ht="12" customHeight="1" x14ac:dyDescent="0.25">
      <c r="C25" s="35"/>
      <c r="D25" s="36"/>
      <c r="E25" s="36"/>
      <c r="F25" s="36"/>
      <c r="G25" s="36"/>
      <c r="H25" s="153" t="s">
        <v>138</v>
      </c>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3"/>
    </row>
    <row r="26" spans="3:56" ht="4.9000000000000004" customHeight="1" x14ac:dyDescent="0.25">
      <c r="C26" s="35"/>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12"/>
      <c r="AN26" s="12"/>
      <c r="AO26" s="12"/>
      <c r="AP26" s="12"/>
      <c r="AQ26" s="12"/>
      <c r="AR26" s="12"/>
      <c r="AS26" s="12"/>
      <c r="AT26" s="12"/>
      <c r="AU26" s="12"/>
      <c r="AV26" s="12"/>
      <c r="AW26" s="12"/>
      <c r="AX26" s="12"/>
      <c r="AY26" s="12"/>
      <c r="AZ26" s="12"/>
      <c r="BA26" s="12"/>
      <c r="BB26" s="12"/>
      <c r="BC26" s="12"/>
      <c r="BD26" s="13"/>
    </row>
    <row r="27" spans="3:56" ht="12" customHeight="1" x14ac:dyDescent="0.25">
      <c r="C27" s="35"/>
      <c r="D27" s="36"/>
      <c r="E27" s="36"/>
      <c r="F27" s="36"/>
      <c r="G27" s="36"/>
      <c r="H27" s="189"/>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3"/>
    </row>
    <row r="28" spans="3:56" ht="4.9000000000000004" customHeight="1" x14ac:dyDescent="0.25">
      <c r="C28" s="35"/>
      <c r="D28" s="36"/>
      <c r="E28" s="36"/>
      <c r="F28" s="36"/>
      <c r="G28" s="36"/>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13"/>
    </row>
    <row r="29" spans="3:56" ht="12" customHeight="1" x14ac:dyDescent="0.25">
      <c r="C29" s="35"/>
      <c r="D29" s="36"/>
      <c r="E29" s="36"/>
      <c r="F29" s="36"/>
      <c r="G29" s="36"/>
      <c r="H29" s="188" t="str">
        <f>IFERROR(IF(LEN(I4)&gt;0,Podesavanja!C22,""),"")</f>
        <v/>
      </c>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3"/>
    </row>
    <row r="30" spans="3:56" ht="4.9000000000000004" customHeight="1" x14ac:dyDescent="0.25">
      <c r="C30" s="35"/>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12"/>
      <c r="AN30" s="12"/>
      <c r="AO30" s="12"/>
      <c r="AP30" s="12"/>
      <c r="AQ30" s="12"/>
      <c r="AR30" s="12"/>
      <c r="AS30" s="12"/>
      <c r="AT30" s="12"/>
      <c r="AU30" s="12"/>
      <c r="AV30" s="12"/>
      <c r="AW30" s="12"/>
      <c r="AX30" s="12"/>
      <c r="AY30" s="12"/>
      <c r="AZ30" s="12"/>
      <c r="BA30" s="12"/>
      <c r="BB30" s="12"/>
      <c r="BC30" s="12"/>
      <c r="BD30" s="13"/>
    </row>
    <row r="31" spans="3:56" ht="12" customHeight="1" x14ac:dyDescent="0.25">
      <c r="C31" s="35"/>
      <c r="D31" s="36"/>
      <c r="E31" s="36"/>
      <c r="F31" s="36"/>
      <c r="G31" s="36"/>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3"/>
    </row>
    <row r="32" spans="3:56" ht="4.9000000000000004" customHeight="1" x14ac:dyDescent="0.25">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12"/>
      <c r="AN32" s="12"/>
      <c r="AO32" s="12"/>
      <c r="AP32" s="12"/>
      <c r="AQ32" s="12"/>
      <c r="AR32" s="12"/>
      <c r="AS32" s="12"/>
      <c r="AT32" s="12"/>
      <c r="AU32" s="12"/>
      <c r="AV32" s="12"/>
      <c r="AW32" s="12"/>
      <c r="AX32" s="12"/>
      <c r="AY32" s="12"/>
      <c r="AZ32" s="12"/>
      <c r="BA32" s="12"/>
      <c r="BB32" s="12"/>
      <c r="BC32" s="12"/>
      <c r="BD32" s="13"/>
    </row>
    <row r="33" spans="3:56" ht="12" customHeight="1" x14ac:dyDescent="0.25">
      <c r="C33" s="35"/>
      <c r="D33" s="36"/>
      <c r="E33" s="36"/>
      <c r="F33" s="36"/>
      <c r="G33" s="36"/>
      <c r="H33" s="188" t="str">
        <f>IFERROR(IF(LEN(I4)&gt;0,Podesavanja!D22,""),"")</f>
        <v/>
      </c>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3"/>
    </row>
    <row r="34" spans="3:56" ht="4.9000000000000004" customHeight="1" x14ac:dyDescent="0.25">
      <c r="C34" s="35"/>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12"/>
      <c r="AN34" s="12"/>
      <c r="AO34" s="12"/>
      <c r="AP34" s="12"/>
      <c r="AQ34" s="12"/>
      <c r="AR34" s="12"/>
      <c r="AS34" s="12"/>
      <c r="AT34" s="12"/>
      <c r="AU34" s="12"/>
      <c r="AV34" s="12"/>
      <c r="AW34" s="12"/>
      <c r="AX34" s="12"/>
      <c r="AY34" s="12"/>
      <c r="AZ34" s="12"/>
      <c r="BA34" s="12"/>
      <c r="BB34" s="12"/>
      <c r="BC34" s="12"/>
      <c r="BD34" s="13"/>
    </row>
    <row r="35" spans="3:56" ht="12" customHeight="1" x14ac:dyDescent="0.25">
      <c r="C35" s="35"/>
      <c r="D35" s="36"/>
      <c r="E35" s="36"/>
      <c r="F35" s="36"/>
      <c r="G35" s="36"/>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3"/>
    </row>
    <row r="36" spans="3:56" ht="4.9000000000000004" customHeight="1" x14ac:dyDescent="0.25">
      <c r="C36" s="35"/>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12"/>
      <c r="AN36" s="12"/>
      <c r="AO36" s="12"/>
      <c r="AP36" s="12"/>
      <c r="AQ36" s="12"/>
      <c r="AR36" s="12"/>
      <c r="AS36" s="12"/>
      <c r="AT36" s="12"/>
      <c r="AU36" s="12"/>
      <c r="AV36" s="12"/>
      <c r="AW36" s="12"/>
      <c r="AX36" s="12"/>
      <c r="AY36" s="12"/>
      <c r="AZ36" s="12"/>
      <c r="BA36" s="12"/>
      <c r="BB36" s="12"/>
      <c r="BC36" s="12"/>
      <c r="BD36" s="13"/>
    </row>
    <row r="37" spans="3:56" ht="12" customHeight="1" x14ac:dyDescent="0.25">
      <c r="C37" s="35"/>
      <c r="D37" s="36"/>
      <c r="E37" s="36"/>
      <c r="F37" s="36"/>
      <c r="G37" s="36"/>
      <c r="H37" s="153" t="s">
        <v>103</v>
      </c>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3"/>
    </row>
    <row r="38" spans="3:56" s="95" customFormat="1" ht="4.9000000000000004" customHeight="1" x14ac:dyDescent="0.25">
      <c r="C38" s="35"/>
      <c r="D38" s="36"/>
      <c r="E38" s="36"/>
      <c r="F38" s="36"/>
      <c r="G38" s="36"/>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3"/>
    </row>
    <row r="39" spans="3:56" ht="12" customHeight="1" x14ac:dyDescent="0.25">
      <c r="C39" s="35"/>
      <c r="D39" s="36"/>
      <c r="E39" s="36"/>
      <c r="F39" s="36"/>
      <c r="G39" s="36"/>
      <c r="H39" s="189"/>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3"/>
    </row>
    <row r="40" spans="3:56" ht="4.9000000000000004" customHeight="1" x14ac:dyDescent="0.25">
      <c r="C40" s="35"/>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12"/>
      <c r="AN40" s="12"/>
      <c r="AO40" s="12"/>
      <c r="AP40" s="12"/>
      <c r="AQ40" s="12"/>
      <c r="AR40" s="12"/>
      <c r="AS40" s="12"/>
      <c r="AT40" s="12"/>
      <c r="AU40" s="12"/>
      <c r="AV40" s="12"/>
      <c r="AW40" s="12"/>
      <c r="AX40" s="12"/>
      <c r="AY40" s="12"/>
      <c r="AZ40" s="12"/>
      <c r="BA40" s="12"/>
      <c r="BB40" s="12"/>
      <c r="BC40" s="12"/>
      <c r="BD40" s="13"/>
    </row>
    <row r="41" spans="3:56" ht="12" customHeight="1" x14ac:dyDescent="0.25">
      <c r="C41" s="35"/>
      <c r="D41" s="36"/>
      <c r="E41" s="36"/>
      <c r="F41" s="36"/>
      <c r="G41" s="36"/>
      <c r="H41" s="153" t="str">
        <f>IFERROR(IF(LEN(I4)&gt;0,Podesavanja!C32,""),"")</f>
        <v/>
      </c>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3"/>
    </row>
    <row r="42" spans="3:56" ht="4.9000000000000004" customHeight="1" x14ac:dyDescent="0.25">
      <c r="C42" s="35"/>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12"/>
      <c r="AN42" s="12"/>
      <c r="AO42" s="12"/>
      <c r="AP42" s="12"/>
      <c r="AQ42" s="12"/>
      <c r="AR42" s="12"/>
      <c r="AS42" s="12"/>
      <c r="AT42" s="12"/>
      <c r="AU42" s="12"/>
      <c r="AV42" s="12"/>
      <c r="AW42" s="12"/>
      <c r="AX42" s="12"/>
      <c r="AY42" s="12"/>
      <c r="AZ42" s="12"/>
      <c r="BA42" s="12"/>
      <c r="BB42" s="12"/>
      <c r="BC42" s="12"/>
      <c r="BD42" s="13"/>
    </row>
    <row r="43" spans="3:56" ht="12" customHeight="1" x14ac:dyDescent="0.25">
      <c r="C43" s="35"/>
      <c r="D43" s="36"/>
      <c r="E43" s="36"/>
      <c r="F43" s="36"/>
      <c r="G43" s="36"/>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3"/>
    </row>
    <row r="44" spans="3:56" ht="12" customHeight="1" x14ac:dyDescent="0.25">
      <c r="C44" s="35"/>
      <c r="D44" s="36"/>
      <c r="E44" s="36"/>
      <c r="F44" s="36"/>
      <c r="G44" s="36"/>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3"/>
    </row>
    <row r="45" spans="3:56" ht="12" customHeight="1" x14ac:dyDescent="0.25">
      <c r="C45" s="35"/>
      <c r="D45" s="36"/>
      <c r="E45" s="36"/>
      <c r="F45" s="36"/>
      <c r="G45" s="36"/>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3"/>
    </row>
    <row r="46" spans="3:56" ht="12" customHeight="1" x14ac:dyDescent="0.25">
      <c r="C46" s="35"/>
      <c r="D46" s="36"/>
      <c r="E46" s="36"/>
      <c r="F46" s="36"/>
      <c r="G46" s="36"/>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3"/>
    </row>
    <row r="47" spans="3:56" ht="12" customHeight="1" x14ac:dyDescent="0.25">
      <c r="C47" s="35"/>
      <c r="D47" s="36"/>
      <c r="E47" s="36"/>
      <c r="F47" s="36"/>
      <c r="G47" s="36"/>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3"/>
    </row>
    <row r="48" spans="3:56" ht="12" customHeight="1" x14ac:dyDescent="0.25">
      <c r="C48" s="35"/>
      <c r="D48" s="36"/>
      <c r="E48" s="36"/>
      <c r="F48" s="36"/>
      <c r="G48" s="36"/>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3"/>
    </row>
    <row r="49" spans="3:56" ht="12" customHeight="1" x14ac:dyDescent="0.25">
      <c r="C49" s="35"/>
      <c r="D49" s="36"/>
      <c r="E49" s="36"/>
      <c r="F49" s="36"/>
      <c r="G49" s="36"/>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3"/>
    </row>
    <row r="50" spans="3:56" ht="12" customHeight="1" x14ac:dyDescent="0.25">
      <c r="C50" s="35"/>
      <c r="D50" s="36"/>
      <c r="E50" s="36"/>
      <c r="F50" s="36"/>
      <c r="G50" s="36"/>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3"/>
    </row>
    <row r="51" spans="3:56" ht="12" customHeight="1" x14ac:dyDescent="0.25">
      <c r="C51" s="35"/>
      <c r="D51" s="36"/>
      <c r="E51" s="36"/>
      <c r="F51" s="36"/>
      <c r="G51" s="36"/>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3"/>
    </row>
    <row r="52" spans="3:56" ht="12" customHeight="1" x14ac:dyDescent="0.25">
      <c r="C52" s="35"/>
      <c r="D52" s="36"/>
      <c r="E52" s="36"/>
      <c r="F52" s="36"/>
      <c r="G52" s="36"/>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3"/>
    </row>
    <row r="53" spans="3:56" ht="12" customHeight="1" x14ac:dyDescent="0.25">
      <c r="C53" s="35"/>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12"/>
      <c r="AN53" s="12"/>
      <c r="AO53" s="12"/>
      <c r="AP53" s="12"/>
      <c r="AQ53" s="12"/>
      <c r="AR53" s="12"/>
      <c r="AS53" s="12"/>
      <c r="AT53" s="12"/>
      <c r="AU53" s="12"/>
      <c r="AV53" s="12"/>
      <c r="AW53" s="12"/>
      <c r="AX53" s="12"/>
      <c r="AY53" s="12"/>
      <c r="AZ53" s="12"/>
      <c r="BA53" s="12"/>
      <c r="BB53" s="12"/>
      <c r="BC53" s="12"/>
      <c r="BD53" s="13"/>
    </row>
    <row r="54" spans="3:56" ht="15" customHeight="1" x14ac:dyDescent="0.25">
      <c r="C54" s="35"/>
      <c r="D54" s="161" t="s">
        <v>44</v>
      </c>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3"/>
    </row>
    <row r="55" spans="3:56" ht="4.9000000000000004" customHeight="1" x14ac:dyDescent="0.25">
      <c r="C55" s="35"/>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12"/>
      <c r="AN55" s="12"/>
      <c r="AO55" s="12"/>
      <c r="AP55" s="12"/>
      <c r="AQ55" s="12"/>
      <c r="AR55" s="12"/>
      <c r="AS55" s="12"/>
      <c r="AT55" s="12"/>
      <c r="AU55" s="12"/>
      <c r="AV55" s="12"/>
      <c r="AW55" s="12"/>
      <c r="AX55" s="12"/>
      <c r="AY55" s="12"/>
      <c r="AZ55" s="12"/>
      <c r="BA55" s="12"/>
      <c r="BB55" s="12"/>
      <c r="BC55" s="12"/>
      <c r="BD55" s="13"/>
    </row>
    <row r="56" spans="3:56" ht="12" customHeight="1" x14ac:dyDescent="0.25">
      <c r="C56" s="35"/>
      <c r="D56" s="36"/>
      <c r="E56" s="36"/>
      <c r="F56" s="36"/>
      <c r="G56" s="36"/>
      <c r="H56" s="153" t="str">
        <f>IF(COUNTA(I4)=1,VLOOKUP(I4,Podesavanja!$B$3:$I$4,8,FALSE)," ")</f>
        <v xml:space="preserve"> </v>
      </c>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3"/>
    </row>
    <row r="57" spans="3:56" ht="12" customHeight="1" x14ac:dyDescent="0.25">
      <c r="C57" s="35"/>
      <c r="D57" s="36"/>
      <c r="E57" s="36"/>
      <c r="F57" s="36"/>
      <c r="G57" s="36"/>
      <c r="H57" s="189"/>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3"/>
    </row>
    <row r="58" spans="3:56" ht="12" customHeight="1" x14ac:dyDescent="0.25">
      <c r="C58" s="35"/>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12"/>
      <c r="AN58" s="12"/>
      <c r="AO58" s="12"/>
      <c r="AP58" s="12"/>
      <c r="AQ58" s="12"/>
      <c r="AR58" s="12"/>
      <c r="AS58" s="12"/>
      <c r="AT58" s="12"/>
      <c r="AU58" s="12"/>
      <c r="AV58" s="12"/>
      <c r="AW58" s="12"/>
      <c r="AX58" s="12"/>
      <c r="AY58" s="12"/>
      <c r="AZ58" s="12"/>
      <c r="BA58" s="12"/>
      <c r="BB58" s="12"/>
      <c r="BC58" s="12"/>
      <c r="BD58" s="13"/>
    </row>
    <row r="59" spans="3:56" ht="12" customHeight="1" x14ac:dyDescent="0.25">
      <c r="C59" s="35"/>
      <c r="D59" s="36"/>
      <c r="E59" s="36"/>
      <c r="F59" s="36"/>
      <c r="G59" s="36"/>
      <c r="H59" s="153" t="str">
        <f>IF(COUNTA(I4)=1,VLOOKUP(I4,Podesavanja!$B$3:$J$4,9,FALSE)," ")</f>
        <v xml:space="preserve"> </v>
      </c>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3"/>
    </row>
    <row r="60" spans="3:56" ht="12" customHeight="1" x14ac:dyDescent="0.25">
      <c r="C60" s="35"/>
      <c r="D60" s="36"/>
      <c r="E60" s="36"/>
      <c r="F60" s="36"/>
      <c r="G60" s="36"/>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3"/>
    </row>
    <row r="61" spans="3:56" ht="12" customHeight="1" x14ac:dyDescent="0.25">
      <c r="C61" s="35"/>
      <c r="D61" s="36"/>
      <c r="E61" s="36"/>
      <c r="F61" s="36"/>
      <c r="G61" s="36"/>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3"/>
    </row>
    <row r="62" spans="3:56" ht="12" customHeight="1" x14ac:dyDescent="0.25">
      <c r="C62" s="35"/>
      <c r="D62" s="36"/>
      <c r="E62" s="36"/>
      <c r="F62" s="36"/>
      <c r="G62" s="36"/>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3"/>
    </row>
    <row r="63" spans="3:56" ht="12" customHeight="1" x14ac:dyDescent="0.25">
      <c r="C63" s="35"/>
      <c r="D63" s="36"/>
      <c r="E63" s="36"/>
      <c r="F63" s="36"/>
      <c r="G63" s="36"/>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3"/>
    </row>
    <row r="64" spans="3:56" ht="12" customHeight="1" x14ac:dyDescent="0.25">
      <c r="C64" s="35"/>
      <c r="D64" s="36"/>
      <c r="E64" s="36"/>
      <c r="F64" s="36"/>
      <c r="G64" s="36"/>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3"/>
    </row>
    <row r="65" spans="2:56" ht="12" customHeight="1" x14ac:dyDescent="0.25">
      <c r="C65" s="35"/>
      <c r="D65" s="36"/>
      <c r="E65" s="36"/>
      <c r="F65" s="36"/>
      <c r="G65" s="36"/>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3"/>
    </row>
    <row r="66" spans="2:56" ht="12" customHeight="1" x14ac:dyDescent="0.25">
      <c r="C66" s="35"/>
      <c r="D66" s="36"/>
      <c r="E66" s="36"/>
      <c r="F66" s="36"/>
      <c r="G66" s="36"/>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3"/>
    </row>
    <row r="67" spans="2:56" ht="12" customHeight="1" x14ac:dyDescent="0.25">
      <c r="C67" s="35"/>
      <c r="D67" s="36"/>
      <c r="E67" s="36"/>
      <c r="F67" s="36"/>
      <c r="G67" s="36"/>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3"/>
    </row>
    <row r="68" spans="2:56" ht="12" customHeight="1" x14ac:dyDescent="0.25">
      <c r="C68" s="35"/>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12"/>
      <c r="AN68" s="12"/>
      <c r="AO68" s="12"/>
      <c r="AP68" s="12"/>
      <c r="AQ68" s="12"/>
      <c r="AR68" s="12"/>
      <c r="AS68" s="12"/>
      <c r="AT68" s="12"/>
      <c r="AU68" s="12"/>
      <c r="AV68" s="12"/>
      <c r="AW68" s="12"/>
      <c r="AX68" s="12"/>
      <c r="AY68" s="12"/>
      <c r="AZ68" s="12"/>
      <c r="BA68" s="12"/>
      <c r="BB68" s="12"/>
      <c r="BC68" s="12"/>
      <c r="BD68" s="13"/>
    </row>
    <row r="69" spans="2:56" ht="12" customHeight="1" thickBot="1" x14ac:dyDescent="0.3">
      <c r="C69" s="50"/>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2"/>
      <c r="AN69" s="52"/>
      <c r="AO69" s="52"/>
      <c r="AP69" s="52"/>
      <c r="AQ69" s="52"/>
      <c r="AR69" s="52"/>
      <c r="AS69" s="52"/>
      <c r="AT69" s="52"/>
      <c r="AU69" s="52"/>
      <c r="AV69" s="52"/>
      <c r="AW69" s="52"/>
      <c r="AX69" s="52"/>
      <c r="AY69" s="52"/>
      <c r="AZ69" s="52"/>
      <c r="BA69" s="52"/>
      <c r="BB69" s="52"/>
      <c r="BC69" s="52"/>
      <c r="BD69" s="53"/>
    </row>
    <row r="70" spans="2:56" ht="12" customHeight="1" x14ac:dyDescent="0.25">
      <c r="B70" s="11"/>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12"/>
      <c r="AN70" s="12"/>
      <c r="AO70" s="12"/>
      <c r="AP70" s="12"/>
      <c r="AQ70" s="12"/>
      <c r="AR70" s="12"/>
      <c r="AS70" s="12"/>
      <c r="AT70" s="12"/>
      <c r="AU70" s="12"/>
      <c r="AV70" s="12"/>
      <c r="AW70" s="12"/>
      <c r="AX70" s="12"/>
      <c r="AY70" s="12"/>
      <c r="AZ70" s="12"/>
      <c r="BA70" s="12"/>
      <c r="BB70" s="12"/>
      <c r="BC70" s="12"/>
      <c r="BD70" s="12"/>
    </row>
    <row r="71" spans="2:56" ht="12" customHeight="1" x14ac:dyDescent="0.25">
      <c r="B71" s="1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12"/>
      <c r="AN71" s="12"/>
      <c r="AO71" s="12"/>
      <c r="AP71" s="12"/>
      <c r="AQ71" s="12"/>
      <c r="AR71" s="12"/>
      <c r="AS71" s="12"/>
      <c r="AT71" s="12"/>
      <c r="AU71" s="12"/>
      <c r="AV71" s="12"/>
      <c r="AW71" s="12"/>
      <c r="AX71" s="12"/>
      <c r="AY71" s="12"/>
      <c r="AZ71" s="12"/>
      <c r="BA71" s="12"/>
      <c r="BB71" s="12"/>
      <c r="BC71" s="12"/>
      <c r="BD71" s="12"/>
    </row>
    <row r="72" spans="2:56" ht="12" customHeight="1" x14ac:dyDescent="0.25">
      <c r="B72" s="1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12"/>
      <c r="AN72" s="12"/>
      <c r="AO72" s="149" t="s">
        <v>155</v>
      </c>
      <c r="AP72" s="149"/>
      <c r="AQ72" s="149"/>
      <c r="AR72" s="149"/>
      <c r="AS72" s="149"/>
      <c r="AT72" s="149"/>
      <c r="AU72" s="149"/>
      <c r="AV72" s="149"/>
      <c r="AW72" s="149"/>
      <c r="AX72" s="149"/>
      <c r="AY72" s="149"/>
      <c r="AZ72" s="149"/>
      <c r="BA72" s="149"/>
      <c r="BB72" s="149"/>
      <c r="BC72" s="149"/>
      <c r="BD72" s="12"/>
    </row>
    <row r="73" spans="2:56" ht="12" customHeight="1" x14ac:dyDescent="0.25">
      <c r="B73" s="1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12"/>
      <c r="AN73" s="12"/>
      <c r="AO73" s="12"/>
      <c r="AP73" s="12"/>
      <c r="AQ73" s="12"/>
      <c r="AR73" s="12"/>
      <c r="AS73" s="12"/>
      <c r="AT73" s="12"/>
      <c r="AU73" s="12"/>
      <c r="AV73" s="12"/>
      <c r="AW73" s="12"/>
      <c r="AX73" s="12"/>
      <c r="AY73" s="12"/>
      <c r="AZ73" s="12"/>
      <c r="BA73" s="12"/>
      <c r="BB73" s="12"/>
      <c r="BC73" s="12"/>
      <c r="BD73" s="12"/>
    </row>
    <row r="74" spans="2:56" ht="12" customHeight="1" x14ac:dyDescent="0.25">
      <c r="B74" s="1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12"/>
      <c r="AN74" s="12"/>
      <c r="AO74" s="12"/>
      <c r="AP74" s="12"/>
      <c r="AQ74" s="12"/>
      <c r="AR74" s="12"/>
      <c r="AS74" s="12"/>
      <c r="AT74" s="12"/>
      <c r="AU74" s="12"/>
      <c r="AV74" s="12"/>
      <c r="AW74" s="12"/>
      <c r="AX74" s="12"/>
      <c r="AY74" s="12"/>
      <c r="AZ74" s="12"/>
      <c r="BA74" s="12"/>
      <c r="BB74" s="12"/>
      <c r="BC74" s="12"/>
      <c r="BD74" s="12"/>
    </row>
    <row r="75" spans="2:56" ht="12" customHeight="1" x14ac:dyDescent="0.25">
      <c r="B75" s="1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12"/>
      <c r="AN75" s="12"/>
      <c r="AO75" s="12"/>
      <c r="AP75" s="12"/>
      <c r="AQ75" s="12"/>
      <c r="AR75" s="12"/>
      <c r="AS75" s="12"/>
      <c r="AT75" s="12"/>
      <c r="AU75" s="12"/>
      <c r="AV75" s="12"/>
      <c r="AW75" s="12"/>
      <c r="AX75" s="12"/>
      <c r="AY75" s="12"/>
      <c r="AZ75" s="12"/>
      <c r="BA75" s="12"/>
      <c r="BB75" s="12"/>
      <c r="BC75" s="12"/>
      <c r="BD75" s="12"/>
    </row>
    <row r="76" spans="2:56" ht="12" customHeight="1" thickBot="1" x14ac:dyDescent="0.3">
      <c r="B76" s="1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2"/>
      <c r="AN76" s="52"/>
      <c r="AO76" s="52"/>
      <c r="AP76" s="52"/>
      <c r="AQ76" s="52"/>
      <c r="AR76" s="52"/>
      <c r="AS76" s="52"/>
      <c r="AT76" s="52"/>
      <c r="AU76" s="52"/>
      <c r="AV76" s="52"/>
      <c r="AW76" s="52"/>
      <c r="AX76" s="52"/>
      <c r="AY76" s="52"/>
      <c r="AZ76" s="52"/>
      <c r="BA76" s="52"/>
      <c r="BB76" s="52"/>
      <c r="BC76" s="52"/>
      <c r="BD76" s="52"/>
    </row>
    <row r="77" spans="2:56" ht="12" customHeight="1" x14ac:dyDescent="0.25">
      <c r="B77" s="11"/>
      <c r="C77" s="35"/>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13"/>
    </row>
    <row r="78" spans="2:56" ht="12" customHeight="1" x14ac:dyDescent="0.25">
      <c r="B78" s="11"/>
      <c r="C78" s="35"/>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12"/>
      <c r="AN78" s="12"/>
      <c r="AO78" s="12"/>
      <c r="AP78" s="12"/>
      <c r="AQ78" s="12"/>
      <c r="AR78" s="12"/>
      <c r="AS78" s="12"/>
      <c r="AT78" s="12"/>
      <c r="AU78" s="12"/>
      <c r="AV78" s="12"/>
      <c r="AW78" s="12"/>
      <c r="AX78" s="12"/>
      <c r="AY78" s="12"/>
      <c r="AZ78" s="12"/>
      <c r="BA78" s="12"/>
      <c r="BB78" s="12"/>
      <c r="BC78" s="12"/>
      <c r="BD78" s="13"/>
    </row>
    <row r="79" spans="2:56" ht="12" customHeight="1" x14ac:dyDescent="0.25">
      <c r="B79" s="11"/>
      <c r="C79" s="35"/>
      <c r="D79" s="36"/>
      <c r="E79" s="36"/>
      <c r="F79" s="36"/>
      <c r="G79" s="36"/>
      <c r="H79" s="153" t="s">
        <v>146</v>
      </c>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3"/>
    </row>
    <row r="80" spans="2:56" ht="12" customHeight="1" x14ac:dyDescent="0.25">
      <c r="B80" s="11"/>
      <c r="C80" s="35"/>
      <c r="D80" s="36"/>
      <c r="E80" s="36"/>
      <c r="F80" s="36"/>
      <c r="G80" s="36"/>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3"/>
    </row>
    <row r="81" spans="2:56" ht="12" customHeight="1" x14ac:dyDescent="0.25">
      <c r="B81" s="11"/>
      <c r="C81" s="35"/>
      <c r="D81" s="36"/>
      <c r="E81" s="36"/>
      <c r="F81" s="36"/>
      <c r="G81" s="36"/>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3"/>
    </row>
    <row r="82" spans="2:56" ht="12" customHeight="1" x14ac:dyDescent="0.25">
      <c r="B82" s="11"/>
      <c r="C82" s="35"/>
      <c r="D82" s="36"/>
      <c r="E82" s="36"/>
      <c r="F82" s="36"/>
      <c r="G82" s="36"/>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3"/>
    </row>
    <row r="83" spans="2:56" ht="12" customHeight="1" x14ac:dyDescent="0.25">
      <c r="B83" s="11"/>
      <c r="C83" s="35"/>
      <c r="D83" s="36"/>
      <c r="E83" s="36"/>
      <c r="F83" s="36"/>
      <c r="G83" s="36"/>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3"/>
    </row>
    <row r="84" spans="2:56" ht="12" customHeight="1" x14ac:dyDescent="0.25">
      <c r="B84" s="11"/>
      <c r="C84" s="35"/>
      <c r="D84" s="36"/>
      <c r="E84" s="36"/>
      <c r="F84" s="36"/>
      <c r="G84" s="36"/>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3"/>
    </row>
    <row r="85" spans="2:56" ht="12" customHeight="1" x14ac:dyDescent="0.25">
      <c r="B85" s="11"/>
      <c r="C85" s="35"/>
      <c r="D85" s="36"/>
      <c r="E85" s="36"/>
      <c r="F85" s="36"/>
      <c r="G85" s="36"/>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3"/>
    </row>
    <row r="86" spans="2:56" ht="12" customHeight="1" x14ac:dyDescent="0.25">
      <c r="B86" s="11"/>
      <c r="C86" s="35"/>
      <c r="D86" s="36"/>
      <c r="E86" s="36"/>
      <c r="F86" s="36"/>
      <c r="G86" s="36"/>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3"/>
    </row>
    <row r="87" spans="2:56" ht="12" customHeight="1" x14ac:dyDescent="0.25">
      <c r="B87" s="11"/>
      <c r="C87" s="35"/>
      <c r="D87" s="36"/>
      <c r="E87" s="36"/>
      <c r="F87" s="36"/>
      <c r="G87" s="36"/>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3"/>
    </row>
    <row r="88" spans="2:56" ht="12" customHeight="1" x14ac:dyDescent="0.25">
      <c r="B88" s="11"/>
      <c r="C88" s="35"/>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12"/>
      <c r="AN88" s="12"/>
      <c r="AO88" s="12"/>
      <c r="AP88" s="12"/>
      <c r="AQ88" s="12"/>
      <c r="AR88" s="12"/>
      <c r="AS88" s="12"/>
      <c r="AT88" s="12"/>
      <c r="AU88" s="12"/>
      <c r="AV88" s="12"/>
      <c r="AW88" s="12"/>
      <c r="AX88" s="12"/>
      <c r="AY88" s="12"/>
      <c r="AZ88" s="12"/>
      <c r="BA88" s="12"/>
      <c r="BB88" s="12"/>
      <c r="BC88" s="12"/>
      <c r="BD88" s="13"/>
    </row>
    <row r="89" spans="2:56" ht="12" customHeight="1" x14ac:dyDescent="0.25">
      <c r="B89" s="11"/>
      <c r="C89" s="35"/>
      <c r="D89" s="36"/>
      <c r="E89" s="36"/>
      <c r="F89" s="36"/>
      <c r="G89" s="36"/>
      <c r="H89" s="153" t="s">
        <v>108</v>
      </c>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3"/>
    </row>
    <row r="90" spans="2:56" ht="12" customHeight="1" x14ac:dyDescent="0.25">
      <c r="B90" s="11"/>
      <c r="C90" s="35"/>
      <c r="D90" s="36"/>
      <c r="E90" s="36"/>
      <c r="F90" s="36"/>
      <c r="G90" s="36"/>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3"/>
    </row>
    <row r="91" spans="2:56" ht="4.9000000000000004" customHeight="1" x14ac:dyDescent="0.25">
      <c r="B91" s="11"/>
      <c r="C91" s="35"/>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12"/>
      <c r="AN91" s="12"/>
      <c r="AO91" s="12"/>
      <c r="AP91" s="12"/>
      <c r="AQ91" s="12"/>
      <c r="AR91" s="12"/>
      <c r="AS91" s="12"/>
      <c r="AT91" s="12"/>
      <c r="AU91" s="12"/>
      <c r="AV91" s="12"/>
      <c r="AW91" s="12"/>
      <c r="AX91" s="12"/>
      <c r="AY91" s="12"/>
      <c r="AZ91" s="12"/>
      <c r="BA91" s="12"/>
      <c r="BB91" s="12"/>
      <c r="BC91" s="12"/>
      <c r="BD91" s="13"/>
    </row>
    <row r="92" spans="2:56" ht="12" customHeight="1" x14ac:dyDescent="0.25">
      <c r="B92" s="11"/>
      <c r="C92" s="35"/>
      <c r="D92" s="36"/>
      <c r="E92" s="36"/>
      <c r="F92" s="36"/>
      <c r="G92" s="36"/>
      <c r="H92" s="153" t="s">
        <v>119</v>
      </c>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3"/>
    </row>
    <row r="93" spans="2:56" ht="4.9000000000000004" customHeight="1" x14ac:dyDescent="0.25">
      <c r="B93" s="11"/>
      <c r="C93" s="35"/>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12"/>
      <c r="AN93" s="12"/>
      <c r="AO93" s="12"/>
      <c r="AP93" s="12"/>
      <c r="AQ93" s="12"/>
      <c r="AR93" s="12"/>
      <c r="AS93" s="12"/>
      <c r="AT93" s="12"/>
      <c r="AU93" s="12"/>
      <c r="AV93" s="12"/>
      <c r="AW93" s="12"/>
      <c r="AX93" s="12"/>
      <c r="AY93" s="12"/>
      <c r="AZ93" s="12"/>
      <c r="BA93" s="12"/>
      <c r="BB93" s="12"/>
      <c r="BC93" s="12"/>
      <c r="BD93" s="13"/>
    </row>
    <row r="94" spans="2:56" ht="12" customHeight="1" thickBot="1" x14ac:dyDescent="0.3">
      <c r="B94" s="11"/>
      <c r="C94" s="35"/>
      <c r="D94" s="36"/>
      <c r="E94" s="36"/>
      <c r="F94" s="36"/>
      <c r="G94" s="36"/>
      <c r="H94" s="170" t="s">
        <v>58</v>
      </c>
      <c r="I94" s="170"/>
      <c r="J94" s="170"/>
      <c r="K94" s="170"/>
      <c r="L94" s="170"/>
      <c r="M94" s="170"/>
      <c r="N94" s="36"/>
      <c r="O94" s="163" t="s">
        <v>118</v>
      </c>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2"/>
      <c r="AN94" s="164" t="s">
        <v>56</v>
      </c>
      <c r="AO94" s="164"/>
      <c r="AP94" s="164"/>
      <c r="AQ94" s="164"/>
      <c r="AR94" s="164"/>
      <c r="AS94" s="164"/>
      <c r="AT94" s="164"/>
      <c r="AU94" s="164"/>
      <c r="AV94" s="164"/>
      <c r="AW94" s="12"/>
      <c r="AX94" s="12"/>
      <c r="AY94" s="12"/>
      <c r="AZ94" s="12"/>
      <c r="BA94" s="12"/>
      <c r="BB94" s="12"/>
      <c r="BC94" s="12"/>
      <c r="BD94" s="13"/>
    </row>
    <row r="95" spans="2:56" ht="4.9000000000000004" customHeight="1" x14ac:dyDescent="0.25">
      <c r="B95" s="11"/>
      <c r="C95" s="35"/>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12"/>
      <c r="AN95" s="12"/>
      <c r="AO95" s="12"/>
      <c r="AP95" s="12"/>
      <c r="AQ95" s="12"/>
      <c r="AR95" s="12"/>
      <c r="AS95" s="12"/>
      <c r="AT95" s="12"/>
      <c r="AU95" s="12"/>
      <c r="AV95" s="12"/>
      <c r="AW95" s="12"/>
      <c r="AX95" s="12"/>
      <c r="AY95" s="12"/>
      <c r="AZ95" s="12"/>
      <c r="BA95" s="12"/>
      <c r="BB95" s="12"/>
      <c r="BC95" s="12"/>
      <c r="BD95" s="13"/>
    </row>
    <row r="96" spans="2:56" ht="12" customHeight="1" x14ac:dyDescent="0.25">
      <c r="B96" s="11"/>
      <c r="C96" s="35"/>
      <c r="D96" s="36"/>
      <c r="E96" s="36"/>
      <c r="F96" s="36"/>
      <c r="G96" s="36"/>
      <c r="H96" s="167" t="s">
        <v>60</v>
      </c>
      <c r="I96" s="167"/>
      <c r="J96" s="167"/>
      <c r="K96" s="167"/>
      <c r="L96" s="167"/>
      <c r="M96" s="167"/>
      <c r="N96" s="36"/>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2"/>
      <c r="AN96" s="192"/>
      <c r="AO96" s="192"/>
      <c r="AP96" s="192"/>
      <c r="AQ96" s="192"/>
      <c r="AR96" s="192"/>
      <c r="AS96" s="192"/>
      <c r="AT96" s="192"/>
      <c r="AU96" s="192"/>
      <c r="AV96" s="192"/>
      <c r="AW96" s="12"/>
      <c r="AX96" s="12"/>
      <c r="AY96" s="12"/>
      <c r="AZ96" s="12"/>
      <c r="BA96" s="12"/>
      <c r="BB96" s="12"/>
      <c r="BC96" s="12"/>
      <c r="BD96" s="13"/>
    </row>
    <row r="97" spans="2:56" ht="4.9000000000000004" customHeight="1" x14ac:dyDescent="0.25">
      <c r="B97" s="11"/>
      <c r="C97" s="35"/>
      <c r="D97" s="36"/>
      <c r="E97" s="36"/>
      <c r="F97" s="36"/>
      <c r="G97" s="36"/>
      <c r="H97" s="64"/>
      <c r="I97" s="64"/>
      <c r="J97" s="64"/>
      <c r="K97" s="64"/>
      <c r="L97" s="64"/>
      <c r="M97" s="64"/>
      <c r="N97" s="3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12"/>
      <c r="AN97" s="12"/>
      <c r="AO97" s="12"/>
      <c r="AP97" s="12"/>
      <c r="AQ97" s="12"/>
      <c r="AR97" s="12"/>
      <c r="AS97" s="12"/>
      <c r="AT97" s="12"/>
      <c r="AU97" s="12"/>
      <c r="AV97" s="12"/>
      <c r="AW97" s="12"/>
      <c r="AX97" s="12"/>
      <c r="AY97" s="12"/>
      <c r="AZ97" s="12"/>
      <c r="BA97" s="12"/>
      <c r="BB97" s="12"/>
      <c r="BC97" s="12"/>
      <c r="BD97" s="13"/>
    </row>
    <row r="98" spans="2:56" ht="12" customHeight="1" x14ac:dyDescent="0.25">
      <c r="B98" s="11"/>
      <c r="C98" s="35"/>
      <c r="D98" s="36"/>
      <c r="E98" s="36"/>
      <c r="F98" s="36"/>
      <c r="G98" s="36"/>
      <c r="H98" s="167" t="s">
        <v>61</v>
      </c>
      <c r="I98" s="167"/>
      <c r="J98" s="167"/>
      <c r="K98" s="167"/>
      <c r="L98" s="167"/>
      <c r="M98" s="167"/>
      <c r="N98" s="36"/>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2"/>
      <c r="AN98" s="192"/>
      <c r="AO98" s="192"/>
      <c r="AP98" s="192"/>
      <c r="AQ98" s="192"/>
      <c r="AR98" s="192"/>
      <c r="AS98" s="192"/>
      <c r="AT98" s="192"/>
      <c r="AU98" s="192"/>
      <c r="AV98" s="192"/>
      <c r="AW98" s="12"/>
      <c r="AX98" s="12"/>
      <c r="AY98" s="12"/>
      <c r="AZ98" s="12"/>
      <c r="BA98" s="12"/>
      <c r="BB98" s="12"/>
      <c r="BC98" s="12"/>
      <c r="BD98" s="13"/>
    </row>
    <row r="99" spans="2:56" ht="4.9000000000000004" customHeight="1" x14ac:dyDescent="0.25">
      <c r="B99" s="11"/>
      <c r="C99" s="35"/>
      <c r="D99" s="36"/>
      <c r="E99" s="36"/>
      <c r="F99" s="36"/>
      <c r="G99" s="36"/>
      <c r="H99" s="64"/>
      <c r="I99" s="64"/>
      <c r="J99" s="64"/>
      <c r="K99" s="64"/>
      <c r="L99" s="64"/>
      <c r="M99" s="64"/>
      <c r="N99" s="3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12"/>
      <c r="AN99" s="12"/>
      <c r="AO99" s="12"/>
      <c r="AP99" s="12"/>
      <c r="AQ99" s="12"/>
      <c r="AR99" s="12"/>
      <c r="AS99" s="12"/>
      <c r="AT99" s="12"/>
      <c r="AU99" s="12"/>
      <c r="AV99" s="12"/>
      <c r="AW99" s="12"/>
      <c r="AX99" s="12"/>
      <c r="AY99" s="12"/>
      <c r="AZ99" s="12"/>
      <c r="BA99" s="12"/>
      <c r="BB99" s="12"/>
      <c r="BC99" s="12"/>
      <c r="BD99" s="13"/>
    </row>
    <row r="100" spans="2:56" ht="12" customHeight="1" x14ac:dyDescent="0.25">
      <c r="B100" s="11"/>
      <c r="C100" s="35"/>
      <c r="D100" s="36"/>
      <c r="E100" s="36"/>
      <c r="F100" s="36"/>
      <c r="G100" s="36"/>
      <c r="H100" s="167" t="s">
        <v>62</v>
      </c>
      <c r="I100" s="167"/>
      <c r="J100" s="167"/>
      <c r="K100" s="167"/>
      <c r="L100" s="167"/>
      <c r="M100" s="167"/>
      <c r="N100" s="36"/>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2"/>
      <c r="AN100" s="192"/>
      <c r="AO100" s="192"/>
      <c r="AP100" s="192"/>
      <c r="AQ100" s="192"/>
      <c r="AR100" s="192"/>
      <c r="AS100" s="192"/>
      <c r="AT100" s="192"/>
      <c r="AU100" s="192"/>
      <c r="AV100" s="192"/>
      <c r="AW100" s="12"/>
      <c r="AX100" s="12"/>
      <c r="AY100" s="12"/>
      <c r="AZ100" s="12"/>
      <c r="BA100" s="12"/>
      <c r="BB100" s="12"/>
      <c r="BC100" s="12"/>
      <c r="BD100" s="13"/>
    </row>
    <row r="101" spans="2:56" ht="4.9000000000000004" customHeight="1" x14ac:dyDescent="0.25">
      <c r="B101" s="11"/>
      <c r="C101" s="35"/>
      <c r="D101" s="36"/>
      <c r="E101" s="36"/>
      <c r="F101" s="36"/>
      <c r="G101" s="36"/>
      <c r="H101" s="64"/>
      <c r="I101" s="64"/>
      <c r="J101" s="64"/>
      <c r="K101" s="64"/>
      <c r="L101" s="64"/>
      <c r="M101" s="64"/>
      <c r="N101" s="3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12"/>
      <c r="AN101" s="12"/>
      <c r="AO101" s="12"/>
      <c r="AP101" s="12"/>
      <c r="AQ101" s="12"/>
      <c r="AR101" s="12"/>
      <c r="AS101" s="12"/>
      <c r="AT101" s="12"/>
      <c r="AU101" s="12"/>
      <c r="AV101" s="12"/>
      <c r="AW101" s="12"/>
      <c r="AX101" s="12"/>
      <c r="AY101" s="12"/>
      <c r="AZ101" s="12"/>
      <c r="BA101" s="12"/>
      <c r="BB101" s="12"/>
      <c r="BC101" s="12"/>
      <c r="BD101" s="13"/>
    </row>
    <row r="102" spans="2:56" ht="12" customHeight="1" x14ac:dyDescent="0.25">
      <c r="B102" s="11"/>
      <c r="C102" s="35"/>
      <c r="D102" s="36"/>
      <c r="E102" s="36"/>
      <c r="F102" s="36"/>
      <c r="G102" s="36"/>
      <c r="H102" s="167" t="s">
        <v>115</v>
      </c>
      <c r="I102" s="167"/>
      <c r="J102" s="167"/>
      <c r="K102" s="167"/>
      <c r="L102" s="167"/>
      <c r="M102" s="167"/>
      <c r="N102" s="36"/>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2"/>
      <c r="AN102" s="192"/>
      <c r="AO102" s="192"/>
      <c r="AP102" s="192"/>
      <c r="AQ102" s="192"/>
      <c r="AR102" s="192"/>
      <c r="AS102" s="192"/>
      <c r="AT102" s="192"/>
      <c r="AU102" s="192"/>
      <c r="AV102" s="192"/>
      <c r="AW102" s="12"/>
      <c r="AX102" s="12"/>
      <c r="AY102" s="12"/>
      <c r="AZ102" s="12"/>
      <c r="BA102" s="12"/>
      <c r="BB102" s="12"/>
      <c r="BC102" s="12"/>
      <c r="BD102" s="13"/>
    </row>
    <row r="103" spans="2:56" ht="4.9000000000000004" customHeight="1" x14ac:dyDescent="0.25">
      <c r="B103" s="11"/>
      <c r="C103" s="35"/>
      <c r="D103" s="36"/>
      <c r="E103" s="36"/>
      <c r="F103" s="36"/>
      <c r="G103" s="36"/>
      <c r="H103" s="64"/>
      <c r="I103" s="64"/>
      <c r="J103" s="64"/>
      <c r="K103" s="64"/>
      <c r="L103" s="64"/>
      <c r="M103" s="64"/>
      <c r="N103" s="3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12"/>
      <c r="AN103" s="12"/>
      <c r="AO103" s="12"/>
      <c r="AP103" s="12"/>
      <c r="AQ103" s="12"/>
      <c r="AR103" s="12"/>
      <c r="AS103" s="12"/>
      <c r="AT103" s="12"/>
      <c r="AU103" s="12"/>
      <c r="AV103" s="12"/>
      <c r="AW103" s="12"/>
      <c r="AX103" s="12"/>
      <c r="AY103" s="12"/>
      <c r="AZ103" s="12"/>
      <c r="BA103" s="12"/>
      <c r="BB103" s="12"/>
      <c r="BC103" s="12"/>
      <c r="BD103" s="13"/>
    </row>
    <row r="104" spans="2:56" ht="12" customHeight="1" x14ac:dyDescent="0.25">
      <c r="B104" s="11"/>
      <c r="C104" s="35"/>
      <c r="D104" s="36"/>
      <c r="E104" s="36"/>
      <c r="F104" s="36"/>
      <c r="G104" s="36"/>
      <c r="H104" s="167" t="s">
        <v>116</v>
      </c>
      <c r="I104" s="167"/>
      <c r="J104" s="167"/>
      <c r="K104" s="167"/>
      <c r="L104" s="167"/>
      <c r="M104" s="167"/>
      <c r="N104" s="36"/>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2"/>
      <c r="AN104" s="192"/>
      <c r="AO104" s="192"/>
      <c r="AP104" s="192"/>
      <c r="AQ104" s="192"/>
      <c r="AR104" s="192"/>
      <c r="AS104" s="192"/>
      <c r="AT104" s="192"/>
      <c r="AU104" s="192"/>
      <c r="AV104" s="192"/>
      <c r="AW104" s="12"/>
      <c r="AX104" s="12"/>
      <c r="AY104" s="12"/>
      <c r="AZ104" s="12"/>
      <c r="BA104" s="12"/>
      <c r="BB104" s="12"/>
      <c r="BC104" s="12"/>
      <c r="BD104" s="13"/>
    </row>
    <row r="105" spans="2:56" ht="4.9000000000000004" customHeight="1" x14ac:dyDescent="0.25">
      <c r="B105" s="11"/>
      <c r="C105" s="35"/>
      <c r="D105" s="36"/>
      <c r="E105" s="36"/>
      <c r="F105" s="36"/>
      <c r="G105" s="36"/>
      <c r="H105" s="64"/>
      <c r="I105" s="64"/>
      <c r="J105" s="64"/>
      <c r="K105" s="64"/>
      <c r="L105" s="64"/>
      <c r="M105" s="64"/>
      <c r="N105" s="3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12"/>
      <c r="AN105" s="12"/>
      <c r="AO105" s="12"/>
      <c r="AP105" s="12"/>
      <c r="AQ105" s="12"/>
      <c r="AR105" s="12"/>
      <c r="AS105" s="12"/>
      <c r="AT105" s="12"/>
      <c r="AU105" s="12"/>
      <c r="AV105" s="12"/>
      <c r="AW105" s="12"/>
      <c r="AX105" s="12"/>
      <c r="AY105" s="12"/>
      <c r="AZ105" s="12"/>
      <c r="BA105" s="12"/>
      <c r="BB105" s="12"/>
      <c r="BC105" s="12"/>
      <c r="BD105" s="13"/>
    </row>
    <row r="106" spans="2:56" ht="12" customHeight="1" x14ac:dyDescent="0.25">
      <c r="B106" s="11"/>
      <c r="C106" s="35"/>
      <c r="D106" s="36"/>
      <c r="E106" s="36"/>
      <c r="F106" s="36"/>
      <c r="G106" s="36"/>
      <c r="H106" s="167" t="s">
        <v>117</v>
      </c>
      <c r="I106" s="167"/>
      <c r="J106" s="167"/>
      <c r="K106" s="167"/>
      <c r="L106" s="167"/>
      <c r="M106" s="167"/>
      <c r="N106" s="36"/>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2"/>
      <c r="AN106" s="192"/>
      <c r="AO106" s="192"/>
      <c r="AP106" s="192"/>
      <c r="AQ106" s="192"/>
      <c r="AR106" s="192"/>
      <c r="AS106" s="192"/>
      <c r="AT106" s="192"/>
      <c r="AU106" s="192"/>
      <c r="AV106" s="192"/>
      <c r="AW106" s="12"/>
      <c r="AX106" s="12"/>
      <c r="AY106" s="12"/>
      <c r="AZ106" s="12"/>
      <c r="BA106" s="12"/>
      <c r="BB106" s="12"/>
      <c r="BC106" s="12"/>
      <c r="BD106" s="13"/>
    </row>
    <row r="107" spans="2:56" ht="4.9000000000000004" customHeight="1" x14ac:dyDescent="0.25">
      <c r="B107" s="11"/>
      <c r="C107" s="35"/>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12"/>
      <c r="AN107" s="12"/>
      <c r="AO107" s="12"/>
      <c r="AP107" s="12"/>
      <c r="AQ107" s="12"/>
      <c r="AR107" s="12"/>
      <c r="AS107" s="12"/>
      <c r="AT107" s="12"/>
      <c r="AU107" s="12"/>
      <c r="AV107" s="12"/>
      <c r="AW107" s="12"/>
      <c r="AX107" s="12"/>
      <c r="AY107" s="12"/>
      <c r="AZ107" s="12"/>
      <c r="BA107" s="12"/>
      <c r="BB107" s="12"/>
      <c r="BC107" s="12"/>
      <c r="BD107" s="13"/>
    </row>
    <row r="108" spans="2:56" ht="12" customHeight="1" x14ac:dyDescent="0.25">
      <c r="B108" s="11"/>
      <c r="C108" s="35"/>
      <c r="D108" s="36"/>
      <c r="E108" s="36"/>
      <c r="F108" s="36"/>
      <c r="G108" s="36"/>
      <c r="H108" s="169" t="s">
        <v>57</v>
      </c>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2"/>
      <c r="AN108" s="193">
        <f>+AN96+AN98+AN100+AN102+AN104+AN106</f>
        <v>0</v>
      </c>
      <c r="AO108" s="193"/>
      <c r="AP108" s="193"/>
      <c r="AQ108" s="193"/>
      <c r="AR108" s="193"/>
      <c r="AS108" s="193"/>
      <c r="AT108" s="193"/>
      <c r="AU108" s="193"/>
      <c r="AV108" s="193"/>
      <c r="AW108" s="12"/>
      <c r="AX108" s="12"/>
      <c r="AY108" s="12"/>
      <c r="AZ108" s="12"/>
      <c r="BA108" s="12"/>
      <c r="BB108" s="12"/>
      <c r="BC108" s="12"/>
      <c r="BD108" s="13"/>
    </row>
    <row r="109" spans="2:56" ht="4.9000000000000004" customHeight="1" x14ac:dyDescent="0.25">
      <c r="B109" s="11"/>
      <c r="C109" s="35"/>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12"/>
      <c r="AN109" s="12"/>
      <c r="AO109" s="12"/>
      <c r="AP109" s="12"/>
      <c r="AQ109" s="12"/>
      <c r="AR109" s="12"/>
      <c r="AS109" s="12"/>
      <c r="AT109" s="12"/>
      <c r="AU109" s="12"/>
      <c r="AV109" s="12"/>
      <c r="AW109" s="12"/>
      <c r="AX109" s="12"/>
      <c r="AY109" s="12"/>
      <c r="AZ109" s="12"/>
      <c r="BA109" s="12"/>
      <c r="BB109" s="12"/>
      <c r="BC109" s="12"/>
      <c r="BD109" s="13"/>
    </row>
    <row r="110" spans="2:56" ht="12" customHeight="1" x14ac:dyDescent="0.25">
      <c r="B110" s="11"/>
      <c r="C110" s="35"/>
      <c r="D110" s="36"/>
      <c r="E110" s="36"/>
      <c r="F110" s="36"/>
      <c r="G110" s="36"/>
      <c r="H110" s="194" t="str">
        <f>IF(AN108&lt;&gt;H90,"*** Napomena"," ")</f>
        <v xml:space="preserve"> </v>
      </c>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3"/>
    </row>
    <row r="111" spans="2:56" ht="12" customHeight="1" x14ac:dyDescent="0.25">
      <c r="B111" s="11"/>
      <c r="C111" s="35"/>
      <c r="D111" s="36"/>
      <c r="E111" s="36"/>
      <c r="F111" s="36"/>
      <c r="G111" s="36"/>
      <c r="H111" s="194" t="str">
        <f>IF(AN108&lt;&gt;H90,CONCATENATE("raspoređeni iznos investicije po stavkama nije jednak iznosu od"," ",H90," ","EUR")," ")</f>
        <v xml:space="preserve"> </v>
      </c>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3"/>
    </row>
    <row r="112" spans="2:56" ht="12" customHeight="1" x14ac:dyDescent="0.25">
      <c r="B112" s="11"/>
      <c r="C112" s="35"/>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12"/>
      <c r="AN112" s="12"/>
      <c r="AO112" s="12"/>
      <c r="AP112" s="12"/>
      <c r="AQ112" s="12"/>
      <c r="AR112" s="12"/>
      <c r="AS112" s="12"/>
      <c r="AT112" s="12"/>
      <c r="AU112" s="12"/>
      <c r="AV112" s="12"/>
      <c r="AW112" s="12"/>
      <c r="AX112" s="12"/>
      <c r="AY112" s="12"/>
      <c r="AZ112" s="12"/>
      <c r="BA112" s="12"/>
      <c r="BB112" s="12"/>
      <c r="BC112" s="12"/>
      <c r="BD112" s="13"/>
    </row>
    <row r="113" spans="2:56" ht="12" customHeight="1" x14ac:dyDescent="0.25">
      <c r="B113" s="11"/>
      <c r="C113" s="35"/>
      <c r="D113" s="36"/>
      <c r="E113" s="36"/>
      <c r="F113" s="36"/>
      <c r="G113" s="36"/>
      <c r="H113" s="153" t="s">
        <v>120</v>
      </c>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3"/>
    </row>
    <row r="114" spans="2:56" ht="4.9000000000000004" customHeight="1" x14ac:dyDescent="0.25">
      <c r="B114" s="11"/>
      <c r="C114" s="35"/>
      <c r="D114" s="36"/>
      <c r="E114" s="36"/>
      <c r="F114" s="36"/>
      <c r="G114" s="36"/>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13"/>
    </row>
    <row r="115" spans="2:56" ht="12" customHeight="1" thickBot="1" x14ac:dyDescent="0.3">
      <c r="B115" s="11"/>
      <c r="C115" s="35"/>
      <c r="D115" s="36"/>
      <c r="E115" s="36"/>
      <c r="F115" s="36"/>
      <c r="G115" s="36"/>
      <c r="H115" s="170" t="s">
        <v>58</v>
      </c>
      <c r="I115" s="170"/>
      <c r="J115" s="170"/>
      <c r="K115" s="170"/>
      <c r="L115" s="170"/>
      <c r="M115" s="170"/>
      <c r="N115" s="36"/>
      <c r="O115" s="163" t="s">
        <v>59</v>
      </c>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3"/>
    </row>
    <row r="116" spans="2:56" ht="4.9000000000000004" customHeight="1" x14ac:dyDescent="0.25">
      <c r="B116" s="11"/>
      <c r="C116" s="35"/>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60"/>
      <c r="AN116" s="60"/>
      <c r="AO116" s="60"/>
      <c r="AP116" s="60"/>
      <c r="AQ116" s="60"/>
      <c r="AR116" s="60"/>
      <c r="AS116" s="60"/>
      <c r="AT116" s="60"/>
      <c r="AU116" s="60"/>
      <c r="AV116" s="60"/>
      <c r="AW116" s="60"/>
      <c r="AX116" s="60"/>
      <c r="AY116" s="60"/>
      <c r="AZ116" s="60"/>
      <c r="BA116" s="60"/>
      <c r="BB116" s="60"/>
      <c r="BC116" s="60"/>
      <c r="BD116" s="13"/>
    </row>
    <row r="117" spans="2:56" ht="12" customHeight="1" thickBot="1" x14ac:dyDescent="0.3">
      <c r="B117" s="11"/>
      <c r="C117" s="35"/>
      <c r="D117" s="36"/>
      <c r="E117" s="36"/>
      <c r="F117" s="36"/>
      <c r="G117" s="36"/>
      <c r="H117" s="177" t="str">
        <f>IF(COUNTA(O96)=1,H96," ")</f>
        <v xml:space="preserve"> </v>
      </c>
      <c r="I117" s="177"/>
      <c r="J117" s="177"/>
      <c r="K117" s="177"/>
      <c r="L117" s="177"/>
      <c r="M117" s="177"/>
      <c r="N117" s="36"/>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3"/>
    </row>
    <row r="118" spans="2:56" ht="12" customHeight="1" x14ac:dyDescent="0.25">
      <c r="B118" s="11"/>
      <c r="C118" s="35"/>
      <c r="D118" s="36"/>
      <c r="E118" s="36"/>
      <c r="F118" s="36"/>
      <c r="G118" s="36"/>
      <c r="H118" s="179" t="str">
        <f>IF(COUNTA(O96)=1,O96," ")</f>
        <v xml:space="preserve"> </v>
      </c>
      <c r="I118" s="179"/>
      <c r="J118" s="179"/>
      <c r="K118" s="179"/>
      <c r="L118" s="179"/>
      <c r="M118" s="179"/>
      <c r="N118" s="60"/>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3"/>
    </row>
    <row r="119" spans="2:56" ht="12" customHeight="1" x14ac:dyDescent="0.25">
      <c r="B119" s="11"/>
      <c r="C119" s="35"/>
      <c r="D119" s="36"/>
      <c r="E119" s="36"/>
      <c r="F119" s="36"/>
      <c r="G119" s="36"/>
      <c r="H119" s="180"/>
      <c r="I119" s="180"/>
      <c r="J119" s="180"/>
      <c r="K119" s="180"/>
      <c r="L119" s="180"/>
      <c r="M119" s="180"/>
      <c r="N119" s="60"/>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3"/>
    </row>
    <row r="120" spans="2:56" ht="12" customHeight="1" x14ac:dyDescent="0.25">
      <c r="B120" s="11"/>
      <c r="C120" s="35"/>
      <c r="D120" s="36"/>
      <c r="E120" s="36"/>
      <c r="F120" s="36"/>
      <c r="G120" s="36"/>
      <c r="H120" s="180"/>
      <c r="I120" s="180"/>
      <c r="J120" s="180"/>
      <c r="K120" s="180"/>
      <c r="L120" s="180"/>
      <c r="M120" s="180"/>
      <c r="N120" s="60"/>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3"/>
    </row>
    <row r="121" spans="2:56" ht="12" customHeight="1" x14ac:dyDescent="0.25">
      <c r="B121" s="11"/>
      <c r="C121" s="35"/>
      <c r="D121" s="36"/>
      <c r="E121" s="36"/>
      <c r="F121" s="36"/>
      <c r="G121" s="36"/>
      <c r="H121" s="180"/>
      <c r="I121" s="180"/>
      <c r="J121" s="180"/>
      <c r="K121" s="180"/>
      <c r="L121" s="180"/>
      <c r="M121" s="180"/>
      <c r="N121" s="60"/>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3"/>
    </row>
    <row r="122" spans="2:56" ht="4.9000000000000004" customHeight="1" x14ac:dyDescent="0.25">
      <c r="B122" s="11"/>
      <c r="C122" s="35"/>
      <c r="D122" s="36"/>
      <c r="E122" s="36"/>
      <c r="F122" s="36"/>
      <c r="G122" s="36"/>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13"/>
    </row>
    <row r="123" spans="2:56" ht="12" customHeight="1" thickBot="1" x14ac:dyDescent="0.3">
      <c r="B123" s="11"/>
      <c r="C123" s="35"/>
      <c r="D123" s="36"/>
      <c r="E123" s="36"/>
      <c r="F123" s="36"/>
      <c r="G123" s="36"/>
      <c r="H123" s="177" t="str">
        <f>IF(COUNTA(O98)=1,H98," ")</f>
        <v xml:space="preserve"> </v>
      </c>
      <c r="I123" s="177"/>
      <c r="J123" s="177"/>
      <c r="K123" s="177"/>
      <c r="L123" s="177"/>
      <c r="M123" s="177"/>
      <c r="N123" s="36"/>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8"/>
      <c r="BD123" s="13"/>
    </row>
    <row r="124" spans="2:56" ht="12" customHeight="1" x14ac:dyDescent="0.25">
      <c r="B124" s="11"/>
      <c r="C124" s="35"/>
      <c r="D124" s="36"/>
      <c r="E124" s="36"/>
      <c r="F124" s="36"/>
      <c r="G124" s="36"/>
      <c r="H124" s="179" t="str">
        <f>IF(COUNTA(O98)=1,O98," ")</f>
        <v xml:space="preserve"> </v>
      </c>
      <c r="I124" s="179"/>
      <c r="J124" s="179"/>
      <c r="K124" s="179"/>
      <c r="L124" s="179"/>
      <c r="M124" s="179"/>
      <c r="N124" s="60"/>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8"/>
      <c r="BD124" s="13"/>
    </row>
    <row r="125" spans="2:56" ht="12" customHeight="1" x14ac:dyDescent="0.25">
      <c r="B125" s="11"/>
      <c r="C125" s="35"/>
      <c r="D125" s="36"/>
      <c r="E125" s="36"/>
      <c r="F125" s="36"/>
      <c r="G125" s="36"/>
      <c r="H125" s="180"/>
      <c r="I125" s="180"/>
      <c r="J125" s="180"/>
      <c r="K125" s="180"/>
      <c r="L125" s="180"/>
      <c r="M125" s="180"/>
      <c r="N125" s="60"/>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3"/>
    </row>
    <row r="126" spans="2:56" ht="12" customHeight="1" x14ac:dyDescent="0.25">
      <c r="B126" s="11"/>
      <c r="C126" s="35"/>
      <c r="D126" s="36"/>
      <c r="E126" s="36"/>
      <c r="F126" s="36"/>
      <c r="G126" s="36"/>
      <c r="H126" s="180"/>
      <c r="I126" s="180"/>
      <c r="J126" s="180"/>
      <c r="K126" s="180"/>
      <c r="L126" s="180"/>
      <c r="M126" s="180"/>
      <c r="N126" s="60"/>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3"/>
    </row>
    <row r="127" spans="2:56" ht="12" customHeight="1" x14ac:dyDescent="0.25">
      <c r="B127" s="11"/>
      <c r="C127" s="35"/>
      <c r="D127" s="36"/>
      <c r="E127" s="36"/>
      <c r="F127" s="36"/>
      <c r="G127" s="36"/>
      <c r="H127" s="180"/>
      <c r="I127" s="180"/>
      <c r="J127" s="180"/>
      <c r="K127" s="180"/>
      <c r="L127" s="180"/>
      <c r="M127" s="180"/>
      <c r="N127" s="60"/>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3"/>
    </row>
    <row r="128" spans="2:56" ht="4.9000000000000004" customHeight="1" x14ac:dyDescent="0.25">
      <c r="B128" s="11"/>
      <c r="C128" s="35"/>
      <c r="D128" s="36"/>
      <c r="E128" s="36"/>
      <c r="F128" s="36"/>
      <c r="G128" s="36"/>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13"/>
    </row>
    <row r="129" spans="2:56" ht="12" customHeight="1" thickBot="1" x14ac:dyDescent="0.3">
      <c r="B129" s="11"/>
      <c r="C129" s="35"/>
      <c r="D129" s="36"/>
      <c r="E129" s="36"/>
      <c r="F129" s="36"/>
      <c r="G129" s="36"/>
      <c r="H129" s="177" t="str">
        <f>IF(COUNTA(O100)=1,H100," ")</f>
        <v xml:space="preserve"> </v>
      </c>
      <c r="I129" s="177"/>
      <c r="J129" s="177"/>
      <c r="K129" s="177"/>
      <c r="L129" s="177"/>
      <c r="M129" s="177"/>
      <c r="N129" s="36"/>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3"/>
    </row>
    <row r="130" spans="2:56" ht="12" customHeight="1" x14ac:dyDescent="0.25">
      <c r="B130" s="11"/>
      <c r="C130" s="35"/>
      <c r="D130" s="36"/>
      <c r="E130" s="36"/>
      <c r="F130" s="36"/>
      <c r="G130" s="36"/>
      <c r="H130" s="179" t="str">
        <f>IF(COUNTA(O100)=1,O100," ")</f>
        <v xml:space="preserve"> </v>
      </c>
      <c r="I130" s="179"/>
      <c r="J130" s="179"/>
      <c r="K130" s="179"/>
      <c r="L130" s="179"/>
      <c r="M130" s="179"/>
      <c r="N130" s="60"/>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3"/>
    </row>
    <row r="131" spans="2:56" ht="12" customHeight="1" x14ac:dyDescent="0.25">
      <c r="B131" s="11"/>
      <c r="C131" s="35"/>
      <c r="D131" s="36"/>
      <c r="E131" s="36"/>
      <c r="F131" s="36"/>
      <c r="G131" s="36"/>
      <c r="H131" s="180"/>
      <c r="I131" s="180"/>
      <c r="J131" s="180"/>
      <c r="K131" s="180"/>
      <c r="L131" s="180"/>
      <c r="M131" s="180"/>
      <c r="N131" s="60"/>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3"/>
    </row>
    <row r="132" spans="2:56" ht="12" customHeight="1" x14ac:dyDescent="0.25">
      <c r="B132" s="11"/>
      <c r="C132" s="35"/>
      <c r="D132" s="36"/>
      <c r="E132" s="36"/>
      <c r="F132" s="36"/>
      <c r="G132" s="36"/>
      <c r="H132" s="180"/>
      <c r="I132" s="180"/>
      <c r="J132" s="180"/>
      <c r="K132" s="180"/>
      <c r="L132" s="180"/>
      <c r="M132" s="180"/>
      <c r="N132" s="60"/>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3"/>
    </row>
    <row r="133" spans="2:56" ht="12" customHeight="1" x14ac:dyDescent="0.25">
      <c r="B133" s="11"/>
      <c r="C133" s="35"/>
      <c r="D133" s="36"/>
      <c r="E133" s="36"/>
      <c r="F133" s="36"/>
      <c r="G133" s="36"/>
      <c r="H133" s="180"/>
      <c r="I133" s="180"/>
      <c r="J133" s="180"/>
      <c r="K133" s="180"/>
      <c r="L133" s="180"/>
      <c r="M133" s="180"/>
      <c r="N133" s="60"/>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3"/>
    </row>
    <row r="134" spans="2:56" ht="4.9000000000000004" customHeight="1" x14ac:dyDescent="0.25">
      <c r="B134" s="11"/>
      <c r="C134" s="35"/>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12"/>
      <c r="AN134" s="12"/>
      <c r="AO134" s="12"/>
      <c r="AP134" s="12"/>
      <c r="AQ134" s="12"/>
      <c r="AR134" s="12"/>
      <c r="AS134" s="12"/>
      <c r="AT134" s="12"/>
      <c r="AU134" s="12"/>
      <c r="AV134" s="12"/>
      <c r="AW134" s="12"/>
      <c r="AX134" s="12"/>
      <c r="AY134" s="12"/>
      <c r="AZ134" s="12"/>
      <c r="BA134" s="12"/>
      <c r="BB134" s="12"/>
      <c r="BC134" s="12"/>
      <c r="BD134" s="13"/>
    </row>
    <row r="135" spans="2:56" s="97" customFormat="1" ht="12" customHeight="1" thickBot="1" x14ac:dyDescent="0.3">
      <c r="B135" s="11"/>
      <c r="C135" s="35"/>
      <c r="D135" s="36"/>
      <c r="E135" s="36"/>
      <c r="F135" s="36"/>
      <c r="G135" s="36"/>
      <c r="H135" s="177" t="str">
        <f>IF(COUNTA(O102)=1,H102," ")</f>
        <v xml:space="preserve"> </v>
      </c>
      <c r="I135" s="177"/>
      <c r="J135" s="177"/>
      <c r="K135" s="177"/>
      <c r="L135" s="177"/>
      <c r="M135" s="177"/>
      <c r="N135" s="36"/>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3"/>
    </row>
    <row r="136" spans="2:56" s="97" customFormat="1" ht="12" customHeight="1" x14ac:dyDescent="0.25">
      <c r="B136" s="11"/>
      <c r="C136" s="35"/>
      <c r="D136" s="36"/>
      <c r="E136" s="36"/>
      <c r="F136" s="36"/>
      <c r="G136" s="36"/>
      <c r="H136" s="179" t="str">
        <f>IF(COUNTA(O102)=1,O102," ")</f>
        <v xml:space="preserve"> </v>
      </c>
      <c r="I136" s="179"/>
      <c r="J136" s="179"/>
      <c r="K136" s="179"/>
      <c r="L136" s="179"/>
      <c r="M136" s="179"/>
      <c r="N136" s="60"/>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3"/>
    </row>
    <row r="137" spans="2:56" s="97" customFormat="1" ht="12" customHeight="1" x14ac:dyDescent="0.25">
      <c r="B137" s="11"/>
      <c r="C137" s="35"/>
      <c r="D137" s="36"/>
      <c r="E137" s="36"/>
      <c r="F137" s="36"/>
      <c r="G137" s="36"/>
      <c r="H137" s="180"/>
      <c r="I137" s="180"/>
      <c r="J137" s="180"/>
      <c r="K137" s="180"/>
      <c r="L137" s="180"/>
      <c r="M137" s="180"/>
      <c r="N137" s="60"/>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3"/>
    </row>
    <row r="138" spans="2:56" s="97" customFormat="1" ht="12" customHeight="1" x14ac:dyDescent="0.25">
      <c r="B138" s="11"/>
      <c r="C138" s="35"/>
      <c r="D138" s="36"/>
      <c r="E138" s="36"/>
      <c r="F138" s="36"/>
      <c r="G138" s="36"/>
      <c r="H138" s="180"/>
      <c r="I138" s="180"/>
      <c r="J138" s="180"/>
      <c r="K138" s="180"/>
      <c r="L138" s="180"/>
      <c r="M138" s="180"/>
      <c r="N138" s="60"/>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3"/>
    </row>
    <row r="139" spans="2:56" s="97" customFormat="1" ht="12" customHeight="1" x14ac:dyDescent="0.25">
      <c r="B139" s="11"/>
      <c r="C139" s="35"/>
      <c r="D139" s="36"/>
      <c r="E139" s="36"/>
      <c r="F139" s="36"/>
      <c r="G139" s="36"/>
      <c r="H139" s="180"/>
      <c r="I139" s="180"/>
      <c r="J139" s="180"/>
      <c r="K139" s="180"/>
      <c r="L139" s="180"/>
      <c r="M139" s="180"/>
      <c r="N139" s="60"/>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3"/>
    </row>
    <row r="140" spans="2:56" s="97" customFormat="1" ht="4.9000000000000004" customHeight="1" x14ac:dyDescent="0.25">
      <c r="B140" s="11"/>
      <c r="C140" s="35"/>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12"/>
      <c r="AN140" s="12"/>
      <c r="AO140" s="12"/>
      <c r="AP140" s="12"/>
      <c r="AQ140" s="12"/>
      <c r="AR140" s="12"/>
      <c r="AS140" s="12"/>
      <c r="AT140" s="12"/>
      <c r="AU140" s="12"/>
      <c r="AV140" s="12"/>
      <c r="AW140" s="12"/>
      <c r="AX140" s="12"/>
      <c r="AY140" s="12"/>
      <c r="AZ140" s="12"/>
      <c r="BA140" s="12"/>
      <c r="BB140" s="12"/>
      <c r="BC140" s="12"/>
      <c r="BD140" s="13"/>
    </row>
    <row r="141" spans="2:56" s="97" customFormat="1" ht="12" customHeight="1" thickBot="1" x14ac:dyDescent="0.3">
      <c r="B141" s="11"/>
      <c r="C141" s="35"/>
      <c r="D141" s="36"/>
      <c r="E141" s="36"/>
      <c r="F141" s="36"/>
      <c r="G141" s="36"/>
      <c r="H141" s="177" t="str">
        <f>IF(COUNTA(O104)=1,H104," ")</f>
        <v xml:space="preserve"> </v>
      </c>
      <c r="I141" s="177"/>
      <c r="J141" s="177"/>
      <c r="K141" s="177"/>
      <c r="L141" s="177"/>
      <c r="M141" s="177"/>
      <c r="N141" s="36"/>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3"/>
    </row>
    <row r="142" spans="2:56" s="97" customFormat="1" ht="12" customHeight="1" x14ac:dyDescent="0.25">
      <c r="B142" s="11"/>
      <c r="C142" s="35"/>
      <c r="D142" s="36"/>
      <c r="E142" s="36"/>
      <c r="F142" s="36"/>
      <c r="G142" s="36"/>
      <c r="H142" s="179" t="str">
        <f>IF(COUNTA(O104)=1,O104," ")</f>
        <v xml:space="preserve"> </v>
      </c>
      <c r="I142" s="179"/>
      <c r="J142" s="179"/>
      <c r="K142" s="179"/>
      <c r="L142" s="179"/>
      <c r="M142" s="179"/>
      <c r="N142" s="60"/>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3"/>
    </row>
    <row r="143" spans="2:56" s="97" customFormat="1" ht="12" customHeight="1" x14ac:dyDescent="0.25">
      <c r="B143" s="11"/>
      <c r="C143" s="35"/>
      <c r="D143" s="36"/>
      <c r="E143" s="36"/>
      <c r="F143" s="36"/>
      <c r="G143" s="36"/>
      <c r="H143" s="180"/>
      <c r="I143" s="180"/>
      <c r="J143" s="180"/>
      <c r="K143" s="180"/>
      <c r="L143" s="180"/>
      <c r="M143" s="180"/>
      <c r="N143" s="60"/>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3"/>
    </row>
    <row r="144" spans="2:56" s="97" customFormat="1" ht="12" customHeight="1" x14ac:dyDescent="0.25">
      <c r="B144" s="11"/>
      <c r="C144" s="35"/>
      <c r="D144" s="36"/>
      <c r="E144" s="36"/>
      <c r="F144" s="36"/>
      <c r="G144" s="36"/>
      <c r="H144" s="180"/>
      <c r="I144" s="180"/>
      <c r="J144" s="180"/>
      <c r="K144" s="180"/>
      <c r="L144" s="180"/>
      <c r="M144" s="180"/>
      <c r="N144" s="60"/>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3"/>
    </row>
    <row r="145" spans="2:56" s="97" customFormat="1" ht="12" customHeight="1" x14ac:dyDescent="0.25">
      <c r="B145" s="11"/>
      <c r="C145" s="35"/>
      <c r="D145" s="36"/>
      <c r="E145" s="36"/>
      <c r="F145" s="36"/>
      <c r="G145" s="36"/>
      <c r="H145" s="180"/>
      <c r="I145" s="180"/>
      <c r="J145" s="180"/>
      <c r="K145" s="180"/>
      <c r="L145" s="180"/>
      <c r="M145" s="180"/>
      <c r="N145" s="60"/>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3"/>
    </row>
    <row r="146" spans="2:56" s="97" customFormat="1" ht="12" customHeight="1" x14ac:dyDescent="0.25">
      <c r="B146" s="11"/>
      <c r="C146" s="35"/>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12"/>
      <c r="AN146" s="12"/>
      <c r="AO146" s="12"/>
      <c r="AP146" s="12"/>
      <c r="AQ146" s="12"/>
      <c r="AR146" s="12"/>
      <c r="AS146" s="12"/>
      <c r="AT146" s="12"/>
      <c r="AU146" s="12"/>
      <c r="AV146" s="12"/>
      <c r="AW146" s="12"/>
      <c r="AX146" s="12"/>
      <c r="AY146" s="12"/>
      <c r="AZ146" s="12"/>
      <c r="BA146" s="12"/>
      <c r="BB146" s="12"/>
      <c r="BC146" s="12"/>
      <c r="BD146" s="13"/>
    </row>
    <row r="147" spans="2:56" s="97" customFormat="1" ht="12" customHeight="1" thickBot="1" x14ac:dyDescent="0.3">
      <c r="B147" s="11"/>
      <c r="C147" s="50"/>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2"/>
      <c r="AN147" s="52"/>
      <c r="AO147" s="52"/>
      <c r="AP147" s="52"/>
      <c r="AQ147" s="52"/>
      <c r="AR147" s="52"/>
      <c r="AS147" s="52"/>
      <c r="AT147" s="52"/>
      <c r="AU147" s="52"/>
      <c r="AV147" s="52"/>
      <c r="AW147" s="52"/>
      <c r="AX147" s="52"/>
      <c r="AY147" s="52"/>
      <c r="AZ147" s="52"/>
      <c r="BA147" s="52"/>
      <c r="BB147" s="52"/>
      <c r="BC147" s="52"/>
      <c r="BD147" s="53"/>
    </row>
    <row r="148" spans="2:56" s="97" customFormat="1" ht="12" customHeight="1" x14ac:dyDescent="0.25">
      <c r="B148" s="1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12"/>
      <c r="AN148" s="12"/>
      <c r="AO148" s="12"/>
      <c r="AP148" s="12"/>
      <c r="AQ148" s="12"/>
      <c r="AR148" s="12"/>
      <c r="AS148" s="12"/>
      <c r="AT148" s="12"/>
      <c r="AU148" s="12"/>
      <c r="AV148" s="12"/>
      <c r="AW148" s="12"/>
      <c r="AX148" s="12"/>
      <c r="AY148" s="12"/>
      <c r="AZ148" s="12"/>
      <c r="BA148" s="12"/>
      <c r="BB148" s="12"/>
      <c r="BC148" s="12"/>
      <c r="BD148" s="12"/>
    </row>
    <row r="149" spans="2:56" s="97" customFormat="1" ht="12" customHeight="1" x14ac:dyDescent="0.25">
      <c r="B149" s="1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12"/>
      <c r="AN149" s="12"/>
      <c r="AO149" s="12"/>
      <c r="AP149" s="12"/>
      <c r="AQ149" s="12"/>
      <c r="AR149" s="12"/>
      <c r="AS149" s="12"/>
      <c r="AT149" s="12"/>
      <c r="AU149" s="12"/>
      <c r="AV149" s="12"/>
      <c r="AW149" s="12"/>
      <c r="AX149" s="12"/>
      <c r="AY149" s="12"/>
      <c r="AZ149" s="12"/>
      <c r="BA149" s="12"/>
      <c r="BB149" s="12"/>
      <c r="BC149" s="12"/>
      <c r="BD149" s="12"/>
    </row>
    <row r="150" spans="2:56" s="97" customFormat="1" ht="12" customHeight="1" x14ac:dyDescent="0.25">
      <c r="B150" s="1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12"/>
      <c r="AN150" s="12"/>
      <c r="AO150" s="149" t="s">
        <v>156</v>
      </c>
      <c r="AP150" s="149"/>
      <c r="AQ150" s="149"/>
      <c r="AR150" s="149"/>
      <c r="AS150" s="149"/>
      <c r="AT150" s="149"/>
      <c r="AU150" s="149"/>
      <c r="AV150" s="149"/>
      <c r="AW150" s="149"/>
      <c r="AX150" s="149"/>
      <c r="AY150" s="149"/>
      <c r="AZ150" s="149"/>
      <c r="BA150" s="149"/>
      <c r="BB150" s="149"/>
      <c r="BC150" s="149"/>
      <c r="BD150" s="12"/>
    </row>
    <row r="151" spans="2:56" s="97" customFormat="1" ht="12" customHeight="1" x14ac:dyDescent="0.25">
      <c r="B151" s="1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12"/>
      <c r="AN151" s="12"/>
      <c r="AO151" s="12"/>
      <c r="AP151" s="12"/>
      <c r="AQ151" s="12"/>
      <c r="AR151" s="12"/>
      <c r="AS151" s="12"/>
      <c r="AT151" s="12"/>
      <c r="AU151" s="12"/>
      <c r="AV151" s="12"/>
      <c r="AW151" s="12"/>
      <c r="AX151" s="12"/>
      <c r="AY151" s="12"/>
      <c r="AZ151" s="12"/>
      <c r="BA151" s="12"/>
      <c r="BB151" s="12"/>
      <c r="BC151" s="12"/>
      <c r="BD151" s="12"/>
    </row>
    <row r="152" spans="2:56" s="97" customFormat="1" ht="12" customHeight="1" x14ac:dyDescent="0.25">
      <c r="B152" s="1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12"/>
      <c r="AN152" s="12"/>
      <c r="AO152" s="12"/>
      <c r="AP152" s="12"/>
      <c r="AQ152" s="12"/>
      <c r="AR152" s="12"/>
      <c r="AS152" s="12"/>
      <c r="AT152" s="12"/>
      <c r="AU152" s="12"/>
      <c r="AV152" s="12"/>
      <c r="AW152" s="12"/>
      <c r="AX152" s="12"/>
      <c r="AY152" s="12"/>
      <c r="AZ152" s="12"/>
      <c r="BA152" s="12"/>
      <c r="BB152" s="12"/>
      <c r="BC152" s="12"/>
      <c r="BD152" s="12"/>
    </row>
    <row r="153" spans="2:56" s="97" customFormat="1" ht="12" customHeight="1" thickBot="1" x14ac:dyDescent="0.3">
      <c r="B153" s="1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2"/>
      <c r="AN153" s="52"/>
      <c r="AO153" s="52"/>
      <c r="AP153" s="52"/>
      <c r="AQ153" s="52"/>
      <c r="AR153" s="52"/>
      <c r="AS153" s="52"/>
      <c r="AT153" s="52"/>
      <c r="AU153" s="52"/>
      <c r="AV153" s="52"/>
      <c r="AW153" s="52"/>
      <c r="AX153" s="52"/>
      <c r="AY153" s="52"/>
      <c r="AZ153" s="52"/>
      <c r="BA153" s="52"/>
      <c r="BB153" s="52"/>
      <c r="BC153" s="52"/>
      <c r="BD153" s="52"/>
    </row>
    <row r="154" spans="2:56" s="97" customFormat="1" ht="12" customHeight="1" x14ac:dyDescent="0.25">
      <c r="B154" s="65"/>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12"/>
      <c r="AN154" s="12"/>
      <c r="AO154" s="12"/>
      <c r="AP154" s="12"/>
      <c r="AQ154" s="12"/>
      <c r="AR154" s="12"/>
      <c r="AS154" s="12"/>
      <c r="AT154" s="12"/>
      <c r="AU154" s="12"/>
      <c r="AV154" s="12"/>
      <c r="AW154" s="12"/>
      <c r="AX154" s="12"/>
      <c r="AY154" s="12"/>
      <c r="AZ154" s="12"/>
      <c r="BA154" s="12"/>
      <c r="BB154" s="12"/>
      <c r="BC154" s="12"/>
      <c r="BD154" s="38"/>
    </row>
    <row r="155" spans="2:56" s="97" customFormat="1" ht="12" customHeight="1" thickBot="1" x14ac:dyDescent="0.3">
      <c r="B155" s="11"/>
      <c r="C155" s="35"/>
      <c r="D155" s="36"/>
      <c r="E155" s="36"/>
      <c r="F155" s="36"/>
      <c r="G155" s="36"/>
      <c r="H155" s="177" t="str">
        <f>IF(COUNTA(O106)=1,H106," ")</f>
        <v xml:space="preserve"> </v>
      </c>
      <c r="I155" s="177"/>
      <c r="J155" s="177"/>
      <c r="K155" s="177"/>
      <c r="L155" s="177"/>
      <c r="M155" s="177"/>
      <c r="N155" s="36"/>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3"/>
    </row>
    <row r="156" spans="2:56" s="97" customFormat="1" ht="12" customHeight="1" x14ac:dyDescent="0.25">
      <c r="B156" s="11"/>
      <c r="C156" s="35"/>
      <c r="D156" s="36"/>
      <c r="E156" s="36"/>
      <c r="F156" s="36"/>
      <c r="G156" s="36"/>
      <c r="H156" s="179" t="str">
        <f>IF(COUNTA(O106)=1,O106," ")</f>
        <v xml:space="preserve"> </v>
      </c>
      <c r="I156" s="179"/>
      <c r="J156" s="179"/>
      <c r="K156" s="179"/>
      <c r="L156" s="179"/>
      <c r="M156" s="179"/>
      <c r="N156" s="60"/>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3"/>
    </row>
    <row r="157" spans="2:56" s="97" customFormat="1" ht="12" customHeight="1" x14ac:dyDescent="0.25">
      <c r="B157" s="11"/>
      <c r="C157" s="35"/>
      <c r="D157" s="36"/>
      <c r="E157" s="36"/>
      <c r="F157" s="36"/>
      <c r="G157" s="36"/>
      <c r="H157" s="180"/>
      <c r="I157" s="180"/>
      <c r="J157" s="180"/>
      <c r="K157" s="180"/>
      <c r="L157" s="180"/>
      <c r="M157" s="180"/>
      <c r="N157" s="60"/>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3"/>
    </row>
    <row r="158" spans="2:56" s="97" customFormat="1" ht="12" customHeight="1" x14ac:dyDescent="0.25">
      <c r="B158" s="11"/>
      <c r="C158" s="35"/>
      <c r="D158" s="36"/>
      <c r="E158" s="36"/>
      <c r="F158" s="36"/>
      <c r="G158" s="36"/>
      <c r="H158" s="180"/>
      <c r="I158" s="180"/>
      <c r="J158" s="180"/>
      <c r="K158" s="180"/>
      <c r="L158" s="180"/>
      <c r="M158" s="180"/>
      <c r="N158" s="60"/>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3"/>
    </row>
    <row r="159" spans="2:56" s="97" customFormat="1" ht="12" customHeight="1" x14ac:dyDescent="0.25">
      <c r="B159" s="11"/>
      <c r="C159" s="35"/>
      <c r="D159" s="36"/>
      <c r="E159" s="36"/>
      <c r="F159" s="36"/>
      <c r="G159" s="36"/>
      <c r="H159" s="180"/>
      <c r="I159" s="180"/>
      <c r="J159" s="180"/>
      <c r="K159" s="180"/>
      <c r="L159" s="180"/>
      <c r="M159" s="180"/>
      <c r="N159" s="60"/>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3"/>
    </row>
    <row r="160" spans="2:56" s="97" customFormat="1" ht="12" customHeight="1" x14ac:dyDescent="0.25">
      <c r="B160" s="11"/>
      <c r="C160" s="35"/>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12"/>
      <c r="AN160" s="12"/>
      <c r="AO160" s="12"/>
      <c r="AP160" s="12"/>
      <c r="AQ160" s="12"/>
      <c r="AR160" s="12"/>
      <c r="AS160" s="12"/>
      <c r="AT160" s="12"/>
      <c r="AU160" s="12"/>
      <c r="AV160" s="12"/>
      <c r="AW160" s="12"/>
      <c r="AX160" s="12"/>
      <c r="AY160" s="12"/>
      <c r="AZ160" s="12"/>
      <c r="BA160" s="12"/>
      <c r="BB160" s="12"/>
      <c r="BC160" s="12"/>
      <c r="BD160" s="13"/>
    </row>
    <row r="161" spans="2:56" ht="15" customHeight="1" x14ac:dyDescent="0.25">
      <c r="B161" s="11"/>
      <c r="C161" s="35"/>
      <c r="D161" s="161" t="s">
        <v>109</v>
      </c>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3"/>
    </row>
    <row r="162" spans="2:56" ht="12" customHeight="1" x14ac:dyDescent="0.25">
      <c r="B162" s="11"/>
      <c r="C162" s="35"/>
      <c r="D162" s="36"/>
      <c r="E162" s="36"/>
      <c r="F162" s="36"/>
      <c r="G162" s="36"/>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13"/>
    </row>
    <row r="163" spans="2:56" ht="12" customHeight="1" x14ac:dyDescent="0.25">
      <c r="B163" s="11"/>
      <c r="C163" s="35"/>
      <c r="D163" s="36"/>
      <c r="E163" s="36"/>
      <c r="F163" s="36"/>
      <c r="G163" s="36"/>
      <c r="H163" s="153" t="s">
        <v>147</v>
      </c>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3"/>
    </row>
    <row r="164" spans="2:56" ht="4.9000000000000004" customHeight="1" x14ac:dyDescent="0.25">
      <c r="B164" s="11"/>
      <c r="C164" s="35"/>
      <c r="D164" s="36"/>
      <c r="E164" s="36"/>
      <c r="F164" s="36"/>
      <c r="G164" s="36"/>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13"/>
    </row>
    <row r="165" spans="2:56" ht="12" customHeight="1" thickBot="1" x14ac:dyDescent="0.3">
      <c r="B165" s="11"/>
      <c r="C165" s="35"/>
      <c r="D165" s="36"/>
      <c r="E165" s="36"/>
      <c r="F165" s="36"/>
      <c r="G165" s="36"/>
      <c r="H165" s="170" t="s">
        <v>69</v>
      </c>
      <c r="I165" s="170"/>
      <c r="J165" s="170"/>
      <c r="K165" s="170"/>
      <c r="L165" s="170"/>
      <c r="M165" s="170"/>
      <c r="N165" s="36"/>
      <c r="O165" s="163" t="s">
        <v>59</v>
      </c>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3"/>
    </row>
    <row r="166" spans="2:56" ht="4.9000000000000004" customHeight="1" x14ac:dyDescent="0.25">
      <c r="B166" s="11"/>
      <c r="C166" s="35"/>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60"/>
      <c r="AN166" s="60"/>
      <c r="AO166" s="60"/>
      <c r="AP166" s="60"/>
      <c r="AQ166" s="60"/>
      <c r="AR166" s="60"/>
      <c r="AS166" s="60"/>
      <c r="AT166" s="60"/>
      <c r="AU166" s="60"/>
      <c r="AV166" s="60"/>
      <c r="AW166" s="60"/>
      <c r="AX166" s="60"/>
      <c r="AY166" s="60"/>
      <c r="AZ166" s="60"/>
      <c r="BA166" s="60"/>
      <c r="BB166" s="60"/>
      <c r="BC166" s="60"/>
      <c r="BD166" s="13"/>
    </row>
    <row r="167" spans="2:56" ht="12" customHeight="1" thickBot="1" x14ac:dyDescent="0.3">
      <c r="B167" s="11"/>
      <c r="C167" s="35"/>
      <c r="D167" s="36"/>
      <c r="E167" s="36"/>
      <c r="F167" s="36"/>
      <c r="G167" s="36"/>
      <c r="H167" s="177" t="s">
        <v>63</v>
      </c>
      <c r="I167" s="177"/>
      <c r="J167" s="177"/>
      <c r="K167" s="177"/>
      <c r="L167" s="177"/>
      <c r="M167" s="177"/>
      <c r="N167" s="3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3"/>
    </row>
    <row r="168" spans="2:56" ht="12" customHeight="1" x14ac:dyDescent="0.25">
      <c r="B168" s="11"/>
      <c r="C168" s="35"/>
      <c r="D168" s="36"/>
      <c r="E168" s="36"/>
      <c r="F168" s="36"/>
      <c r="G168" s="36"/>
      <c r="H168" s="60"/>
      <c r="I168" s="60"/>
      <c r="J168" s="60"/>
      <c r="K168" s="60"/>
      <c r="L168" s="60"/>
      <c r="M168" s="60"/>
      <c r="N168" s="60"/>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3"/>
    </row>
    <row r="169" spans="2:56" s="137" customFormat="1" ht="12" customHeight="1" x14ac:dyDescent="0.25">
      <c r="B169" s="11"/>
      <c r="C169" s="35"/>
      <c r="D169" s="36"/>
      <c r="E169" s="36"/>
      <c r="F169" s="36"/>
      <c r="G169" s="36"/>
      <c r="H169" s="60"/>
      <c r="I169" s="60"/>
      <c r="J169" s="60"/>
      <c r="K169" s="60"/>
      <c r="L169" s="60"/>
      <c r="M169" s="60"/>
      <c r="N169" s="60"/>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3"/>
    </row>
    <row r="170" spans="2:56" ht="12" customHeight="1" x14ac:dyDescent="0.25">
      <c r="B170" s="11"/>
      <c r="C170" s="35"/>
      <c r="D170" s="36"/>
      <c r="E170" s="36"/>
      <c r="F170" s="36"/>
      <c r="G170" s="36"/>
      <c r="H170" s="60"/>
      <c r="I170" s="60"/>
      <c r="J170" s="60"/>
      <c r="K170" s="60"/>
      <c r="L170" s="60"/>
      <c r="M170" s="60"/>
      <c r="N170" s="60"/>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3"/>
    </row>
    <row r="171" spans="2:56" ht="12" customHeight="1" x14ac:dyDescent="0.25">
      <c r="B171" s="65"/>
      <c r="C171" s="36"/>
      <c r="D171" s="36"/>
      <c r="E171" s="36"/>
      <c r="F171" s="36"/>
      <c r="G171" s="36"/>
      <c r="H171" s="60"/>
      <c r="I171" s="60"/>
      <c r="J171" s="60"/>
      <c r="K171" s="60"/>
      <c r="L171" s="60"/>
      <c r="M171" s="60"/>
      <c r="N171" s="60"/>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3"/>
    </row>
    <row r="172" spans="2:56" ht="4.9000000000000004" customHeight="1" x14ac:dyDescent="0.25">
      <c r="B172" s="11"/>
      <c r="C172" s="35"/>
      <c r="D172" s="36"/>
      <c r="E172" s="36"/>
      <c r="F172" s="36"/>
      <c r="G172" s="36"/>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13"/>
    </row>
    <row r="173" spans="2:56" ht="12" customHeight="1" thickBot="1" x14ac:dyDescent="0.3">
      <c r="B173" s="11"/>
      <c r="C173" s="35"/>
      <c r="D173" s="36"/>
      <c r="E173" s="36"/>
      <c r="F173" s="36"/>
      <c r="G173" s="36"/>
      <c r="H173" s="177" t="s">
        <v>64</v>
      </c>
      <c r="I173" s="177"/>
      <c r="J173" s="177"/>
      <c r="K173" s="177"/>
      <c r="L173" s="177"/>
      <c r="M173" s="177"/>
      <c r="N173" s="3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3"/>
    </row>
    <row r="174" spans="2:56" ht="12" customHeight="1" x14ac:dyDescent="0.25">
      <c r="B174" s="11"/>
      <c r="C174" s="35"/>
      <c r="D174" s="36"/>
      <c r="E174" s="36"/>
      <c r="F174" s="36"/>
      <c r="G174" s="36"/>
      <c r="H174" s="60"/>
      <c r="I174" s="60"/>
      <c r="J174" s="60"/>
      <c r="K174" s="60"/>
      <c r="L174" s="60"/>
      <c r="M174" s="60"/>
      <c r="N174" s="60"/>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3"/>
    </row>
    <row r="175" spans="2:56" s="137" customFormat="1" ht="12" customHeight="1" x14ac:dyDescent="0.25">
      <c r="B175" s="11"/>
      <c r="C175" s="35"/>
      <c r="D175" s="36"/>
      <c r="E175" s="36"/>
      <c r="F175" s="36"/>
      <c r="G175" s="36"/>
      <c r="H175" s="60"/>
      <c r="I175" s="60"/>
      <c r="J175" s="60"/>
      <c r="K175" s="60"/>
      <c r="L175" s="60"/>
      <c r="M175" s="60"/>
      <c r="N175" s="60"/>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3"/>
    </row>
    <row r="176" spans="2:56" ht="12" customHeight="1" x14ac:dyDescent="0.25">
      <c r="B176" s="11"/>
      <c r="C176" s="35"/>
      <c r="D176" s="36"/>
      <c r="E176" s="36"/>
      <c r="F176" s="36"/>
      <c r="G176" s="36"/>
      <c r="H176" s="60"/>
      <c r="I176" s="60"/>
      <c r="J176" s="60"/>
      <c r="K176" s="60"/>
      <c r="L176" s="60"/>
      <c r="M176" s="60"/>
      <c r="N176" s="60"/>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3"/>
    </row>
    <row r="177" spans="2:56" ht="12" customHeight="1" x14ac:dyDescent="0.25">
      <c r="B177" s="11"/>
      <c r="C177" s="35"/>
      <c r="D177" s="36"/>
      <c r="E177" s="36"/>
      <c r="F177" s="36"/>
      <c r="G177" s="36"/>
      <c r="H177" s="60"/>
      <c r="I177" s="60"/>
      <c r="J177" s="60"/>
      <c r="K177" s="60"/>
      <c r="L177" s="60"/>
      <c r="M177" s="60"/>
      <c r="N177" s="60"/>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3"/>
    </row>
    <row r="178" spans="2:56" ht="4.9000000000000004" customHeight="1" x14ac:dyDescent="0.25">
      <c r="B178" s="11"/>
      <c r="C178" s="35"/>
      <c r="D178" s="36"/>
      <c r="E178" s="36"/>
      <c r="F178" s="36"/>
      <c r="G178" s="36"/>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13"/>
    </row>
    <row r="179" spans="2:56" ht="12" customHeight="1" thickBot="1" x14ac:dyDescent="0.3">
      <c r="B179" s="11"/>
      <c r="C179" s="35"/>
      <c r="D179" s="36"/>
      <c r="E179" s="36"/>
      <c r="F179" s="36"/>
      <c r="G179" s="36"/>
      <c r="H179" s="177" t="s">
        <v>65</v>
      </c>
      <c r="I179" s="177"/>
      <c r="J179" s="177"/>
      <c r="K179" s="177"/>
      <c r="L179" s="177"/>
      <c r="M179" s="177"/>
      <c r="N179" s="3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3"/>
    </row>
    <row r="180" spans="2:56" ht="12" customHeight="1" x14ac:dyDescent="0.25">
      <c r="B180" s="11"/>
      <c r="C180" s="35"/>
      <c r="D180" s="36"/>
      <c r="E180" s="36"/>
      <c r="F180" s="36"/>
      <c r="G180" s="36"/>
      <c r="H180" s="60"/>
      <c r="I180" s="60"/>
      <c r="J180" s="60"/>
      <c r="K180" s="60"/>
      <c r="L180" s="60"/>
      <c r="M180" s="60"/>
      <c r="N180" s="60"/>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3"/>
    </row>
    <row r="181" spans="2:56" s="137" customFormat="1" ht="12" customHeight="1" x14ac:dyDescent="0.25">
      <c r="B181" s="11"/>
      <c r="C181" s="35"/>
      <c r="D181" s="36"/>
      <c r="E181" s="36"/>
      <c r="F181" s="36"/>
      <c r="G181" s="36"/>
      <c r="H181" s="60"/>
      <c r="I181" s="60"/>
      <c r="J181" s="60"/>
      <c r="K181" s="60"/>
      <c r="L181" s="60"/>
      <c r="M181" s="60"/>
      <c r="N181" s="60"/>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3"/>
    </row>
    <row r="182" spans="2:56" ht="12" customHeight="1" x14ac:dyDescent="0.25">
      <c r="B182" s="11"/>
      <c r="C182" s="35"/>
      <c r="D182" s="36"/>
      <c r="E182" s="36"/>
      <c r="F182" s="36"/>
      <c r="G182" s="36"/>
      <c r="H182" s="60"/>
      <c r="I182" s="60"/>
      <c r="J182" s="60"/>
      <c r="K182" s="60"/>
      <c r="L182" s="60"/>
      <c r="M182" s="60"/>
      <c r="N182" s="60"/>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3"/>
    </row>
    <row r="183" spans="2:56" ht="12" customHeight="1" x14ac:dyDescent="0.25">
      <c r="B183" s="11"/>
      <c r="C183" s="35"/>
      <c r="D183" s="36"/>
      <c r="E183" s="36"/>
      <c r="F183" s="36"/>
      <c r="G183" s="36"/>
      <c r="H183" s="60"/>
      <c r="I183" s="60"/>
      <c r="J183" s="60"/>
      <c r="K183" s="60"/>
      <c r="L183" s="60"/>
      <c r="M183" s="60"/>
      <c r="N183" s="60"/>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3"/>
    </row>
    <row r="184" spans="2:56" ht="12" customHeight="1" x14ac:dyDescent="0.25">
      <c r="B184" s="11"/>
      <c r="C184" s="35"/>
      <c r="D184" s="36"/>
      <c r="E184" s="36"/>
      <c r="F184" s="36"/>
      <c r="G184" s="36"/>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13"/>
    </row>
    <row r="185" spans="2:56" ht="12" customHeight="1" thickBot="1" x14ac:dyDescent="0.3">
      <c r="B185" s="11"/>
      <c r="C185" s="35"/>
      <c r="D185" s="36"/>
      <c r="E185" s="36"/>
      <c r="F185" s="36"/>
      <c r="G185" s="36"/>
      <c r="H185" s="177" t="s">
        <v>66</v>
      </c>
      <c r="I185" s="177"/>
      <c r="J185" s="177"/>
      <c r="K185" s="177"/>
      <c r="L185" s="177"/>
      <c r="M185" s="177"/>
      <c r="N185" s="3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3"/>
    </row>
    <row r="186" spans="2:56" ht="12" customHeight="1" thickBot="1" x14ac:dyDescent="0.3">
      <c r="B186" s="11"/>
      <c r="C186" s="35"/>
      <c r="D186" s="36"/>
      <c r="E186" s="36"/>
      <c r="F186" s="36"/>
      <c r="G186" s="36"/>
      <c r="H186" s="177"/>
      <c r="I186" s="177"/>
      <c r="J186" s="177"/>
      <c r="K186" s="177"/>
      <c r="L186" s="177"/>
      <c r="M186" s="177"/>
      <c r="N186" s="60"/>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3"/>
    </row>
    <row r="187" spans="2:56" ht="12" customHeight="1" x14ac:dyDescent="0.25">
      <c r="B187" s="11"/>
      <c r="C187" s="35"/>
      <c r="D187" s="36"/>
      <c r="E187" s="36"/>
      <c r="F187" s="36"/>
      <c r="G187" s="36"/>
      <c r="H187" s="60"/>
      <c r="I187" s="60"/>
      <c r="J187" s="60"/>
      <c r="K187" s="60"/>
      <c r="L187" s="60"/>
      <c r="M187" s="60"/>
      <c r="N187" s="60"/>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3"/>
    </row>
    <row r="188" spans="2:56" ht="12" customHeight="1" x14ac:dyDescent="0.25">
      <c r="B188" s="11"/>
      <c r="C188" s="35"/>
      <c r="D188" s="36"/>
      <c r="E188" s="36"/>
      <c r="F188" s="36"/>
      <c r="G188" s="36"/>
      <c r="H188" s="60"/>
      <c r="I188" s="60"/>
      <c r="J188" s="60"/>
      <c r="K188" s="60"/>
      <c r="L188" s="60"/>
      <c r="M188" s="60"/>
      <c r="N188" s="60"/>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3"/>
    </row>
    <row r="189" spans="2:56" ht="12" customHeight="1" x14ac:dyDescent="0.25">
      <c r="B189" s="11"/>
      <c r="C189" s="35"/>
      <c r="D189" s="36"/>
      <c r="E189" s="36"/>
      <c r="F189" s="36"/>
      <c r="G189" s="36"/>
      <c r="H189" s="60"/>
      <c r="I189" s="60"/>
      <c r="J189" s="60"/>
      <c r="K189" s="60"/>
      <c r="L189" s="60"/>
      <c r="M189" s="60"/>
      <c r="N189" s="60"/>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3"/>
    </row>
    <row r="190" spans="2:56" ht="12" customHeight="1" x14ac:dyDescent="0.25">
      <c r="B190" s="11"/>
      <c r="C190" s="35"/>
      <c r="D190" s="36"/>
      <c r="E190" s="36"/>
      <c r="F190" s="36"/>
      <c r="G190" s="36"/>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13"/>
    </row>
    <row r="191" spans="2:56" ht="12" customHeight="1" thickBot="1" x14ac:dyDescent="0.3">
      <c r="B191" s="11"/>
      <c r="C191" s="35"/>
      <c r="D191" s="36"/>
      <c r="E191" s="36"/>
      <c r="F191" s="36"/>
      <c r="G191" s="36"/>
      <c r="H191" s="177" t="s">
        <v>67</v>
      </c>
      <c r="I191" s="177"/>
      <c r="J191" s="177"/>
      <c r="K191" s="177"/>
      <c r="L191" s="177"/>
      <c r="M191" s="177"/>
      <c r="N191" s="60"/>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1"/>
      <c r="AY191" s="181"/>
      <c r="AZ191" s="181"/>
      <c r="BA191" s="181"/>
      <c r="BB191" s="181"/>
      <c r="BC191" s="181"/>
      <c r="BD191" s="13"/>
    </row>
    <row r="192" spans="2:56" ht="12" customHeight="1" thickBot="1" x14ac:dyDescent="0.3">
      <c r="B192" s="11"/>
      <c r="C192" s="35"/>
      <c r="D192" s="36"/>
      <c r="E192" s="36"/>
      <c r="F192" s="36"/>
      <c r="G192" s="36"/>
      <c r="H192" s="177"/>
      <c r="I192" s="177"/>
      <c r="J192" s="177"/>
      <c r="K192" s="177"/>
      <c r="L192" s="177"/>
      <c r="M192" s="177"/>
      <c r="N192" s="60"/>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c r="AT192" s="181"/>
      <c r="AU192" s="181"/>
      <c r="AV192" s="181"/>
      <c r="AW192" s="181"/>
      <c r="AX192" s="181"/>
      <c r="AY192" s="181"/>
      <c r="AZ192" s="181"/>
      <c r="BA192" s="181"/>
      <c r="BB192" s="181"/>
      <c r="BC192" s="181"/>
      <c r="BD192" s="13"/>
    </row>
    <row r="193" spans="2:56" ht="12" customHeight="1" x14ac:dyDescent="0.25">
      <c r="B193" s="11"/>
      <c r="C193" s="35"/>
      <c r="D193" s="36"/>
      <c r="E193" s="36"/>
      <c r="F193" s="36"/>
      <c r="G193" s="36"/>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13"/>
    </row>
    <row r="194" spans="2:56" ht="12" customHeight="1" x14ac:dyDescent="0.25">
      <c r="B194" s="11"/>
      <c r="C194" s="35"/>
      <c r="D194" s="36"/>
      <c r="E194" s="36"/>
      <c r="F194" s="36"/>
      <c r="G194" s="36"/>
      <c r="H194" s="153" t="s">
        <v>172</v>
      </c>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3"/>
    </row>
    <row r="195" spans="2:56" ht="4.9000000000000004" customHeight="1" x14ac:dyDescent="0.25">
      <c r="B195" s="11"/>
      <c r="C195" s="35"/>
      <c r="D195" s="36"/>
      <c r="E195" s="36"/>
      <c r="F195" s="36"/>
      <c r="G195" s="36"/>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13"/>
    </row>
    <row r="196" spans="2:56" s="97" customFormat="1" ht="12" customHeight="1" x14ac:dyDescent="0.25">
      <c r="B196" s="11"/>
      <c r="C196" s="35"/>
      <c r="D196" s="36"/>
      <c r="E196" s="36"/>
      <c r="F196" s="36"/>
      <c r="G196" s="36"/>
      <c r="H196" s="171" t="s">
        <v>186</v>
      </c>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c r="AV196" s="171"/>
      <c r="AW196" s="171"/>
      <c r="AX196" s="171"/>
      <c r="AY196" s="171"/>
      <c r="AZ196" s="171"/>
      <c r="BA196" s="171"/>
      <c r="BB196" s="171"/>
      <c r="BC196" s="171"/>
      <c r="BD196" s="13"/>
    </row>
    <row r="197" spans="2:56" s="97" customFormat="1" ht="4.9000000000000004" customHeight="1" x14ac:dyDescent="0.25">
      <c r="B197" s="11"/>
      <c r="C197" s="35"/>
      <c r="D197" s="36"/>
      <c r="E197" s="36"/>
      <c r="F197" s="36"/>
      <c r="G197" s="36"/>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13"/>
    </row>
    <row r="198" spans="2:56" s="97" customFormat="1" ht="12" customHeight="1" thickBot="1" x14ac:dyDescent="0.3">
      <c r="B198" s="11"/>
      <c r="C198" s="35"/>
      <c r="D198" s="36"/>
      <c r="E198" s="36"/>
      <c r="F198" s="36"/>
      <c r="G198" s="36"/>
      <c r="H198" s="163" t="s">
        <v>55</v>
      </c>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O198" s="163"/>
      <c r="AP198" s="163"/>
      <c r="AQ198" s="163"/>
      <c r="AR198" s="60"/>
      <c r="AS198" s="164" t="s">
        <v>29</v>
      </c>
      <c r="AT198" s="164"/>
      <c r="AU198" s="164"/>
      <c r="AV198" s="164"/>
      <c r="AW198" s="164"/>
      <c r="AX198" s="164"/>
      <c r="AY198" s="164"/>
      <c r="AZ198" s="164"/>
      <c r="BA198" s="164"/>
      <c r="BB198" s="60"/>
      <c r="BC198" s="60"/>
      <c r="BD198" s="13"/>
    </row>
    <row r="199" spans="2:56" s="97" customFormat="1" ht="4.9000000000000004" customHeight="1" x14ac:dyDescent="0.25">
      <c r="B199" s="11"/>
      <c r="C199" s="35"/>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12"/>
      <c r="AP199" s="60"/>
      <c r="AQ199" s="60"/>
      <c r="AR199" s="60"/>
      <c r="AS199" s="12"/>
      <c r="AT199" s="12"/>
      <c r="AU199" s="12"/>
      <c r="AV199" s="12"/>
      <c r="AW199" s="12"/>
      <c r="AX199" s="12"/>
      <c r="AY199" s="12"/>
      <c r="AZ199" s="12"/>
      <c r="BA199" s="12"/>
      <c r="BB199" s="60"/>
      <c r="BC199" s="60"/>
      <c r="BD199" s="13"/>
    </row>
    <row r="200" spans="2:56" s="97" customFormat="1" ht="12" customHeight="1" x14ac:dyDescent="0.25">
      <c r="B200" s="11"/>
      <c r="C200" s="35"/>
      <c r="D200" s="36"/>
      <c r="E200" s="36"/>
      <c r="F200" s="36"/>
      <c r="G200" s="36"/>
      <c r="H200" s="156" t="s">
        <v>173</v>
      </c>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68"/>
      <c r="AS200" s="155"/>
      <c r="AT200" s="155"/>
      <c r="AU200" s="155"/>
      <c r="AV200" s="155"/>
      <c r="AW200" s="155"/>
      <c r="AX200" s="155"/>
      <c r="AY200" s="155"/>
      <c r="AZ200" s="155"/>
      <c r="BA200" s="155"/>
      <c r="BB200" s="60"/>
      <c r="BC200" s="60"/>
      <c r="BD200" s="13"/>
    </row>
    <row r="201" spans="2:56" s="97" customFormat="1" ht="4.9000000000000004" customHeight="1" x14ac:dyDescent="0.25">
      <c r="B201" s="11"/>
      <c r="C201" s="35"/>
      <c r="D201" s="36"/>
      <c r="E201" s="36"/>
      <c r="F201" s="36"/>
      <c r="G201" s="36"/>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13"/>
    </row>
    <row r="202" spans="2:56" s="97" customFormat="1" ht="12" customHeight="1" x14ac:dyDescent="0.25">
      <c r="B202" s="11"/>
      <c r="C202" s="35"/>
      <c r="D202" s="36"/>
      <c r="E202" s="36"/>
      <c r="F202" s="36"/>
      <c r="G202" s="36"/>
      <c r="H202" s="156" t="s">
        <v>68</v>
      </c>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68"/>
      <c r="AS202" s="155"/>
      <c r="AT202" s="155"/>
      <c r="AU202" s="155"/>
      <c r="AV202" s="155"/>
      <c r="AW202" s="155"/>
      <c r="AX202" s="155"/>
      <c r="AY202" s="155"/>
      <c r="AZ202" s="155"/>
      <c r="BA202" s="155"/>
      <c r="BB202" s="60"/>
      <c r="BC202" s="60"/>
      <c r="BD202" s="13"/>
    </row>
    <row r="203" spans="2:56" s="97" customFormat="1" ht="4.9000000000000004" customHeight="1" x14ac:dyDescent="0.25">
      <c r="B203" s="11"/>
      <c r="C203" s="35"/>
      <c r="D203" s="36"/>
      <c r="E203" s="36"/>
      <c r="F203" s="36"/>
      <c r="G203" s="36"/>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13"/>
    </row>
    <row r="204" spans="2:56" s="97" customFormat="1" ht="12" customHeight="1" x14ac:dyDescent="0.25">
      <c r="B204" s="11"/>
      <c r="C204" s="35"/>
      <c r="D204" s="36"/>
      <c r="E204" s="36"/>
      <c r="F204" s="36"/>
      <c r="G204" s="36"/>
      <c r="H204" s="156" t="s">
        <v>184</v>
      </c>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60"/>
      <c r="AS204" s="155"/>
      <c r="AT204" s="155"/>
      <c r="AU204" s="155"/>
      <c r="AV204" s="155"/>
      <c r="AW204" s="155"/>
      <c r="AX204" s="155"/>
      <c r="AY204" s="155"/>
      <c r="AZ204" s="155"/>
      <c r="BA204" s="155"/>
      <c r="BB204" s="60"/>
      <c r="BC204" s="60"/>
      <c r="BD204" s="13"/>
    </row>
    <row r="205" spans="2:56" s="97" customFormat="1" ht="4.9000000000000004" customHeight="1" x14ac:dyDescent="0.25">
      <c r="B205" s="11"/>
      <c r="C205" s="35"/>
      <c r="D205" s="36"/>
      <c r="E205" s="36"/>
      <c r="F205" s="36"/>
      <c r="G205" s="36"/>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13"/>
    </row>
    <row r="206" spans="2:56" s="97" customFormat="1" ht="12" customHeight="1" x14ac:dyDescent="0.25">
      <c r="B206" s="11"/>
      <c r="C206" s="35"/>
      <c r="D206" s="36"/>
      <c r="E206" s="36"/>
      <c r="F206" s="36"/>
      <c r="G206" s="36"/>
      <c r="H206" s="156" t="s">
        <v>185</v>
      </c>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60"/>
      <c r="AS206" s="155"/>
      <c r="AT206" s="155"/>
      <c r="AU206" s="155"/>
      <c r="AV206" s="155"/>
      <c r="AW206" s="155"/>
      <c r="AX206" s="155"/>
      <c r="AY206" s="155"/>
      <c r="AZ206" s="155"/>
      <c r="BA206" s="155"/>
      <c r="BB206" s="60"/>
      <c r="BC206" s="60"/>
      <c r="BD206" s="13"/>
    </row>
    <row r="207" spans="2:56" s="137" customFormat="1" ht="12" customHeight="1" x14ac:dyDescent="0.25">
      <c r="B207" s="11"/>
      <c r="C207" s="35"/>
      <c r="D207" s="36"/>
      <c r="E207" s="36"/>
      <c r="F207" s="36"/>
      <c r="G207" s="36"/>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c r="AK207" s="139"/>
      <c r="AL207" s="139"/>
      <c r="AM207" s="139"/>
      <c r="AN207" s="139"/>
      <c r="AO207" s="139"/>
      <c r="AP207" s="139"/>
      <c r="AQ207" s="139"/>
      <c r="AR207" s="60"/>
      <c r="AS207" s="140"/>
      <c r="AT207" s="140"/>
      <c r="AU207" s="140"/>
      <c r="AV207" s="140"/>
      <c r="AW207" s="140"/>
      <c r="AX207" s="140"/>
      <c r="AY207" s="140"/>
      <c r="AZ207" s="140"/>
      <c r="BA207" s="140"/>
      <c r="BB207" s="60"/>
      <c r="BC207" s="60"/>
      <c r="BD207" s="13"/>
    </row>
    <row r="208" spans="2:56" s="97" customFormat="1" ht="12" customHeight="1" x14ac:dyDescent="0.25">
      <c r="B208" s="11"/>
      <c r="C208" s="35"/>
      <c r="D208" s="36"/>
      <c r="E208" s="36"/>
      <c r="F208" s="36"/>
      <c r="G208" s="36"/>
      <c r="H208" s="153" t="s">
        <v>189</v>
      </c>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3"/>
    </row>
    <row r="209" spans="2:102" s="97" customFormat="1" ht="4.9000000000000004" customHeight="1" x14ac:dyDescent="0.25">
      <c r="B209" s="11"/>
      <c r="C209" s="35"/>
      <c r="D209" s="36"/>
      <c r="E209" s="36"/>
      <c r="F209" s="36"/>
      <c r="G209" s="36"/>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13"/>
    </row>
    <row r="210" spans="2:102" s="97" customFormat="1" ht="12" customHeight="1" x14ac:dyDescent="0.25">
      <c r="B210" s="11"/>
      <c r="C210" s="35"/>
      <c r="D210" s="36"/>
      <c r="E210" s="36"/>
      <c r="F210" s="36"/>
      <c r="G210" s="36"/>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3"/>
    </row>
    <row r="211" spans="2:102" s="97" customFormat="1" ht="4.9000000000000004" customHeight="1" x14ac:dyDescent="0.25">
      <c r="B211" s="11"/>
      <c r="C211" s="35"/>
      <c r="D211" s="36"/>
      <c r="E211" s="36"/>
      <c r="F211" s="36"/>
      <c r="G211" s="36"/>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13"/>
    </row>
    <row r="212" spans="2:102" s="97" customFormat="1" ht="12" customHeight="1" x14ac:dyDescent="0.25">
      <c r="B212" s="11"/>
      <c r="C212" s="35"/>
      <c r="D212" s="36"/>
      <c r="E212" s="36"/>
      <c r="F212" s="36"/>
      <c r="G212" s="36"/>
      <c r="H212" s="148" t="str">
        <f>IF(AS202&gt;0,CONCATENATE("*** Napomena: Prosječno domaćinsvo broji"," ",ROUND(AS200/AS202,2)," ","člana domaćinstva u prosjeku."," ","Provjeriti još jednom podatke.")," ")</f>
        <v xml:space="preserve"> </v>
      </c>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18"/>
      <c r="BC212" s="118"/>
      <c r="BD212" s="13"/>
      <c r="BI212" s="119"/>
      <c r="BJ212" s="119"/>
      <c r="BK212" s="119"/>
      <c r="BL212" s="119"/>
      <c r="BM212" s="142"/>
      <c r="BN212" s="142"/>
      <c r="BO212" s="142"/>
      <c r="BP212" s="142"/>
      <c r="BQ212" s="142"/>
      <c r="BR212" s="142"/>
      <c r="BS212" s="142"/>
      <c r="BT212" s="142"/>
      <c r="BU212" s="142"/>
      <c r="BV212" s="142"/>
      <c r="BW212" s="142"/>
      <c r="BX212" s="142"/>
      <c r="BY212" s="142"/>
      <c r="BZ212" s="142"/>
      <c r="CA212" s="142"/>
      <c r="CB212" s="142"/>
      <c r="CC212" s="142"/>
      <c r="CD212" s="142"/>
      <c r="CE212" s="142"/>
      <c r="CF212" s="142"/>
      <c r="CG212" s="142"/>
      <c r="CH212" s="142"/>
      <c r="CI212" s="142"/>
      <c r="CJ212" s="142"/>
      <c r="CK212" s="142"/>
      <c r="CL212" s="142"/>
      <c r="CM212" s="142"/>
      <c r="CN212" s="142"/>
      <c r="CO212" s="142"/>
      <c r="CP212" s="142"/>
      <c r="CQ212" s="142"/>
      <c r="CR212" s="142"/>
      <c r="CS212" s="142"/>
      <c r="CT212" s="142"/>
      <c r="CU212" s="142"/>
      <c r="CV212" s="142"/>
      <c r="CW212" s="142"/>
      <c r="CX212" s="142"/>
    </row>
    <row r="213" spans="2:102" s="97" customFormat="1" ht="4.9000000000000004" customHeight="1" x14ac:dyDescent="0.25">
      <c r="B213" s="11"/>
      <c r="C213" s="35"/>
      <c r="D213" s="36"/>
      <c r="E213" s="36"/>
      <c r="F213" s="36"/>
      <c r="G213" s="36"/>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13"/>
      <c r="BM213" s="142"/>
      <c r="BN213" s="142"/>
      <c r="BO213" s="142"/>
      <c r="BP213" s="142"/>
      <c r="BQ213" s="142"/>
      <c r="BR213" s="142"/>
      <c r="BS213" s="142"/>
      <c r="BT213" s="142"/>
      <c r="BU213" s="142"/>
      <c r="BV213" s="142"/>
      <c r="BW213" s="142"/>
      <c r="BX213" s="142"/>
      <c r="BY213" s="142"/>
      <c r="BZ213" s="142"/>
      <c r="CA213" s="142"/>
      <c r="CB213" s="142"/>
      <c r="CC213" s="142"/>
      <c r="CD213" s="142"/>
      <c r="CE213" s="142"/>
      <c r="CF213" s="142"/>
      <c r="CG213" s="142"/>
      <c r="CH213" s="142"/>
      <c r="CI213" s="142"/>
      <c r="CJ213" s="142"/>
      <c r="CK213" s="142"/>
      <c r="CL213" s="142"/>
      <c r="CM213" s="142"/>
      <c r="CN213" s="142"/>
      <c r="CO213" s="142"/>
      <c r="CP213" s="142"/>
      <c r="CQ213" s="142"/>
      <c r="CR213" s="142"/>
      <c r="CS213" s="142"/>
      <c r="CT213" s="142"/>
      <c r="CU213" s="142"/>
      <c r="CV213" s="142"/>
      <c r="CW213" s="142"/>
      <c r="CX213" s="142"/>
    </row>
    <row r="214" spans="2:102" s="97" customFormat="1" ht="12" customHeight="1" x14ac:dyDescent="0.25">
      <c r="B214" s="11"/>
      <c r="C214" s="35"/>
      <c r="D214" s="36"/>
      <c r="E214" s="36"/>
      <c r="F214" s="36"/>
      <c r="G214" s="36"/>
      <c r="H214" s="148" t="str">
        <f>IF(AS204&gt;0,CONCATENATE("*** Napomena: Udio populacije članova domaćinstva mlađih od 40.godina u odnosu na ukupan broj članova domaćinstva je"," ",ROUND(AS204/AS200,4)*100,"%.","Provjeriti još jednom podatke")," ")</f>
        <v xml:space="preserve"> </v>
      </c>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60"/>
      <c r="BC214" s="60"/>
      <c r="BD214" s="13"/>
      <c r="BM214" s="142"/>
      <c r="BN214" s="142"/>
      <c r="BO214" s="142"/>
      <c r="BP214" s="142"/>
      <c r="BQ214" s="142"/>
      <c r="BR214" s="142"/>
      <c r="BS214" s="142"/>
      <c r="BT214" s="142"/>
      <c r="BU214" s="142"/>
      <c r="BV214" s="142"/>
      <c r="BW214" s="142"/>
      <c r="BX214" s="142"/>
      <c r="BY214" s="142"/>
      <c r="BZ214" s="142"/>
      <c r="CA214" s="142"/>
      <c r="CB214" s="142"/>
      <c r="CC214" s="142"/>
      <c r="CD214" s="142"/>
      <c r="CE214" s="142"/>
      <c r="CF214" s="142"/>
      <c r="CG214" s="142"/>
      <c r="CH214" s="142"/>
      <c r="CI214" s="142"/>
      <c r="CJ214" s="142"/>
      <c r="CK214" s="142"/>
      <c r="CL214" s="142"/>
      <c r="CM214" s="142"/>
      <c r="CN214" s="142"/>
      <c r="CO214" s="142"/>
      <c r="CP214" s="142"/>
      <c r="CQ214" s="142"/>
      <c r="CR214" s="142"/>
      <c r="CS214" s="142"/>
      <c r="CT214" s="142"/>
      <c r="CU214" s="142"/>
      <c r="CV214" s="142"/>
      <c r="CW214" s="142"/>
      <c r="CX214" s="142"/>
    </row>
    <row r="215" spans="2:102" s="97" customFormat="1" ht="12" customHeight="1" x14ac:dyDescent="0.25">
      <c r="B215" s="11"/>
      <c r="C215" s="35"/>
      <c r="D215" s="36"/>
      <c r="E215" s="36"/>
      <c r="F215" s="36"/>
      <c r="G215" s="36"/>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60"/>
      <c r="BC215" s="60"/>
      <c r="BD215" s="13"/>
    </row>
    <row r="216" spans="2:102" s="97" customFormat="1" ht="4.9000000000000004" customHeight="1" x14ac:dyDescent="0.25">
      <c r="B216" s="11"/>
      <c r="C216" s="35"/>
      <c r="D216" s="36"/>
      <c r="E216" s="36"/>
      <c r="F216" s="36"/>
      <c r="G216" s="36"/>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13"/>
    </row>
    <row r="217" spans="2:102" s="97" customFormat="1" ht="12" customHeight="1" x14ac:dyDescent="0.25">
      <c r="B217" s="11"/>
      <c r="C217" s="35"/>
      <c r="D217" s="36"/>
      <c r="E217" s="36"/>
      <c r="F217" s="36"/>
      <c r="G217" s="36"/>
      <c r="H217" s="152" t="str">
        <f>IF(AS206&gt;0,CONCATENATE("*** Napomena: Udio članova domaćinstva ženske populacije u odnosu na ukupan broj članova domaćinstva je"," ",ROUND(AS206/AS200,4)*100,"%.","Provjeriti još jednom podatke")," ")</f>
        <v xml:space="preserve"> </v>
      </c>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60"/>
      <c r="BC217" s="60"/>
      <c r="BD217" s="13"/>
    </row>
    <row r="218" spans="2:102" s="97" customFormat="1" ht="12" customHeight="1" x14ac:dyDescent="0.25">
      <c r="B218" s="11"/>
      <c r="C218" s="35"/>
      <c r="D218" s="36"/>
      <c r="E218" s="36"/>
      <c r="F218" s="36"/>
      <c r="G218" s="36"/>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c r="AX218" s="152"/>
      <c r="AY218" s="152"/>
      <c r="AZ218" s="152"/>
      <c r="BA218" s="152"/>
      <c r="BB218" s="60"/>
      <c r="BC218" s="60"/>
      <c r="BD218" s="13"/>
    </row>
    <row r="219" spans="2:102" s="97" customFormat="1" ht="12" customHeight="1" x14ac:dyDescent="0.25">
      <c r="B219" s="11"/>
      <c r="C219" s="35"/>
      <c r="D219" s="36"/>
      <c r="E219" s="36"/>
      <c r="F219" s="36"/>
      <c r="G219" s="36"/>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60"/>
      <c r="BC219" s="60"/>
      <c r="BD219" s="13"/>
    </row>
    <row r="220" spans="2:102" s="97" customFormat="1" ht="12" customHeight="1" x14ac:dyDescent="0.25">
      <c r="B220" s="11"/>
      <c r="C220" s="35"/>
      <c r="D220" s="36"/>
      <c r="E220" s="36"/>
      <c r="F220" s="36"/>
      <c r="G220" s="36"/>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60"/>
      <c r="BC220" s="60"/>
      <c r="BD220" s="13"/>
    </row>
    <row r="221" spans="2:102" s="97" customFormat="1" ht="12" customHeight="1" thickBot="1" x14ac:dyDescent="0.3">
      <c r="B221" s="11"/>
      <c r="C221" s="50"/>
      <c r="D221" s="51"/>
      <c r="E221" s="51"/>
      <c r="F221" s="51"/>
      <c r="G221" s="51"/>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53"/>
    </row>
    <row r="222" spans="2:102" s="97" customFormat="1" ht="12" customHeight="1" x14ac:dyDescent="0.25">
      <c r="B222" s="11"/>
      <c r="C222" s="36"/>
      <c r="D222" s="36"/>
      <c r="E222" s="36"/>
      <c r="F222" s="36"/>
      <c r="G222" s="36"/>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12"/>
    </row>
    <row r="223" spans="2:102" s="97" customFormat="1" ht="12" customHeight="1" x14ac:dyDescent="0.25">
      <c r="B223" s="11"/>
      <c r="C223" s="36"/>
      <c r="D223" s="36"/>
      <c r="E223" s="36"/>
      <c r="F223" s="36"/>
      <c r="G223" s="36"/>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149" t="s">
        <v>157</v>
      </c>
      <c r="AP223" s="149"/>
      <c r="AQ223" s="149"/>
      <c r="AR223" s="149"/>
      <c r="AS223" s="149"/>
      <c r="AT223" s="149"/>
      <c r="AU223" s="149"/>
      <c r="AV223" s="149"/>
      <c r="AW223" s="149"/>
      <c r="AX223" s="149"/>
      <c r="AY223" s="149"/>
      <c r="AZ223" s="149"/>
      <c r="BA223" s="149"/>
      <c r="BB223" s="149"/>
      <c r="BC223" s="149"/>
      <c r="BD223" s="12"/>
    </row>
    <row r="224" spans="2:102" s="97" customFormat="1" ht="12" customHeight="1" x14ac:dyDescent="0.25">
      <c r="B224" s="11"/>
      <c r="C224" s="36"/>
      <c r="D224" s="36"/>
      <c r="E224" s="36"/>
      <c r="F224" s="36"/>
      <c r="G224" s="36"/>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12"/>
    </row>
    <row r="225" spans="2:56" s="137" customFormat="1" ht="12" customHeight="1" x14ac:dyDescent="0.25">
      <c r="B225" s="11"/>
      <c r="C225" s="36"/>
      <c r="D225" s="36"/>
      <c r="E225" s="36"/>
      <c r="F225" s="36"/>
      <c r="G225" s="36"/>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12"/>
    </row>
    <row r="226" spans="2:56" s="97" customFormat="1" ht="12" customHeight="1" x14ac:dyDescent="0.25">
      <c r="B226" s="11"/>
      <c r="C226" s="36"/>
      <c r="D226" s="36"/>
      <c r="E226" s="36"/>
      <c r="F226" s="36"/>
      <c r="G226" s="36"/>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12"/>
    </row>
    <row r="227" spans="2:56" s="97" customFormat="1" ht="12" customHeight="1" thickBot="1" x14ac:dyDescent="0.3">
      <c r="B227" s="11"/>
      <c r="C227" s="51"/>
      <c r="D227" s="51"/>
      <c r="E227" s="51"/>
      <c r="F227" s="51"/>
      <c r="G227" s="51"/>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52"/>
    </row>
    <row r="228" spans="2:56" s="97" customFormat="1" ht="12" customHeight="1" x14ac:dyDescent="0.25">
      <c r="B228" s="11"/>
      <c r="C228" s="35"/>
      <c r="D228" s="36"/>
      <c r="E228" s="36"/>
      <c r="F228" s="36"/>
      <c r="G228" s="36"/>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13"/>
    </row>
    <row r="229" spans="2:56" s="97" customFormat="1" ht="12" customHeight="1" x14ac:dyDescent="0.25">
      <c r="B229" s="11"/>
      <c r="C229" s="35"/>
      <c r="D229" s="36"/>
      <c r="E229" s="36"/>
      <c r="F229" s="36"/>
      <c r="G229" s="36"/>
      <c r="H229" s="171" t="s">
        <v>187</v>
      </c>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3"/>
    </row>
    <row r="230" spans="2:56" s="97" customFormat="1" ht="12" customHeight="1" x14ac:dyDescent="0.25">
      <c r="B230" s="11"/>
      <c r="C230" s="35"/>
      <c r="D230" s="36"/>
      <c r="E230" s="36"/>
      <c r="F230" s="36"/>
      <c r="G230" s="36"/>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13"/>
    </row>
    <row r="231" spans="2:56" s="97" customFormat="1" ht="12" customHeight="1" thickBot="1" x14ac:dyDescent="0.3">
      <c r="B231" s="11"/>
      <c r="C231" s="35"/>
      <c r="D231" s="36"/>
      <c r="E231" s="36"/>
      <c r="F231" s="36"/>
      <c r="G231" s="36"/>
      <c r="H231" s="163" t="s">
        <v>55</v>
      </c>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60"/>
      <c r="AS231" s="164" t="s">
        <v>29</v>
      </c>
      <c r="AT231" s="164"/>
      <c r="AU231" s="164"/>
      <c r="AV231" s="164"/>
      <c r="AW231" s="164"/>
      <c r="AX231" s="164"/>
      <c r="AY231" s="164"/>
      <c r="AZ231" s="164"/>
      <c r="BA231" s="164"/>
      <c r="BB231" s="60"/>
      <c r="BC231" s="60"/>
      <c r="BD231" s="13"/>
    </row>
    <row r="232" spans="2:56" s="97" customFormat="1" ht="12" customHeight="1" x14ac:dyDescent="0.25">
      <c r="B232" s="11"/>
      <c r="C232" s="35"/>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12"/>
      <c r="AP232" s="60"/>
      <c r="AQ232" s="60"/>
      <c r="AR232" s="60"/>
      <c r="AS232" s="12"/>
      <c r="AT232" s="12"/>
      <c r="AU232" s="12"/>
      <c r="AV232" s="12"/>
      <c r="AW232" s="12"/>
      <c r="AX232" s="12"/>
      <c r="AY232" s="12"/>
      <c r="AZ232" s="12"/>
      <c r="BA232" s="12"/>
      <c r="BB232" s="60"/>
      <c r="BC232" s="60"/>
      <c r="BD232" s="13"/>
    </row>
    <row r="233" spans="2:56" s="97" customFormat="1" ht="22.15" customHeight="1" x14ac:dyDescent="0.25">
      <c r="B233" s="11"/>
      <c r="C233" s="35"/>
      <c r="D233" s="36"/>
      <c r="E233" s="36"/>
      <c r="F233" s="36"/>
      <c r="G233" s="36"/>
      <c r="H233" s="156" t="str">
        <f>IF(COUNTA(I4)=1,VLOOKUP(Podesavanja!B5,Podesavanja!$B$3:$C$4,2,FALSE)," ")</f>
        <v xml:space="preserve"> </v>
      </c>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c r="AR233" s="68"/>
      <c r="AS233" s="155"/>
      <c r="AT233" s="155"/>
      <c r="AU233" s="155"/>
      <c r="AV233" s="155"/>
      <c r="AW233" s="155"/>
      <c r="AX233" s="155"/>
      <c r="AY233" s="155"/>
      <c r="AZ233" s="155"/>
      <c r="BA233" s="155"/>
      <c r="BB233" s="60"/>
      <c r="BC233" s="60"/>
      <c r="BD233" s="13"/>
    </row>
    <row r="234" spans="2:56" s="97" customFormat="1" ht="12" customHeight="1" x14ac:dyDescent="0.25">
      <c r="B234" s="11"/>
      <c r="C234" s="35"/>
      <c r="D234" s="36"/>
      <c r="E234" s="36"/>
      <c r="F234" s="36"/>
      <c r="G234" s="36"/>
      <c r="H234" s="173" t="str">
        <f>IF(AS233&gt;0,CONCATENATE("*** Napomena: Udio INDIREKTNIH članova domaćinstva obuhvaćenih projektom je"," ",ROUND((AS200-AS233)/AS200,4)*100,"%.","Provjeriti još jednom podatke.")," ")</f>
        <v xml:space="preserve"> </v>
      </c>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60"/>
      <c r="BC234" s="60"/>
      <c r="BD234" s="13"/>
    </row>
    <row r="235" spans="2:56" s="97" customFormat="1" ht="4.9000000000000004" customHeight="1" x14ac:dyDescent="0.25">
      <c r="B235" s="11"/>
      <c r="C235" s="35"/>
      <c r="D235" s="36"/>
      <c r="E235" s="36"/>
      <c r="F235" s="36"/>
      <c r="G235" s="36"/>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1"/>
      <c r="AL235" s="121"/>
      <c r="AM235" s="121"/>
      <c r="AN235" s="121"/>
      <c r="AO235" s="121"/>
      <c r="AP235" s="121"/>
      <c r="AQ235" s="121"/>
      <c r="AR235" s="121"/>
      <c r="AS235" s="121"/>
      <c r="AT235" s="121"/>
      <c r="AU235" s="121"/>
      <c r="AV235" s="121"/>
      <c r="AW235" s="121"/>
      <c r="AX235" s="121"/>
      <c r="AY235" s="121"/>
      <c r="AZ235" s="121"/>
      <c r="BA235" s="121"/>
      <c r="BB235" s="60"/>
      <c r="BC235" s="60"/>
      <c r="BD235" s="13"/>
    </row>
    <row r="236" spans="2:56" s="97" customFormat="1" ht="22.15" customHeight="1" x14ac:dyDescent="0.25">
      <c r="B236" s="11"/>
      <c r="C236" s="35"/>
      <c r="D236" s="36"/>
      <c r="E236" s="36"/>
      <c r="F236" s="36"/>
      <c r="G236" s="36"/>
      <c r="H236" s="156" t="str">
        <f>IF(AS233&gt;0,VLOOKUP(Podesavanja!B5,Podesavanja!B3:D4,3,FALSE)," ")</f>
        <v xml:space="preserve"> </v>
      </c>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68"/>
      <c r="AS236" s="155"/>
      <c r="AT236" s="155"/>
      <c r="AU236" s="155"/>
      <c r="AV236" s="155"/>
      <c r="AW236" s="155"/>
      <c r="AX236" s="155"/>
      <c r="AY236" s="155"/>
      <c r="AZ236" s="155"/>
      <c r="BA236" s="155"/>
      <c r="BB236" s="60"/>
      <c r="BC236" s="60"/>
      <c r="BD236" s="13"/>
    </row>
    <row r="237" spans="2:56" s="97" customFormat="1" ht="12" customHeight="1" x14ac:dyDescent="0.25">
      <c r="B237" s="11"/>
      <c r="C237" s="35"/>
      <c r="D237" s="36"/>
      <c r="E237" s="36"/>
      <c r="F237" s="36"/>
      <c r="G237" s="36"/>
      <c r="H237" s="173" t="str">
        <f>IF(AS236&gt;0,CONCATENATE("*** Napomena: Udio INDIREKTNIH domaćinstava obuhvaćenih projektom je"," ",ROUND((AS202-AS236)/AS202,4)*100,"%.","Provjeriti još jednom podatke.")," ")</f>
        <v xml:space="preserve"> </v>
      </c>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60"/>
      <c r="BC237" s="60"/>
      <c r="BD237" s="13"/>
    </row>
    <row r="238" spans="2:56" s="97" customFormat="1" ht="4.9000000000000004" customHeight="1" x14ac:dyDescent="0.25">
      <c r="B238" s="11"/>
      <c r="C238" s="35"/>
      <c r="D238" s="36"/>
      <c r="E238" s="36"/>
      <c r="F238" s="36"/>
      <c r="G238" s="36"/>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60"/>
      <c r="BC238" s="60"/>
      <c r="BD238" s="13"/>
    </row>
    <row r="239" spans="2:56" s="97" customFormat="1" ht="22.15" customHeight="1" x14ac:dyDescent="0.25">
      <c r="B239" s="11"/>
      <c r="C239" s="35"/>
      <c r="D239" s="36"/>
      <c r="E239" s="36"/>
      <c r="F239" s="36"/>
      <c r="G239" s="36"/>
      <c r="H239" s="156" t="str">
        <f>IF(AS233&gt;0,VLOOKUP(Podesavanja!B5,Podesavanja!B3:J4,5,FALSE)," ")</f>
        <v xml:space="preserve"> </v>
      </c>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c r="AH239" s="156"/>
      <c r="AI239" s="156"/>
      <c r="AJ239" s="156"/>
      <c r="AK239" s="156"/>
      <c r="AL239" s="156"/>
      <c r="AM239" s="156"/>
      <c r="AN239" s="156"/>
      <c r="AO239" s="156"/>
      <c r="AP239" s="156"/>
      <c r="AQ239" s="156"/>
      <c r="AR239" s="68"/>
      <c r="AS239" s="155"/>
      <c r="AT239" s="155"/>
      <c r="AU239" s="155"/>
      <c r="AV239" s="155"/>
      <c r="AW239" s="155"/>
      <c r="AX239" s="155"/>
      <c r="AY239" s="155"/>
      <c r="AZ239" s="155"/>
      <c r="BA239" s="155"/>
      <c r="BB239" s="60"/>
      <c r="BC239" s="60"/>
      <c r="BD239" s="13"/>
    </row>
    <row r="240" spans="2:56" s="97" customFormat="1" ht="22.15" customHeight="1" x14ac:dyDescent="0.25">
      <c r="B240" s="11"/>
      <c r="C240" s="35"/>
      <c r="D240" s="36"/>
      <c r="E240" s="36"/>
      <c r="F240" s="36"/>
      <c r="G240" s="36"/>
      <c r="H240" s="173" t="str">
        <f>IF(AS239&gt;0,CONCATENATE("*** Napomena: Udio INDIREKTNIH članova domaćinstva mlađih od 40.godina obuhvaćenih projektom iznosi"," ",ROUND((AS204-AS239)/AS204,4)*100,"%."," ","Provjeriti još jednom podatke.")," ")</f>
        <v xml:space="preserve"> </v>
      </c>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60"/>
      <c r="BC240" s="60"/>
      <c r="BD240" s="13"/>
    </row>
    <row r="241" spans="2:56" s="97" customFormat="1" ht="4.9000000000000004" customHeight="1" x14ac:dyDescent="0.25">
      <c r="B241" s="11"/>
      <c r="C241" s="35"/>
      <c r="D241" s="36"/>
      <c r="E241" s="36"/>
      <c r="F241" s="36"/>
      <c r="G241" s="36"/>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60"/>
      <c r="BC241" s="60"/>
      <c r="BD241" s="13"/>
    </row>
    <row r="242" spans="2:56" s="97" customFormat="1" ht="22.15" customHeight="1" x14ac:dyDescent="0.25">
      <c r="B242" s="11"/>
      <c r="C242" s="35"/>
      <c r="D242" s="36"/>
      <c r="E242" s="36"/>
      <c r="F242" s="36"/>
      <c r="G242" s="36"/>
      <c r="H242" s="156" t="str">
        <f>IF(AS233&gt;0,VLOOKUP(Podesavanja!B5,Podesavanja!B3:J4,4,FALSE)," ")</f>
        <v xml:space="preserve"> </v>
      </c>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56"/>
      <c r="AR242" s="68"/>
      <c r="AS242" s="155"/>
      <c r="AT242" s="155"/>
      <c r="AU242" s="155"/>
      <c r="AV242" s="155"/>
      <c r="AW242" s="155"/>
      <c r="AX242" s="155"/>
      <c r="AY242" s="155"/>
      <c r="AZ242" s="155"/>
      <c r="BA242" s="155"/>
      <c r="BB242" s="60"/>
      <c r="BC242" s="60"/>
      <c r="BD242" s="13"/>
    </row>
    <row r="243" spans="2:56" s="97" customFormat="1" ht="22.15" customHeight="1" x14ac:dyDescent="0.25">
      <c r="B243" s="11"/>
      <c r="C243" s="35"/>
      <c r="D243" s="36"/>
      <c r="E243" s="36"/>
      <c r="F243" s="36"/>
      <c r="G243" s="36"/>
      <c r="H243" s="173" t="str">
        <f>IF(AS242&gt;0,CONCATENATE("*** Napomena: Udio INDIREKTNIH članova domaćinstva ženske populacije obuhvaćenih projektom iznosi"," ",ROUND((AS206-AS242)/AS206,4)*100,"%."," ","Provjeriti još jednom podatke.")," ")</f>
        <v xml:space="preserve"> </v>
      </c>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60"/>
      <c r="BC243" s="60"/>
      <c r="BD243" s="13"/>
    </row>
    <row r="244" spans="2:56" s="137" customFormat="1" ht="12" customHeight="1" x14ac:dyDescent="0.25">
      <c r="B244" s="11"/>
      <c r="C244" s="35"/>
      <c r="D244" s="36"/>
      <c r="E244" s="36"/>
      <c r="F244" s="36"/>
      <c r="G244" s="36"/>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68"/>
      <c r="AS244" s="122"/>
      <c r="AT244" s="122"/>
      <c r="AU244" s="122"/>
      <c r="AV244" s="122"/>
      <c r="AW244" s="122"/>
      <c r="AX244" s="122"/>
      <c r="AY244" s="122"/>
      <c r="AZ244" s="122"/>
      <c r="BA244" s="122"/>
      <c r="BB244" s="60"/>
      <c r="BC244" s="60"/>
      <c r="BD244" s="13"/>
    </row>
    <row r="245" spans="2:56" s="137" customFormat="1" ht="12" customHeight="1" x14ac:dyDescent="0.25">
      <c r="B245" s="11"/>
      <c r="C245" s="35"/>
      <c r="D245" s="36"/>
      <c r="E245" s="36"/>
      <c r="F245" s="36"/>
      <c r="G245" s="36"/>
      <c r="H245" s="171" t="s">
        <v>188</v>
      </c>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c r="AZ245" s="171"/>
      <c r="BA245" s="171"/>
      <c r="BB245" s="171"/>
      <c r="BC245" s="171"/>
      <c r="BD245" s="13"/>
    </row>
    <row r="246" spans="2:56" s="137" customFormat="1" ht="4.9000000000000004" customHeight="1" x14ac:dyDescent="0.25">
      <c r="B246" s="11"/>
      <c r="C246" s="35"/>
      <c r="D246" s="36"/>
      <c r="E246" s="36"/>
      <c r="F246" s="36"/>
      <c r="G246" s="36"/>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68"/>
      <c r="AS246" s="122"/>
      <c r="AT246" s="122"/>
      <c r="AU246" s="122"/>
      <c r="AV246" s="122"/>
      <c r="AW246" s="122"/>
      <c r="AX246" s="122"/>
      <c r="AY246" s="122"/>
      <c r="AZ246" s="122"/>
      <c r="BA246" s="122"/>
      <c r="BB246" s="60"/>
      <c r="BC246" s="60"/>
      <c r="BD246" s="13"/>
    </row>
    <row r="247" spans="2:56" s="137" customFormat="1" ht="12" customHeight="1" thickBot="1" x14ac:dyDescent="0.3">
      <c r="B247" s="11"/>
      <c r="C247" s="35"/>
      <c r="D247" s="36"/>
      <c r="E247" s="36"/>
      <c r="F247" s="36"/>
      <c r="G247" s="36"/>
      <c r="H247" s="163" t="s">
        <v>55</v>
      </c>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60"/>
      <c r="AS247" s="164" t="s">
        <v>29</v>
      </c>
      <c r="AT247" s="164"/>
      <c r="AU247" s="164"/>
      <c r="AV247" s="164"/>
      <c r="AW247" s="164"/>
      <c r="AX247" s="164"/>
      <c r="AY247" s="164"/>
      <c r="AZ247" s="164"/>
      <c r="BA247" s="164"/>
      <c r="BB247" s="60"/>
      <c r="BC247" s="60"/>
      <c r="BD247" s="13"/>
    </row>
    <row r="248" spans="2:56" s="137" customFormat="1" ht="12" customHeight="1" x14ac:dyDescent="0.25">
      <c r="B248" s="11"/>
      <c r="C248" s="35"/>
      <c r="D248" s="36"/>
      <c r="E248" s="36"/>
      <c r="F248" s="36"/>
      <c r="G248" s="36"/>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68"/>
      <c r="AS248" s="122"/>
      <c r="AT248" s="122"/>
      <c r="AU248" s="122"/>
      <c r="AV248" s="122"/>
      <c r="AW248" s="122"/>
      <c r="AX248" s="122"/>
      <c r="AY248" s="122"/>
      <c r="AZ248" s="122"/>
      <c r="BA248" s="122"/>
      <c r="BB248" s="60"/>
      <c r="BC248" s="60"/>
      <c r="BD248" s="13"/>
    </row>
    <row r="249" spans="2:56" s="137" customFormat="1" ht="19.899999999999999" customHeight="1" x14ac:dyDescent="0.25">
      <c r="B249" s="11"/>
      <c r="C249" s="35"/>
      <c r="D249" s="36"/>
      <c r="E249" s="36"/>
      <c r="F249" s="36"/>
      <c r="G249" s="36"/>
      <c r="H249" s="154" t="s">
        <v>195</v>
      </c>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68"/>
      <c r="AS249" s="155"/>
      <c r="AT249" s="155"/>
      <c r="AU249" s="155"/>
      <c r="AV249" s="155"/>
      <c r="AW249" s="155"/>
      <c r="AX249" s="155"/>
      <c r="AY249" s="155"/>
      <c r="AZ249" s="155"/>
      <c r="BA249" s="155"/>
      <c r="BB249" s="60"/>
      <c r="BC249" s="60"/>
      <c r="BD249" s="13"/>
    </row>
    <row r="250" spans="2:56" s="137" customFormat="1" ht="12" customHeight="1" x14ac:dyDescent="0.25">
      <c r="B250" s="11"/>
      <c r="C250" s="35"/>
      <c r="D250" s="36"/>
      <c r="E250" s="36"/>
      <c r="F250" s="36"/>
      <c r="G250" s="36"/>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68"/>
      <c r="AS250" s="122"/>
      <c r="AT250" s="122"/>
      <c r="AU250" s="122"/>
      <c r="AV250" s="122"/>
      <c r="AW250" s="122"/>
      <c r="AX250" s="122"/>
      <c r="AY250" s="122"/>
      <c r="AZ250" s="122"/>
      <c r="BA250" s="122"/>
      <c r="BB250" s="60"/>
      <c r="BC250" s="60"/>
      <c r="BD250" s="13"/>
    </row>
    <row r="251" spans="2:56" s="137" customFormat="1" ht="33.6" customHeight="1" x14ac:dyDescent="0.25">
      <c r="B251" s="11"/>
      <c r="C251" s="35"/>
      <c r="D251" s="36"/>
      <c r="E251" s="36"/>
      <c r="F251" s="36"/>
      <c r="G251" s="36"/>
      <c r="H251" s="154" t="s">
        <v>194</v>
      </c>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60"/>
      <c r="AS251" s="155"/>
      <c r="AT251" s="155"/>
      <c r="AU251" s="155"/>
      <c r="AV251" s="155"/>
      <c r="AW251" s="155"/>
      <c r="AX251" s="155"/>
      <c r="AY251" s="155"/>
      <c r="AZ251" s="155"/>
      <c r="BA251" s="155"/>
      <c r="BB251" s="60"/>
      <c r="BC251" s="60"/>
      <c r="BD251" s="13"/>
    </row>
    <row r="252" spans="2:56" s="137" customFormat="1" ht="4.9000000000000004" customHeight="1" x14ac:dyDescent="0.25">
      <c r="B252" s="11"/>
      <c r="C252" s="35"/>
      <c r="D252" s="36"/>
      <c r="E252" s="36"/>
      <c r="F252" s="36"/>
      <c r="G252" s="36"/>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68"/>
      <c r="AS252" s="122"/>
      <c r="AT252" s="122"/>
      <c r="AU252" s="122"/>
      <c r="AV252" s="122"/>
      <c r="AW252" s="122"/>
      <c r="AX252" s="122"/>
      <c r="AY252" s="122"/>
      <c r="AZ252" s="122"/>
      <c r="BA252" s="122"/>
      <c r="BB252" s="60"/>
      <c r="BC252" s="60"/>
      <c r="BD252" s="13"/>
    </row>
    <row r="253" spans="2:56" s="137" customFormat="1" ht="15" customHeight="1" x14ac:dyDescent="0.25">
      <c r="B253" s="11"/>
      <c r="C253" s="35"/>
      <c r="D253" s="36"/>
      <c r="E253" s="36"/>
      <c r="F253" s="36"/>
      <c r="G253" s="36"/>
      <c r="H253" s="152" t="str">
        <f>IF(AS249&gt;0,CONCATENATE("*** Napomena: Udio domaćinstava koji spadaju u kategoriju primarne ciljne grupe u odnosu na ukupan broj domaćinstava je"," ",ROUND(AS249/AS202,4)*100,"%."," ","dok udio članova domaćinstva primarne ciljne grupe u odnosu na ukupan broj članova domaćinstva iznosi"," ",ROUND(AS251/AS200,4)*100,"%."," ","Provjeriti još jednom podatke")," ")</f>
        <v xml:space="preserve"> </v>
      </c>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AZ253" s="152"/>
      <c r="BA253" s="152"/>
      <c r="BB253" s="60"/>
      <c r="BC253" s="60"/>
      <c r="BD253" s="13"/>
    </row>
    <row r="254" spans="2:56" s="137" customFormat="1" ht="15" customHeight="1" x14ac:dyDescent="0.25">
      <c r="B254" s="11"/>
      <c r="C254" s="35"/>
      <c r="D254" s="36"/>
      <c r="E254" s="36"/>
      <c r="F254" s="36"/>
      <c r="G254" s="36"/>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c r="AP254" s="152"/>
      <c r="AQ254" s="152"/>
      <c r="AR254" s="152"/>
      <c r="AS254" s="152"/>
      <c r="AT254" s="152"/>
      <c r="AU254" s="152"/>
      <c r="AV254" s="152"/>
      <c r="AW254" s="152"/>
      <c r="AX254" s="152"/>
      <c r="AY254" s="152"/>
      <c r="AZ254" s="152"/>
      <c r="BA254" s="152"/>
      <c r="BB254" s="60"/>
      <c r="BC254" s="60"/>
      <c r="BD254" s="13"/>
    </row>
    <row r="255" spans="2:56" s="137" customFormat="1" ht="4.9000000000000004" customHeight="1" x14ac:dyDescent="0.25">
      <c r="B255" s="11"/>
      <c r="C255" s="35"/>
      <c r="D255" s="36"/>
      <c r="E255" s="36"/>
      <c r="F255" s="36"/>
      <c r="G255" s="36"/>
      <c r="H255" s="141"/>
      <c r="I255" s="141"/>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60"/>
      <c r="BC255" s="60"/>
      <c r="BD255" s="13"/>
    </row>
    <row r="256" spans="2:56" s="137" customFormat="1" ht="28.15" customHeight="1" x14ac:dyDescent="0.25">
      <c r="B256" s="11"/>
      <c r="C256" s="35"/>
      <c r="D256" s="36"/>
      <c r="E256" s="36"/>
      <c r="F256" s="36"/>
      <c r="G256" s="36"/>
      <c r="H256" s="154" t="s">
        <v>193</v>
      </c>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41"/>
      <c r="AS256" s="155"/>
      <c r="AT256" s="155"/>
      <c r="AU256" s="155"/>
      <c r="AV256" s="155"/>
      <c r="AW256" s="155"/>
      <c r="AX256" s="155"/>
      <c r="AY256" s="155"/>
      <c r="AZ256" s="155"/>
      <c r="BA256" s="155"/>
      <c r="BB256" s="60"/>
      <c r="BC256" s="60"/>
      <c r="BD256" s="13"/>
    </row>
    <row r="257" spans="2:56" s="137" customFormat="1" ht="4.9000000000000004" customHeight="1" x14ac:dyDescent="0.25">
      <c r="B257" s="11"/>
      <c r="C257" s="35"/>
      <c r="D257" s="36"/>
      <c r="E257" s="36"/>
      <c r="F257" s="36"/>
      <c r="G257" s="36"/>
      <c r="H257" s="141"/>
      <c r="I257" s="141"/>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60"/>
      <c r="BC257" s="60"/>
      <c r="BD257" s="13"/>
    </row>
    <row r="258" spans="2:56" s="137" customFormat="1" ht="28.15" customHeight="1" x14ac:dyDescent="0.25">
      <c r="B258" s="11"/>
      <c r="C258" s="35"/>
      <c r="D258" s="36"/>
      <c r="E258" s="36"/>
      <c r="F258" s="36"/>
      <c r="G258" s="36"/>
      <c r="H258" s="154" t="s">
        <v>190</v>
      </c>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68"/>
      <c r="AS258" s="155"/>
      <c r="AT258" s="155"/>
      <c r="AU258" s="155"/>
      <c r="AV258" s="155"/>
      <c r="AW258" s="155"/>
      <c r="AX258" s="155"/>
      <c r="AY258" s="155"/>
      <c r="AZ258" s="155"/>
      <c r="BA258" s="155"/>
      <c r="BB258" s="60"/>
      <c r="BC258" s="60"/>
      <c r="BD258" s="13"/>
    </row>
    <row r="259" spans="2:56" s="137" customFormat="1" ht="4.9000000000000004" customHeight="1" x14ac:dyDescent="0.25">
      <c r="B259" s="11"/>
      <c r="C259" s="35"/>
      <c r="D259" s="36"/>
      <c r="E259" s="36"/>
      <c r="F259" s="36"/>
      <c r="G259" s="36"/>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68"/>
      <c r="AS259" s="122"/>
      <c r="AT259" s="122"/>
      <c r="AU259" s="122"/>
      <c r="AV259" s="122"/>
      <c r="AW259" s="122"/>
      <c r="AX259" s="122"/>
      <c r="AY259" s="122"/>
      <c r="AZ259" s="122"/>
      <c r="BA259" s="122"/>
      <c r="BB259" s="60"/>
      <c r="BC259" s="60"/>
      <c r="BD259" s="13"/>
    </row>
    <row r="260" spans="2:56" s="138" customFormat="1" ht="15" customHeight="1" x14ac:dyDescent="0.25">
      <c r="B260" s="11"/>
      <c r="C260" s="35"/>
      <c r="D260" s="36"/>
      <c r="E260" s="36"/>
      <c r="F260" s="36"/>
      <c r="G260" s="36"/>
      <c r="H260" s="152" t="str">
        <f>IF(AS256&gt;0,CONCATENATE("*** Napomena: Udio DIREKTNIH domaćinstava koji spadaju u kategoriju primarne ciljne grupe u odnosu na ukupan broj DIREKTNIH domaćinstava je"," ",ROUND(AS256/AS236,4)*100,"%."," ","dok udio DIREKTNIH članova domaćinstva primarne ciljne grupe u odnosu na ukupan broj DIREKTNIH članova domaćinstva"," ",ROUND(AS258/AS233,4)*100,"%."," ","Provjeriti još jednom podatke")," ")</f>
        <v xml:space="preserve"> </v>
      </c>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2"/>
      <c r="AL260" s="152"/>
      <c r="AM260" s="152"/>
      <c r="AN260" s="152"/>
      <c r="AO260" s="152"/>
      <c r="AP260" s="152"/>
      <c r="AQ260" s="152"/>
      <c r="AR260" s="152"/>
      <c r="AS260" s="152"/>
      <c r="AT260" s="152"/>
      <c r="AU260" s="152"/>
      <c r="AV260" s="152"/>
      <c r="AW260" s="152"/>
      <c r="AX260" s="152"/>
      <c r="AY260" s="152"/>
      <c r="AZ260" s="152"/>
      <c r="BA260" s="152"/>
      <c r="BB260" s="60"/>
      <c r="BC260" s="60"/>
      <c r="BD260" s="13"/>
    </row>
    <row r="261" spans="2:56" s="138" customFormat="1" ht="15" customHeight="1" x14ac:dyDescent="0.25">
      <c r="B261" s="11"/>
      <c r="C261" s="35"/>
      <c r="D261" s="36"/>
      <c r="E261" s="36"/>
      <c r="F261" s="36"/>
      <c r="G261" s="36"/>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c r="AX261" s="152"/>
      <c r="AY261" s="152"/>
      <c r="AZ261" s="152"/>
      <c r="BA261" s="152"/>
      <c r="BB261" s="60"/>
      <c r="BC261" s="60"/>
      <c r="BD261" s="13"/>
    </row>
    <row r="262" spans="2:56" s="138" customFormat="1" ht="4.9000000000000004" customHeight="1" x14ac:dyDescent="0.25">
      <c r="B262" s="11"/>
      <c r="C262" s="35"/>
      <c r="D262" s="36"/>
      <c r="E262" s="36"/>
      <c r="F262" s="36"/>
      <c r="G262" s="36"/>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68"/>
      <c r="AS262" s="122"/>
      <c r="AT262" s="122"/>
      <c r="AU262" s="122"/>
      <c r="AV262" s="122"/>
      <c r="AW262" s="122"/>
      <c r="AX262" s="122"/>
      <c r="AY262" s="122"/>
      <c r="AZ262" s="122"/>
      <c r="BA262" s="122"/>
      <c r="BB262" s="60"/>
      <c r="BC262" s="60"/>
      <c r="BD262" s="13"/>
    </row>
    <row r="263" spans="2:56" s="137" customFormat="1" ht="28.15" customHeight="1" x14ac:dyDescent="0.25">
      <c r="B263" s="11"/>
      <c r="C263" s="35"/>
      <c r="D263" s="36"/>
      <c r="E263" s="36"/>
      <c r="F263" s="36"/>
      <c r="G263" s="36"/>
      <c r="H263" s="154" t="s">
        <v>192</v>
      </c>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68"/>
      <c r="AS263" s="155"/>
      <c r="AT263" s="155"/>
      <c r="AU263" s="155"/>
      <c r="AV263" s="155"/>
      <c r="AW263" s="155"/>
      <c r="AX263" s="155"/>
      <c r="AY263" s="155"/>
      <c r="AZ263" s="155"/>
      <c r="BA263" s="155"/>
      <c r="BB263" s="60"/>
      <c r="BC263" s="60"/>
      <c r="BD263" s="13"/>
    </row>
    <row r="264" spans="2:56" s="137" customFormat="1" ht="4.9000000000000004" customHeight="1" x14ac:dyDescent="0.25">
      <c r="B264" s="11"/>
      <c r="C264" s="35"/>
      <c r="D264" s="36"/>
      <c r="E264" s="36"/>
      <c r="F264" s="36"/>
      <c r="G264" s="36"/>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68"/>
      <c r="AS264" s="122"/>
      <c r="AT264" s="122"/>
      <c r="AU264" s="122"/>
      <c r="AV264" s="122"/>
      <c r="AW264" s="122"/>
      <c r="AX264" s="122"/>
      <c r="AY264" s="122"/>
      <c r="AZ264" s="122"/>
      <c r="BA264" s="122"/>
      <c r="BB264" s="60"/>
      <c r="BC264" s="60"/>
      <c r="BD264" s="13"/>
    </row>
    <row r="265" spans="2:56" s="137" customFormat="1" ht="28.15" customHeight="1" x14ac:dyDescent="0.25">
      <c r="B265" s="11"/>
      <c r="C265" s="35"/>
      <c r="D265" s="36"/>
      <c r="E265" s="36"/>
      <c r="F265" s="36"/>
      <c r="G265" s="36"/>
      <c r="H265" s="154" t="s">
        <v>191</v>
      </c>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68"/>
      <c r="AS265" s="155"/>
      <c r="AT265" s="155"/>
      <c r="AU265" s="155"/>
      <c r="AV265" s="155"/>
      <c r="AW265" s="155"/>
      <c r="AX265" s="155"/>
      <c r="AY265" s="155"/>
      <c r="AZ265" s="155"/>
      <c r="BA265" s="155"/>
      <c r="BB265" s="60"/>
      <c r="BC265" s="60"/>
      <c r="BD265" s="13"/>
    </row>
    <row r="266" spans="2:56" s="137" customFormat="1" ht="4.9000000000000004" customHeight="1" x14ac:dyDescent="0.25">
      <c r="B266" s="11"/>
      <c r="C266" s="35"/>
      <c r="D266" s="36"/>
      <c r="E266" s="36"/>
      <c r="F266" s="36"/>
      <c r="G266" s="36"/>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68"/>
      <c r="AS266" s="122"/>
      <c r="AT266" s="122"/>
      <c r="AU266" s="122"/>
      <c r="AV266" s="122"/>
      <c r="AW266" s="122"/>
      <c r="AX266" s="122"/>
      <c r="AY266" s="122"/>
      <c r="AZ266" s="122"/>
      <c r="BA266" s="122"/>
      <c r="BB266" s="60"/>
      <c r="BC266" s="60"/>
      <c r="BD266" s="13"/>
    </row>
    <row r="267" spans="2:56" s="137" customFormat="1" ht="16.149999999999999" customHeight="1" x14ac:dyDescent="0.25">
      <c r="B267" s="11"/>
      <c r="C267" s="35"/>
      <c r="D267" s="36"/>
      <c r="E267" s="36"/>
      <c r="F267" s="36"/>
      <c r="G267" s="36"/>
      <c r="H267" s="152" t="str">
        <f>IF(AS263&gt;0,CONCATENATE("*** Napomena: Udio DIREKTNIH članova domaćinstva mlađih od 40.godina koji spadaju u kategoriju primarne ciljne grupe u odnosu na ukupan broj DIREKTNIH članova domaćinstva mlađih od 40.godina je"," ",ROUND(AS263/AS239,4)*100,"%."," ","dok udio DIREKTNIH članova domaćinstva primarne ciljne grupe ženske populacije u odnosu na ukupan broj DIREKTNIH članova domaćinstva ženske populacije iznosi"," ",ROUND(AS265/AS242,4)*100,"%."," ","Provjeriti još jednom podatke")," ")</f>
        <v xml:space="preserve"> </v>
      </c>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2"/>
      <c r="AQ267" s="152"/>
      <c r="AR267" s="152"/>
      <c r="AS267" s="152"/>
      <c r="AT267" s="152"/>
      <c r="AU267" s="152"/>
      <c r="AV267" s="152"/>
      <c r="AW267" s="152"/>
      <c r="AX267" s="152"/>
      <c r="AY267" s="152"/>
      <c r="AZ267" s="152"/>
      <c r="BA267" s="152"/>
      <c r="BB267" s="60"/>
      <c r="BC267" s="60"/>
      <c r="BD267" s="13"/>
    </row>
    <row r="268" spans="2:56" s="137" customFormat="1" ht="16.149999999999999" customHeight="1" x14ac:dyDescent="0.25">
      <c r="B268" s="11"/>
      <c r="C268" s="35"/>
      <c r="D268" s="36"/>
      <c r="E268" s="36"/>
      <c r="F268" s="36"/>
      <c r="G268" s="36"/>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60"/>
      <c r="BC268" s="60"/>
      <c r="BD268" s="13"/>
    </row>
    <row r="269" spans="2:56" s="137" customFormat="1" ht="12" customHeight="1" x14ac:dyDescent="0.25">
      <c r="B269" s="11"/>
      <c r="C269" s="35"/>
      <c r="D269" s="36"/>
      <c r="E269" s="36"/>
      <c r="F269" s="36"/>
      <c r="G269" s="36"/>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c r="AX269" s="152"/>
      <c r="AY269" s="152"/>
      <c r="AZ269" s="152"/>
      <c r="BA269" s="152"/>
      <c r="BB269" s="60"/>
      <c r="BC269" s="60"/>
      <c r="BD269" s="13"/>
    </row>
    <row r="270" spans="2:56" s="97" customFormat="1" ht="12" customHeight="1" x14ac:dyDescent="0.25">
      <c r="B270" s="11"/>
      <c r="C270" s="35"/>
      <c r="D270" s="36"/>
      <c r="E270" s="36"/>
      <c r="F270" s="36"/>
      <c r="G270" s="36"/>
      <c r="H270" s="153" t="s">
        <v>189</v>
      </c>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3"/>
      <c r="BD270" s="13"/>
    </row>
    <row r="271" spans="2:56" s="97" customFormat="1" ht="4.9000000000000004" customHeight="1" x14ac:dyDescent="0.25">
      <c r="B271" s="11"/>
      <c r="C271" s="35"/>
      <c r="D271" s="36"/>
      <c r="E271" s="36"/>
      <c r="F271" s="36"/>
      <c r="G271" s="36"/>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8"/>
      <c r="AY271" s="98"/>
      <c r="AZ271" s="98"/>
      <c r="BA271" s="98"/>
      <c r="BB271" s="98"/>
      <c r="BC271" s="98"/>
      <c r="BD271" s="13"/>
    </row>
    <row r="272" spans="2:56" s="97" customFormat="1" ht="12" customHeight="1" x14ac:dyDescent="0.25">
      <c r="B272" s="11"/>
      <c r="C272" s="35"/>
      <c r="D272" s="36"/>
      <c r="E272" s="36"/>
      <c r="F272" s="36"/>
      <c r="G272" s="36"/>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3"/>
    </row>
    <row r="273" spans="2:56" s="97" customFormat="1" ht="12" customHeight="1" x14ac:dyDescent="0.25">
      <c r="B273" s="11"/>
      <c r="C273" s="35"/>
      <c r="D273" s="36"/>
      <c r="E273" s="36"/>
      <c r="F273" s="36"/>
      <c r="G273" s="36"/>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3"/>
    </row>
    <row r="274" spans="2:56" ht="12" customHeight="1" x14ac:dyDescent="0.25">
      <c r="B274" s="11"/>
      <c r="C274" s="35"/>
      <c r="D274" s="36"/>
      <c r="E274" s="36"/>
      <c r="F274" s="36"/>
      <c r="G274" s="36"/>
      <c r="H274" s="153" t="s">
        <v>149</v>
      </c>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3"/>
      <c r="BD274" s="13"/>
    </row>
    <row r="275" spans="2:56" ht="12" customHeight="1" x14ac:dyDescent="0.25">
      <c r="B275" s="11"/>
      <c r="C275" s="35"/>
      <c r="D275" s="36"/>
      <c r="E275" s="36"/>
      <c r="F275" s="36"/>
      <c r="G275" s="36"/>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2"/>
      <c r="AY275" s="182"/>
      <c r="AZ275" s="182"/>
      <c r="BA275" s="182"/>
      <c r="BB275" s="182"/>
      <c r="BC275" s="182"/>
      <c r="BD275" s="13"/>
    </row>
    <row r="276" spans="2:56" s="97" customFormat="1" ht="12" customHeight="1" x14ac:dyDescent="0.25">
      <c r="B276" s="11"/>
      <c r="C276" s="35"/>
      <c r="D276" s="36"/>
      <c r="E276" s="36"/>
      <c r="F276" s="36"/>
      <c r="G276" s="36"/>
      <c r="H276" s="182"/>
      <c r="I276" s="182"/>
      <c r="J276" s="182"/>
      <c r="K276" s="182"/>
      <c r="L276" s="182"/>
      <c r="M276" s="182"/>
      <c r="N276" s="182"/>
      <c r="O276" s="182"/>
      <c r="P276" s="182"/>
      <c r="Q276" s="182"/>
      <c r="R276" s="182"/>
      <c r="S276" s="182"/>
      <c r="T276" s="182"/>
      <c r="U276" s="182"/>
      <c r="V276" s="182"/>
      <c r="W276" s="182"/>
      <c r="X276" s="182"/>
      <c r="Y276" s="182"/>
      <c r="Z276" s="182"/>
      <c r="AA276" s="182"/>
      <c r="AB276" s="182"/>
      <c r="AC276" s="182"/>
      <c r="AD276" s="182"/>
      <c r="AE276" s="182"/>
      <c r="AF276" s="182"/>
      <c r="AG276" s="182"/>
      <c r="AH276" s="182"/>
      <c r="AI276" s="182"/>
      <c r="AJ276" s="182"/>
      <c r="AK276" s="182"/>
      <c r="AL276" s="182"/>
      <c r="AM276" s="182"/>
      <c r="AN276" s="182"/>
      <c r="AO276" s="182"/>
      <c r="AP276" s="182"/>
      <c r="AQ276" s="182"/>
      <c r="AR276" s="182"/>
      <c r="AS276" s="182"/>
      <c r="AT276" s="182"/>
      <c r="AU276" s="182"/>
      <c r="AV276" s="182"/>
      <c r="AW276" s="182"/>
      <c r="AX276" s="182"/>
      <c r="AY276" s="182"/>
      <c r="AZ276" s="182"/>
      <c r="BA276" s="182"/>
      <c r="BB276" s="182"/>
      <c r="BC276" s="182"/>
      <c r="BD276" s="13"/>
    </row>
    <row r="277" spans="2:56" ht="12" customHeight="1" x14ac:dyDescent="0.25">
      <c r="B277" s="11"/>
      <c r="C277" s="35"/>
      <c r="D277" s="36"/>
      <c r="E277" s="36"/>
      <c r="F277" s="36"/>
      <c r="G277" s="36"/>
      <c r="H277" s="182"/>
      <c r="I277" s="182"/>
      <c r="J277" s="182"/>
      <c r="K277" s="182"/>
      <c r="L277" s="182"/>
      <c r="M277" s="182"/>
      <c r="N277" s="182"/>
      <c r="O277" s="182"/>
      <c r="P277" s="182"/>
      <c r="Q277" s="182"/>
      <c r="R277" s="182"/>
      <c r="S277" s="182"/>
      <c r="T277" s="182"/>
      <c r="U277" s="182"/>
      <c r="V277" s="182"/>
      <c r="W277" s="182"/>
      <c r="X277" s="182"/>
      <c r="Y277" s="182"/>
      <c r="Z277" s="182"/>
      <c r="AA277" s="182"/>
      <c r="AB277" s="182"/>
      <c r="AC277" s="182"/>
      <c r="AD277" s="182"/>
      <c r="AE277" s="182"/>
      <c r="AF277" s="182"/>
      <c r="AG277" s="182"/>
      <c r="AH277" s="182"/>
      <c r="AI277" s="182"/>
      <c r="AJ277" s="182"/>
      <c r="AK277" s="182"/>
      <c r="AL277" s="182"/>
      <c r="AM277" s="182"/>
      <c r="AN277" s="182"/>
      <c r="AO277" s="182"/>
      <c r="AP277" s="182"/>
      <c r="AQ277" s="182"/>
      <c r="AR277" s="182"/>
      <c r="AS277" s="182"/>
      <c r="AT277" s="182"/>
      <c r="AU277" s="182"/>
      <c r="AV277" s="182"/>
      <c r="AW277" s="182"/>
      <c r="AX277" s="182"/>
      <c r="AY277" s="182"/>
      <c r="AZ277" s="182"/>
      <c r="BA277" s="182"/>
      <c r="BB277" s="182"/>
      <c r="BC277" s="182"/>
      <c r="BD277" s="13"/>
    </row>
    <row r="278" spans="2:56" ht="12" customHeight="1" x14ac:dyDescent="0.25">
      <c r="B278" s="11"/>
      <c r="C278" s="35"/>
      <c r="D278" s="36"/>
      <c r="E278" s="36"/>
      <c r="F278" s="36"/>
      <c r="G278" s="36"/>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13"/>
    </row>
    <row r="279" spans="2:56" ht="12" customHeight="1" x14ac:dyDescent="0.25">
      <c r="B279" s="11"/>
      <c r="C279" s="35"/>
      <c r="D279" s="36"/>
      <c r="E279" s="36"/>
      <c r="F279" s="36"/>
      <c r="G279" s="36"/>
      <c r="H279" s="153" t="s">
        <v>150</v>
      </c>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3"/>
      <c r="BD279" s="13"/>
    </row>
    <row r="280" spans="2:56" ht="12" customHeight="1" x14ac:dyDescent="0.25">
      <c r="B280" s="11"/>
      <c r="C280" s="35"/>
      <c r="D280" s="36"/>
      <c r="E280" s="36"/>
      <c r="F280" s="36"/>
      <c r="G280" s="36"/>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c r="AU280" s="182"/>
      <c r="AV280" s="182"/>
      <c r="AW280" s="182"/>
      <c r="AX280" s="182"/>
      <c r="AY280" s="182"/>
      <c r="AZ280" s="182"/>
      <c r="BA280" s="182"/>
      <c r="BB280" s="182"/>
      <c r="BC280" s="182"/>
      <c r="BD280" s="13"/>
    </row>
    <row r="281" spans="2:56" s="97" customFormat="1" ht="12" customHeight="1" x14ac:dyDescent="0.25">
      <c r="B281" s="11"/>
      <c r="C281" s="35"/>
      <c r="D281" s="36"/>
      <c r="E281" s="36"/>
      <c r="F281" s="36"/>
      <c r="G281" s="36"/>
      <c r="H281" s="182"/>
      <c r="I281" s="182"/>
      <c r="J281" s="182"/>
      <c r="K281" s="182"/>
      <c r="L281" s="182"/>
      <c r="M281" s="182"/>
      <c r="N281" s="182"/>
      <c r="O281" s="182"/>
      <c r="P281" s="182"/>
      <c r="Q281" s="182"/>
      <c r="R281" s="182"/>
      <c r="S281" s="182"/>
      <c r="T281" s="182"/>
      <c r="U281" s="182"/>
      <c r="V281" s="182"/>
      <c r="W281" s="182"/>
      <c r="X281" s="182"/>
      <c r="Y281" s="182"/>
      <c r="Z281" s="182"/>
      <c r="AA281" s="182"/>
      <c r="AB281" s="182"/>
      <c r="AC281" s="182"/>
      <c r="AD281" s="182"/>
      <c r="AE281" s="182"/>
      <c r="AF281" s="182"/>
      <c r="AG281" s="182"/>
      <c r="AH281" s="182"/>
      <c r="AI281" s="182"/>
      <c r="AJ281" s="182"/>
      <c r="AK281" s="182"/>
      <c r="AL281" s="182"/>
      <c r="AM281" s="182"/>
      <c r="AN281" s="182"/>
      <c r="AO281" s="182"/>
      <c r="AP281" s="182"/>
      <c r="AQ281" s="182"/>
      <c r="AR281" s="182"/>
      <c r="AS281" s="182"/>
      <c r="AT281" s="182"/>
      <c r="AU281" s="182"/>
      <c r="AV281" s="182"/>
      <c r="AW281" s="182"/>
      <c r="AX281" s="182"/>
      <c r="AY281" s="182"/>
      <c r="AZ281" s="182"/>
      <c r="BA281" s="182"/>
      <c r="BB281" s="182"/>
      <c r="BC281" s="182"/>
      <c r="BD281" s="13"/>
    </row>
    <row r="282" spans="2:56" ht="12" customHeight="1" x14ac:dyDescent="0.25">
      <c r="B282" s="11"/>
      <c r="C282" s="35"/>
      <c r="D282" s="36"/>
      <c r="E282" s="36"/>
      <c r="F282" s="36"/>
      <c r="G282" s="36"/>
      <c r="H282" s="182"/>
      <c r="I282" s="182"/>
      <c r="J282" s="182"/>
      <c r="K282" s="182"/>
      <c r="L282" s="182"/>
      <c r="M282" s="182"/>
      <c r="N282" s="182"/>
      <c r="O282" s="182"/>
      <c r="P282" s="182"/>
      <c r="Q282" s="182"/>
      <c r="R282" s="182"/>
      <c r="S282" s="182"/>
      <c r="T282" s="182"/>
      <c r="U282" s="182"/>
      <c r="V282" s="182"/>
      <c r="W282" s="182"/>
      <c r="X282" s="182"/>
      <c r="Y282" s="182"/>
      <c r="Z282" s="182"/>
      <c r="AA282" s="182"/>
      <c r="AB282" s="182"/>
      <c r="AC282" s="182"/>
      <c r="AD282" s="182"/>
      <c r="AE282" s="182"/>
      <c r="AF282" s="182"/>
      <c r="AG282" s="182"/>
      <c r="AH282" s="182"/>
      <c r="AI282" s="182"/>
      <c r="AJ282" s="182"/>
      <c r="AK282" s="182"/>
      <c r="AL282" s="182"/>
      <c r="AM282" s="182"/>
      <c r="AN282" s="182"/>
      <c r="AO282" s="182"/>
      <c r="AP282" s="182"/>
      <c r="AQ282" s="182"/>
      <c r="AR282" s="182"/>
      <c r="AS282" s="182"/>
      <c r="AT282" s="182"/>
      <c r="AU282" s="182"/>
      <c r="AV282" s="182"/>
      <c r="AW282" s="182"/>
      <c r="AX282" s="182"/>
      <c r="AY282" s="182"/>
      <c r="AZ282" s="182"/>
      <c r="BA282" s="182"/>
      <c r="BB282" s="182"/>
      <c r="BC282" s="182"/>
      <c r="BD282" s="13"/>
    </row>
    <row r="283" spans="2:56" s="138" customFormat="1" ht="12" customHeight="1" thickBot="1" x14ac:dyDescent="0.3">
      <c r="B283" s="11"/>
      <c r="C283" s="50"/>
      <c r="D283" s="51"/>
      <c r="E283" s="51"/>
      <c r="F283" s="51"/>
      <c r="G283" s="51"/>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53"/>
    </row>
    <row r="284" spans="2:56" s="138" customFormat="1" ht="12" customHeight="1" x14ac:dyDescent="0.25">
      <c r="B284" s="11"/>
      <c r="C284" s="36"/>
      <c r="D284" s="36"/>
      <c r="E284" s="36"/>
      <c r="F284" s="36"/>
      <c r="G284" s="36"/>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
    </row>
    <row r="285" spans="2:56" s="138" customFormat="1" ht="12" customHeight="1" x14ac:dyDescent="0.25">
      <c r="B285" s="11"/>
      <c r="C285" s="36"/>
      <c r="D285" s="36"/>
      <c r="E285" s="36"/>
      <c r="F285" s="36"/>
      <c r="G285" s="36"/>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49" t="s">
        <v>158</v>
      </c>
      <c r="AP285" s="149"/>
      <c r="AQ285" s="149"/>
      <c r="AR285" s="149"/>
      <c r="AS285" s="149"/>
      <c r="AT285" s="149"/>
      <c r="AU285" s="149"/>
      <c r="AV285" s="149"/>
      <c r="AW285" s="149"/>
      <c r="AX285" s="149"/>
      <c r="AY285" s="149"/>
      <c r="AZ285" s="149"/>
      <c r="BA285" s="149"/>
      <c r="BB285" s="149"/>
      <c r="BC285" s="149"/>
      <c r="BD285" s="12"/>
    </row>
    <row r="286" spans="2:56" s="138" customFormat="1" ht="12" customHeight="1" x14ac:dyDescent="0.25">
      <c r="B286" s="11"/>
      <c r="C286" s="36"/>
      <c r="D286" s="36"/>
      <c r="E286" s="36"/>
      <c r="F286" s="36"/>
      <c r="G286" s="36"/>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
    </row>
    <row r="287" spans="2:56" s="138" customFormat="1" ht="12" customHeight="1" x14ac:dyDescent="0.25">
      <c r="B287" s="11"/>
      <c r="C287" s="36"/>
      <c r="D287" s="36"/>
      <c r="E287" s="36"/>
      <c r="F287" s="36"/>
      <c r="G287" s="36"/>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
    </row>
    <row r="288" spans="2:56" s="138" customFormat="1" ht="12" customHeight="1" thickBot="1" x14ac:dyDescent="0.3">
      <c r="B288" s="11"/>
      <c r="C288" s="51"/>
      <c r="D288" s="51"/>
      <c r="E288" s="51"/>
      <c r="F288" s="51"/>
      <c r="G288" s="51"/>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52"/>
    </row>
    <row r="289" spans="2:85" s="138" customFormat="1" ht="12" customHeight="1" x14ac:dyDescent="0.25">
      <c r="B289" s="65"/>
      <c r="C289" s="36"/>
      <c r="D289" s="36"/>
      <c r="E289" s="36"/>
      <c r="F289" s="36"/>
      <c r="G289" s="36"/>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38"/>
    </row>
    <row r="290" spans="2:85" s="138" customFormat="1" ht="12" customHeight="1" x14ac:dyDescent="0.25">
      <c r="B290" s="65"/>
      <c r="C290" s="36"/>
      <c r="D290" s="36"/>
      <c r="E290" s="36"/>
      <c r="F290" s="36"/>
      <c r="G290" s="36"/>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3"/>
      <c r="BE290" s="11"/>
    </row>
    <row r="291" spans="2:85" ht="12" customHeight="1" x14ac:dyDescent="0.25">
      <c r="B291" s="65"/>
      <c r="C291" s="36"/>
      <c r="D291" s="36"/>
      <c r="E291" s="36"/>
      <c r="F291" s="36"/>
      <c r="G291" s="36"/>
      <c r="H291" s="153" t="s">
        <v>132</v>
      </c>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3"/>
      <c r="BD291" s="13"/>
    </row>
    <row r="292" spans="2:85" ht="4.9000000000000004" customHeight="1" x14ac:dyDescent="0.25">
      <c r="B292" s="11"/>
      <c r="C292" s="35"/>
      <c r="D292" s="36"/>
      <c r="E292" s="36"/>
      <c r="F292" s="36"/>
      <c r="G292" s="36"/>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13"/>
    </row>
    <row r="293" spans="2:85" ht="12" customHeight="1" thickBot="1" x14ac:dyDescent="0.3">
      <c r="B293" s="11"/>
      <c r="C293" s="35"/>
      <c r="D293" s="36"/>
      <c r="E293" s="36"/>
      <c r="F293" s="36"/>
      <c r="G293" s="36"/>
      <c r="H293" s="163" t="s">
        <v>55</v>
      </c>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c r="AM293" s="163"/>
      <c r="AN293" s="163"/>
      <c r="AO293" s="163"/>
      <c r="AP293" s="163"/>
      <c r="AQ293" s="163"/>
      <c r="AR293" s="60"/>
      <c r="AS293" s="164" t="s">
        <v>29</v>
      </c>
      <c r="AT293" s="164"/>
      <c r="AU293" s="164"/>
      <c r="AV293" s="164"/>
      <c r="AW293" s="164"/>
      <c r="AX293" s="164"/>
      <c r="AY293" s="164"/>
      <c r="AZ293" s="164"/>
      <c r="BA293" s="164"/>
      <c r="BB293" s="60"/>
      <c r="BC293" s="60"/>
      <c r="BD293" s="13"/>
    </row>
    <row r="294" spans="2:85" ht="4.9000000000000004" customHeight="1" x14ac:dyDescent="0.25">
      <c r="B294" s="11"/>
      <c r="C294" s="35"/>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12"/>
      <c r="AP294" s="60"/>
      <c r="AQ294" s="60"/>
      <c r="AR294" s="60"/>
      <c r="AS294" s="12"/>
      <c r="AT294" s="12"/>
      <c r="AU294" s="12"/>
      <c r="AV294" s="12"/>
      <c r="AW294" s="12"/>
      <c r="AX294" s="12"/>
      <c r="AY294" s="12"/>
      <c r="AZ294" s="12"/>
      <c r="BA294" s="12"/>
      <c r="BB294" s="60"/>
      <c r="BC294" s="60"/>
      <c r="BD294" s="13"/>
    </row>
    <row r="295" spans="2:85" ht="22.15" customHeight="1" x14ac:dyDescent="0.25">
      <c r="B295" s="11"/>
      <c r="C295" s="35"/>
      <c r="D295" s="36"/>
      <c r="E295" s="36"/>
      <c r="F295" s="36"/>
      <c r="G295" s="36"/>
      <c r="H295" s="156" t="str">
        <f>IF(COUNTA(I4)=1,VLOOKUP(Podesavanja!B5,Podesavanja!B3:M4,12,FALSE)," ")</f>
        <v xml:space="preserve"> </v>
      </c>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68"/>
      <c r="AS295" s="155"/>
      <c r="AT295" s="155"/>
      <c r="AU295" s="155"/>
      <c r="AV295" s="155"/>
      <c r="AW295" s="155"/>
      <c r="AX295" s="155"/>
      <c r="AY295" s="155"/>
      <c r="AZ295" s="155"/>
      <c r="BA295" s="155"/>
      <c r="BB295" s="60"/>
      <c r="BC295" s="60"/>
      <c r="BD295" s="13"/>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row>
    <row r="296" spans="2:85" ht="4.9000000000000004" customHeight="1" x14ac:dyDescent="0.25">
      <c r="B296" s="11"/>
      <c r="C296" s="35"/>
      <c r="D296" s="36"/>
      <c r="E296" s="36"/>
      <c r="F296" s="36"/>
      <c r="G296" s="36"/>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1"/>
      <c r="AG296" s="72"/>
      <c r="AH296" s="72"/>
      <c r="AI296" s="72"/>
      <c r="AJ296" s="72"/>
      <c r="AK296" s="72"/>
      <c r="AL296" s="72"/>
      <c r="AM296" s="72"/>
      <c r="AN296" s="72"/>
      <c r="AO296" s="72"/>
      <c r="AP296" s="68"/>
      <c r="AQ296" s="68"/>
      <c r="AR296" s="68"/>
      <c r="AS296" s="69"/>
      <c r="AT296" s="69"/>
      <c r="AU296" s="69"/>
      <c r="AV296" s="69"/>
      <c r="AW296" s="69"/>
      <c r="AX296" s="69"/>
      <c r="AY296" s="69"/>
      <c r="AZ296" s="69"/>
      <c r="BA296" s="69"/>
      <c r="BB296" s="60"/>
      <c r="BC296" s="60"/>
      <c r="BD296" s="13"/>
    </row>
    <row r="297" spans="2:85" ht="22.15" customHeight="1" x14ac:dyDescent="0.25">
      <c r="B297" s="11"/>
      <c r="C297" s="35"/>
      <c r="D297" s="36"/>
      <c r="E297" s="36"/>
      <c r="F297" s="36"/>
      <c r="G297" s="36"/>
      <c r="H297" s="156" t="str">
        <f>IF(COUNTA(I4)=1,VLOOKUP(Podesavanja!B5,Podesavanja!B3:L4,11,FALSE)," ")</f>
        <v xml:space="preserve"> </v>
      </c>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c r="AR297" s="68"/>
      <c r="AS297" s="155"/>
      <c r="AT297" s="155"/>
      <c r="AU297" s="155"/>
      <c r="AV297" s="155"/>
      <c r="AW297" s="155"/>
      <c r="AX297" s="155"/>
      <c r="AY297" s="155"/>
      <c r="AZ297" s="155"/>
      <c r="BA297" s="155"/>
      <c r="BB297" s="60"/>
      <c r="BC297" s="60"/>
      <c r="BD297" s="13"/>
    </row>
    <row r="298" spans="2:85" ht="4.9000000000000004" customHeight="1" x14ac:dyDescent="0.25">
      <c r="B298" s="11"/>
      <c r="C298" s="35"/>
      <c r="D298" s="36"/>
      <c r="E298" s="36"/>
      <c r="F298" s="36"/>
      <c r="G298" s="36"/>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1"/>
      <c r="AG298" s="72"/>
      <c r="AH298" s="72"/>
      <c r="AI298" s="72"/>
      <c r="AJ298" s="72"/>
      <c r="AK298" s="72"/>
      <c r="AL298" s="72"/>
      <c r="AM298" s="72"/>
      <c r="AN298" s="72"/>
      <c r="AO298" s="72"/>
      <c r="AP298" s="60"/>
      <c r="AQ298" s="60"/>
      <c r="AR298" s="60"/>
      <c r="AS298" s="66"/>
      <c r="AT298" s="66"/>
      <c r="AU298" s="66"/>
      <c r="AV298" s="66"/>
      <c r="AW298" s="66"/>
      <c r="AX298" s="66"/>
      <c r="AY298" s="66"/>
      <c r="AZ298" s="66"/>
      <c r="BA298" s="66"/>
      <c r="BB298" s="60"/>
      <c r="BC298" s="60"/>
      <c r="BD298" s="13"/>
    </row>
    <row r="299" spans="2:85" ht="22.15" customHeight="1" x14ac:dyDescent="0.25">
      <c r="B299" s="11"/>
      <c r="C299" s="35"/>
      <c r="D299" s="36"/>
      <c r="E299" s="36"/>
      <c r="F299" s="36"/>
      <c r="G299" s="36"/>
      <c r="H299" s="156" t="str">
        <f>IF(COUNTA(I4)=1,VLOOKUP(Podesavanja!B5,Podesavanja!B3:L4,10,FALSE)," ")</f>
        <v xml:space="preserve"> </v>
      </c>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67"/>
      <c r="AS299" s="155"/>
      <c r="AT299" s="155"/>
      <c r="AU299" s="155"/>
      <c r="AV299" s="155"/>
      <c r="AW299" s="155"/>
      <c r="AX299" s="155"/>
      <c r="AY299" s="155"/>
      <c r="AZ299" s="155"/>
      <c r="BA299" s="155"/>
      <c r="BB299" s="60"/>
      <c r="BC299" s="60"/>
      <c r="BD299" s="13"/>
    </row>
    <row r="300" spans="2:85" ht="4.9000000000000004" customHeight="1" x14ac:dyDescent="0.25">
      <c r="B300" s="11"/>
      <c r="C300" s="35"/>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12"/>
      <c r="AP300" s="60"/>
      <c r="AQ300" s="60"/>
      <c r="AR300" s="60"/>
      <c r="AS300" s="66"/>
      <c r="AT300" s="66"/>
      <c r="AU300" s="66"/>
      <c r="AV300" s="66"/>
      <c r="AW300" s="66"/>
      <c r="AX300" s="66"/>
      <c r="AY300" s="66"/>
      <c r="AZ300" s="66"/>
      <c r="BA300" s="66"/>
      <c r="BB300" s="60"/>
      <c r="BC300" s="60"/>
      <c r="BD300" s="13"/>
    </row>
    <row r="301" spans="2:85" s="138" customFormat="1" ht="30" customHeight="1" x14ac:dyDescent="0.25">
      <c r="B301" s="11"/>
      <c r="C301" s="35"/>
      <c r="D301" s="36"/>
      <c r="E301" s="36"/>
      <c r="F301" s="36"/>
      <c r="G301" s="36"/>
      <c r="H301" s="154" t="s">
        <v>196</v>
      </c>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60"/>
      <c r="AS301" s="155"/>
      <c r="AT301" s="155"/>
      <c r="AU301" s="155"/>
      <c r="AV301" s="155"/>
      <c r="AW301" s="155"/>
      <c r="AX301" s="155"/>
      <c r="AY301" s="155"/>
      <c r="AZ301" s="155"/>
      <c r="BA301" s="155"/>
      <c r="BB301" s="60"/>
      <c r="BC301" s="60"/>
      <c r="BD301" s="13"/>
    </row>
    <row r="302" spans="2:85" s="138" customFormat="1" ht="12" customHeight="1" x14ac:dyDescent="0.25">
      <c r="B302" s="11"/>
      <c r="C302" s="35"/>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12"/>
      <c r="AP302" s="60"/>
      <c r="AQ302" s="60"/>
      <c r="AR302" s="60"/>
      <c r="AS302" s="66"/>
      <c r="AT302" s="66"/>
      <c r="AU302" s="66"/>
      <c r="AV302" s="66"/>
      <c r="AW302" s="66"/>
      <c r="AX302" s="66"/>
      <c r="AY302" s="66"/>
      <c r="AZ302" s="66"/>
      <c r="BA302" s="66"/>
      <c r="BB302" s="60"/>
      <c r="BC302" s="60"/>
      <c r="BD302" s="13"/>
    </row>
    <row r="303" spans="2:85" s="138" customFormat="1" ht="30" customHeight="1" x14ac:dyDescent="0.25">
      <c r="B303" s="11"/>
      <c r="C303" s="35"/>
      <c r="D303" s="36"/>
      <c r="E303" s="36"/>
      <c r="F303" s="36"/>
      <c r="G303" s="36"/>
      <c r="H303" s="36"/>
      <c r="I303" s="154" t="s">
        <v>197</v>
      </c>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5"/>
      <c r="AT303" s="155"/>
      <c r="AU303" s="155"/>
      <c r="AV303" s="155"/>
      <c r="AW303" s="155"/>
      <c r="AX303" s="155"/>
      <c r="AY303" s="155"/>
      <c r="AZ303" s="155"/>
      <c r="BA303" s="155"/>
      <c r="BB303" s="60"/>
      <c r="BC303" s="60"/>
      <c r="BD303" s="13"/>
    </row>
    <row r="304" spans="2:85" s="138" customFormat="1" ht="12" customHeight="1" x14ac:dyDescent="0.25">
      <c r="B304" s="11"/>
      <c r="C304" s="35"/>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12"/>
      <c r="AP304" s="60"/>
      <c r="AQ304" s="60"/>
      <c r="AR304" s="60"/>
      <c r="AS304" s="66"/>
      <c r="AT304" s="66"/>
      <c r="AU304" s="66"/>
      <c r="AV304" s="66"/>
      <c r="AW304" s="66"/>
      <c r="AX304" s="66"/>
      <c r="AY304" s="66"/>
      <c r="AZ304" s="66"/>
      <c r="BA304" s="66"/>
      <c r="BB304" s="60"/>
      <c r="BC304" s="60"/>
      <c r="BD304" s="13"/>
    </row>
    <row r="305" spans="2:85" s="138" customFormat="1" ht="30" customHeight="1" x14ac:dyDescent="0.25">
      <c r="B305" s="11"/>
      <c r="C305" s="35"/>
      <c r="D305" s="36"/>
      <c r="E305" s="36"/>
      <c r="F305" s="36"/>
      <c r="G305" s="36"/>
      <c r="H305" s="36"/>
      <c r="I305" s="154" t="s">
        <v>198</v>
      </c>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5"/>
      <c r="AT305" s="155"/>
      <c r="AU305" s="155"/>
      <c r="AV305" s="155"/>
      <c r="AW305" s="155"/>
      <c r="AX305" s="155"/>
      <c r="AY305" s="155"/>
      <c r="AZ305" s="155"/>
      <c r="BA305" s="155"/>
      <c r="BB305" s="60"/>
      <c r="BC305" s="60"/>
      <c r="BD305" s="13"/>
    </row>
    <row r="306" spans="2:85" s="138" customFormat="1" ht="4.9000000000000004" customHeight="1" x14ac:dyDescent="0.25">
      <c r="B306" s="11"/>
      <c r="C306" s="35"/>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12"/>
      <c r="AP306" s="60"/>
      <c r="AQ306" s="60"/>
      <c r="AR306" s="60"/>
      <c r="AS306" s="66"/>
      <c r="AT306" s="66"/>
      <c r="AU306" s="66"/>
      <c r="AV306" s="66"/>
      <c r="AW306" s="66"/>
      <c r="AX306" s="66"/>
      <c r="AY306" s="66"/>
      <c r="AZ306" s="66"/>
      <c r="BA306" s="66"/>
      <c r="BB306" s="60"/>
      <c r="BC306" s="60"/>
      <c r="BD306" s="13"/>
    </row>
    <row r="307" spans="2:85" ht="12" customHeight="1" x14ac:dyDescent="0.25">
      <c r="B307" s="11"/>
      <c r="C307" s="35"/>
      <c r="D307" s="36"/>
      <c r="E307" s="36"/>
      <c r="F307" s="36"/>
      <c r="G307" s="36"/>
      <c r="H307" s="148" t="str">
        <f>IF(AS295&gt;0,CONCATENATE("*** Napomena: Trend analiza pokazuje da u odnosu na početno stanje DIREKTNIH članova domaćinstva koje iznosi"," ",AS233," ","članova domaćinstva, nakon isteka 15 godina valorizacije investicije UKUPAN broj DIREKTNIH članova domaćinstva će biti"," ",AS295,","," ","ili"," ",ROUND(((AS295/AS233)-1)*100,2),"%."," ","Provjerite ispravnost podatka.")," ")</f>
        <v xml:space="preserve"> </v>
      </c>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8"/>
      <c r="AY307" s="148"/>
      <c r="AZ307" s="148"/>
      <c r="BA307" s="148"/>
      <c r="BB307" s="60"/>
      <c r="BC307" s="60"/>
      <c r="BD307" s="13"/>
      <c r="BO307" s="14"/>
      <c r="BP307" s="14"/>
      <c r="BQ307" s="14"/>
      <c r="BR307" s="14"/>
      <c r="BS307" s="14"/>
      <c r="BT307" s="14"/>
      <c r="BU307" s="14"/>
      <c r="BV307" s="14"/>
    </row>
    <row r="308" spans="2:85" s="93" customFormat="1" ht="12" customHeight="1" x14ac:dyDescent="0.25">
      <c r="B308" s="11"/>
      <c r="C308" s="35"/>
      <c r="D308" s="36"/>
      <c r="E308" s="36"/>
      <c r="F308" s="36"/>
      <c r="G308" s="36"/>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8"/>
      <c r="AY308" s="148"/>
      <c r="AZ308" s="148"/>
      <c r="BA308" s="148"/>
      <c r="BB308" s="60"/>
      <c r="BC308" s="60"/>
      <c r="BD308" s="13"/>
      <c r="BO308" s="14"/>
      <c r="BP308" s="14"/>
      <c r="BQ308" s="14"/>
      <c r="BR308" s="14"/>
      <c r="BS308" s="14"/>
      <c r="BT308" s="14"/>
      <c r="BU308" s="14"/>
      <c r="BV308" s="14"/>
    </row>
    <row r="309" spans="2:85" ht="12" customHeight="1" x14ac:dyDescent="0.25">
      <c r="B309" s="11"/>
      <c r="C309" s="35"/>
      <c r="D309" s="36"/>
      <c r="E309" s="36"/>
      <c r="F309" s="36"/>
      <c r="G309" s="36"/>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c r="AH309" s="148"/>
      <c r="AI309" s="148"/>
      <c r="AJ309" s="148"/>
      <c r="AK309" s="148"/>
      <c r="AL309" s="148"/>
      <c r="AM309" s="148"/>
      <c r="AN309" s="148"/>
      <c r="AO309" s="148"/>
      <c r="AP309" s="148"/>
      <c r="AQ309" s="148"/>
      <c r="AR309" s="148"/>
      <c r="AS309" s="148"/>
      <c r="AT309" s="148"/>
      <c r="AU309" s="148"/>
      <c r="AV309" s="148"/>
      <c r="AW309" s="148"/>
      <c r="AX309" s="148"/>
      <c r="AY309" s="148"/>
      <c r="AZ309" s="148"/>
      <c r="BA309" s="148"/>
      <c r="BB309" s="60"/>
      <c r="BC309" s="60"/>
      <c r="BD309" s="13"/>
    </row>
    <row r="310" spans="2:85" ht="4.9000000000000004" customHeight="1" x14ac:dyDescent="0.25">
      <c r="B310" s="11"/>
      <c r="C310" s="35"/>
      <c r="D310" s="36"/>
      <c r="E310" s="36"/>
      <c r="F310" s="36"/>
      <c r="G310" s="36"/>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13"/>
    </row>
    <row r="311" spans="2:85" ht="12" customHeight="1" x14ac:dyDescent="0.25">
      <c r="B311" s="11"/>
      <c r="C311" s="35"/>
      <c r="D311" s="36"/>
      <c r="E311" s="36"/>
      <c r="F311" s="36"/>
      <c r="G311" s="36"/>
      <c r="H311" s="148" t="str">
        <f>IF(AS297&gt;0,CONCATENATE("*** Napomena: Trend analiza pokazuje da u odnosu na početno stanje DIREKTNIH članova domaćinstva osoba mlađih od 40.godina koje iznosi"," ",AS239," ","članova domaćinstva, nakon isteka 15 godina valorizacije investicije UKUPAN broj DIREKTNIH članova domaćinstva mlađih od 40.godina će biti"," ",AS297,","," ","ili"," ",ROUND(((AS297/AS239)-1)*100,2),"%."," ","Provjerite ispravnost podatka.")," ")</f>
        <v xml:space="preserve"> </v>
      </c>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148"/>
      <c r="AS311" s="148"/>
      <c r="AT311" s="148"/>
      <c r="AU311" s="148"/>
      <c r="AV311" s="148"/>
      <c r="AW311" s="148"/>
      <c r="AX311" s="148"/>
      <c r="AY311" s="148"/>
      <c r="AZ311" s="148"/>
      <c r="BA311" s="148"/>
      <c r="BB311" s="60"/>
      <c r="BC311" s="60"/>
      <c r="BD311" s="13"/>
      <c r="BF311" s="120"/>
      <c r="BG311" s="120"/>
      <c r="BH311" s="120"/>
      <c r="BI311" s="120"/>
      <c r="BJ311" s="120"/>
      <c r="BK311" s="120"/>
      <c r="BL311" s="120"/>
      <c r="BM311" s="120"/>
      <c r="BN311" s="120"/>
      <c r="BO311" s="120"/>
      <c r="BP311" s="120"/>
      <c r="BQ311" s="120"/>
      <c r="BR311" s="120"/>
      <c r="BS311" s="120"/>
      <c r="BT311" s="120"/>
      <c r="BU311" s="120"/>
      <c r="BV311" s="120"/>
      <c r="BW311" s="120"/>
      <c r="BX311" s="120"/>
      <c r="BY311" s="120"/>
      <c r="BZ311" s="120"/>
      <c r="CA311" s="120"/>
      <c r="CB311" s="120"/>
      <c r="CC311" s="120"/>
      <c r="CD311" s="120"/>
      <c r="CE311" s="120"/>
      <c r="CF311" s="120"/>
      <c r="CG311" s="120"/>
    </row>
    <row r="312" spans="2:85" ht="12" customHeight="1" x14ac:dyDescent="0.25">
      <c r="B312" s="11"/>
      <c r="C312" s="35"/>
      <c r="D312" s="36"/>
      <c r="E312" s="36"/>
      <c r="F312" s="36"/>
      <c r="G312" s="36"/>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c r="AP312" s="148"/>
      <c r="AQ312" s="148"/>
      <c r="AR312" s="148"/>
      <c r="AS312" s="148"/>
      <c r="AT312" s="148"/>
      <c r="AU312" s="148"/>
      <c r="AV312" s="148"/>
      <c r="AW312" s="148"/>
      <c r="AX312" s="148"/>
      <c r="AY312" s="148"/>
      <c r="AZ312" s="148"/>
      <c r="BA312" s="148"/>
      <c r="BB312" s="60"/>
      <c r="BC312" s="60"/>
      <c r="BD312" s="13"/>
    </row>
    <row r="313" spans="2:85" ht="12" customHeight="1" x14ac:dyDescent="0.25">
      <c r="B313" s="11"/>
      <c r="C313" s="35"/>
      <c r="D313" s="36"/>
      <c r="E313" s="36"/>
      <c r="F313" s="36"/>
      <c r="G313" s="36"/>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60"/>
      <c r="BC313" s="60"/>
      <c r="BD313" s="13"/>
    </row>
    <row r="314" spans="2:85" ht="4.9000000000000004" customHeight="1" x14ac:dyDescent="0.25">
      <c r="B314" s="11"/>
      <c r="C314" s="35"/>
      <c r="D314" s="36"/>
      <c r="E314" s="36"/>
      <c r="F314" s="36"/>
      <c r="G314" s="36"/>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13"/>
    </row>
    <row r="315" spans="2:85" ht="12" customHeight="1" x14ac:dyDescent="0.25">
      <c r="B315" s="11"/>
      <c r="C315" s="35"/>
      <c r="D315" s="36"/>
      <c r="E315" s="36"/>
      <c r="F315" s="36"/>
      <c r="G315" s="36"/>
      <c r="H315" s="148" t="str">
        <f>IF(AS299&gt;0,CONCATENATE("*** Napomena: Trend analiza pokazuje da u odnosu na početno stanje DIREKTNIH članova domaćinstva osoba ženske populacije koje iznosi"," ",AS242," ","članova domaćinstva, nakon isteka 15 godina valorizacije investicije UKUPAN broj DIREKTNIH članova domaćinstva ženske populacije će biti"," ",AS299,","," ","ili"," ",ROUND(((AS299/AS242)-1)*100,2),"%."," ","Provjerite ispravnost podatka.")," ")</f>
        <v xml:space="preserve"> </v>
      </c>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c r="AP315" s="148"/>
      <c r="AQ315" s="148"/>
      <c r="AR315" s="148"/>
      <c r="AS315" s="148"/>
      <c r="AT315" s="148"/>
      <c r="AU315" s="148"/>
      <c r="AV315" s="148"/>
      <c r="AW315" s="148"/>
      <c r="AX315" s="148"/>
      <c r="AY315" s="148"/>
      <c r="AZ315" s="148"/>
      <c r="BA315" s="148"/>
      <c r="BB315" s="60"/>
      <c r="BC315" s="60"/>
      <c r="BD315" s="13"/>
    </row>
    <row r="316" spans="2:85" ht="12" customHeight="1" x14ac:dyDescent="0.25">
      <c r="B316" s="11"/>
      <c r="C316" s="35"/>
      <c r="D316" s="36"/>
      <c r="E316" s="36"/>
      <c r="F316" s="36"/>
      <c r="G316" s="36"/>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8"/>
      <c r="AL316" s="148"/>
      <c r="AM316" s="148"/>
      <c r="AN316" s="148"/>
      <c r="AO316" s="148"/>
      <c r="AP316" s="148"/>
      <c r="AQ316" s="148"/>
      <c r="AR316" s="148"/>
      <c r="AS316" s="148"/>
      <c r="AT316" s="148"/>
      <c r="AU316" s="148"/>
      <c r="AV316" s="148"/>
      <c r="AW316" s="148"/>
      <c r="AX316" s="148"/>
      <c r="AY316" s="148"/>
      <c r="AZ316" s="148"/>
      <c r="BA316" s="148"/>
      <c r="BB316" s="60"/>
      <c r="BC316" s="60"/>
      <c r="BD316" s="13"/>
    </row>
    <row r="317" spans="2:85" ht="12" customHeight="1" x14ac:dyDescent="0.25">
      <c r="B317" s="11"/>
      <c r="C317" s="35"/>
      <c r="D317" s="36"/>
      <c r="E317" s="36"/>
      <c r="F317" s="36"/>
      <c r="G317" s="36"/>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8"/>
      <c r="AL317" s="148"/>
      <c r="AM317" s="148"/>
      <c r="AN317" s="148"/>
      <c r="AO317" s="148"/>
      <c r="AP317" s="148"/>
      <c r="AQ317" s="148"/>
      <c r="AR317" s="148"/>
      <c r="AS317" s="148"/>
      <c r="AT317" s="148"/>
      <c r="AU317" s="148"/>
      <c r="AV317" s="148"/>
      <c r="AW317" s="148"/>
      <c r="AX317" s="148"/>
      <c r="AY317" s="148"/>
      <c r="AZ317" s="148"/>
      <c r="BA317" s="148"/>
      <c r="BB317" s="60"/>
      <c r="BC317" s="60"/>
      <c r="BD317" s="13"/>
    </row>
    <row r="318" spans="2:85" ht="4.9000000000000004" customHeight="1" x14ac:dyDescent="0.25">
      <c r="B318" s="11"/>
      <c r="C318" s="35"/>
      <c r="D318" s="36"/>
      <c r="E318" s="36"/>
      <c r="F318" s="36"/>
      <c r="G318" s="36"/>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13"/>
    </row>
    <row r="319" spans="2:85" s="138" customFormat="1" ht="12" customHeight="1" x14ac:dyDescent="0.25">
      <c r="B319" s="11"/>
      <c r="C319" s="35"/>
      <c r="D319" s="36"/>
      <c r="E319" s="36"/>
      <c r="F319" s="36"/>
      <c r="G319" s="36"/>
      <c r="H319" s="148" t="str">
        <f>IF(AS301&gt;0,CONCATENATE("*** Napomena: Trend analiza pokazuje da u odnosu na početno stanje DIREKTNIH članova domaćinstva primarne ciljne grupe koje iznosi"," ",AS258," ","članova domaćinstva, nakon isteka 15 godina valorizacije investicije UKUPAN broj DIREKTNIH članova domaćinstva primarne ciljne grupe će biti"," ",AS301,","," ","ili"," ",ROUND(((AS301/AS258)-1)*100,2),"%."," ","Provjerite ispravnost podatka.")," ")</f>
        <v xml:space="preserve"> </v>
      </c>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c r="AH319" s="148"/>
      <c r="AI319" s="148"/>
      <c r="AJ319" s="148"/>
      <c r="AK319" s="148"/>
      <c r="AL319" s="148"/>
      <c r="AM319" s="148"/>
      <c r="AN319" s="148"/>
      <c r="AO319" s="148"/>
      <c r="AP319" s="148"/>
      <c r="AQ319" s="148"/>
      <c r="AR319" s="148"/>
      <c r="AS319" s="148"/>
      <c r="AT319" s="148"/>
      <c r="AU319" s="148"/>
      <c r="AV319" s="148"/>
      <c r="AW319" s="148"/>
      <c r="AX319" s="148"/>
      <c r="AY319" s="148"/>
      <c r="AZ319" s="148"/>
      <c r="BA319" s="148"/>
      <c r="BB319" s="60"/>
      <c r="BC319" s="60"/>
      <c r="BD319" s="13"/>
    </row>
    <row r="320" spans="2:85" s="138" customFormat="1" ht="12" customHeight="1" x14ac:dyDescent="0.25">
      <c r="B320" s="11"/>
      <c r="C320" s="35"/>
      <c r="D320" s="36"/>
      <c r="E320" s="36"/>
      <c r="F320" s="36"/>
      <c r="G320" s="36"/>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148"/>
      <c r="AL320" s="148"/>
      <c r="AM320" s="148"/>
      <c r="AN320" s="148"/>
      <c r="AO320" s="148"/>
      <c r="AP320" s="148"/>
      <c r="AQ320" s="148"/>
      <c r="AR320" s="148"/>
      <c r="AS320" s="148"/>
      <c r="AT320" s="148"/>
      <c r="AU320" s="148"/>
      <c r="AV320" s="148"/>
      <c r="AW320" s="148"/>
      <c r="AX320" s="148"/>
      <c r="AY320" s="148"/>
      <c r="AZ320" s="148"/>
      <c r="BA320" s="148"/>
      <c r="BB320" s="60"/>
      <c r="BC320" s="60"/>
      <c r="BD320" s="13"/>
    </row>
    <row r="321" spans="2:56" s="138" customFormat="1" ht="12" customHeight="1" x14ac:dyDescent="0.25">
      <c r="B321" s="11"/>
      <c r="C321" s="35"/>
      <c r="D321" s="36"/>
      <c r="E321" s="36"/>
      <c r="F321" s="36"/>
      <c r="G321" s="36"/>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8"/>
      <c r="AL321" s="148"/>
      <c r="AM321" s="148"/>
      <c r="AN321" s="148"/>
      <c r="AO321" s="148"/>
      <c r="AP321" s="148"/>
      <c r="AQ321" s="148"/>
      <c r="AR321" s="148"/>
      <c r="AS321" s="148"/>
      <c r="AT321" s="148"/>
      <c r="AU321" s="148"/>
      <c r="AV321" s="148"/>
      <c r="AW321" s="148"/>
      <c r="AX321" s="148"/>
      <c r="AY321" s="148"/>
      <c r="AZ321" s="148"/>
      <c r="BA321" s="148"/>
      <c r="BB321" s="60"/>
      <c r="BC321" s="60"/>
      <c r="BD321" s="13"/>
    </row>
    <row r="322" spans="2:56" s="138" customFormat="1" ht="4.9000000000000004" customHeight="1" x14ac:dyDescent="0.25">
      <c r="B322" s="11"/>
      <c r="C322" s="35"/>
      <c r="D322" s="36"/>
      <c r="E322" s="36"/>
      <c r="F322" s="36"/>
      <c r="G322" s="36"/>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13"/>
    </row>
    <row r="323" spans="2:56" s="138" customFormat="1" ht="12" customHeight="1" x14ac:dyDescent="0.25">
      <c r="B323" s="11"/>
      <c r="C323" s="35"/>
      <c r="D323" s="36"/>
      <c r="E323" s="36"/>
      <c r="F323" s="36"/>
      <c r="G323" s="36"/>
      <c r="H323" s="148" t="str">
        <f>IF(AS303&gt;0,CONCATENATE("*** Napomena: Trend analiza pokazuje da u odnosu na početno stanje DIREKTNIH članova domaćinstva primarne ciljne grupe mlađih od 40.godina koje iznosi"," ",AS263," ","članova domaćinstva, nakon isteka 15 godina valorizacije investicije UKUPAN broj DIREKTNIH članova domaćinstva primarne ciljne grupe mlađih od 40.godina će biti"," ",AS303,","," ","ili"," ",ROUND(((AS303/AS263)-1)*100,2),"%."," ","Provjerite ispravnost podatka.")," ")</f>
        <v xml:space="preserve"> </v>
      </c>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c r="AN323" s="148"/>
      <c r="AO323" s="148"/>
      <c r="AP323" s="148"/>
      <c r="AQ323" s="148"/>
      <c r="AR323" s="148"/>
      <c r="AS323" s="148"/>
      <c r="AT323" s="148"/>
      <c r="AU323" s="148"/>
      <c r="AV323" s="148"/>
      <c r="AW323" s="148"/>
      <c r="AX323" s="148"/>
      <c r="AY323" s="148"/>
      <c r="AZ323" s="148"/>
      <c r="BA323" s="148"/>
      <c r="BB323" s="60"/>
      <c r="BC323" s="60"/>
      <c r="BD323" s="13"/>
    </row>
    <row r="324" spans="2:56" s="138" customFormat="1" ht="18" customHeight="1" x14ac:dyDescent="0.25">
      <c r="B324" s="11"/>
      <c r="C324" s="35"/>
      <c r="D324" s="36"/>
      <c r="E324" s="36"/>
      <c r="F324" s="36"/>
      <c r="G324" s="36"/>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8"/>
      <c r="AL324" s="148"/>
      <c r="AM324" s="148"/>
      <c r="AN324" s="148"/>
      <c r="AO324" s="148"/>
      <c r="AP324" s="148"/>
      <c r="AQ324" s="148"/>
      <c r="AR324" s="148"/>
      <c r="AS324" s="148"/>
      <c r="AT324" s="148"/>
      <c r="AU324" s="148"/>
      <c r="AV324" s="148"/>
      <c r="AW324" s="148"/>
      <c r="AX324" s="148"/>
      <c r="AY324" s="148"/>
      <c r="AZ324" s="148"/>
      <c r="BA324" s="148"/>
      <c r="BB324" s="60"/>
      <c r="BC324" s="60"/>
      <c r="BD324" s="13"/>
    </row>
    <row r="325" spans="2:56" s="138" customFormat="1" ht="12" customHeight="1" x14ac:dyDescent="0.25">
      <c r="B325" s="11"/>
      <c r="C325" s="35"/>
      <c r="D325" s="36"/>
      <c r="E325" s="36"/>
      <c r="F325" s="36"/>
      <c r="G325" s="36"/>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c r="AH325" s="148"/>
      <c r="AI325" s="148"/>
      <c r="AJ325" s="148"/>
      <c r="AK325" s="148"/>
      <c r="AL325" s="148"/>
      <c r="AM325" s="148"/>
      <c r="AN325" s="148"/>
      <c r="AO325" s="148"/>
      <c r="AP325" s="148"/>
      <c r="AQ325" s="148"/>
      <c r="AR325" s="148"/>
      <c r="AS325" s="148"/>
      <c r="AT325" s="148"/>
      <c r="AU325" s="148"/>
      <c r="AV325" s="148"/>
      <c r="AW325" s="148"/>
      <c r="AX325" s="148"/>
      <c r="AY325" s="148"/>
      <c r="AZ325" s="148"/>
      <c r="BA325" s="148"/>
      <c r="BB325" s="60"/>
      <c r="BC325" s="60"/>
      <c r="BD325" s="13"/>
    </row>
    <row r="326" spans="2:56" s="138" customFormat="1" ht="4.9000000000000004" customHeight="1" x14ac:dyDescent="0.25">
      <c r="B326" s="11"/>
      <c r="C326" s="35"/>
      <c r="D326" s="36"/>
      <c r="E326" s="36"/>
      <c r="F326" s="36"/>
      <c r="G326" s="36"/>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13"/>
    </row>
    <row r="327" spans="2:56" s="138" customFormat="1" ht="12" customHeight="1" x14ac:dyDescent="0.25">
      <c r="B327" s="11"/>
      <c r="C327" s="35"/>
      <c r="D327" s="36"/>
      <c r="E327" s="36"/>
      <c r="F327" s="36"/>
      <c r="G327" s="36"/>
      <c r="H327" s="148" t="str">
        <f>IF(AS305&gt;0,CONCATENATE("*** Napomena: Trend analiza pokazuje da u odnosu na početno stanje DIREKTNIH članova domaćinstva primarne ciljne grupe ženske populacije koje iznosi"," ",AS265," ","članova domaćinstva, nakon isteka 15 godina valorizacije investicije UKUPAN broj DIREKTNIH članova domaćinstva primarne ciljne grupe ženske populacije će biti"," ",AS305,","," ","ili"," ",ROUND(((AS305/AS265)-1)*100,2),"%."," ","Provjerite ispravnost podatka.")," ")</f>
        <v xml:space="preserve"> </v>
      </c>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8"/>
      <c r="AN327" s="148"/>
      <c r="AO327" s="148"/>
      <c r="AP327" s="148"/>
      <c r="AQ327" s="148"/>
      <c r="AR327" s="148"/>
      <c r="AS327" s="148"/>
      <c r="AT327" s="148"/>
      <c r="AU327" s="148"/>
      <c r="AV327" s="148"/>
      <c r="AW327" s="148"/>
      <c r="AX327" s="148"/>
      <c r="AY327" s="148"/>
      <c r="AZ327" s="148"/>
      <c r="BA327" s="148"/>
      <c r="BB327" s="60"/>
      <c r="BC327" s="60"/>
      <c r="BD327" s="13"/>
    </row>
    <row r="328" spans="2:56" s="138" customFormat="1" ht="18" customHeight="1" x14ac:dyDescent="0.25">
      <c r="B328" s="11"/>
      <c r="C328" s="35"/>
      <c r="D328" s="36"/>
      <c r="E328" s="36"/>
      <c r="F328" s="36"/>
      <c r="G328" s="36"/>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8"/>
      <c r="AL328" s="148"/>
      <c r="AM328" s="148"/>
      <c r="AN328" s="148"/>
      <c r="AO328" s="148"/>
      <c r="AP328" s="148"/>
      <c r="AQ328" s="148"/>
      <c r="AR328" s="148"/>
      <c r="AS328" s="148"/>
      <c r="AT328" s="148"/>
      <c r="AU328" s="148"/>
      <c r="AV328" s="148"/>
      <c r="AW328" s="148"/>
      <c r="AX328" s="148"/>
      <c r="AY328" s="148"/>
      <c r="AZ328" s="148"/>
      <c r="BA328" s="148"/>
      <c r="BB328" s="60"/>
      <c r="BC328" s="60"/>
      <c r="BD328" s="13"/>
    </row>
    <row r="329" spans="2:56" s="138" customFormat="1" ht="12" customHeight="1" x14ac:dyDescent="0.25">
      <c r="B329" s="11"/>
      <c r="C329" s="35"/>
      <c r="D329" s="36"/>
      <c r="E329" s="36"/>
      <c r="F329" s="36"/>
      <c r="G329" s="36"/>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c r="AH329" s="148"/>
      <c r="AI329" s="148"/>
      <c r="AJ329" s="148"/>
      <c r="AK329" s="148"/>
      <c r="AL329" s="148"/>
      <c r="AM329" s="148"/>
      <c r="AN329" s="148"/>
      <c r="AO329" s="148"/>
      <c r="AP329" s="148"/>
      <c r="AQ329" s="148"/>
      <c r="AR329" s="148"/>
      <c r="AS329" s="148"/>
      <c r="AT329" s="148"/>
      <c r="AU329" s="148"/>
      <c r="AV329" s="148"/>
      <c r="AW329" s="148"/>
      <c r="AX329" s="148"/>
      <c r="AY329" s="148"/>
      <c r="AZ329" s="148"/>
      <c r="BA329" s="148"/>
      <c r="BB329" s="60"/>
      <c r="BC329" s="60"/>
      <c r="BD329" s="13"/>
    </row>
    <row r="330" spans="2:56" s="138" customFormat="1" ht="12" customHeight="1" x14ac:dyDescent="0.25">
      <c r="B330" s="11"/>
      <c r="C330" s="35"/>
      <c r="D330" s="36"/>
      <c r="E330" s="36"/>
      <c r="F330" s="36"/>
      <c r="G330" s="36"/>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13"/>
    </row>
    <row r="331" spans="2:56" s="138" customFormat="1" ht="12" customHeight="1" x14ac:dyDescent="0.25">
      <c r="B331" s="11"/>
      <c r="C331" s="35"/>
      <c r="D331" s="36"/>
      <c r="E331" s="36"/>
      <c r="F331" s="36"/>
      <c r="G331" s="36"/>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13"/>
    </row>
    <row r="332" spans="2:56" s="97" customFormat="1" ht="15" customHeight="1" x14ac:dyDescent="0.25">
      <c r="B332" s="11"/>
      <c r="C332" s="35"/>
      <c r="D332" s="161" t="s">
        <v>76</v>
      </c>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c r="AX332" s="161"/>
      <c r="AY332" s="161"/>
      <c r="AZ332" s="161"/>
      <c r="BA332" s="161"/>
      <c r="BB332" s="161"/>
      <c r="BC332" s="161"/>
      <c r="BD332" s="13"/>
    </row>
    <row r="333" spans="2:56" s="97" customFormat="1" ht="12" customHeight="1" x14ac:dyDescent="0.25">
      <c r="B333" s="11"/>
      <c r="C333" s="35"/>
      <c r="D333" s="36"/>
      <c r="E333" s="36"/>
      <c r="F333" s="36"/>
      <c r="G333" s="36"/>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13"/>
    </row>
    <row r="334" spans="2:56" s="97" customFormat="1" ht="12" customHeight="1" x14ac:dyDescent="0.25">
      <c r="B334" s="11"/>
      <c r="C334" s="35"/>
      <c r="D334" s="36"/>
      <c r="E334" s="36"/>
      <c r="F334" s="36"/>
      <c r="G334" s="36"/>
      <c r="H334" s="153" t="s">
        <v>127</v>
      </c>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3"/>
    </row>
    <row r="335" spans="2:56" s="97" customFormat="1" ht="12" customHeight="1" thickBot="1" x14ac:dyDescent="0.3">
      <c r="B335" s="11"/>
      <c r="C335" s="35"/>
      <c r="D335" s="36"/>
      <c r="E335" s="36"/>
      <c r="F335" s="36"/>
      <c r="G335" s="36"/>
      <c r="H335" s="162"/>
      <c r="I335" s="162"/>
      <c r="J335" s="162"/>
      <c r="K335" s="162"/>
      <c r="L335" s="162"/>
      <c r="M335" s="162"/>
      <c r="N335" s="36"/>
      <c r="O335" s="163" t="s">
        <v>59</v>
      </c>
      <c r="P335" s="163"/>
      <c r="Q335" s="163"/>
      <c r="R335" s="163"/>
      <c r="S335" s="163"/>
      <c r="T335" s="163"/>
      <c r="U335" s="163"/>
      <c r="V335" s="163"/>
      <c r="W335" s="163"/>
      <c r="X335" s="163"/>
      <c r="Y335" s="163"/>
      <c r="Z335" s="163"/>
      <c r="AA335" s="163"/>
      <c r="AB335" s="163"/>
      <c r="AC335" s="163"/>
      <c r="AD335" s="163"/>
      <c r="AE335" s="163"/>
      <c r="AF335" s="163"/>
      <c r="AG335" s="163"/>
      <c r="AH335" s="163"/>
      <c r="AI335" s="163"/>
      <c r="AJ335" s="163"/>
      <c r="AK335" s="163"/>
      <c r="AL335" s="163"/>
      <c r="AM335" s="163"/>
      <c r="AN335" s="163"/>
      <c r="AO335" s="163"/>
      <c r="AP335" s="163"/>
      <c r="AQ335" s="163"/>
      <c r="AR335" s="163"/>
      <c r="AS335" s="163"/>
      <c r="AT335" s="163"/>
      <c r="AU335" s="163"/>
      <c r="AV335" s="163"/>
      <c r="AW335" s="163"/>
      <c r="AX335" s="163"/>
      <c r="AY335" s="163"/>
      <c r="AZ335" s="163"/>
      <c r="BA335" s="163"/>
      <c r="BB335" s="163"/>
      <c r="BC335" s="163"/>
      <c r="BD335" s="13"/>
    </row>
    <row r="336" spans="2:56" s="97" customFormat="1" ht="12" customHeight="1" x14ac:dyDescent="0.25">
      <c r="B336" s="11"/>
      <c r="C336" s="35"/>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60"/>
      <c r="AN336" s="60"/>
      <c r="AO336" s="60"/>
      <c r="AP336" s="60"/>
      <c r="AQ336" s="60"/>
      <c r="AR336" s="60"/>
      <c r="AS336" s="60"/>
      <c r="AT336" s="60"/>
      <c r="AU336" s="60"/>
      <c r="AV336" s="60"/>
      <c r="AW336" s="60"/>
      <c r="AX336" s="60"/>
      <c r="AY336" s="60"/>
      <c r="AZ336" s="60"/>
      <c r="BA336" s="60"/>
      <c r="BB336" s="60"/>
      <c r="BC336" s="60"/>
      <c r="BD336" s="13"/>
    </row>
    <row r="337" spans="2:56" s="97" customFormat="1" ht="12" customHeight="1" thickBot="1" x14ac:dyDescent="0.3">
      <c r="B337" s="11"/>
      <c r="C337" s="35"/>
      <c r="D337" s="36"/>
      <c r="E337" s="36"/>
      <c r="F337" s="36"/>
      <c r="G337" s="36"/>
      <c r="H337" s="165" t="s">
        <v>133</v>
      </c>
      <c r="I337" s="165"/>
      <c r="J337" s="165"/>
      <c r="K337" s="165"/>
      <c r="L337" s="165"/>
      <c r="M337" s="165"/>
      <c r="N337" s="3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3"/>
    </row>
    <row r="338" spans="2:56" s="97" customFormat="1" ht="12" customHeight="1" thickBot="1" x14ac:dyDescent="0.3">
      <c r="B338" s="11"/>
      <c r="C338" s="35"/>
      <c r="D338" s="36"/>
      <c r="E338" s="36"/>
      <c r="F338" s="36"/>
      <c r="G338" s="36"/>
      <c r="H338" s="165"/>
      <c r="I338" s="165"/>
      <c r="J338" s="165"/>
      <c r="K338" s="165"/>
      <c r="L338" s="165"/>
      <c r="M338" s="165"/>
      <c r="N338" s="3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3"/>
    </row>
    <row r="339" spans="2:56" s="97" customFormat="1" ht="12" customHeight="1" thickBot="1" x14ac:dyDescent="0.3">
      <c r="B339" s="11"/>
      <c r="C339" s="35"/>
      <c r="D339" s="36"/>
      <c r="E339" s="36"/>
      <c r="F339" s="36"/>
      <c r="G339" s="36"/>
      <c r="H339" s="165"/>
      <c r="I339" s="165"/>
      <c r="J339" s="165"/>
      <c r="K339" s="165"/>
      <c r="L339" s="165"/>
      <c r="M339" s="165"/>
      <c r="N339" s="3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3"/>
    </row>
    <row r="340" spans="2:56" s="97" customFormat="1" ht="12" customHeight="1" thickBot="1" x14ac:dyDescent="0.3">
      <c r="B340" s="11"/>
      <c r="C340" s="35"/>
      <c r="D340" s="36"/>
      <c r="E340" s="36"/>
      <c r="F340" s="36"/>
      <c r="G340" s="36"/>
      <c r="H340" s="165"/>
      <c r="I340" s="165"/>
      <c r="J340" s="165"/>
      <c r="K340" s="165"/>
      <c r="L340" s="165"/>
      <c r="M340" s="165"/>
      <c r="N340" s="60"/>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3"/>
    </row>
    <row r="341" spans="2:56" s="97" customFormat="1" ht="12" customHeight="1" thickBot="1" x14ac:dyDescent="0.3">
      <c r="B341" s="11"/>
      <c r="C341" s="35"/>
      <c r="D341" s="36"/>
      <c r="E341" s="36"/>
      <c r="F341" s="36"/>
      <c r="G341" s="36"/>
      <c r="H341" s="165"/>
      <c r="I341" s="165"/>
      <c r="J341" s="165"/>
      <c r="K341" s="165"/>
      <c r="L341" s="165"/>
      <c r="M341" s="165"/>
      <c r="N341" s="60"/>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3"/>
    </row>
    <row r="342" spans="2:56" s="97" customFormat="1" ht="4.9000000000000004" customHeight="1" x14ac:dyDescent="0.25">
      <c r="B342" s="11"/>
      <c r="C342" s="35"/>
      <c r="D342" s="36"/>
      <c r="E342" s="36"/>
      <c r="F342" s="36"/>
      <c r="G342" s="36"/>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13"/>
    </row>
    <row r="343" spans="2:56" s="138" customFormat="1" ht="12" customHeight="1" x14ac:dyDescent="0.25">
      <c r="B343" s="11"/>
      <c r="C343" s="35"/>
      <c r="D343" s="36"/>
      <c r="E343" s="36"/>
      <c r="F343" s="36"/>
      <c r="G343" s="36"/>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13"/>
    </row>
    <row r="344" spans="2:56" ht="12" customHeight="1" x14ac:dyDescent="0.25">
      <c r="B344" s="11"/>
      <c r="C344" s="35"/>
      <c r="D344" s="36"/>
      <c r="E344" s="36"/>
      <c r="F344" s="36"/>
      <c r="G344" s="36"/>
      <c r="H344" s="153" t="s">
        <v>134</v>
      </c>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3"/>
      <c r="AL344" s="153"/>
      <c r="AM344" s="153"/>
      <c r="AN344" s="153"/>
      <c r="AO344" s="153"/>
      <c r="AP344" s="153"/>
      <c r="AQ344" s="153"/>
      <c r="AR344" s="153"/>
      <c r="AS344" s="153"/>
      <c r="AT344" s="153"/>
      <c r="AU344" s="153"/>
      <c r="AV344" s="153"/>
      <c r="AW344" s="153"/>
      <c r="AX344" s="153"/>
      <c r="AY344" s="153"/>
      <c r="AZ344" s="153"/>
      <c r="BA344" s="153"/>
      <c r="BB344" s="153"/>
      <c r="BC344" s="153"/>
      <c r="BD344" s="13"/>
    </row>
    <row r="345" spans="2:56" ht="12" customHeight="1" x14ac:dyDescent="0.25">
      <c r="B345" s="11"/>
      <c r="C345" s="35"/>
      <c r="D345" s="36"/>
      <c r="E345" s="36"/>
      <c r="F345" s="36"/>
      <c r="G345" s="36"/>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c r="BC345" s="157"/>
      <c r="BD345" s="13"/>
    </row>
    <row r="346" spans="2:56" ht="12" customHeight="1" x14ac:dyDescent="0.25">
      <c r="B346" s="11"/>
      <c r="C346" s="35"/>
      <c r="D346" s="36"/>
      <c r="E346" s="36"/>
      <c r="F346" s="36"/>
      <c r="G346" s="36"/>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3"/>
    </row>
    <row r="347" spans="2:56" s="138" customFormat="1" ht="12" customHeight="1" x14ac:dyDescent="0.25">
      <c r="B347" s="11"/>
      <c r="C347" s="35"/>
      <c r="D347" s="36"/>
      <c r="E347" s="36"/>
      <c r="F347" s="36"/>
      <c r="G347" s="36"/>
      <c r="H347" s="145"/>
      <c r="I347" s="145"/>
      <c r="J347" s="145"/>
      <c r="K347" s="145"/>
      <c r="L347" s="145"/>
      <c r="M347" s="145"/>
      <c r="N347" s="145"/>
      <c r="O347" s="145"/>
      <c r="P347" s="145"/>
      <c r="Q347" s="145"/>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3"/>
    </row>
    <row r="348" spans="2:56" s="138" customFormat="1" ht="12" customHeight="1" thickBot="1" x14ac:dyDescent="0.3">
      <c r="B348" s="11"/>
      <c r="C348" s="50"/>
      <c r="D348" s="51"/>
      <c r="E348" s="51"/>
      <c r="F348" s="51"/>
      <c r="G348" s="51"/>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46"/>
      <c r="BD348" s="53"/>
    </row>
    <row r="349" spans="2:56" s="138" customFormat="1" ht="12" customHeight="1" x14ac:dyDescent="0.25">
      <c r="B349" s="11"/>
      <c r="C349" s="34"/>
      <c r="D349" s="36"/>
      <c r="E349" s="36"/>
      <c r="F349" s="36"/>
      <c r="G349" s="36"/>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5"/>
      <c r="AY349" s="145"/>
      <c r="AZ349" s="145"/>
      <c r="BA349" s="145"/>
      <c r="BB349" s="145"/>
      <c r="BC349" s="145"/>
      <c r="BD349" s="37"/>
    </row>
    <row r="350" spans="2:56" s="138" customFormat="1" ht="12" customHeight="1" x14ac:dyDescent="0.25">
      <c r="B350" s="11"/>
      <c r="C350" s="36"/>
      <c r="D350" s="36"/>
      <c r="E350" s="36"/>
      <c r="F350" s="36"/>
      <c r="G350" s="36"/>
      <c r="H350" s="145"/>
      <c r="I350" s="145"/>
      <c r="J350" s="145"/>
      <c r="K350" s="145"/>
      <c r="L350" s="145"/>
      <c r="M350" s="145"/>
      <c r="N350" s="145"/>
      <c r="O350" s="145"/>
      <c r="P350" s="145"/>
      <c r="Q350" s="145"/>
      <c r="R350" s="145"/>
      <c r="S350" s="145"/>
      <c r="T350" s="145"/>
      <c r="U350" s="145"/>
      <c r="V350" s="145"/>
      <c r="W350" s="145"/>
      <c r="X350" s="145"/>
      <c r="Y350" s="145"/>
      <c r="Z350" s="145"/>
      <c r="AA350" s="145"/>
      <c r="AB350" s="145"/>
      <c r="AC350" s="145"/>
      <c r="AD350" s="145"/>
      <c r="AE350" s="145"/>
      <c r="AF350" s="145"/>
      <c r="AG350" s="145"/>
      <c r="AH350" s="145"/>
      <c r="AI350" s="145"/>
      <c r="AJ350" s="145"/>
      <c r="AK350" s="145"/>
      <c r="AL350" s="145"/>
      <c r="AM350" s="145"/>
      <c r="AN350" s="145"/>
      <c r="AO350" s="149" t="s">
        <v>159</v>
      </c>
      <c r="AP350" s="149"/>
      <c r="AQ350" s="149"/>
      <c r="AR350" s="149"/>
      <c r="AS350" s="149"/>
      <c r="AT350" s="149"/>
      <c r="AU350" s="149"/>
      <c r="AV350" s="149"/>
      <c r="AW350" s="149"/>
      <c r="AX350" s="149"/>
      <c r="AY350" s="149"/>
      <c r="AZ350" s="149"/>
      <c r="BA350" s="149"/>
      <c r="BB350" s="149"/>
      <c r="BC350" s="149"/>
      <c r="BD350" s="12"/>
    </row>
    <row r="351" spans="2:56" s="138" customFormat="1" ht="12" customHeight="1" x14ac:dyDescent="0.25">
      <c r="B351" s="11"/>
      <c r="C351" s="36"/>
      <c r="D351" s="36"/>
      <c r="E351" s="36"/>
      <c r="F351" s="36"/>
      <c r="G351" s="36"/>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c r="BD351" s="12"/>
    </row>
    <row r="352" spans="2:56" s="138" customFormat="1" ht="12" customHeight="1" x14ac:dyDescent="0.25">
      <c r="B352" s="11"/>
      <c r="C352" s="36"/>
      <c r="D352" s="36"/>
      <c r="E352" s="36"/>
      <c r="F352" s="36"/>
      <c r="G352" s="36"/>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45"/>
      <c r="AT352" s="145"/>
      <c r="AU352" s="145"/>
      <c r="AV352" s="145"/>
      <c r="AW352" s="145"/>
      <c r="AX352" s="145"/>
      <c r="AY352" s="145"/>
      <c r="AZ352" s="145"/>
      <c r="BA352" s="145"/>
      <c r="BB352" s="145"/>
      <c r="BC352" s="145"/>
      <c r="BD352" s="12"/>
    </row>
    <row r="353" spans="2:56" s="138" customFormat="1" ht="12" customHeight="1" thickBot="1" x14ac:dyDescent="0.3">
      <c r="B353" s="11"/>
      <c r="C353" s="51"/>
      <c r="D353" s="51"/>
      <c r="E353" s="51"/>
      <c r="F353" s="51"/>
      <c r="G353" s="51"/>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c r="AR353" s="146"/>
      <c r="AS353" s="146"/>
      <c r="AT353" s="146"/>
      <c r="AU353" s="146"/>
      <c r="AV353" s="146"/>
      <c r="AW353" s="146"/>
      <c r="AX353" s="146"/>
      <c r="AY353" s="146"/>
      <c r="AZ353" s="146"/>
      <c r="BA353" s="146"/>
      <c r="BB353" s="146"/>
      <c r="BC353" s="146"/>
      <c r="BD353" s="52"/>
    </row>
    <row r="354" spans="2:56" s="138" customFormat="1" ht="12" customHeight="1" x14ac:dyDescent="0.25">
      <c r="B354" s="11"/>
      <c r="C354" s="35"/>
      <c r="D354" s="36"/>
      <c r="E354" s="36"/>
      <c r="F354" s="36"/>
      <c r="G354" s="36"/>
      <c r="H354" s="145"/>
      <c r="I354" s="145"/>
      <c r="J354" s="145"/>
      <c r="K354" s="145"/>
      <c r="L354" s="145"/>
      <c r="M354" s="145"/>
      <c r="N354" s="145"/>
      <c r="O354" s="145"/>
      <c r="P354" s="145"/>
      <c r="Q354" s="145"/>
      <c r="R354" s="145"/>
      <c r="S354" s="145"/>
      <c r="T354" s="145"/>
      <c r="U354" s="145"/>
      <c r="V354" s="145"/>
      <c r="W354" s="14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45"/>
      <c r="AT354" s="145"/>
      <c r="AU354" s="145"/>
      <c r="AV354" s="145"/>
      <c r="AW354" s="145"/>
      <c r="AX354" s="145"/>
      <c r="AY354" s="145"/>
      <c r="AZ354" s="145"/>
      <c r="BA354" s="145"/>
      <c r="BB354" s="145"/>
      <c r="BC354" s="145"/>
      <c r="BD354" s="13"/>
    </row>
    <row r="355" spans="2:56" s="138" customFormat="1" ht="12" customHeight="1" x14ac:dyDescent="0.25">
      <c r="B355" s="11"/>
      <c r="C355" s="35"/>
      <c r="D355" s="36"/>
      <c r="E355" s="36"/>
      <c r="F355" s="36"/>
      <c r="G355" s="36"/>
      <c r="H355" s="145"/>
      <c r="I355" s="145"/>
      <c r="J355" s="145"/>
      <c r="K355" s="145"/>
      <c r="L355" s="145"/>
      <c r="M355" s="145"/>
      <c r="N355" s="145"/>
      <c r="O355" s="145"/>
      <c r="P355" s="145"/>
      <c r="Q355" s="145"/>
      <c r="R355" s="145"/>
      <c r="S355" s="145"/>
      <c r="T355" s="145"/>
      <c r="U355" s="145"/>
      <c r="V355" s="145"/>
      <c r="W355" s="14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45"/>
      <c r="AT355" s="145"/>
      <c r="AU355" s="145"/>
      <c r="AV355" s="145"/>
      <c r="AW355" s="145"/>
      <c r="AX355" s="145"/>
      <c r="AY355" s="145"/>
      <c r="AZ355" s="145"/>
      <c r="BA355" s="145"/>
      <c r="BB355" s="145"/>
      <c r="BC355" s="145"/>
      <c r="BD355" s="13"/>
    </row>
    <row r="356" spans="2:56" s="138" customFormat="1" ht="12" customHeight="1" x14ac:dyDescent="0.25">
      <c r="B356" s="11"/>
      <c r="C356" s="35"/>
      <c r="D356" s="36"/>
      <c r="E356" s="36"/>
      <c r="F356" s="36"/>
      <c r="G356" s="36"/>
      <c r="H356" s="145"/>
      <c r="I356" s="145"/>
      <c r="J356" s="145"/>
      <c r="K356" s="145"/>
      <c r="L356" s="145"/>
      <c r="M356" s="145"/>
      <c r="N356" s="145"/>
      <c r="O356" s="145"/>
      <c r="P356" s="145"/>
      <c r="Q356" s="145"/>
      <c r="R356" s="145"/>
      <c r="S356" s="145"/>
      <c r="T356" s="145"/>
      <c r="U356" s="145"/>
      <c r="V356" s="145"/>
      <c r="W356" s="14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45"/>
      <c r="AT356" s="145"/>
      <c r="AU356" s="145"/>
      <c r="AV356" s="145"/>
      <c r="AW356" s="145"/>
      <c r="AX356" s="145"/>
      <c r="AY356" s="145"/>
      <c r="AZ356" s="145"/>
      <c r="BA356" s="145"/>
      <c r="BB356" s="145"/>
      <c r="BC356" s="145"/>
      <c r="BD356" s="13"/>
    </row>
    <row r="357" spans="2:56" ht="12" customHeight="1" x14ac:dyDescent="0.25">
      <c r="B357" s="11"/>
      <c r="C357" s="35"/>
      <c r="D357" s="36"/>
      <c r="E357" s="36"/>
      <c r="F357" s="36"/>
      <c r="G357" s="36"/>
      <c r="H357" s="153" t="s">
        <v>75</v>
      </c>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3"/>
      <c r="AL357" s="153"/>
      <c r="AM357" s="153"/>
      <c r="AN357" s="153"/>
      <c r="AO357" s="153"/>
      <c r="AP357" s="153"/>
      <c r="AQ357" s="153"/>
      <c r="AR357" s="153"/>
      <c r="AS357" s="153"/>
      <c r="AT357" s="153"/>
      <c r="AU357" s="153"/>
      <c r="AV357" s="153"/>
      <c r="AW357" s="153"/>
      <c r="AX357" s="153"/>
      <c r="AY357" s="153"/>
      <c r="AZ357" s="153"/>
      <c r="BA357" s="153"/>
      <c r="BB357" s="153"/>
      <c r="BC357" s="153"/>
      <c r="BD357" s="13"/>
    </row>
    <row r="358" spans="2:56" ht="12" customHeight="1" x14ac:dyDescent="0.25">
      <c r="B358" s="11"/>
      <c r="C358" s="35"/>
      <c r="D358" s="36"/>
      <c r="E358" s="36"/>
      <c r="F358" s="36"/>
      <c r="G358" s="36"/>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c r="AR358" s="157"/>
      <c r="AS358" s="157"/>
      <c r="AT358" s="157"/>
      <c r="AU358" s="157"/>
      <c r="AV358" s="157"/>
      <c r="AW358" s="157"/>
      <c r="AX358" s="157"/>
      <c r="AY358" s="157"/>
      <c r="AZ358" s="157"/>
      <c r="BA358" s="157"/>
      <c r="BB358" s="157"/>
      <c r="BC358" s="157"/>
      <c r="BD358" s="13"/>
    </row>
    <row r="359" spans="2:56" ht="12" customHeight="1" x14ac:dyDescent="0.25">
      <c r="B359" s="11"/>
      <c r="C359" s="35"/>
      <c r="D359" s="36"/>
      <c r="E359" s="36"/>
      <c r="F359" s="36"/>
      <c r="G359" s="36"/>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c r="AR359" s="74"/>
      <c r="AS359" s="74"/>
      <c r="AT359" s="74"/>
      <c r="AU359" s="74"/>
      <c r="AV359" s="74"/>
      <c r="AW359" s="74"/>
      <c r="AX359" s="74"/>
      <c r="AY359" s="74"/>
      <c r="AZ359" s="74"/>
      <c r="BA359" s="74"/>
      <c r="BB359" s="74"/>
      <c r="BC359" s="74"/>
      <c r="BD359" s="13"/>
    </row>
    <row r="360" spans="2:56" s="138" customFormat="1" ht="12" customHeight="1" x14ac:dyDescent="0.25">
      <c r="B360" s="11"/>
      <c r="C360" s="35"/>
      <c r="D360" s="36"/>
      <c r="E360" s="36"/>
      <c r="F360" s="36"/>
      <c r="G360" s="36"/>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c r="AR360" s="74"/>
      <c r="AS360" s="74"/>
      <c r="AT360" s="74"/>
      <c r="AU360" s="74"/>
      <c r="AV360" s="74"/>
      <c r="AW360" s="74"/>
      <c r="AX360" s="74"/>
      <c r="AY360" s="74"/>
      <c r="AZ360" s="74"/>
      <c r="BA360" s="74"/>
      <c r="BB360" s="74"/>
      <c r="BC360" s="74"/>
      <c r="BD360" s="13"/>
    </row>
    <row r="361" spans="2:56" ht="12" customHeight="1" x14ac:dyDescent="0.25">
      <c r="B361" s="11"/>
      <c r="C361" s="35"/>
      <c r="D361" s="36"/>
      <c r="E361" s="36"/>
      <c r="F361" s="36"/>
      <c r="G361" s="36"/>
      <c r="H361" s="153" t="s">
        <v>110</v>
      </c>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3"/>
      <c r="AL361" s="153"/>
      <c r="AM361" s="153"/>
      <c r="AN361" s="153"/>
      <c r="AO361" s="153"/>
      <c r="AP361" s="153"/>
      <c r="AQ361" s="153"/>
      <c r="AR361" s="153"/>
      <c r="AS361" s="153"/>
      <c r="AT361" s="153"/>
      <c r="AU361" s="153"/>
      <c r="AV361" s="153"/>
      <c r="AW361" s="153"/>
      <c r="AX361" s="153"/>
      <c r="AY361" s="153"/>
      <c r="AZ361" s="153"/>
      <c r="BA361" s="153"/>
      <c r="BB361" s="153"/>
      <c r="BC361" s="153"/>
      <c r="BD361" s="13"/>
    </row>
    <row r="362" spans="2:56" ht="4.9000000000000004" customHeight="1" x14ac:dyDescent="0.25">
      <c r="B362" s="11"/>
      <c r="C362" s="35"/>
      <c r="D362" s="36"/>
      <c r="E362" s="36"/>
      <c r="F362" s="36"/>
      <c r="G362" s="36"/>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13"/>
    </row>
    <row r="363" spans="2:56" ht="12" customHeight="1" thickBot="1" x14ac:dyDescent="0.3">
      <c r="B363" s="11"/>
      <c r="C363" s="35"/>
      <c r="D363" s="36"/>
      <c r="E363" s="36"/>
      <c r="F363" s="36"/>
      <c r="G363" s="36"/>
      <c r="H363" s="163" t="s">
        <v>55</v>
      </c>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c r="AE363" s="163"/>
      <c r="AF363" s="163"/>
      <c r="AG363" s="163"/>
      <c r="AH363" s="163"/>
      <c r="AI363" s="163"/>
      <c r="AJ363" s="163"/>
      <c r="AK363" s="163"/>
      <c r="AL363" s="163"/>
      <c r="AM363" s="163"/>
      <c r="AN363" s="163"/>
      <c r="AO363" s="163"/>
      <c r="AP363" s="163"/>
      <c r="AQ363" s="163"/>
      <c r="AR363" s="163"/>
      <c r="AT363" s="164" t="s">
        <v>29</v>
      </c>
      <c r="AU363" s="164"/>
      <c r="AV363" s="164"/>
      <c r="AW363" s="164"/>
      <c r="AX363" s="164"/>
      <c r="AY363" s="164"/>
      <c r="AZ363" s="164"/>
      <c r="BA363" s="164"/>
      <c r="BB363" s="164"/>
      <c r="BC363" s="74"/>
      <c r="BD363" s="13"/>
    </row>
    <row r="364" spans="2:56" ht="4.9000000000000004" customHeight="1" x14ac:dyDescent="0.25">
      <c r="B364" s="11"/>
      <c r="C364" s="35"/>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12"/>
      <c r="AT364" s="12"/>
      <c r="AU364" s="12"/>
      <c r="AV364" s="12"/>
      <c r="AW364" s="12"/>
      <c r="AX364" s="12"/>
      <c r="AY364" s="12"/>
      <c r="AZ364" s="12"/>
      <c r="BA364" s="12"/>
      <c r="BB364" s="12"/>
      <c r="BC364" s="74"/>
      <c r="BD364" s="13"/>
    </row>
    <row r="365" spans="2:56" ht="12" customHeight="1" x14ac:dyDescent="0.25">
      <c r="B365" s="11"/>
      <c r="C365" s="35"/>
      <c r="D365" s="36"/>
      <c r="E365" s="36"/>
      <c r="F365" s="36"/>
      <c r="G365" s="36"/>
      <c r="H365" s="150" t="s">
        <v>111</v>
      </c>
      <c r="I365" s="150"/>
      <c r="J365" s="150"/>
      <c r="K365" s="150"/>
      <c r="L365" s="150"/>
      <c r="M365" s="150"/>
      <c r="N365" s="150"/>
      <c r="O365" s="150"/>
      <c r="P365" s="150"/>
      <c r="Q365" s="150"/>
      <c r="R365" s="150"/>
      <c r="S365" s="150"/>
      <c r="T365" s="150"/>
      <c r="U365" s="150"/>
      <c r="V365" s="150"/>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150"/>
      <c r="AR365" s="150"/>
      <c r="AT365" s="158"/>
      <c r="AU365" s="158"/>
      <c r="AV365" s="158"/>
      <c r="AW365" s="158"/>
      <c r="AX365" s="158"/>
      <c r="AY365" s="158"/>
      <c r="AZ365" s="158"/>
      <c r="BA365" s="158"/>
      <c r="BB365" s="158"/>
      <c r="BC365" s="74"/>
      <c r="BD365" s="13"/>
    </row>
    <row r="366" spans="2:56" ht="4.9000000000000004" customHeight="1" x14ac:dyDescent="0.25">
      <c r="B366" s="11"/>
      <c r="C366" s="35"/>
      <c r="D366" s="36"/>
      <c r="E366" s="36"/>
      <c r="F366" s="36"/>
      <c r="G366" s="36"/>
      <c r="H366" s="99"/>
      <c r="I366" s="99"/>
      <c r="J366" s="99"/>
      <c r="K366" s="99"/>
      <c r="L366" s="99"/>
      <c r="M366" s="99"/>
      <c r="N366" s="3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12"/>
      <c r="AT366" s="66"/>
      <c r="AU366" s="66"/>
      <c r="AV366" s="66"/>
      <c r="AW366" s="66"/>
      <c r="AX366" s="66"/>
      <c r="AY366" s="66"/>
      <c r="AZ366" s="66"/>
      <c r="BA366" s="66"/>
      <c r="BB366" s="66"/>
      <c r="BC366" s="74"/>
      <c r="BD366" s="13"/>
    </row>
    <row r="367" spans="2:56" ht="22.15" customHeight="1" x14ac:dyDescent="0.25">
      <c r="B367" s="11"/>
      <c r="C367" s="35"/>
      <c r="D367" s="36"/>
      <c r="E367" s="36"/>
      <c r="F367" s="36"/>
      <c r="G367" s="36"/>
      <c r="H367" s="150" t="s">
        <v>199</v>
      </c>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T367" s="158"/>
      <c r="AU367" s="158"/>
      <c r="AV367" s="158"/>
      <c r="AW367" s="158"/>
      <c r="AX367" s="158"/>
      <c r="AY367" s="158"/>
      <c r="AZ367" s="158"/>
      <c r="BA367" s="158"/>
      <c r="BB367" s="158"/>
      <c r="BC367" s="74"/>
      <c r="BD367" s="13"/>
    </row>
    <row r="368" spans="2:56" ht="4.9000000000000004" customHeight="1" x14ac:dyDescent="0.25">
      <c r="B368" s="11"/>
      <c r="C368" s="35"/>
      <c r="D368" s="36"/>
      <c r="E368" s="36"/>
      <c r="F368" s="36"/>
      <c r="G368" s="36"/>
      <c r="H368" s="99"/>
      <c r="I368" s="99"/>
      <c r="J368" s="99"/>
      <c r="K368" s="99"/>
      <c r="L368" s="99"/>
      <c r="M368" s="99"/>
      <c r="N368" s="3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12"/>
      <c r="AT368" s="66"/>
      <c r="AU368" s="66"/>
      <c r="AV368" s="66"/>
      <c r="AW368" s="66"/>
      <c r="AX368" s="66"/>
      <c r="AY368" s="66"/>
      <c r="AZ368" s="66"/>
      <c r="BA368" s="66"/>
      <c r="BB368" s="66"/>
      <c r="BC368" s="74"/>
      <c r="BD368" s="13"/>
    </row>
    <row r="369" spans="2:95" ht="12" customHeight="1" x14ac:dyDescent="0.25">
      <c r="B369" s="11"/>
      <c r="C369" s="35"/>
      <c r="D369" s="36"/>
      <c r="E369" s="36"/>
      <c r="F369" s="36"/>
      <c r="G369" s="36"/>
      <c r="H369" s="70"/>
      <c r="I369" s="70"/>
      <c r="J369" s="150" t="s">
        <v>200</v>
      </c>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T369" s="158"/>
      <c r="AU369" s="158"/>
      <c r="AV369" s="158"/>
      <c r="AW369" s="158"/>
      <c r="AX369" s="158"/>
      <c r="AY369" s="158"/>
      <c r="AZ369" s="158"/>
      <c r="BA369" s="158"/>
      <c r="BB369" s="158"/>
      <c r="BC369" s="74"/>
      <c r="BD369" s="13"/>
    </row>
    <row r="370" spans="2:95" ht="4.9000000000000004" customHeight="1" x14ac:dyDescent="0.25">
      <c r="B370" s="11"/>
      <c r="C370" s="35"/>
      <c r="D370" s="36"/>
      <c r="E370" s="36"/>
      <c r="F370" s="36"/>
      <c r="G370" s="36"/>
      <c r="H370" s="99"/>
      <c r="I370" s="99"/>
      <c r="J370" s="99"/>
      <c r="K370" s="99"/>
      <c r="L370" s="99"/>
      <c r="M370" s="99"/>
      <c r="N370" s="3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12"/>
      <c r="AT370" s="66"/>
      <c r="AU370" s="66"/>
      <c r="AV370" s="66"/>
      <c r="AW370" s="66"/>
      <c r="AX370" s="66"/>
      <c r="AY370" s="66"/>
      <c r="AZ370" s="66"/>
      <c r="BA370" s="66"/>
      <c r="BB370" s="66"/>
      <c r="BC370" s="74"/>
      <c r="BD370" s="13"/>
    </row>
    <row r="371" spans="2:95" ht="12" customHeight="1" x14ac:dyDescent="0.25">
      <c r="B371" s="11"/>
      <c r="C371" s="35"/>
      <c r="D371" s="36"/>
      <c r="E371" s="36"/>
      <c r="F371" s="36"/>
      <c r="G371" s="36"/>
      <c r="H371" s="70"/>
      <c r="I371" s="70"/>
      <c r="J371" s="150" t="s">
        <v>99</v>
      </c>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0"/>
      <c r="AN371" s="150"/>
      <c r="AO371" s="150"/>
      <c r="AP371" s="150"/>
      <c r="AQ371" s="150"/>
      <c r="AR371" s="150"/>
      <c r="AT371" s="158"/>
      <c r="AU371" s="158"/>
      <c r="AV371" s="158"/>
      <c r="AW371" s="158"/>
      <c r="AX371" s="158"/>
      <c r="AY371" s="158"/>
      <c r="AZ371" s="158"/>
      <c r="BA371" s="158"/>
      <c r="BB371" s="158"/>
      <c r="BC371" s="74"/>
      <c r="BD371" s="13"/>
    </row>
    <row r="372" spans="2:95" ht="4.9000000000000004" customHeight="1" x14ac:dyDescent="0.25">
      <c r="B372" s="11"/>
      <c r="C372" s="35"/>
      <c r="D372" s="36"/>
      <c r="E372" s="36"/>
      <c r="F372" s="36"/>
      <c r="G372" s="36"/>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13"/>
    </row>
    <row r="373" spans="2:95" s="138" customFormat="1" ht="12" customHeight="1" x14ac:dyDescent="0.25">
      <c r="B373" s="11"/>
      <c r="C373" s="35"/>
      <c r="D373" s="36"/>
      <c r="E373" s="36"/>
      <c r="F373" s="36"/>
      <c r="G373" s="36"/>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13"/>
    </row>
    <row r="374" spans="2:95" ht="12" customHeight="1" x14ac:dyDescent="0.25">
      <c r="B374" s="11"/>
      <c r="C374" s="35"/>
      <c r="D374" s="36"/>
      <c r="E374" s="36"/>
      <c r="F374" s="36"/>
      <c r="G374" s="36"/>
      <c r="H374" s="153" t="s">
        <v>112</v>
      </c>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3"/>
      <c r="AL374" s="153"/>
      <c r="AM374" s="153"/>
      <c r="AN374" s="153"/>
      <c r="AO374" s="153"/>
      <c r="AP374" s="153"/>
      <c r="AQ374" s="153"/>
      <c r="AR374" s="153"/>
      <c r="AS374" s="153"/>
      <c r="AT374" s="153"/>
      <c r="AU374" s="153"/>
      <c r="AV374" s="153"/>
      <c r="AW374" s="153"/>
      <c r="AX374" s="153"/>
      <c r="AY374" s="153"/>
      <c r="AZ374" s="153"/>
      <c r="BA374" s="153"/>
      <c r="BB374" s="153"/>
      <c r="BC374" s="153"/>
      <c r="BD374" s="13"/>
    </row>
    <row r="375" spans="2:95" ht="12" customHeight="1" x14ac:dyDescent="0.25">
      <c r="B375" s="11"/>
      <c r="C375" s="35"/>
      <c r="D375" s="36"/>
      <c r="E375" s="36"/>
      <c r="F375" s="36"/>
      <c r="G375" s="36"/>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c r="AR375" s="157"/>
      <c r="AS375" s="157"/>
      <c r="AT375" s="157"/>
      <c r="AU375" s="157"/>
      <c r="AV375" s="157"/>
      <c r="AW375" s="157"/>
      <c r="AX375" s="157"/>
      <c r="AY375" s="157"/>
      <c r="AZ375" s="157"/>
      <c r="BA375" s="157"/>
      <c r="BB375" s="157"/>
      <c r="BC375" s="157"/>
      <c r="BD375" s="13"/>
    </row>
    <row r="376" spans="2:95" ht="12" customHeight="1" x14ac:dyDescent="0.25">
      <c r="B376" s="11"/>
      <c r="C376" s="35"/>
      <c r="D376" s="36"/>
      <c r="E376" s="36"/>
      <c r="F376" s="36"/>
      <c r="G376" s="36"/>
      <c r="H376" s="159" t="str">
        <f>IF(H375="DA postoje","nabrojite ih"," ")</f>
        <v xml:space="preserve"> </v>
      </c>
      <c r="I376" s="159"/>
      <c r="J376" s="159"/>
      <c r="K376" s="159"/>
      <c r="L376" s="159"/>
      <c r="M376" s="159"/>
      <c r="N376" s="159"/>
      <c r="O376" s="160"/>
      <c r="P376" s="160"/>
      <c r="Q376" s="160"/>
      <c r="R376" s="160"/>
      <c r="S376" s="160"/>
      <c r="T376" s="160"/>
      <c r="U376" s="160"/>
      <c r="V376" s="160"/>
      <c r="W376" s="160"/>
      <c r="X376" s="160"/>
      <c r="Y376" s="160"/>
      <c r="Z376" s="160"/>
      <c r="AA376" s="160"/>
      <c r="AB376" s="160"/>
      <c r="AC376" s="160"/>
      <c r="AD376" s="160"/>
      <c r="AE376" s="160"/>
      <c r="AF376" s="160"/>
      <c r="AG376" s="160"/>
      <c r="AH376" s="160"/>
      <c r="AI376" s="160"/>
      <c r="AJ376" s="160"/>
      <c r="AK376" s="160"/>
      <c r="AL376" s="160"/>
      <c r="AM376" s="160"/>
      <c r="AN376" s="160"/>
      <c r="AO376" s="160"/>
      <c r="AP376" s="160"/>
      <c r="AQ376" s="160"/>
      <c r="AR376" s="160"/>
      <c r="AS376" s="160"/>
      <c r="AT376" s="160"/>
      <c r="AU376" s="160"/>
      <c r="AV376" s="160"/>
      <c r="AW376" s="160"/>
      <c r="AX376" s="160"/>
      <c r="AY376" s="160"/>
      <c r="AZ376" s="160"/>
      <c r="BA376" s="160"/>
      <c r="BB376" s="160"/>
      <c r="BC376" s="160"/>
      <c r="BD376" s="13"/>
      <c r="BI376" s="14"/>
      <c r="BJ376" s="14"/>
      <c r="BK376" s="14"/>
      <c r="BL376" s="14"/>
      <c r="BM376" s="14"/>
      <c r="BN376" s="14"/>
      <c r="BO376" s="14"/>
      <c r="BP376" s="14"/>
      <c r="BQ376" s="14"/>
      <c r="BR376" s="14"/>
      <c r="BS376" s="14"/>
      <c r="BT376" s="14"/>
      <c r="BU376" s="14"/>
      <c r="BV376" s="14"/>
      <c r="BW376" s="14"/>
    </row>
    <row r="377" spans="2:95" ht="12" customHeight="1" x14ac:dyDescent="0.25">
      <c r="B377" s="11"/>
      <c r="C377" s="35"/>
      <c r="D377" s="36"/>
      <c r="E377" s="36"/>
      <c r="F377" s="36"/>
      <c r="G377" s="36"/>
      <c r="H377" s="153" t="s">
        <v>129</v>
      </c>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3"/>
      <c r="AL377" s="153"/>
      <c r="AM377" s="153"/>
      <c r="AN377" s="153"/>
      <c r="AO377" s="153"/>
      <c r="AP377" s="153"/>
      <c r="AQ377" s="153"/>
      <c r="AR377" s="153"/>
      <c r="AS377" s="153"/>
      <c r="AT377" s="153"/>
      <c r="AU377" s="153"/>
      <c r="AV377" s="153"/>
      <c r="AW377" s="153"/>
      <c r="AX377" s="153"/>
      <c r="AY377" s="153"/>
      <c r="AZ377" s="153"/>
      <c r="BA377" s="153"/>
      <c r="BB377" s="153"/>
      <c r="BC377" s="153"/>
      <c r="BD377" s="13"/>
    </row>
    <row r="378" spans="2:95" ht="4.9000000000000004" customHeight="1" x14ac:dyDescent="0.25">
      <c r="B378" s="11"/>
      <c r="C378" s="35"/>
      <c r="D378" s="36"/>
      <c r="E378" s="36"/>
      <c r="F378" s="36"/>
      <c r="G378" s="36"/>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13"/>
    </row>
    <row r="379" spans="2:95" ht="12" customHeight="1" thickBot="1" x14ac:dyDescent="0.3">
      <c r="B379" s="11"/>
      <c r="C379" s="35"/>
      <c r="D379" s="36"/>
      <c r="E379" s="36"/>
      <c r="F379" s="36"/>
      <c r="G379" s="36"/>
      <c r="H379" s="170" t="s">
        <v>54</v>
      </c>
      <c r="I379" s="170"/>
      <c r="J379" s="170"/>
      <c r="K379" s="170"/>
      <c r="L379" s="170"/>
      <c r="M379" s="170"/>
      <c r="N379" s="36"/>
      <c r="O379" s="163" t="s">
        <v>55</v>
      </c>
      <c r="P379" s="163"/>
      <c r="Q379" s="163"/>
      <c r="R379" s="163"/>
      <c r="S379" s="163"/>
      <c r="T379" s="163"/>
      <c r="U379" s="163"/>
      <c r="V379" s="163"/>
      <c r="W379" s="163"/>
      <c r="X379" s="163"/>
      <c r="Y379" s="163"/>
      <c r="Z379" s="163"/>
      <c r="AA379" s="163"/>
      <c r="AB379" s="163"/>
      <c r="AC379" s="163"/>
      <c r="AD379" s="163"/>
      <c r="AE379" s="163"/>
      <c r="AF379" s="163"/>
      <c r="AG379" s="163"/>
      <c r="AH379" s="163"/>
      <c r="AI379" s="163"/>
      <c r="AJ379" s="163"/>
      <c r="AK379" s="163"/>
      <c r="AL379" s="163"/>
      <c r="AM379" s="12"/>
      <c r="AN379" s="164" t="s">
        <v>77</v>
      </c>
      <c r="AO379" s="164"/>
      <c r="AP379" s="164"/>
      <c r="AQ379" s="164"/>
      <c r="AR379" s="164"/>
      <c r="AS379" s="164"/>
      <c r="AT379" s="164"/>
      <c r="AU379" s="164"/>
      <c r="AV379" s="164"/>
      <c r="AW379" s="74"/>
      <c r="AX379" s="74"/>
      <c r="AY379" s="74"/>
      <c r="AZ379" s="74"/>
      <c r="BA379" s="74"/>
      <c r="BB379" s="74"/>
      <c r="BC379" s="74"/>
      <c r="BD379" s="13"/>
    </row>
    <row r="380" spans="2:95" ht="4.9000000000000004" customHeight="1" x14ac:dyDescent="0.25">
      <c r="B380" s="11"/>
      <c r="C380" s="35"/>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12"/>
      <c r="AN380" s="12"/>
      <c r="AO380" s="12"/>
      <c r="AP380" s="12"/>
      <c r="AQ380" s="12"/>
      <c r="AR380" s="12"/>
      <c r="AS380" s="12"/>
      <c r="AT380" s="12"/>
      <c r="AU380" s="12"/>
      <c r="AV380" s="12"/>
      <c r="AW380" s="74"/>
      <c r="AX380" s="74"/>
      <c r="AY380" s="74"/>
      <c r="AZ380" s="74"/>
      <c r="BA380" s="74"/>
      <c r="BB380" s="74"/>
      <c r="BC380" s="74"/>
      <c r="BD380" s="13"/>
    </row>
    <row r="381" spans="2:95" ht="12" customHeight="1" x14ac:dyDescent="0.25">
      <c r="B381" s="11"/>
      <c r="C381" s="35"/>
      <c r="D381" s="36"/>
      <c r="E381" s="36"/>
      <c r="F381" s="36"/>
      <c r="G381" s="36"/>
      <c r="H381" s="167" t="s">
        <v>50</v>
      </c>
      <c r="I381" s="167"/>
      <c r="J381" s="167"/>
      <c r="K381" s="167"/>
      <c r="L381" s="167"/>
      <c r="M381" s="167"/>
      <c r="N381" s="36"/>
      <c r="O381" s="150" t="s">
        <v>113</v>
      </c>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0"/>
      <c r="AL381" s="150"/>
      <c r="AM381" s="12"/>
      <c r="AN381" s="151"/>
      <c r="AO381" s="151"/>
      <c r="AP381" s="151"/>
      <c r="AQ381" s="151"/>
      <c r="AR381" s="151"/>
      <c r="AS381" s="151"/>
      <c r="AT381" s="151"/>
      <c r="AU381" s="151"/>
      <c r="AV381" s="151"/>
      <c r="AW381" s="74"/>
      <c r="AX381" s="74"/>
      <c r="AY381" s="74"/>
      <c r="AZ381" s="74"/>
      <c r="BA381" s="74"/>
      <c r="BB381" s="74"/>
      <c r="BC381" s="74"/>
      <c r="BD381" s="13"/>
    </row>
    <row r="382" spans="2:95" ht="4.9000000000000004" customHeight="1" x14ac:dyDescent="0.25">
      <c r="B382" s="11"/>
      <c r="C382" s="35"/>
      <c r="D382" s="36"/>
      <c r="E382" s="36"/>
      <c r="F382" s="36"/>
      <c r="G382" s="36"/>
      <c r="H382" s="78"/>
      <c r="I382" s="78"/>
      <c r="J382" s="78"/>
      <c r="K382" s="78"/>
      <c r="L382" s="78"/>
      <c r="M382" s="78"/>
      <c r="N382" s="3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12"/>
      <c r="AN382" s="66"/>
      <c r="AO382" s="66"/>
      <c r="AP382" s="66"/>
      <c r="AQ382" s="66"/>
      <c r="AR382" s="66"/>
      <c r="AS382" s="66"/>
      <c r="AT382" s="66"/>
      <c r="AU382" s="66"/>
      <c r="AV382" s="66"/>
      <c r="AW382" s="74"/>
      <c r="AX382" s="74"/>
      <c r="AY382" s="74"/>
      <c r="AZ382" s="74"/>
      <c r="BA382" s="74"/>
      <c r="BB382" s="74"/>
      <c r="BC382" s="74"/>
      <c r="BD382" s="13"/>
    </row>
    <row r="383" spans="2:95" ht="12" customHeight="1" x14ac:dyDescent="0.25">
      <c r="B383" s="11"/>
      <c r="C383" s="35"/>
      <c r="D383" s="36"/>
      <c r="E383" s="36"/>
      <c r="F383" s="36"/>
      <c r="G383" s="36"/>
      <c r="H383" s="167" t="s">
        <v>52</v>
      </c>
      <c r="I383" s="167"/>
      <c r="J383" s="167"/>
      <c r="K383" s="167"/>
      <c r="L383" s="167"/>
      <c r="M383" s="167"/>
      <c r="N383" s="36"/>
      <c r="O383" s="150" t="s">
        <v>125</v>
      </c>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0"/>
      <c r="AL383" s="150"/>
      <c r="AM383" s="12"/>
      <c r="AN383" s="151"/>
      <c r="AO383" s="151"/>
      <c r="AP383" s="151"/>
      <c r="AQ383" s="151"/>
      <c r="AR383" s="151"/>
      <c r="AS383" s="151"/>
      <c r="AT383" s="151"/>
      <c r="AU383" s="151"/>
      <c r="AV383" s="151"/>
      <c r="AW383" s="74"/>
      <c r="AX383" s="74"/>
      <c r="AY383" s="74"/>
      <c r="AZ383" s="74"/>
      <c r="BA383" s="74"/>
      <c r="BB383" s="74"/>
      <c r="BC383" s="74"/>
      <c r="BD383" s="13"/>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row>
    <row r="384" spans="2:95" ht="4.9000000000000004" customHeight="1" x14ac:dyDescent="0.25">
      <c r="B384" s="11"/>
      <c r="C384" s="35"/>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12"/>
      <c r="AN384" s="12"/>
      <c r="AO384" s="12"/>
      <c r="AP384" s="12"/>
      <c r="AQ384" s="12"/>
      <c r="AR384" s="12"/>
      <c r="AS384" s="12"/>
      <c r="AT384" s="12"/>
      <c r="AU384" s="12"/>
      <c r="AV384" s="12"/>
      <c r="AW384" s="60"/>
      <c r="AX384" s="60"/>
      <c r="AY384" s="60"/>
      <c r="AZ384" s="60"/>
      <c r="BA384" s="60"/>
      <c r="BB384" s="60"/>
      <c r="BC384" s="60"/>
      <c r="BD384" s="13"/>
    </row>
    <row r="385" spans="2:71" ht="12" customHeight="1" x14ac:dyDescent="0.25">
      <c r="B385" s="11"/>
      <c r="C385" s="35"/>
      <c r="D385" s="36"/>
      <c r="E385" s="36"/>
      <c r="F385" s="36"/>
      <c r="G385" s="36"/>
      <c r="H385" s="167" t="s">
        <v>51</v>
      </c>
      <c r="I385" s="167"/>
      <c r="J385" s="167"/>
      <c r="K385" s="167"/>
      <c r="L385" s="167"/>
      <c r="M385" s="167"/>
      <c r="N385" s="36"/>
      <c r="O385" s="150" t="s">
        <v>151</v>
      </c>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2"/>
      <c r="AN385" s="151"/>
      <c r="AO385" s="151"/>
      <c r="AP385" s="151"/>
      <c r="AQ385" s="151"/>
      <c r="AR385" s="151"/>
      <c r="AS385" s="151"/>
      <c r="AT385" s="151"/>
      <c r="AU385" s="151"/>
      <c r="AV385" s="151"/>
      <c r="AW385" s="60"/>
      <c r="AX385" s="60"/>
      <c r="AY385" s="60"/>
      <c r="AZ385" s="60"/>
      <c r="BA385" s="60"/>
      <c r="BB385" s="60"/>
      <c r="BC385" s="60"/>
      <c r="BD385" s="13"/>
    </row>
    <row r="386" spans="2:71" ht="4.9000000000000004" customHeight="1" x14ac:dyDescent="0.25">
      <c r="B386" s="11"/>
      <c r="C386" s="35"/>
      <c r="D386" s="36"/>
      <c r="E386" s="36"/>
      <c r="F386" s="36"/>
      <c r="G386" s="36"/>
      <c r="H386" s="78"/>
      <c r="I386" s="78"/>
      <c r="J386" s="78"/>
      <c r="K386" s="78"/>
      <c r="L386" s="78"/>
      <c r="M386" s="78"/>
      <c r="N386" s="3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12"/>
      <c r="AN386" s="66"/>
      <c r="AO386" s="66"/>
      <c r="AP386" s="66"/>
      <c r="AQ386" s="66"/>
      <c r="AR386" s="66"/>
      <c r="AS386" s="66"/>
      <c r="AT386" s="66"/>
      <c r="AU386" s="66"/>
      <c r="AV386" s="66"/>
      <c r="AW386" s="60"/>
      <c r="AX386" s="60"/>
      <c r="AY386" s="60"/>
      <c r="AZ386" s="60"/>
      <c r="BA386" s="60"/>
      <c r="BB386" s="60"/>
      <c r="BC386" s="60"/>
      <c r="BD386" s="13"/>
    </row>
    <row r="387" spans="2:71" ht="12" customHeight="1" x14ac:dyDescent="0.25">
      <c r="B387" s="11"/>
      <c r="C387" s="35"/>
      <c r="D387" s="36"/>
      <c r="E387" s="36"/>
      <c r="F387" s="36"/>
      <c r="G387" s="36"/>
      <c r="H387" s="167" t="s">
        <v>53</v>
      </c>
      <c r="I387" s="167"/>
      <c r="J387" s="167"/>
      <c r="K387" s="167"/>
      <c r="L387" s="167"/>
      <c r="M387" s="167"/>
      <c r="N387" s="36"/>
      <c r="O387" s="150" t="s">
        <v>126</v>
      </c>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0"/>
      <c r="AL387" s="150"/>
      <c r="AM387" s="12"/>
      <c r="AN387" s="151"/>
      <c r="AO387" s="151"/>
      <c r="AP387" s="151"/>
      <c r="AQ387" s="151"/>
      <c r="AR387" s="151"/>
      <c r="AS387" s="151"/>
      <c r="AT387" s="151"/>
      <c r="AU387" s="151"/>
      <c r="AV387" s="151"/>
      <c r="AW387" s="60"/>
      <c r="AX387" s="60"/>
      <c r="AY387" s="60"/>
      <c r="AZ387" s="60"/>
      <c r="BA387" s="60"/>
      <c r="BB387" s="60"/>
      <c r="BC387" s="60"/>
      <c r="BD387" s="13"/>
    </row>
    <row r="388" spans="2:71" ht="4.9000000000000004" customHeight="1" x14ac:dyDescent="0.25">
      <c r="B388" s="11"/>
      <c r="C388" s="35"/>
      <c r="D388" s="36"/>
      <c r="E388" s="36"/>
      <c r="F388" s="36"/>
      <c r="G388" s="36"/>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P388" s="60"/>
      <c r="AQ388" s="60"/>
      <c r="AR388" s="60"/>
      <c r="AS388" s="60"/>
      <c r="AT388" s="60"/>
      <c r="AU388" s="60"/>
      <c r="AV388" s="60"/>
      <c r="AW388" s="60"/>
      <c r="AX388" s="60"/>
      <c r="AY388" s="60"/>
      <c r="AZ388" s="60"/>
      <c r="BA388" s="60"/>
      <c r="BB388" s="60"/>
      <c r="BC388" s="60"/>
      <c r="BD388" s="13"/>
    </row>
    <row r="389" spans="2:71" s="132" customFormat="1" ht="12" customHeight="1" x14ac:dyDescent="0.25">
      <c r="B389" s="11"/>
      <c r="C389" s="35"/>
      <c r="D389" s="36"/>
      <c r="E389" s="36"/>
      <c r="F389" s="36"/>
      <c r="G389" s="36"/>
      <c r="H389" s="167" t="s">
        <v>53</v>
      </c>
      <c r="I389" s="167"/>
      <c r="J389" s="167"/>
      <c r="K389" s="167"/>
      <c r="L389" s="167"/>
      <c r="M389" s="167"/>
      <c r="N389" s="60"/>
      <c r="O389" s="150" t="s">
        <v>135</v>
      </c>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0"/>
      <c r="AL389" s="150"/>
      <c r="AN389" s="151"/>
      <c r="AO389" s="151"/>
      <c r="AP389" s="151"/>
      <c r="AQ389" s="151"/>
      <c r="AR389" s="151"/>
      <c r="AS389" s="151"/>
      <c r="AT389" s="151"/>
      <c r="AU389" s="151"/>
      <c r="AV389" s="151"/>
      <c r="AW389" s="60"/>
      <c r="AX389" s="60"/>
      <c r="AY389" s="60"/>
      <c r="AZ389" s="60"/>
      <c r="BA389" s="60"/>
      <c r="BB389" s="60"/>
      <c r="BC389" s="60"/>
      <c r="BD389" s="13"/>
    </row>
    <row r="390" spans="2:71" s="132" customFormat="1" ht="4.9000000000000004" customHeight="1" x14ac:dyDescent="0.25">
      <c r="B390" s="11"/>
      <c r="C390" s="35"/>
      <c r="D390" s="36"/>
      <c r="E390" s="36"/>
      <c r="F390" s="36"/>
      <c r="G390" s="36"/>
      <c r="H390" s="133"/>
      <c r="I390" s="133"/>
      <c r="J390" s="133"/>
      <c r="K390" s="133"/>
      <c r="L390" s="133"/>
      <c r="M390" s="133"/>
      <c r="N390" s="60"/>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N390" s="135"/>
      <c r="AO390" s="135"/>
      <c r="AP390" s="135"/>
      <c r="AQ390" s="135"/>
      <c r="AR390" s="135"/>
      <c r="AS390" s="135"/>
      <c r="AT390" s="135"/>
      <c r="AU390" s="135"/>
      <c r="AV390" s="135"/>
      <c r="AW390" s="60"/>
      <c r="AX390" s="60"/>
      <c r="AY390" s="60"/>
      <c r="AZ390" s="60"/>
      <c r="BA390" s="60"/>
      <c r="BB390" s="60"/>
      <c r="BC390" s="60"/>
      <c r="BD390" s="13"/>
    </row>
    <row r="391" spans="2:71" ht="12" customHeight="1" x14ac:dyDescent="0.25">
      <c r="B391" s="11"/>
      <c r="C391" s="35"/>
      <c r="D391" s="36"/>
      <c r="E391" s="36"/>
      <c r="F391" s="36"/>
      <c r="G391" s="36"/>
      <c r="H391" s="169" t="s">
        <v>57</v>
      </c>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c r="AI391" s="169"/>
      <c r="AJ391" s="169"/>
      <c r="AK391" s="169"/>
      <c r="AL391" s="169"/>
      <c r="AM391" s="12"/>
      <c r="AN391" s="151">
        <f>+AN381+AN383+AN385+AN387+AN389</f>
        <v>0</v>
      </c>
      <c r="AO391" s="151"/>
      <c r="AP391" s="151"/>
      <c r="AQ391" s="151"/>
      <c r="AR391" s="151"/>
      <c r="AS391" s="151"/>
      <c r="AT391" s="151"/>
      <c r="AU391" s="151"/>
      <c r="AV391" s="151"/>
      <c r="AW391" s="60"/>
      <c r="AX391" s="60"/>
      <c r="AY391" s="60"/>
      <c r="AZ391" s="60"/>
      <c r="BA391" s="60"/>
      <c r="BB391" s="60"/>
      <c r="BC391" s="60"/>
      <c r="BD391" s="13"/>
      <c r="BJ391" s="174"/>
      <c r="BK391" s="175"/>
      <c r="BL391" s="175"/>
      <c r="BM391" s="175"/>
      <c r="BN391" s="175"/>
      <c r="BO391" s="175"/>
      <c r="BP391" s="175"/>
      <c r="BQ391" s="175"/>
      <c r="BR391" s="175"/>
      <c r="BS391" s="175"/>
    </row>
    <row r="392" spans="2:71" s="97" customFormat="1" ht="12" customHeight="1" x14ac:dyDescent="0.25">
      <c r="B392" s="11"/>
      <c r="C392" s="35"/>
      <c r="D392" s="36"/>
      <c r="E392" s="36"/>
      <c r="F392" s="36"/>
      <c r="G392" s="36"/>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P392" s="60"/>
      <c r="AQ392" s="60"/>
      <c r="AR392" s="60"/>
      <c r="AS392" s="60"/>
      <c r="AT392" s="60"/>
      <c r="AU392" s="60"/>
      <c r="AV392" s="60"/>
      <c r="AW392" s="60"/>
      <c r="AX392" s="60"/>
      <c r="AY392" s="60"/>
      <c r="AZ392" s="60"/>
      <c r="BA392" s="60"/>
      <c r="BB392" s="60"/>
      <c r="BC392" s="60"/>
      <c r="BD392" s="13"/>
    </row>
    <row r="393" spans="2:71" ht="12" customHeight="1" x14ac:dyDescent="0.25">
      <c r="B393" s="11"/>
      <c r="C393" s="35"/>
      <c r="D393" s="36"/>
      <c r="E393" s="36"/>
      <c r="F393" s="36"/>
      <c r="G393" s="36"/>
      <c r="H393" s="176" t="str">
        <f>IF((AN391)&lt;1,"*** Napomena: Ukupno raspoređeni procenti iznose manji od 100%. Molimo vas rasporedite procente da ukupno bude 100%"," ")</f>
        <v>*** Napomena: Ukupno raspoređeni procenti iznose manji od 100%. Molimo vas rasporedite procente da ukupno bude 100%</v>
      </c>
      <c r="I393" s="176"/>
      <c r="J393" s="176"/>
      <c r="K393" s="176"/>
      <c r="L393" s="176"/>
      <c r="M393" s="176"/>
      <c r="N393" s="176"/>
      <c r="O393" s="176"/>
      <c r="P393" s="176"/>
      <c r="Q393" s="176"/>
      <c r="R393" s="176"/>
      <c r="S393" s="176"/>
      <c r="T393" s="176"/>
      <c r="U393" s="176"/>
      <c r="V393" s="176"/>
      <c r="W393" s="176"/>
      <c r="X393" s="176"/>
      <c r="Y393" s="176"/>
      <c r="Z393" s="176"/>
      <c r="AA393" s="176"/>
      <c r="AB393" s="176"/>
      <c r="AC393" s="176"/>
      <c r="AD393" s="176"/>
      <c r="AE393" s="176"/>
      <c r="AF393" s="176"/>
      <c r="AG393" s="176"/>
      <c r="AH393" s="176"/>
      <c r="AI393" s="176"/>
      <c r="AJ393" s="176"/>
      <c r="AK393" s="176"/>
      <c r="AL393" s="176"/>
      <c r="AM393" s="176"/>
      <c r="AN393" s="176"/>
      <c r="AO393" s="176"/>
      <c r="AP393" s="176"/>
      <c r="AQ393" s="176"/>
      <c r="AR393" s="176"/>
      <c r="AS393" s="176"/>
      <c r="AT393" s="176"/>
      <c r="AU393" s="176"/>
      <c r="AV393" s="176"/>
      <c r="AW393" s="176"/>
      <c r="AX393" s="176"/>
      <c r="AY393" s="176"/>
      <c r="AZ393" s="176"/>
      <c r="BA393" s="176"/>
      <c r="BB393" s="176"/>
      <c r="BC393" s="176"/>
      <c r="BD393" s="13"/>
    </row>
    <row r="394" spans="2:71" s="94" customFormat="1" ht="12" customHeight="1" x14ac:dyDescent="0.25">
      <c r="B394" s="11"/>
      <c r="C394" s="35"/>
      <c r="D394" s="36"/>
      <c r="E394" s="36"/>
      <c r="F394" s="36"/>
      <c r="G394" s="36"/>
      <c r="H394" s="176"/>
      <c r="I394" s="176"/>
      <c r="J394" s="176"/>
      <c r="K394" s="176"/>
      <c r="L394" s="176"/>
      <c r="M394" s="176"/>
      <c r="N394" s="176"/>
      <c r="O394" s="176"/>
      <c r="P394" s="176"/>
      <c r="Q394" s="176"/>
      <c r="R394" s="176"/>
      <c r="S394" s="176"/>
      <c r="T394" s="176"/>
      <c r="U394" s="176"/>
      <c r="V394" s="176"/>
      <c r="W394" s="176"/>
      <c r="X394" s="176"/>
      <c r="Y394" s="176"/>
      <c r="Z394" s="176"/>
      <c r="AA394" s="176"/>
      <c r="AB394" s="176"/>
      <c r="AC394" s="176"/>
      <c r="AD394" s="176"/>
      <c r="AE394" s="176"/>
      <c r="AF394" s="176"/>
      <c r="AG394" s="176"/>
      <c r="AH394" s="176"/>
      <c r="AI394" s="176"/>
      <c r="AJ394" s="176"/>
      <c r="AK394" s="176"/>
      <c r="AL394" s="176"/>
      <c r="AM394" s="176"/>
      <c r="AN394" s="176"/>
      <c r="AO394" s="176"/>
      <c r="AP394" s="176"/>
      <c r="AQ394" s="176"/>
      <c r="AR394" s="176"/>
      <c r="AS394" s="176"/>
      <c r="AT394" s="176"/>
      <c r="AU394" s="176"/>
      <c r="AV394" s="176"/>
      <c r="AW394" s="176"/>
      <c r="AX394" s="176"/>
      <c r="AY394" s="176"/>
      <c r="AZ394" s="176"/>
      <c r="BA394" s="176"/>
      <c r="BB394" s="176"/>
      <c r="BC394" s="176"/>
      <c r="BD394" s="13"/>
      <c r="BH394" s="175"/>
      <c r="BI394" s="175"/>
      <c r="BJ394" s="175"/>
      <c r="BK394" s="175"/>
      <c r="BL394" s="175"/>
      <c r="BM394" s="175"/>
      <c r="BN394" s="175"/>
    </row>
    <row r="395" spans="2:71" ht="12" customHeight="1" x14ac:dyDescent="0.25">
      <c r="B395" s="11"/>
      <c r="C395" s="35"/>
      <c r="D395" s="36"/>
      <c r="E395" s="36"/>
      <c r="F395" s="36"/>
      <c r="G395" s="36"/>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13"/>
    </row>
    <row r="396" spans="2:71" s="138" customFormat="1" ht="12" customHeight="1" x14ac:dyDescent="0.25">
      <c r="B396" s="11"/>
      <c r="C396" s="35"/>
      <c r="D396" s="36"/>
      <c r="E396" s="36"/>
      <c r="F396" s="36"/>
      <c r="G396" s="36"/>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13"/>
    </row>
    <row r="397" spans="2:71" ht="15" customHeight="1" x14ac:dyDescent="0.25">
      <c r="B397" s="11"/>
      <c r="C397" s="35"/>
      <c r="D397" s="161" t="s">
        <v>84</v>
      </c>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161"/>
      <c r="AR397" s="161"/>
      <c r="AS397" s="161"/>
      <c r="AT397" s="161"/>
      <c r="AU397" s="161"/>
      <c r="AV397" s="161"/>
      <c r="AW397" s="161"/>
      <c r="AX397" s="161"/>
      <c r="AY397" s="161"/>
      <c r="AZ397" s="161"/>
      <c r="BA397" s="161"/>
      <c r="BB397" s="161"/>
      <c r="BC397" s="161"/>
      <c r="BD397" s="13"/>
    </row>
    <row r="398" spans="2:71" ht="12" customHeight="1" x14ac:dyDescent="0.25">
      <c r="B398" s="11"/>
      <c r="C398" s="35"/>
      <c r="D398" s="36"/>
      <c r="E398" s="36"/>
      <c r="F398" s="36"/>
      <c r="G398" s="36"/>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13"/>
    </row>
    <row r="399" spans="2:71" ht="12" customHeight="1" x14ac:dyDescent="0.25">
      <c r="B399" s="11"/>
      <c r="C399" s="35"/>
      <c r="D399" s="36"/>
      <c r="E399" s="36"/>
      <c r="F399" s="36"/>
      <c r="G399" s="36"/>
      <c r="H399" s="153" t="s">
        <v>79</v>
      </c>
      <c r="I399" s="153"/>
      <c r="J399" s="153"/>
      <c r="K399" s="153"/>
      <c r="L399" s="153"/>
      <c r="M399" s="153"/>
      <c r="N399" s="153"/>
      <c r="O399" s="153"/>
      <c r="P399" s="153"/>
      <c r="Q399" s="153"/>
      <c r="R399" s="153"/>
      <c r="S399" s="153"/>
      <c r="T399" s="153"/>
      <c r="U399" s="153"/>
      <c r="V399" s="153"/>
      <c r="W399" s="153"/>
      <c r="X399" s="153"/>
      <c r="Y399" s="153"/>
      <c r="Z399" s="153"/>
      <c r="AA399" s="153"/>
      <c r="AB399" s="153"/>
      <c r="AC399" s="153"/>
      <c r="AD399" s="153"/>
      <c r="AE399" s="153"/>
      <c r="AF399" s="153"/>
      <c r="AG399" s="153"/>
      <c r="AH399" s="153"/>
      <c r="AI399" s="153"/>
      <c r="AJ399" s="153"/>
      <c r="AK399" s="153"/>
      <c r="AL399" s="153"/>
      <c r="AM399" s="153"/>
      <c r="AN399" s="153"/>
      <c r="AO399" s="153"/>
      <c r="AP399" s="153"/>
      <c r="AQ399" s="153"/>
      <c r="AR399" s="153"/>
      <c r="AS399" s="153"/>
      <c r="AT399" s="153"/>
      <c r="AU399" s="153"/>
      <c r="AV399" s="153"/>
      <c r="AW399" s="153"/>
      <c r="AX399" s="153"/>
      <c r="AY399" s="153"/>
      <c r="AZ399" s="153"/>
      <c r="BA399" s="153"/>
      <c r="BB399" s="153"/>
      <c r="BC399" s="153"/>
      <c r="BD399" s="13"/>
    </row>
    <row r="400" spans="2:71" ht="12" customHeight="1" x14ac:dyDescent="0.25">
      <c r="B400" s="11"/>
      <c r="C400" s="35"/>
      <c r="D400" s="36"/>
      <c r="E400" s="36"/>
      <c r="F400" s="36"/>
      <c r="G400" s="36"/>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13"/>
    </row>
    <row r="401" spans="2:83" ht="12" customHeight="1" thickBot="1" x14ac:dyDescent="0.3">
      <c r="B401" s="11"/>
      <c r="C401" s="35"/>
      <c r="D401" s="36"/>
      <c r="E401" s="36"/>
      <c r="F401" s="36"/>
      <c r="G401" s="36"/>
      <c r="H401" s="163" t="s">
        <v>55</v>
      </c>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c r="AE401" s="163"/>
      <c r="AF401" s="163"/>
      <c r="AG401" s="163"/>
      <c r="AH401" s="163"/>
      <c r="AI401" s="163"/>
      <c r="AJ401" s="163"/>
      <c r="AK401" s="163"/>
      <c r="AL401" s="163"/>
      <c r="AM401" s="163"/>
      <c r="AN401" s="60"/>
      <c r="AO401" s="164" t="s">
        <v>114</v>
      </c>
      <c r="AP401" s="164"/>
      <c r="AQ401" s="164"/>
      <c r="AR401" s="164"/>
      <c r="AS401" s="164"/>
      <c r="AT401" s="164"/>
      <c r="AU401" s="164"/>
      <c r="AV401" s="164"/>
      <c r="AW401" s="164"/>
      <c r="AX401" s="60"/>
      <c r="AY401" s="60"/>
      <c r="AZ401" s="60"/>
      <c r="BA401" s="60"/>
      <c r="BB401" s="60"/>
      <c r="BC401" s="60"/>
      <c r="BD401" s="13"/>
    </row>
    <row r="402" spans="2:83" ht="4.9000000000000004" customHeight="1" x14ac:dyDescent="0.25">
      <c r="B402" s="11"/>
      <c r="C402" s="35"/>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60"/>
      <c r="AG402" s="60"/>
      <c r="AH402" s="60"/>
      <c r="AI402" s="60"/>
      <c r="AJ402" s="60"/>
      <c r="AK402" s="60"/>
      <c r="AL402" s="60"/>
      <c r="AM402" s="60"/>
      <c r="AN402" s="60"/>
      <c r="AO402" s="12"/>
      <c r="AP402" s="12"/>
      <c r="AQ402" s="12"/>
      <c r="AR402" s="12"/>
      <c r="AS402" s="12"/>
      <c r="AT402" s="12"/>
      <c r="AU402" s="12"/>
      <c r="AV402" s="12"/>
      <c r="AW402" s="12"/>
      <c r="AX402" s="60"/>
      <c r="AY402" s="60"/>
      <c r="AZ402" s="60"/>
      <c r="BA402" s="60"/>
      <c r="BB402" s="60"/>
      <c r="BC402" s="60"/>
      <c r="BD402" s="13"/>
    </row>
    <row r="403" spans="2:83" ht="12" customHeight="1" x14ac:dyDescent="0.25">
      <c r="B403" s="11"/>
      <c r="C403" s="35"/>
      <c r="D403" s="36"/>
      <c r="E403" s="36"/>
      <c r="F403" s="36"/>
      <c r="G403" s="36"/>
      <c r="H403" s="150" t="s">
        <v>136</v>
      </c>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0"/>
      <c r="AL403" s="150"/>
      <c r="AM403" s="150"/>
      <c r="AN403" s="60"/>
      <c r="AO403" s="168"/>
      <c r="AP403" s="168"/>
      <c r="AQ403" s="168"/>
      <c r="AR403" s="168"/>
      <c r="AS403" s="168"/>
      <c r="AT403" s="168"/>
      <c r="AU403" s="168"/>
      <c r="AV403" s="168"/>
      <c r="AW403" s="168"/>
      <c r="AX403" s="60"/>
      <c r="AY403" s="60"/>
      <c r="AZ403" s="60"/>
      <c r="BA403" s="60"/>
      <c r="BB403" s="60"/>
      <c r="BC403" s="60"/>
      <c r="BD403" s="13"/>
    </row>
    <row r="404" spans="2:83" ht="4.9000000000000004" customHeight="1" x14ac:dyDescent="0.25">
      <c r="B404" s="11"/>
      <c r="C404" s="35"/>
      <c r="D404" s="36"/>
      <c r="E404" s="36"/>
      <c r="F404" s="36"/>
      <c r="G404" s="3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60"/>
      <c r="AG404" s="60"/>
      <c r="AH404" s="60"/>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13"/>
    </row>
    <row r="405" spans="2:83" ht="22.15" customHeight="1" x14ac:dyDescent="0.25">
      <c r="B405" s="11"/>
      <c r="C405" s="35"/>
      <c r="D405" s="36"/>
      <c r="E405" s="36"/>
      <c r="F405" s="36"/>
      <c r="G405" s="36"/>
      <c r="H405" s="150" t="str">
        <f>IF(COUNTA(I4)=1,VLOOKUP(Podesavanja!B5,Podesavanja!B3:N4,13,FALSE)," ")</f>
        <v xml:space="preserve"> </v>
      </c>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0"/>
      <c r="AL405" s="150"/>
      <c r="AM405" s="150"/>
      <c r="AN405" s="60"/>
      <c r="AO405" s="168"/>
      <c r="AP405" s="168"/>
      <c r="AQ405" s="168"/>
      <c r="AR405" s="168"/>
      <c r="AS405" s="168"/>
      <c r="AT405" s="168"/>
      <c r="AU405" s="168"/>
      <c r="AV405" s="168"/>
      <c r="AW405" s="168"/>
      <c r="AX405" s="60"/>
      <c r="AY405" s="60"/>
      <c r="AZ405" s="60"/>
      <c r="BA405" s="60"/>
      <c r="BB405" s="60"/>
      <c r="BC405" s="60"/>
      <c r="BD405" s="13"/>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row>
    <row r="406" spans="2:83" ht="4.9000000000000004" customHeight="1" x14ac:dyDescent="0.25">
      <c r="B406" s="11"/>
      <c r="C406" s="35"/>
      <c r="D406" s="36"/>
      <c r="E406" s="36"/>
      <c r="F406" s="36"/>
      <c r="G406" s="36"/>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13"/>
    </row>
    <row r="407" spans="2:83" ht="12" customHeight="1" x14ac:dyDescent="0.25">
      <c r="B407" s="11"/>
      <c r="C407" s="35"/>
      <c r="D407" s="36"/>
      <c r="E407" s="36"/>
      <c r="F407" s="36"/>
      <c r="G407" s="36"/>
      <c r="H407" s="152" t="str">
        <f>IF(COUNTA(AO405)=1,CONCATENATE("*** Napomena: Ukupan udio hektara zemlje koji pripada INDIREKTNIM članovima domaćinstva iznosi"," ",(ROUND((AO403-AO405)/(AO403),4))*100,"%. Provjeriti da li je podatak ispravan.")," ")</f>
        <v xml:space="preserve"> </v>
      </c>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2"/>
      <c r="AL407" s="152"/>
      <c r="AM407" s="152"/>
      <c r="AN407" s="152"/>
      <c r="AO407" s="152"/>
      <c r="AP407" s="152"/>
      <c r="AQ407" s="152"/>
      <c r="AR407" s="152"/>
      <c r="AS407" s="152"/>
      <c r="AT407" s="152"/>
      <c r="AU407" s="152"/>
      <c r="AV407" s="152"/>
      <c r="AW407" s="152"/>
      <c r="AX407" s="152"/>
      <c r="AY407" s="152"/>
      <c r="AZ407" s="152"/>
      <c r="BA407" s="152"/>
      <c r="BB407" s="60"/>
      <c r="BC407" s="60"/>
      <c r="BD407" s="13"/>
    </row>
    <row r="408" spans="2:83" ht="12" customHeight="1" x14ac:dyDescent="0.25">
      <c r="B408" s="11"/>
      <c r="C408" s="35"/>
      <c r="D408" s="36"/>
      <c r="E408" s="36"/>
      <c r="F408" s="36"/>
      <c r="G408" s="36"/>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2"/>
      <c r="AY408" s="152"/>
      <c r="AZ408" s="152"/>
      <c r="BA408" s="152"/>
      <c r="BB408" s="60"/>
      <c r="BC408" s="60"/>
      <c r="BD408" s="13"/>
    </row>
    <row r="409" spans="2:83" ht="4.9000000000000004" customHeight="1" x14ac:dyDescent="0.25">
      <c r="B409" s="11"/>
      <c r="C409" s="35"/>
      <c r="D409" s="36"/>
      <c r="E409" s="36"/>
      <c r="F409" s="36"/>
      <c r="G409" s="36"/>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60"/>
      <c r="BC409" s="60"/>
      <c r="BD409" s="13"/>
    </row>
    <row r="410" spans="2:83" ht="18.600000000000001" customHeight="1" x14ac:dyDescent="0.25">
      <c r="B410" s="11"/>
      <c r="C410" s="35"/>
      <c r="D410" s="36"/>
      <c r="E410" s="36"/>
      <c r="F410" s="36"/>
      <c r="G410" s="36"/>
      <c r="H410" s="150" t="s">
        <v>178</v>
      </c>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60"/>
      <c r="AO410" s="168"/>
      <c r="AP410" s="168"/>
      <c r="AQ410" s="168"/>
      <c r="AR410" s="168"/>
      <c r="AS410" s="168"/>
      <c r="AT410" s="168"/>
      <c r="AU410" s="168"/>
      <c r="AV410" s="168"/>
      <c r="AW410" s="168"/>
      <c r="AX410" s="60"/>
      <c r="AY410" s="60"/>
      <c r="AZ410" s="60"/>
      <c r="BA410" s="60"/>
      <c r="BB410" s="60"/>
      <c r="BC410" s="60"/>
      <c r="BD410" s="13"/>
    </row>
    <row r="411" spans="2:83" ht="4.9000000000000004" customHeight="1" x14ac:dyDescent="0.25">
      <c r="B411" s="11"/>
      <c r="C411" s="35"/>
      <c r="D411" s="36"/>
      <c r="E411" s="36"/>
      <c r="F411" s="36"/>
      <c r="G411" s="3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13"/>
    </row>
    <row r="412" spans="2:83" ht="22.15" customHeight="1" x14ac:dyDescent="0.25">
      <c r="B412" s="11"/>
      <c r="C412" s="35"/>
      <c r="D412" s="36"/>
      <c r="E412" s="36"/>
      <c r="F412" s="36"/>
      <c r="G412" s="36"/>
      <c r="H412" s="150" t="s">
        <v>179</v>
      </c>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0"/>
      <c r="AL412" s="150"/>
      <c r="AM412" s="150"/>
      <c r="AN412" s="60"/>
      <c r="AO412" s="168"/>
      <c r="AP412" s="168"/>
      <c r="AQ412" s="168"/>
      <c r="AR412" s="168"/>
      <c r="AS412" s="168"/>
      <c r="AT412" s="168"/>
      <c r="AU412" s="168"/>
      <c r="AV412" s="168"/>
      <c r="AW412" s="168"/>
      <c r="AX412" s="60"/>
      <c r="AY412" s="60"/>
      <c r="AZ412" s="60"/>
      <c r="BA412" s="60"/>
      <c r="BB412" s="60"/>
      <c r="BC412" s="60"/>
      <c r="BD412" s="13"/>
    </row>
    <row r="413" spans="2:83" s="97" customFormat="1" ht="12" customHeight="1" x14ac:dyDescent="0.25">
      <c r="B413" s="11"/>
      <c r="C413" s="35"/>
      <c r="D413" s="36"/>
      <c r="E413" s="36"/>
      <c r="F413" s="36"/>
      <c r="G413" s="36"/>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13"/>
    </row>
    <row r="414" spans="2:83" s="97" customFormat="1" ht="12" customHeight="1" x14ac:dyDescent="0.25">
      <c r="B414" s="11"/>
      <c r="C414" s="35"/>
      <c r="D414" s="36"/>
      <c r="E414" s="36"/>
      <c r="F414" s="36"/>
      <c r="G414" s="36"/>
      <c r="H414" s="153" t="s">
        <v>189</v>
      </c>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3"/>
      <c r="AL414" s="153"/>
      <c r="AM414" s="153"/>
      <c r="AN414" s="153"/>
      <c r="AO414" s="153"/>
      <c r="AP414" s="153"/>
      <c r="AQ414" s="153"/>
      <c r="AR414" s="153"/>
      <c r="AS414" s="153"/>
      <c r="AT414" s="153"/>
      <c r="AU414" s="153"/>
      <c r="AV414" s="153"/>
      <c r="AW414" s="153"/>
      <c r="AX414" s="153"/>
      <c r="AY414" s="153"/>
      <c r="AZ414" s="153"/>
      <c r="BA414" s="153"/>
      <c r="BB414" s="153"/>
      <c r="BC414" s="153"/>
      <c r="BD414" s="13"/>
    </row>
    <row r="415" spans="2:83" s="97" customFormat="1" ht="4.9000000000000004" customHeight="1" x14ac:dyDescent="0.25">
      <c r="B415" s="11"/>
      <c r="C415" s="35"/>
      <c r="D415" s="36"/>
      <c r="E415" s="36"/>
      <c r="F415" s="36"/>
      <c r="G415" s="36"/>
      <c r="H415" s="98"/>
      <c r="I415" s="98"/>
      <c r="J415" s="98"/>
      <c r="K415" s="98"/>
      <c r="L415" s="98"/>
      <c r="M415" s="98"/>
      <c r="N415" s="98"/>
      <c r="O415" s="98"/>
      <c r="P415" s="98"/>
      <c r="Q415" s="98"/>
      <c r="R415" s="98"/>
      <c r="S415" s="98"/>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c r="AU415" s="98"/>
      <c r="AV415" s="98"/>
      <c r="AW415" s="98"/>
      <c r="AX415" s="98"/>
      <c r="AY415" s="98"/>
      <c r="AZ415" s="98"/>
      <c r="BA415" s="98"/>
      <c r="BB415" s="98"/>
      <c r="BC415" s="98"/>
      <c r="BD415" s="13"/>
    </row>
    <row r="416" spans="2:83" s="97" customFormat="1" ht="12" customHeight="1" x14ac:dyDescent="0.25">
      <c r="B416" s="11"/>
      <c r="C416" s="35"/>
      <c r="D416" s="36"/>
      <c r="E416" s="36"/>
      <c r="F416" s="36"/>
      <c r="G416" s="36"/>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3"/>
    </row>
    <row r="417" spans="2:57" s="97" customFormat="1" ht="12" customHeight="1" x14ac:dyDescent="0.25">
      <c r="B417" s="11"/>
      <c r="C417" s="35"/>
      <c r="D417" s="36"/>
      <c r="E417" s="36"/>
      <c r="F417" s="36"/>
      <c r="G417" s="36"/>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13"/>
    </row>
    <row r="418" spans="2:57" s="82" customFormat="1" ht="12" customHeight="1" x14ac:dyDescent="0.25">
      <c r="B418" s="11"/>
      <c r="C418" s="35"/>
      <c r="D418" s="36"/>
      <c r="E418" s="36"/>
      <c r="F418" s="36"/>
      <c r="G418" s="36"/>
      <c r="H418" s="153" t="s">
        <v>152</v>
      </c>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3"/>
      <c r="AL418" s="153"/>
      <c r="AM418" s="153"/>
      <c r="AN418" s="153"/>
      <c r="AO418" s="153"/>
      <c r="AP418" s="153"/>
      <c r="AQ418" s="153"/>
      <c r="AR418" s="153"/>
      <c r="AS418" s="153"/>
      <c r="AT418" s="153"/>
      <c r="AU418" s="153"/>
      <c r="AV418" s="153"/>
      <c r="AW418" s="153"/>
      <c r="AX418" s="153"/>
      <c r="AY418" s="153"/>
      <c r="AZ418" s="153"/>
      <c r="BA418" s="153"/>
      <c r="BB418" s="153"/>
      <c r="BC418" s="153"/>
      <c r="BD418" s="13"/>
    </row>
    <row r="419" spans="2:57" s="82" customFormat="1" ht="12" customHeight="1" x14ac:dyDescent="0.25">
      <c r="B419" s="11"/>
      <c r="C419" s="35"/>
      <c r="D419" s="36"/>
      <c r="E419" s="36"/>
      <c r="F419" s="36"/>
      <c r="G419" s="36"/>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3"/>
      <c r="AL419" s="153"/>
      <c r="AM419" s="153"/>
      <c r="AN419" s="153"/>
      <c r="AO419" s="153"/>
      <c r="AP419" s="153"/>
      <c r="AQ419" s="153"/>
      <c r="AR419" s="153"/>
      <c r="AS419" s="153"/>
      <c r="AT419" s="153"/>
      <c r="AU419" s="153"/>
      <c r="AV419" s="153"/>
      <c r="AW419" s="153"/>
      <c r="AX419" s="153"/>
      <c r="AY419" s="153"/>
      <c r="AZ419" s="153"/>
      <c r="BA419" s="153"/>
      <c r="BB419" s="153"/>
      <c r="BC419" s="153"/>
      <c r="BD419" s="13"/>
    </row>
    <row r="420" spans="2:57" s="82" customFormat="1" ht="12" customHeight="1" x14ac:dyDescent="0.25">
      <c r="B420" s="11"/>
      <c r="C420" s="35"/>
      <c r="D420" s="36"/>
      <c r="E420" s="36"/>
      <c r="F420" s="36"/>
      <c r="G420" s="36"/>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13"/>
    </row>
    <row r="421" spans="2:57" s="138" customFormat="1" ht="12" customHeight="1" x14ac:dyDescent="0.25">
      <c r="B421" s="11"/>
      <c r="C421" s="35"/>
      <c r="D421" s="36"/>
      <c r="E421" s="36"/>
      <c r="F421" s="36"/>
      <c r="G421" s="36"/>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13"/>
    </row>
    <row r="422" spans="2:57" s="138" customFormat="1" ht="12" customHeight="1" thickBot="1" x14ac:dyDescent="0.3">
      <c r="B422" s="11"/>
      <c r="C422" s="50"/>
      <c r="D422" s="51"/>
      <c r="E422" s="51"/>
      <c r="F422" s="51"/>
      <c r="G422" s="51"/>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53"/>
      <c r="BE422" s="11"/>
    </row>
    <row r="423" spans="2:57" s="138" customFormat="1" ht="12" customHeight="1" x14ac:dyDescent="0.25">
      <c r="B423" s="11"/>
      <c r="C423" s="36"/>
      <c r="D423" s="36"/>
      <c r="E423" s="36"/>
      <c r="F423" s="36"/>
      <c r="G423" s="36"/>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12"/>
      <c r="BE423" s="11"/>
    </row>
    <row r="424" spans="2:57" s="138" customFormat="1" ht="12" customHeight="1" x14ac:dyDescent="0.25">
      <c r="B424" s="11"/>
      <c r="C424" s="36"/>
      <c r="D424" s="36"/>
      <c r="E424" s="36"/>
      <c r="F424" s="36"/>
      <c r="G424" s="36"/>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149" t="s">
        <v>160</v>
      </c>
      <c r="AP424" s="149"/>
      <c r="AQ424" s="149"/>
      <c r="AR424" s="149"/>
      <c r="AS424" s="149"/>
      <c r="AT424" s="149"/>
      <c r="AU424" s="149"/>
      <c r="AV424" s="149"/>
      <c r="AW424" s="149"/>
      <c r="AX424" s="149"/>
      <c r="AY424" s="149"/>
      <c r="AZ424" s="149"/>
      <c r="BA424" s="149"/>
      <c r="BB424" s="149"/>
      <c r="BC424" s="149"/>
      <c r="BD424" s="12"/>
      <c r="BE424" s="11"/>
    </row>
    <row r="425" spans="2:57" s="138" customFormat="1" ht="12" customHeight="1" x14ac:dyDescent="0.25">
      <c r="B425" s="11"/>
      <c r="C425" s="36"/>
      <c r="D425" s="36"/>
      <c r="E425" s="36"/>
      <c r="F425" s="36"/>
      <c r="G425" s="36"/>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12"/>
      <c r="BE425" s="11"/>
    </row>
    <row r="426" spans="2:57" s="138" customFormat="1" ht="12" customHeight="1" x14ac:dyDescent="0.25">
      <c r="B426" s="11"/>
      <c r="C426" s="36"/>
      <c r="D426" s="36"/>
      <c r="E426" s="36"/>
      <c r="F426" s="36"/>
      <c r="G426" s="36"/>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12"/>
      <c r="BE426" s="11"/>
    </row>
    <row r="427" spans="2:57" s="138" customFormat="1" ht="12" customHeight="1" x14ac:dyDescent="0.25">
      <c r="B427" s="11"/>
      <c r="C427" s="36"/>
      <c r="D427" s="36"/>
      <c r="E427" s="36"/>
      <c r="F427" s="36"/>
      <c r="G427" s="36"/>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12"/>
      <c r="BE427" s="11"/>
    </row>
    <row r="428" spans="2:57" s="138" customFormat="1" ht="12" customHeight="1" thickBot="1" x14ac:dyDescent="0.3">
      <c r="B428" s="11"/>
      <c r="C428" s="51"/>
      <c r="D428" s="51"/>
      <c r="E428" s="51"/>
      <c r="F428" s="51"/>
      <c r="G428" s="51"/>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52"/>
    </row>
    <row r="429" spans="2:57" s="138" customFormat="1" ht="12" customHeight="1" x14ac:dyDescent="0.25">
      <c r="B429" s="11"/>
      <c r="C429" s="35"/>
      <c r="D429" s="36"/>
      <c r="E429" s="36"/>
      <c r="F429" s="36"/>
      <c r="G429" s="36"/>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13"/>
    </row>
    <row r="430" spans="2:57" s="138" customFormat="1" ht="12" customHeight="1" x14ac:dyDescent="0.25">
      <c r="B430" s="11"/>
      <c r="C430" s="35"/>
      <c r="D430" s="36"/>
      <c r="E430" s="36"/>
      <c r="F430" s="36"/>
      <c r="G430" s="36"/>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13"/>
    </row>
    <row r="431" spans="2:57" s="82" customFormat="1" ht="12" customHeight="1" thickBot="1" x14ac:dyDescent="0.3">
      <c r="B431" s="11"/>
      <c r="C431" s="35"/>
      <c r="D431" s="36"/>
      <c r="E431" s="36"/>
      <c r="F431" s="36"/>
      <c r="G431" s="36"/>
      <c r="H431" s="170" t="s">
        <v>54</v>
      </c>
      <c r="I431" s="170"/>
      <c r="J431" s="170"/>
      <c r="K431" s="170"/>
      <c r="L431" s="170"/>
      <c r="M431" s="170"/>
      <c r="N431" s="36"/>
      <c r="O431" s="163" t="s">
        <v>55</v>
      </c>
      <c r="P431" s="163"/>
      <c r="Q431" s="163"/>
      <c r="R431" s="163"/>
      <c r="S431" s="163"/>
      <c r="T431" s="163"/>
      <c r="U431" s="163"/>
      <c r="V431" s="163"/>
      <c r="W431" s="163"/>
      <c r="X431" s="163"/>
      <c r="Y431" s="163"/>
      <c r="Z431" s="163"/>
      <c r="AA431" s="163"/>
      <c r="AB431" s="163"/>
      <c r="AC431" s="163"/>
      <c r="AD431" s="163"/>
      <c r="AE431" s="163"/>
      <c r="AF431" s="163"/>
      <c r="AG431" s="163"/>
      <c r="AH431" s="163"/>
      <c r="AI431" s="163"/>
      <c r="AJ431" s="163"/>
      <c r="AK431" s="163"/>
      <c r="AL431" s="163"/>
      <c r="AM431" s="12"/>
      <c r="AN431" s="164" t="s">
        <v>114</v>
      </c>
      <c r="AO431" s="164"/>
      <c r="AP431" s="164"/>
      <c r="AQ431" s="164"/>
      <c r="AR431" s="164"/>
      <c r="AS431" s="164"/>
      <c r="AT431" s="164"/>
      <c r="AU431" s="164"/>
      <c r="AV431" s="164"/>
      <c r="AW431" s="60"/>
      <c r="AX431" s="60"/>
      <c r="AY431" s="60"/>
      <c r="AZ431" s="60"/>
      <c r="BA431" s="60"/>
      <c r="BB431" s="60"/>
      <c r="BC431" s="60"/>
      <c r="BD431" s="13"/>
    </row>
    <row r="432" spans="2:57" s="82" customFormat="1" ht="4.9000000000000004" customHeight="1" x14ac:dyDescent="0.25">
      <c r="B432" s="11"/>
      <c r="C432" s="35"/>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12"/>
      <c r="AN432" s="12"/>
      <c r="AO432" s="12"/>
      <c r="AP432" s="12"/>
      <c r="AQ432" s="12"/>
      <c r="AR432" s="12"/>
      <c r="AS432" s="12"/>
      <c r="AT432" s="12"/>
      <c r="AU432" s="12"/>
      <c r="AV432" s="12"/>
      <c r="AW432" s="60"/>
      <c r="AX432" s="60"/>
      <c r="AY432" s="60"/>
      <c r="AZ432" s="60"/>
      <c r="BA432" s="60"/>
      <c r="BB432" s="60"/>
      <c r="BC432" s="60"/>
      <c r="BD432" s="13"/>
    </row>
    <row r="433" spans="2:56" s="82" customFormat="1" ht="12" customHeight="1" x14ac:dyDescent="0.25">
      <c r="B433" s="11"/>
      <c r="C433" s="35"/>
      <c r="D433" s="36"/>
      <c r="E433" s="36"/>
      <c r="F433" s="36"/>
      <c r="G433" s="36"/>
      <c r="H433" s="167" t="s">
        <v>50</v>
      </c>
      <c r="I433" s="167"/>
      <c r="J433" s="167"/>
      <c r="K433" s="167"/>
      <c r="L433" s="167"/>
      <c r="M433" s="167"/>
      <c r="N433" s="36"/>
      <c r="O433" s="150" t="s">
        <v>201</v>
      </c>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0"/>
      <c r="AL433" s="150"/>
      <c r="AM433" s="12"/>
      <c r="AN433" s="168"/>
      <c r="AO433" s="168"/>
      <c r="AP433" s="168"/>
      <c r="AQ433" s="168"/>
      <c r="AR433" s="168"/>
      <c r="AS433" s="168"/>
      <c r="AT433" s="168"/>
      <c r="AU433" s="168"/>
      <c r="AV433" s="168"/>
      <c r="AW433" s="60"/>
      <c r="AX433" s="60"/>
      <c r="AY433" s="60"/>
      <c r="AZ433" s="60"/>
      <c r="BA433" s="60"/>
      <c r="BB433" s="60"/>
      <c r="BC433" s="60"/>
      <c r="BD433" s="13"/>
    </row>
    <row r="434" spans="2:56" s="82" customFormat="1" ht="4.9000000000000004" customHeight="1" x14ac:dyDescent="0.25">
      <c r="B434" s="11"/>
      <c r="C434" s="35"/>
      <c r="D434" s="36"/>
      <c r="E434" s="36"/>
      <c r="F434" s="36"/>
      <c r="G434" s="36"/>
      <c r="H434" s="80"/>
      <c r="I434" s="80"/>
      <c r="J434" s="80"/>
      <c r="K434" s="80"/>
      <c r="L434" s="80"/>
      <c r="M434" s="80"/>
      <c r="N434" s="3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12"/>
      <c r="AN434" s="83"/>
      <c r="AO434" s="83"/>
      <c r="AP434" s="83"/>
      <c r="AQ434" s="83"/>
      <c r="AR434" s="83"/>
      <c r="AS434" s="83"/>
      <c r="AT434" s="83"/>
      <c r="AU434" s="83"/>
      <c r="AV434" s="83"/>
      <c r="AW434" s="60"/>
      <c r="AX434" s="60"/>
      <c r="AY434" s="60"/>
      <c r="AZ434" s="60"/>
      <c r="BA434" s="60"/>
      <c r="BB434" s="60"/>
      <c r="BC434" s="60"/>
      <c r="BD434" s="13"/>
    </row>
    <row r="435" spans="2:56" s="82" customFormat="1" ht="12" customHeight="1" x14ac:dyDescent="0.25">
      <c r="B435" s="11"/>
      <c r="C435" s="35"/>
      <c r="D435" s="36"/>
      <c r="E435" s="36"/>
      <c r="F435" s="36"/>
      <c r="G435" s="36"/>
      <c r="H435" s="167" t="s">
        <v>52</v>
      </c>
      <c r="I435" s="167"/>
      <c r="J435" s="167"/>
      <c r="K435" s="167"/>
      <c r="L435" s="167"/>
      <c r="M435" s="167"/>
      <c r="N435" s="36"/>
      <c r="O435" s="150" t="s">
        <v>202</v>
      </c>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0"/>
      <c r="AL435" s="150"/>
      <c r="AM435" s="12"/>
      <c r="AN435" s="168"/>
      <c r="AO435" s="168"/>
      <c r="AP435" s="168"/>
      <c r="AQ435" s="168"/>
      <c r="AR435" s="168"/>
      <c r="AS435" s="168"/>
      <c r="AT435" s="168"/>
      <c r="AU435" s="168"/>
      <c r="AV435" s="168"/>
      <c r="AW435" s="60"/>
      <c r="AX435" s="60"/>
      <c r="AY435" s="60"/>
      <c r="AZ435" s="60"/>
      <c r="BA435" s="60"/>
      <c r="BB435" s="60"/>
      <c r="BC435" s="60"/>
      <c r="BD435" s="13"/>
    </row>
    <row r="436" spans="2:56" ht="4.9000000000000004" customHeight="1" x14ac:dyDescent="0.25">
      <c r="B436" s="11"/>
      <c r="C436" s="35"/>
      <c r="D436" s="36"/>
      <c r="E436" s="36"/>
      <c r="F436" s="36"/>
      <c r="G436" s="36"/>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82"/>
      <c r="AH436" s="82"/>
      <c r="AI436" s="82"/>
      <c r="AJ436" s="82"/>
      <c r="AK436" s="82"/>
      <c r="AL436" s="82"/>
      <c r="AM436" s="82"/>
      <c r="AN436" s="84"/>
      <c r="AO436" s="84"/>
      <c r="AP436" s="85"/>
      <c r="AQ436" s="85"/>
      <c r="AR436" s="85"/>
      <c r="AS436" s="85"/>
      <c r="AT436" s="85"/>
      <c r="AU436" s="85"/>
      <c r="AV436" s="85"/>
      <c r="AW436" s="60"/>
      <c r="AX436" s="60"/>
      <c r="AY436" s="60"/>
      <c r="AZ436" s="60"/>
      <c r="BA436" s="60"/>
      <c r="BB436" s="60"/>
      <c r="BC436" s="60"/>
      <c r="BD436" s="13"/>
    </row>
    <row r="437" spans="2:56" ht="12" customHeight="1" x14ac:dyDescent="0.25">
      <c r="B437" s="11"/>
      <c r="C437" s="35"/>
      <c r="D437" s="36"/>
      <c r="E437" s="36"/>
      <c r="F437" s="36"/>
      <c r="G437" s="36"/>
      <c r="H437" s="169" t="s">
        <v>57</v>
      </c>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69"/>
      <c r="AL437" s="169"/>
      <c r="AM437" s="12"/>
      <c r="AN437" s="168">
        <f>+AN433+AN435</f>
        <v>0</v>
      </c>
      <c r="AO437" s="168"/>
      <c r="AP437" s="168"/>
      <c r="AQ437" s="168"/>
      <c r="AR437" s="168"/>
      <c r="AS437" s="168"/>
      <c r="AT437" s="168"/>
      <c r="AU437" s="168"/>
      <c r="AV437" s="168"/>
      <c r="AW437" s="60"/>
      <c r="AX437" s="60"/>
      <c r="AY437" s="60"/>
      <c r="AZ437" s="60"/>
      <c r="BA437" s="60"/>
      <c r="BB437" s="60"/>
      <c r="BC437" s="60"/>
      <c r="BD437" s="13"/>
    </row>
    <row r="438" spans="2:56" ht="12" customHeight="1" x14ac:dyDescent="0.25">
      <c r="B438" s="11"/>
      <c r="C438" s="35"/>
      <c r="D438" s="36"/>
      <c r="E438" s="36"/>
      <c r="F438" s="36"/>
      <c r="G438" s="36"/>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13"/>
    </row>
    <row r="439" spans="2:56" ht="12" customHeight="1" x14ac:dyDescent="0.25">
      <c r="B439" s="11"/>
      <c r="C439" s="35"/>
      <c r="D439" s="36"/>
      <c r="E439" s="36"/>
      <c r="F439" s="36"/>
      <c r="G439" s="36"/>
      <c r="H439" s="153" t="s">
        <v>80</v>
      </c>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3"/>
      <c r="AL439" s="153"/>
      <c r="AM439" s="153"/>
      <c r="AN439" s="153"/>
      <c r="AO439" s="153"/>
      <c r="AP439" s="153"/>
      <c r="AQ439" s="153"/>
      <c r="AR439" s="153"/>
      <c r="AS439" s="153"/>
      <c r="AT439" s="153"/>
      <c r="AU439" s="153"/>
      <c r="AV439" s="153"/>
      <c r="AW439" s="153"/>
      <c r="AX439" s="153"/>
      <c r="AY439" s="153"/>
      <c r="AZ439" s="153"/>
      <c r="BA439" s="153"/>
      <c r="BB439" s="153"/>
      <c r="BC439" s="153"/>
      <c r="BD439" s="13"/>
    </row>
    <row r="440" spans="2:56" ht="12" customHeight="1" x14ac:dyDescent="0.25">
      <c r="B440" s="11"/>
      <c r="C440" s="35"/>
      <c r="D440" s="36"/>
      <c r="E440" s="36"/>
      <c r="F440" s="36"/>
      <c r="G440" s="36"/>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3"/>
      <c r="AL440" s="153"/>
      <c r="AM440" s="153"/>
      <c r="AN440" s="153"/>
      <c r="AO440" s="153"/>
      <c r="AP440" s="153"/>
      <c r="AQ440" s="153"/>
      <c r="AR440" s="153"/>
      <c r="AS440" s="153"/>
      <c r="AT440" s="153"/>
      <c r="AU440" s="153"/>
      <c r="AV440" s="153"/>
      <c r="AW440" s="153"/>
      <c r="AX440" s="153"/>
      <c r="AY440" s="153"/>
      <c r="AZ440" s="153"/>
      <c r="BA440" s="153"/>
      <c r="BB440" s="153"/>
      <c r="BC440" s="153"/>
      <c r="BD440" s="13"/>
    </row>
    <row r="441" spans="2:56" ht="4.9000000000000004" customHeight="1" x14ac:dyDescent="0.25">
      <c r="B441" s="11"/>
      <c r="C441" s="35"/>
      <c r="D441" s="36"/>
      <c r="E441" s="36"/>
      <c r="F441" s="36"/>
      <c r="G441" s="36"/>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13"/>
    </row>
    <row r="442" spans="2:56" ht="12" customHeight="1" thickBot="1" x14ac:dyDescent="0.3">
      <c r="B442" s="11"/>
      <c r="C442" s="35"/>
      <c r="D442" s="36"/>
      <c r="E442" s="36"/>
      <c r="F442" s="36"/>
      <c r="G442" s="36"/>
      <c r="H442" s="170" t="s">
        <v>54</v>
      </c>
      <c r="I442" s="170"/>
      <c r="J442" s="170"/>
      <c r="K442" s="170"/>
      <c r="L442" s="170"/>
      <c r="M442" s="170"/>
      <c r="N442" s="36"/>
      <c r="O442" s="163" t="s">
        <v>55</v>
      </c>
      <c r="P442" s="163"/>
      <c r="Q442" s="163"/>
      <c r="R442" s="163"/>
      <c r="S442" s="163"/>
      <c r="T442" s="163"/>
      <c r="U442" s="163"/>
      <c r="V442" s="163"/>
      <c r="W442" s="163"/>
      <c r="X442" s="163"/>
      <c r="Y442" s="163"/>
      <c r="Z442" s="163"/>
      <c r="AA442" s="163"/>
      <c r="AB442" s="163"/>
      <c r="AC442" s="163"/>
      <c r="AD442" s="163"/>
      <c r="AE442" s="163"/>
      <c r="AF442" s="163"/>
      <c r="AG442" s="163"/>
      <c r="AH442" s="163"/>
      <c r="AI442" s="163"/>
      <c r="AJ442" s="163"/>
      <c r="AK442" s="163"/>
      <c r="AL442" s="163"/>
      <c r="AM442" s="12"/>
      <c r="AN442" s="164" t="s">
        <v>114</v>
      </c>
      <c r="AO442" s="164"/>
      <c r="AP442" s="164"/>
      <c r="AQ442" s="164"/>
      <c r="AR442" s="164"/>
      <c r="AS442" s="164"/>
      <c r="AT442" s="164"/>
      <c r="AU442" s="164"/>
      <c r="AV442" s="164"/>
      <c r="AW442" s="60"/>
      <c r="AX442" s="60"/>
      <c r="AY442" s="60"/>
      <c r="AZ442" s="60"/>
      <c r="BA442" s="60"/>
      <c r="BB442" s="60"/>
      <c r="BC442" s="60"/>
      <c r="BD442" s="13"/>
    </row>
    <row r="443" spans="2:56" ht="4.9000000000000004" customHeight="1" x14ac:dyDescent="0.25">
      <c r="B443" s="11"/>
      <c r="C443" s="35"/>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12"/>
      <c r="AN443" s="12"/>
      <c r="AO443" s="12"/>
      <c r="AP443" s="12"/>
      <c r="AQ443" s="12"/>
      <c r="AR443" s="12"/>
      <c r="AS443" s="12"/>
      <c r="AT443" s="12"/>
      <c r="AU443" s="12"/>
      <c r="AV443" s="12"/>
      <c r="AW443" s="60"/>
      <c r="AX443" s="60"/>
      <c r="AY443" s="60"/>
      <c r="AZ443" s="60"/>
      <c r="BA443" s="60"/>
      <c r="BB443" s="60"/>
      <c r="BC443" s="60"/>
      <c r="BD443" s="13"/>
    </row>
    <row r="444" spans="2:56" ht="23.45" customHeight="1" x14ac:dyDescent="0.25">
      <c r="B444" s="11"/>
      <c r="C444" s="35"/>
      <c r="D444" s="36"/>
      <c r="E444" s="36"/>
      <c r="F444" s="36"/>
      <c r="G444" s="36"/>
      <c r="H444" s="167" t="s">
        <v>50</v>
      </c>
      <c r="I444" s="167"/>
      <c r="J444" s="167"/>
      <c r="K444" s="167"/>
      <c r="L444" s="167"/>
      <c r="M444" s="167"/>
      <c r="N444" s="36"/>
      <c r="O444" s="150" t="s">
        <v>203</v>
      </c>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0"/>
      <c r="AL444" s="150"/>
      <c r="AM444" s="12"/>
      <c r="AN444" s="168"/>
      <c r="AO444" s="168"/>
      <c r="AP444" s="168"/>
      <c r="AQ444" s="168"/>
      <c r="AR444" s="168"/>
      <c r="AS444" s="168"/>
      <c r="AT444" s="168"/>
      <c r="AU444" s="168"/>
      <c r="AV444" s="168"/>
      <c r="AW444" s="60"/>
      <c r="AX444" s="60"/>
      <c r="AY444" s="60"/>
      <c r="AZ444" s="60"/>
      <c r="BA444" s="60"/>
      <c r="BB444" s="60"/>
      <c r="BC444" s="60"/>
      <c r="BD444" s="13"/>
    </row>
    <row r="445" spans="2:56" ht="4.9000000000000004" customHeight="1" x14ac:dyDescent="0.25">
      <c r="B445" s="11"/>
      <c r="C445" s="35"/>
      <c r="D445" s="36"/>
      <c r="E445" s="36"/>
      <c r="F445" s="36"/>
      <c r="G445" s="36"/>
      <c r="H445" s="80"/>
      <c r="I445" s="80"/>
      <c r="J445" s="80"/>
      <c r="K445" s="80"/>
      <c r="L445" s="80"/>
      <c r="M445" s="80"/>
      <c r="N445" s="3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12"/>
      <c r="AN445" s="83"/>
      <c r="AO445" s="83"/>
      <c r="AP445" s="83"/>
      <c r="AQ445" s="83"/>
      <c r="AR445" s="83"/>
      <c r="AS445" s="83"/>
      <c r="AT445" s="83"/>
      <c r="AU445" s="83"/>
      <c r="AV445" s="83"/>
      <c r="AW445" s="60"/>
      <c r="AX445" s="60"/>
      <c r="AY445" s="60"/>
      <c r="AZ445" s="60"/>
      <c r="BA445" s="60"/>
      <c r="BB445" s="60"/>
      <c r="BC445" s="60"/>
      <c r="BD445" s="13"/>
    </row>
    <row r="446" spans="2:56" ht="12" customHeight="1" x14ac:dyDescent="0.25">
      <c r="B446" s="11"/>
      <c r="C446" s="35"/>
      <c r="D446" s="36"/>
      <c r="E446" s="36"/>
      <c r="F446" s="36"/>
      <c r="G446" s="36"/>
      <c r="H446" s="167" t="s">
        <v>52</v>
      </c>
      <c r="I446" s="167"/>
      <c r="J446" s="167"/>
      <c r="K446" s="167"/>
      <c r="L446" s="167"/>
      <c r="M446" s="167"/>
      <c r="N446" s="36"/>
      <c r="O446" s="150" t="s">
        <v>137</v>
      </c>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0"/>
      <c r="AL446" s="150"/>
      <c r="AM446" s="12"/>
      <c r="AN446" s="168"/>
      <c r="AO446" s="168"/>
      <c r="AP446" s="168"/>
      <c r="AQ446" s="168"/>
      <c r="AR446" s="168"/>
      <c r="AS446" s="168"/>
      <c r="AT446" s="168"/>
      <c r="AU446" s="168"/>
      <c r="AV446" s="168"/>
      <c r="AW446" s="60"/>
      <c r="AX446" s="60"/>
      <c r="AY446" s="60"/>
      <c r="AZ446" s="60"/>
      <c r="BA446" s="60"/>
      <c r="BB446" s="60"/>
      <c r="BC446" s="60"/>
      <c r="BD446" s="13"/>
    </row>
    <row r="447" spans="2:56" ht="4.9000000000000004" customHeight="1" x14ac:dyDescent="0.25">
      <c r="B447" s="11"/>
      <c r="C447" s="35"/>
      <c r="D447" s="36"/>
      <c r="E447" s="36"/>
      <c r="F447" s="36"/>
      <c r="G447" s="36"/>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82"/>
      <c r="AH447" s="82"/>
      <c r="AI447" s="82"/>
      <c r="AJ447" s="82"/>
      <c r="AK447" s="82"/>
      <c r="AL447" s="82"/>
      <c r="AM447" s="82"/>
      <c r="AN447" s="84"/>
      <c r="AO447" s="84"/>
      <c r="AP447" s="85"/>
      <c r="AQ447" s="85"/>
      <c r="AR447" s="85"/>
      <c r="AS447" s="85"/>
      <c r="AT447" s="85"/>
      <c r="AU447" s="85"/>
      <c r="AV447" s="85"/>
      <c r="AW447" s="60"/>
      <c r="AX447" s="60"/>
      <c r="AY447" s="60"/>
      <c r="AZ447" s="60"/>
      <c r="BA447" s="60"/>
      <c r="BB447" s="60"/>
      <c r="BC447" s="60"/>
      <c r="BD447" s="13"/>
    </row>
    <row r="448" spans="2:56" ht="12" customHeight="1" x14ac:dyDescent="0.25">
      <c r="B448" s="11"/>
      <c r="C448" s="35"/>
      <c r="D448" s="36"/>
      <c r="E448" s="36"/>
      <c r="F448" s="36"/>
      <c r="G448" s="36"/>
      <c r="H448" s="169" t="s">
        <v>57</v>
      </c>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c r="AJ448" s="169"/>
      <c r="AK448" s="169"/>
      <c r="AL448" s="169"/>
      <c r="AM448" s="12"/>
      <c r="AN448" s="168">
        <f>+AN444+AN446</f>
        <v>0</v>
      </c>
      <c r="AO448" s="168"/>
      <c r="AP448" s="168"/>
      <c r="AQ448" s="168"/>
      <c r="AR448" s="168"/>
      <c r="AS448" s="168"/>
      <c r="AT448" s="168"/>
      <c r="AU448" s="168"/>
      <c r="AV448" s="168"/>
      <c r="AW448" s="60"/>
      <c r="AX448" s="60"/>
      <c r="AY448" s="60"/>
      <c r="AZ448" s="60"/>
      <c r="BA448" s="60"/>
      <c r="BB448" s="60"/>
      <c r="BC448" s="60"/>
      <c r="BD448" s="13"/>
    </row>
    <row r="449" spans="2:56" ht="12" customHeight="1" x14ac:dyDescent="0.25">
      <c r="B449" s="11"/>
      <c r="C449" s="35"/>
      <c r="D449" s="36"/>
      <c r="E449" s="36"/>
      <c r="F449" s="36"/>
      <c r="G449" s="36"/>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13"/>
    </row>
    <row r="450" spans="2:56" ht="12" customHeight="1" x14ac:dyDescent="0.25">
      <c r="B450" s="11"/>
      <c r="C450" s="35"/>
      <c r="D450" s="36"/>
      <c r="E450" s="36"/>
      <c r="F450" s="36"/>
      <c r="G450" s="36"/>
      <c r="H450" s="153" t="s">
        <v>180</v>
      </c>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3"/>
      <c r="AL450" s="153"/>
      <c r="AM450" s="153"/>
      <c r="AN450" s="153"/>
      <c r="AO450" s="153"/>
      <c r="AP450" s="153"/>
      <c r="AQ450" s="153"/>
      <c r="AR450" s="153"/>
      <c r="AS450" s="153"/>
      <c r="AT450" s="153"/>
      <c r="AU450" s="153"/>
      <c r="AV450" s="153"/>
      <c r="AW450" s="153"/>
      <c r="AX450" s="153"/>
      <c r="AY450" s="153"/>
      <c r="AZ450" s="153"/>
      <c r="BA450" s="153"/>
      <c r="BB450" s="153"/>
      <c r="BC450" s="153"/>
      <c r="BD450" s="13"/>
    </row>
    <row r="451" spans="2:56" s="82" customFormat="1" ht="12" customHeight="1" x14ac:dyDescent="0.25">
      <c r="B451" s="11"/>
      <c r="C451" s="35"/>
      <c r="D451" s="36"/>
      <c r="E451" s="36"/>
      <c r="F451" s="36"/>
      <c r="G451" s="36"/>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3"/>
      <c r="AL451" s="153"/>
      <c r="AM451" s="153"/>
      <c r="AN451" s="153"/>
      <c r="AO451" s="153"/>
      <c r="AP451" s="153"/>
      <c r="AQ451" s="153"/>
      <c r="AR451" s="153"/>
      <c r="AS451" s="153"/>
      <c r="AT451" s="153"/>
      <c r="AU451" s="153"/>
      <c r="AV451" s="153"/>
      <c r="AW451" s="153"/>
      <c r="AX451" s="153"/>
      <c r="AY451" s="153"/>
      <c r="AZ451" s="153"/>
      <c r="BA451" s="153"/>
      <c r="BB451" s="153"/>
      <c r="BC451" s="153"/>
      <c r="BD451" s="13"/>
    </row>
    <row r="452" spans="2:56" s="82" customFormat="1" ht="12" customHeight="1" thickBot="1" x14ac:dyDescent="0.3">
      <c r="B452" s="11"/>
      <c r="C452" s="35"/>
      <c r="D452" s="36"/>
      <c r="E452" s="36"/>
      <c r="F452" s="36"/>
      <c r="G452" s="36"/>
      <c r="H452" s="170" t="s">
        <v>54</v>
      </c>
      <c r="I452" s="170"/>
      <c r="J452" s="170"/>
      <c r="K452" s="170"/>
      <c r="L452" s="170"/>
      <c r="M452" s="170"/>
      <c r="N452" s="36"/>
      <c r="O452" s="163" t="s">
        <v>55</v>
      </c>
      <c r="P452" s="163"/>
      <c r="Q452" s="163"/>
      <c r="R452" s="163"/>
      <c r="S452" s="163"/>
      <c r="T452" s="163"/>
      <c r="U452" s="163"/>
      <c r="V452" s="163"/>
      <c r="W452" s="163"/>
      <c r="X452" s="163"/>
      <c r="Y452" s="163"/>
      <c r="Z452" s="163"/>
      <c r="AA452" s="163"/>
      <c r="AB452" s="163"/>
      <c r="AC452" s="163"/>
      <c r="AD452" s="163"/>
      <c r="AE452" s="163"/>
      <c r="AF452" s="163"/>
      <c r="AG452" s="163"/>
      <c r="AH452" s="163"/>
      <c r="AI452" s="163"/>
      <c r="AJ452" s="163"/>
      <c r="AK452" s="163"/>
      <c r="AL452" s="163"/>
      <c r="AM452" s="12"/>
      <c r="AN452" s="164" t="s">
        <v>29</v>
      </c>
      <c r="AO452" s="164"/>
      <c r="AP452" s="164"/>
      <c r="AQ452" s="164"/>
      <c r="AR452" s="164"/>
      <c r="AS452" s="164"/>
      <c r="AT452" s="164"/>
      <c r="AU452" s="164"/>
      <c r="AV452" s="164"/>
      <c r="AW452" s="60"/>
      <c r="AX452" s="60"/>
      <c r="AY452" s="60"/>
      <c r="AZ452" s="60"/>
      <c r="BA452" s="60"/>
      <c r="BB452" s="60"/>
      <c r="BC452" s="60"/>
      <c r="BD452" s="13"/>
    </row>
    <row r="453" spans="2:56" s="82" customFormat="1" ht="4.9000000000000004" customHeight="1" x14ac:dyDescent="0.25">
      <c r="B453" s="11"/>
      <c r="C453" s="35"/>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12"/>
      <c r="AN453" s="12"/>
      <c r="AO453" s="12"/>
      <c r="AP453" s="12"/>
      <c r="AQ453" s="12"/>
      <c r="AR453" s="12"/>
      <c r="AS453" s="12"/>
      <c r="AT453" s="12"/>
      <c r="AU453" s="12"/>
      <c r="AV453" s="12"/>
      <c r="AW453" s="60"/>
      <c r="AX453" s="60"/>
      <c r="AY453" s="60"/>
      <c r="AZ453" s="60"/>
      <c r="BA453" s="60"/>
      <c r="BB453" s="60"/>
      <c r="BC453" s="60"/>
      <c r="BD453" s="13"/>
    </row>
    <row r="454" spans="2:56" s="82" customFormat="1" ht="12" customHeight="1" x14ac:dyDescent="0.25">
      <c r="B454" s="11"/>
      <c r="C454" s="35"/>
      <c r="D454" s="36"/>
      <c r="E454" s="36"/>
      <c r="F454" s="36"/>
      <c r="G454" s="36"/>
      <c r="H454" s="167" t="s">
        <v>50</v>
      </c>
      <c r="I454" s="167"/>
      <c r="J454" s="167"/>
      <c r="K454" s="167"/>
      <c r="L454" s="167"/>
      <c r="M454" s="167"/>
      <c r="N454" s="36"/>
      <c r="O454" s="150" t="s">
        <v>81</v>
      </c>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0"/>
      <c r="AL454" s="150"/>
      <c r="AM454" s="12"/>
      <c r="AN454" s="158"/>
      <c r="AO454" s="158"/>
      <c r="AP454" s="158"/>
      <c r="AQ454" s="158"/>
      <c r="AR454" s="158"/>
      <c r="AS454" s="158"/>
      <c r="AT454" s="158"/>
      <c r="AU454" s="158"/>
      <c r="AV454" s="158"/>
      <c r="AW454" s="60"/>
      <c r="AX454" s="60"/>
      <c r="AY454" s="60"/>
      <c r="AZ454" s="60"/>
      <c r="BA454" s="60"/>
      <c r="BB454" s="60"/>
      <c r="BC454" s="60"/>
      <c r="BD454" s="13"/>
    </row>
    <row r="455" spans="2:56" s="82" customFormat="1" ht="4.9000000000000004" customHeight="1" x14ac:dyDescent="0.25">
      <c r="B455" s="11"/>
      <c r="C455" s="35"/>
      <c r="D455" s="36"/>
      <c r="E455" s="36"/>
      <c r="F455" s="36"/>
      <c r="G455" s="36"/>
      <c r="H455" s="80"/>
      <c r="I455" s="80"/>
      <c r="J455" s="80"/>
      <c r="K455" s="80"/>
      <c r="L455" s="80"/>
      <c r="M455" s="80"/>
      <c r="N455" s="3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12"/>
      <c r="AN455" s="66"/>
      <c r="AO455" s="66"/>
      <c r="AP455" s="66"/>
      <c r="AQ455" s="66"/>
      <c r="AR455" s="66"/>
      <c r="AS455" s="66"/>
      <c r="AT455" s="66"/>
      <c r="AU455" s="66"/>
      <c r="AV455" s="66"/>
      <c r="AW455" s="60"/>
      <c r="AX455" s="60"/>
      <c r="AY455" s="60"/>
      <c r="AZ455" s="60"/>
      <c r="BA455" s="60"/>
      <c r="BB455" s="60"/>
      <c r="BC455" s="60"/>
      <c r="BD455" s="13"/>
    </row>
    <row r="456" spans="2:56" s="82" customFormat="1" ht="12" customHeight="1" x14ac:dyDescent="0.25">
      <c r="B456" s="11"/>
      <c r="C456" s="35"/>
      <c r="D456" s="36"/>
      <c r="E456" s="36"/>
      <c r="F456" s="36"/>
      <c r="G456" s="36"/>
      <c r="H456" s="167" t="s">
        <v>52</v>
      </c>
      <c r="I456" s="167"/>
      <c r="J456" s="167"/>
      <c r="K456" s="167"/>
      <c r="L456" s="167"/>
      <c r="M456" s="167"/>
      <c r="N456" s="36"/>
      <c r="O456" s="150" t="s">
        <v>82</v>
      </c>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0"/>
      <c r="AL456" s="150"/>
      <c r="AM456" s="12"/>
      <c r="AN456" s="158"/>
      <c r="AO456" s="158"/>
      <c r="AP456" s="158"/>
      <c r="AQ456" s="158"/>
      <c r="AR456" s="158"/>
      <c r="AS456" s="158"/>
      <c r="AT456" s="158"/>
      <c r="AU456" s="158"/>
      <c r="AV456" s="158"/>
      <c r="AW456" s="60"/>
      <c r="AX456" s="60"/>
      <c r="AY456" s="60"/>
      <c r="AZ456" s="60"/>
      <c r="BA456" s="60"/>
      <c r="BB456" s="60"/>
      <c r="BC456" s="60"/>
      <c r="BD456" s="13"/>
    </row>
    <row r="457" spans="2:56" s="82" customFormat="1" ht="4.9000000000000004" customHeight="1" x14ac:dyDescent="0.25">
      <c r="B457" s="11"/>
      <c r="C457" s="35"/>
      <c r="D457" s="36"/>
      <c r="E457" s="36"/>
      <c r="F457" s="36"/>
      <c r="G457" s="36"/>
      <c r="H457" s="80"/>
      <c r="I457" s="80"/>
      <c r="J457" s="80"/>
      <c r="K457" s="80"/>
      <c r="L457" s="80"/>
      <c r="M457" s="80"/>
      <c r="N457" s="3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12"/>
      <c r="AN457" s="66"/>
      <c r="AO457" s="66"/>
      <c r="AP457" s="66"/>
      <c r="AQ457" s="66"/>
      <c r="AR457" s="66"/>
      <c r="AS457" s="66"/>
      <c r="AT457" s="66"/>
      <c r="AU457" s="66"/>
      <c r="AV457" s="66"/>
      <c r="AW457" s="60"/>
      <c r="AX457" s="60"/>
      <c r="AY457" s="60"/>
      <c r="AZ457" s="60"/>
      <c r="BA457" s="60"/>
      <c r="BB457" s="60"/>
      <c r="BC457" s="60"/>
      <c r="BD457" s="13"/>
    </row>
    <row r="458" spans="2:56" s="82" customFormat="1" ht="12" customHeight="1" x14ac:dyDescent="0.25">
      <c r="B458" s="11"/>
      <c r="C458" s="35"/>
      <c r="D458" s="36"/>
      <c r="E458" s="36"/>
      <c r="F458" s="36"/>
      <c r="G458" s="36"/>
      <c r="H458" s="167" t="s">
        <v>51</v>
      </c>
      <c r="I458" s="167"/>
      <c r="J458" s="167"/>
      <c r="K458" s="167"/>
      <c r="L458" s="167"/>
      <c r="M458" s="167"/>
      <c r="N458" s="36"/>
      <c r="O458" s="150" t="s">
        <v>83</v>
      </c>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0"/>
      <c r="AL458" s="150"/>
      <c r="AM458" s="12"/>
      <c r="AN458" s="158"/>
      <c r="AO458" s="158"/>
      <c r="AP458" s="158"/>
      <c r="AQ458" s="158"/>
      <c r="AR458" s="158"/>
      <c r="AS458" s="158"/>
      <c r="AT458" s="158"/>
      <c r="AU458" s="158"/>
      <c r="AV458" s="158"/>
      <c r="AW458" s="60"/>
      <c r="AX458" s="60"/>
      <c r="AY458" s="60"/>
      <c r="AZ458" s="60"/>
      <c r="BA458" s="60"/>
      <c r="BB458" s="60"/>
      <c r="BC458" s="60"/>
      <c r="BD458" s="13"/>
    </row>
    <row r="459" spans="2:56" s="82" customFormat="1" ht="4.9000000000000004" customHeight="1" x14ac:dyDescent="0.25">
      <c r="B459" s="11"/>
      <c r="C459" s="35"/>
      <c r="D459" s="36"/>
      <c r="E459" s="36"/>
      <c r="F459" s="36"/>
      <c r="G459" s="36"/>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N459" s="86"/>
      <c r="AO459" s="86"/>
      <c r="AP459" s="75"/>
      <c r="AQ459" s="75"/>
      <c r="AR459" s="75"/>
      <c r="AS459" s="75"/>
      <c r="AT459" s="75"/>
      <c r="AU459" s="75"/>
      <c r="AV459" s="75"/>
      <c r="AW459" s="60"/>
      <c r="AX459" s="60"/>
      <c r="AY459" s="60"/>
      <c r="AZ459" s="60"/>
      <c r="BA459" s="60"/>
      <c r="BB459" s="60"/>
      <c r="BC459" s="60"/>
      <c r="BD459" s="13"/>
    </row>
    <row r="460" spans="2:56" s="82" customFormat="1" ht="12" customHeight="1" x14ac:dyDescent="0.25">
      <c r="B460" s="11"/>
      <c r="C460" s="35"/>
      <c r="D460" s="36"/>
      <c r="E460" s="36"/>
      <c r="F460" s="36"/>
      <c r="G460" s="36"/>
      <c r="H460" s="169" t="s">
        <v>57</v>
      </c>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c r="AF460" s="169"/>
      <c r="AG460" s="169"/>
      <c r="AH460" s="169"/>
      <c r="AI460" s="169"/>
      <c r="AJ460" s="169"/>
      <c r="AK460" s="169"/>
      <c r="AL460" s="169"/>
      <c r="AM460" s="12"/>
      <c r="AN460" s="158">
        <f>+AN454+AN456+AN458</f>
        <v>0</v>
      </c>
      <c r="AO460" s="158"/>
      <c r="AP460" s="158"/>
      <c r="AQ460" s="158"/>
      <c r="AR460" s="158"/>
      <c r="AS460" s="158"/>
      <c r="AT460" s="158"/>
      <c r="AU460" s="158"/>
      <c r="AV460" s="158"/>
      <c r="AW460" s="60"/>
      <c r="AX460" s="60"/>
      <c r="AY460" s="60"/>
      <c r="AZ460" s="60"/>
      <c r="BA460" s="60"/>
      <c r="BB460" s="60"/>
      <c r="BC460" s="60"/>
      <c r="BD460" s="13"/>
    </row>
    <row r="461" spans="2:56" s="82" customFormat="1" ht="12" customHeight="1" x14ac:dyDescent="0.25">
      <c r="B461" s="11"/>
      <c r="C461" s="35"/>
      <c r="D461" s="36"/>
      <c r="E461" s="36"/>
      <c r="F461" s="36"/>
      <c r="G461" s="36"/>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13"/>
    </row>
    <row r="462" spans="2:56" s="97" customFormat="1" ht="12" customHeight="1" x14ac:dyDescent="0.25">
      <c r="B462" s="11"/>
      <c r="C462" s="35"/>
      <c r="D462" s="36"/>
      <c r="E462" s="36"/>
      <c r="F462" s="36"/>
      <c r="G462" s="36"/>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13"/>
    </row>
    <row r="463" spans="2:56" s="82" customFormat="1" ht="15" customHeight="1" x14ac:dyDescent="0.25">
      <c r="B463" s="11"/>
      <c r="C463" s="35"/>
      <c r="D463" s="161" t="s">
        <v>85</v>
      </c>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c r="AX463" s="161"/>
      <c r="AY463" s="161"/>
      <c r="AZ463" s="161"/>
      <c r="BA463" s="161"/>
      <c r="BB463" s="161"/>
      <c r="BC463" s="161"/>
      <c r="BD463" s="13"/>
    </row>
    <row r="464" spans="2:56" s="82" customFormat="1" ht="12" customHeight="1" x14ac:dyDescent="0.25">
      <c r="B464" s="11"/>
      <c r="C464" s="35"/>
      <c r="D464" s="36"/>
      <c r="E464" s="36"/>
      <c r="F464" s="36"/>
      <c r="G464" s="36"/>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13"/>
    </row>
    <row r="465" spans="2:56" s="138" customFormat="1" ht="12" customHeight="1" x14ac:dyDescent="0.25">
      <c r="B465" s="11"/>
      <c r="C465" s="35"/>
      <c r="D465" s="36"/>
      <c r="E465" s="36"/>
      <c r="F465" s="36"/>
      <c r="G465" s="36"/>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13"/>
    </row>
    <row r="466" spans="2:56" s="82" customFormat="1" ht="12" customHeight="1" x14ac:dyDescent="0.25">
      <c r="B466" s="11"/>
      <c r="C466" s="35"/>
      <c r="D466" s="36"/>
      <c r="E466" s="36"/>
      <c r="F466" s="36"/>
      <c r="G466" s="36"/>
      <c r="H466" s="153" t="s">
        <v>86</v>
      </c>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3"/>
      <c r="AL466" s="153"/>
      <c r="AM466" s="153"/>
      <c r="AN466" s="153"/>
      <c r="AO466" s="153"/>
      <c r="AP466" s="153"/>
      <c r="AQ466" s="153"/>
      <c r="AR466" s="153"/>
      <c r="AS466" s="153"/>
      <c r="AT466" s="153"/>
      <c r="AU466" s="153"/>
      <c r="AV466" s="153"/>
      <c r="AW466" s="153"/>
      <c r="AX466" s="153"/>
      <c r="AY466" s="153"/>
      <c r="AZ466" s="153"/>
      <c r="BA466" s="153"/>
      <c r="BB466" s="153"/>
      <c r="BC466" s="153"/>
      <c r="BD466" s="13"/>
    </row>
    <row r="467" spans="2:56" s="82" customFormat="1" ht="12" customHeight="1" x14ac:dyDescent="0.25">
      <c r="B467" s="11"/>
      <c r="C467" s="35"/>
      <c r="D467" s="36"/>
      <c r="E467" s="36"/>
      <c r="F467" s="36"/>
      <c r="G467" s="36"/>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13"/>
    </row>
    <row r="468" spans="2:56" s="82" customFormat="1" ht="12" customHeight="1" thickBot="1" x14ac:dyDescent="0.3">
      <c r="B468" s="65"/>
      <c r="C468" s="36"/>
      <c r="D468" s="36"/>
      <c r="E468" s="36"/>
      <c r="F468" s="36"/>
      <c r="G468" s="36"/>
      <c r="H468" s="163" t="s">
        <v>55</v>
      </c>
      <c r="I468" s="163"/>
      <c r="J468" s="163"/>
      <c r="K468" s="163"/>
      <c r="L468" s="163"/>
      <c r="M468" s="163"/>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163"/>
      <c r="AL468" s="163"/>
      <c r="AM468" s="163"/>
      <c r="AN468" s="60"/>
      <c r="AO468" s="164" t="s">
        <v>114</v>
      </c>
      <c r="AP468" s="164"/>
      <c r="AQ468" s="164"/>
      <c r="AR468" s="164"/>
      <c r="AS468" s="164"/>
      <c r="AT468" s="164"/>
      <c r="AU468" s="164"/>
      <c r="AV468" s="164"/>
      <c r="AW468" s="164"/>
      <c r="AX468" s="60"/>
      <c r="AY468" s="60"/>
      <c r="AZ468" s="60"/>
      <c r="BA468" s="60"/>
      <c r="BB468" s="60"/>
      <c r="BC468" s="60"/>
      <c r="BD468" s="13"/>
    </row>
    <row r="469" spans="2:56" s="82" customFormat="1" ht="4.9000000000000004" customHeight="1" x14ac:dyDescent="0.25">
      <c r="B469" s="65"/>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60"/>
      <c r="AG469" s="60"/>
      <c r="AH469" s="60"/>
      <c r="AI469" s="60"/>
      <c r="AJ469" s="60"/>
      <c r="AK469" s="60"/>
      <c r="AL469" s="60"/>
      <c r="AM469" s="60"/>
      <c r="AN469" s="60"/>
      <c r="AO469" s="12"/>
      <c r="AP469" s="12"/>
      <c r="AQ469" s="12"/>
      <c r="AR469" s="12"/>
      <c r="AS469" s="12"/>
      <c r="AT469" s="12"/>
      <c r="AU469" s="12"/>
      <c r="AV469" s="12"/>
      <c r="AW469" s="12"/>
      <c r="AX469" s="60"/>
      <c r="AY469" s="60"/>
      <c r="AZ469" s="60"/>
      <c r="BA469" s="60"/>
      <c r="BB469" s="60"/>
      <c r="BC469" s="60"/>
      <c r="BD469" s="13"/>
    </row>
    <row r="470" spans="2:56" s="82" customFormat="1" ht="12" customHeight="1" x14ac:dyDescent="0.25">
      <c r="B470" s="65"/>
      <c r="C470" s="36"/>
      <c r="D470" s="36"/>
      <c r="E470" s="36"/>
      <c r="F470" s="36"/>
      <c r="G470" s="36"/>
      <c r="H470" s="150" t="str">
        <f>+H403</f>
        <v>ukupna obradiva površina u hektarima zemlje</v>
      </c>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0"/>
      <c r="AL470" s="150"/>
      <c r="AM470" s="150"/>
      <c r="AN470" s="60"/>
      <c r="AO470" s="168"/>
      <c r="AP470" s="168"/>
      <c r="AQ470" s="168"/>
      <c r="AR470" s="168"/>
      <c r="AS470" s="168"/>
      <c r="AT470" s="168"/>
      <c r="AU470" s="168"/>
      <c r="AV470" s="168"/>
      <c r="AW470" s="168"/>
      <c r="AX470" s="60"/>
      <c r="AY470" s="60"/>
      <c r="AZ470" s="60"/>
      <c r="BA470" s="60"/>
      <c r="BB470" s="60"/>
      <c r="BC470" s="60"/>
      <c r="BD470" s="13"/>
    </row>
    <row r="471" spans="2:56" s="82" customFormat="1" ht="4.9000000000000004" customHeight="1" x14ac:dyDescent="0.25">
      <c r="B471" s="65"/>
      <c r="C471" s="36"/>
      <c r="D471" s="36"/>
      <c r="E471" s="36"/>
      <c r="F471" s="36"/>
      <c r="G471" s="3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13"/>
    </row>
    <row r="472" spans="2:56" s="82" customFormat="1" ht="22.15" customHeight="1" x14ac:dyDescent="0.25">
      <c r="B472" s="65"/>
      <c r="C472" s="36"/>
      <c r="D472" s="36"/>
      <c r="E472" s="36"/>
      <c r="F472" s="36"/>
      <c r="G472" s="36"/>
      <c r="H472" s="150" t="str">
        <f>+H405</f>
        <v xml:space="preserve"> </v>
      </c>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0"/>
      <c r="AL472" s="150"/>
      <c r="AM472" s="150"/>
      <c r="AN472" s="60"/>
      <c r="AO472" s="168"/>
      <c r="AP472" s="168"/>
      <c r="AQ472" s="168"/>
      <c r="AR472" s="168"/>
      <c r="AS472" s="168"/>
      <c r="AT472" s="168"/>
      <c r="AU472" s="168"/>
      <c r="AV472" s="168"/>
      <c r="AW472" s="168"/>
      <c r="AX472" s="60"/>
      <c r="AY472" s="60"/>
      <c r="AZ472" s="60"/>
      <c r="BA472" s="60"/>
      <c r="BB472" s="60"/>
      <c r="BC472" s="60"/>
      <c r="BD472" s="13"/>
    </row>
    <row r="473" spans="2:56" s="82" customFormat="1" ht="4.9000000000000004" customHeight="1" x14ac:dyDescent="0.25">
      <c r="B473" s="65"/>
      <c r="C473" s="36"/>
      <c r="D473" s="36"/>
      <c r="E473" s="36"/>
      <c r="F473" s="36"/>
      <c r="G473" s="36"/>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13"/>
    </row>
    <row r="474" spans="2:56" s="82" customFormat="1" ht="12" customHeight="1" x14ac:dyDescent="0.25">
      <c r="B474" s="65"/>
      <c r="C474" s="36"/>
      <c r="D474" s="36"/>
      <c r="E474" s="36"/>
      <c r="F474" s="36"/>
      <c r="G474" s="36"/>
      <c r="H474" s="152" t="str">
        <f>IF(COUNTA(AO472)=1,CONCATENATE("*** Napomena: Ukupan udio hektara zemlje koji pripada INDIREKTNIM članovima domaćinstva iznosi"," ",(ROUND((AO470-AO472)/(AO470),4))*100,"%. Provjeriti da li je podatak ispravan.")," ")</f>
        <v xml:space="preserve"> </v>
      </c>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2"/>
      <c r="AL474" s="152"/>
      <c r="AM474" s="152"/>
      <c r="AN474" s="152"/>
      <c r="AO474" s="152"/>
      <c r="AP474" s="152"/>
      <c r="AQ474" s="152"/>
      <c r="AR474" s="152"/>
      <c r="AS474" s="152"/>
      <c r="AT474" s="152"/>
      <c r="AU474" s="152"/>
      <c r="AV474" s="152"/>
      <c r="AW474" s="152"/>
      <c r="AX474" s="152"/>
      <c r="AY474" s="152"/>
      <c r="AZ474" s="152"/>
      <c r="BA474" s="152"/>
      <c r="BB474" s="60"/>
      <c r="BC474" s="60"/>
      <c r="BD474" s="13"/>
    </row>
    <row r="475" spans="2:56" s="82" customFormat="1" ht="12" customHeight="1" x14ac:dyDescent="0.25">
      <c r="B475" s="65"/>
      <c r="C475" s="36"/>
      <c r="D475" s="36"/>
      <c r="E475" s="36"/>
      <c r="F475" s="36"/>
      <c r="G475" s="36"/>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2"/>
      <c r="AL475" s="152"/>
      <c r="AM475" s="152"/>
      <c r="AN475" s="152"/>
      <c r="AO475" s="152"/>
      <c r="AP475" s="152"/>
      <c r="AQ475" s="152"/>
      <c r="AR475" s="152"/>
      <c r="AS475" s="152"/>
      <c r="AT475" s="152"/>
      <c r="AU475" s="152"/>
      <c r="AV475" s="152"/>
      <c r="AW475" s="152"/>
      <c r="AX475" s="152"/>
      <c r="AY475" s="152"/>
      <c r="AZ475" s="152"/>
      <c r="BA475" s="152"/>
      <c r="BB475" s="60"/>
      <c r="BC475" s="60"/>
      <c r="BD475" s="13"/>
    </row>
    <row r="476" spans="2:56" s="82" customFormat="1" ht="4.9000000000000004" customHeight="1" x14ac:dyDescent="0.25">
      <c r="B476" s="65"/>
      <c r="C476" s="36"/>
      <c r="D476" s="36"/>
      <c r="E476" s="36"/>
      <c r="F476" s="36"/>
      <c r="G476" s="36"/>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60"/>
      <c r="BC476" s="60"/>
      <c r="BD476" s="13"/>
    </row>
    <row r="477" spans="2:56" s="82" customFormat="1" ht="22.15" customHeight="1" x14ac:dyDescent="0.25">
      <c r="B477" s="65"/>
      <c r="C477" s="36"/>
      <c r="D477" s="36"/>
      <c r="E477" s="36"/>
      <c r="F477" s="36"/>
      <c r="G477" s="36"/>
      <c r="H477" s="150" t="str">
        <f>+H410</f>
        <v>obradiva površina u hektarima zemlje DIREKTNIH članova domaćinstva koja se koristi za biljnu proizvodnju</v>
      </c>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0"/>
      <c r="AL477" s="150"/>
      <c r="AM477" s="150"/>
      <c r="AN477" s="60"/>
      <c r="AO477" s="168"/>
      <c r="AP477" s="168"/>
      <c r="AQ477" s="168"/>
      <c r="AR477" s="168"/>
      <c r="AS477" s="168"/>
      <c r="AT477" s="168"/>
      <c r="AU477" s="168"/>
      <c r="AV477" s="168"/>
      <c r="AW477" s="168"/>
      <c r="AX477" s="60"/>
      <c r="AY477" s="60"/>
      <c r="AZ477" s="60"/>
      <c r="BA477" s="60"/>
      <c r="BB477" s="60"/>
      <c r="BC477" s="60"/>
      <c r="BD477" s="13"/>
    </row>
    <row r="478" spans="2:56" s="82" customFormat="1" ht="4.9000000000000004" customHeight="1" x14ac:dyDescent="0.25">
      <c r="B478" s="65"/>
      <c r="C478" s="36"/>
      <c r="D478" s="36"/>
      <c r="E478" s="36"/>
      <c r="F478" s="36"/>
      <c r="G478" s="3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13"/>
    </row>
    <row r="479" spans="2:56" s="82" customFormat="1" ht="22.15" customHeight="1" x14ac:dyDescent="0.25">
      <c r="B479" s="65"/>
      <c r="C479" s="36"/>
      <c r="D479" s="36"/>
      <c r="E479" s="36"/>
      <c r="F479" s="36"/>
      <c r="G479" s="36"/>
      <c r="H479" s="150" t="str">
        <f>+H412</f>
        <v>obradiva površina u hektarima zemlje DIREKTNIH članova domaćinstva koja se koristi za stočarstvo (ovčarstvo, kozarstvo i govedarstvo)</v>
      </c>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0"/>
      <c r="AL479" s="150"/>
      <c r="AM479" s="150"/>
      <c r="AN479" s="60"/>
      <c r="AO479" s="168"/>
      <c r="AP479" s="168"/>
      <c r="AQ479" s="168"/>
      <c r="AR479" s="168"/>
      <c r="AS479" s="168"/>
      <c r="AT479" s="168"/>
      <c r="AU479" s="168"/>
      <c r="AV479" s="168"/>
      <c r="AW479" s="168"/>
      <c r="AX479" s="60"/>
      <c r="AY479" s="60"/>
      <c r="AZ479" s="60"/>
      <c r="BA479" s="60"/>
      <c r="BB479" s="60"/>
      <c r="BC479" s="60"/>
      <c r="BD479" s="13"/>
    </row>
    <row r="480" spans="2:56" s="82" customFormat="1" ht="12" customHeight="1" x14ac:dyDescent="0.25">
      <c r="B480" s="65"/>
      <c r="C480" s="36"/>
      <c r="D480" s="36"/>
      <c r="E480" s="36"/>
      <c r="F480" s="36"/>
      <c r="G480" s="36"/>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13"/>
    </row>
    <row r="481" spans="2:56" s="138" customFormat="1" ht="12" customHeight="1" x14ac:dyDescent="0.25">
      <c r="B481" s="65"/>
      <c r="C481" s="36"/>
      <c r="D481" s="36"/>
      <c r="E481" s="36"/>
      <c r="F481" s="36"/>
      <c r="G481" s="36"/>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13"/>
    </row>
    <row r="482" spans="2:56" s="82" customFormat="1" ht="12" customHeight="1" x14ac:dyDescent="0.25">
      <c r="B482" s="65"/>
      <c r="C482" s="36"/>
      <c r="D482" s="36"/>
      <c r="E482" s="36"/>
      <c r="F482" s="36"/>
      <c r="G482" s="36"/>
      <c r="H482" s="153" t="s">
        <v>153</v>
      </c>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3"/>
      <c r="AY482" s="153"/>
      <c r="AZ482" s="153"/>
      <c r="BA482" s="153"/>
      <c r="BB482" s="153"/>
      <c r="BC482" s="153"/>
      <c r="BD482" s="13"/>
    </row>
    <row r="483" spans="2:56" s="82" customFormat="1" ht="12" customHeight="1" x14ac:dyDescent="0.25">
      <c r="B483" s="65"/>
      <c r="C483" s="36"/>
      <c r="D483" s="36"/>
      <c r="E483" s="36"/>
      <c r="F483" s="36"/>
      <c r="G483" s="36"/>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3"/>
      <c r="AY483" s="153"/>
      <c r="AZ483" s="153"/>
      <c r="BA483" s="153"/>
      <c r="BB483" s="153"/>
      <c r="BC483" s="153"/>
      <c r="BD483" s="13"/>
    </row>
    <row r="484" spans="2:56" s="82" customFormat="1" ht="12" customHeight="1" x14ac:dyDescent="0.25">
      <c r="B484" s="65"/>
      <c r="C484" s="36"/>
      <c r="D484" s="36"/>
      <c r="E484" s="36"/>
      <c r="F484" s="36"/>
      <c r="G484" s="36"/>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13"/>
    </row>
    <row r="485" spans="2:56" s="138" customFormat="1" ht="12" customHeight="1" x14ac:dyDescent="0.25">
      <c r="B485" s="65"/>
      <c r="C485" s="36"/>
      <c r="D485" s="36"/>
      <c r="E485" s="36"/>
      <c r="F485" s="36"/>
      <c r="G485" s="36"/>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13"/>
    </row>
    <row r="486" spans="2:56" s="82" customFormat="1" ht="12" customHeight="1" thickBot="1" x14ac:dyDescent="0.3">
      <c r="B486" s="65"/>
      <c r="C486" s="36"/>
      <c r="D486" s="36"/>
      <c r="E486" s="36"/>
      <c r="F486" s="36"/>
      <c r="G486" s="36"/>
      <c r="H486" s="170" t="s">
        <v>54</v>
      </c>
      <c r="I486" s="170"/>
      <c r="J486" s="170"/>
      <c r="K486" s="170"/>
      <c r="L486" s="170"/>
      <c r="M486" s="170"/>
      <c r="N486" s="36"/>
      <c r="O486" s="163" t="s">
        <v>55</v>
      </c>
      <c r="P486" s="163"/>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12"/>
      <c r="AN486" s="164" t="s">
        <v>114</v>
      </c>
      <c r="AO486" s="164"/>
      <c r="AP486" s="164"/>
      <c r="AQ486" s="164"/>
      <c r="AR486" s="164"/>
      <c r="AS486" s="164"/>
      <c r="AT486" s="164"/>
      <c r="AU486" s="164"/>
      <c r="AV486" s="164"/>
      <c r="AW486" s="60"/>
      <c r="AX486" s="60"/>
      <c r="AY486" s="60"/>
      <c r="AZ486" s="60"/>
      <c r="BA486" s="60"/>
      <c r="BB486" s="60"/>
      <c r="BC486" s="60"/>
      <c r="BD486" s="13"/>
    </row>
    <row r="487" spans="2:56" s="82" customFormat="1" ht="4.9000000000000004" customHeight="1" x14ac:dyDescent="0.25">
      <c r="B487" s="65"/>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12"/>
      <c r="AN487" s="12"/>
      <c r="AO487" s="12"/>
      <c r="AP487" s="12"/>
      <c r="AQ487" s="12"/>
      <c r="AR487" s="12"/>
      <c r="AS487" s="12"/>
      <c r="AT487" s="12"/>
      <c r="AU487" s="12"/>
      <c r="AV487" s="12"/>
      <c r="AW487" s="60"/>
      <c r="AX487" s="60"/>
      <c r="AY487" s="60"/>
      <c r="AZ487" s="60"/>
      <c r="BA487" s="60"/>
      <c r="BB487" s="60"/>
      <c r="BC487" s="60"/>
      <c r="BD487" s="13"/>
    </row>
    <row r="488" spans="2:56" s="82" customFormat="1" ht="12" customHeight="1" x14ac:dyDescent="0.25">
      <c r="B488" s="65"/>
      <c r="C488" s="36"/>
      <c r="D488" s="36"/>
      <c r="E488" s="36"/>
      <c r="F488" s="36"/>
      <c r="G488" s="36"/>
      <c r="H488" s="167" t="s">
        <v>50</v>
      </c>
      <c r="I488" s="167"/>
      <c r="J488" s="167"/>
      <c r="K488" s="167"/>
      <c r="L488" s="167"/>
      <c r="M488" s="167"/>
      <c r="N488" s="36"/>
      <c r="O488" s="150" t="s">
        <v>201</v>
      </c>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0"/>
      <c r="AL488" s="150"/>
      <c r="AM488" s="12"/>
      <c r="AN488" s="168"/>
      <c r="AO488" s="168"/>
      <c r="AP488" s="168"/>
      <c r="AQ488" s="168"/>
      <c r="AR488" s="168"/>
      <c r="AS488" s="168"/>
      <c r="AT488" s="168"/>
      <c r="AU488" s="168"/>
      <c r="AV488" s="168"/>
      <c r="AW488" s="60"/>
      <c r="AX488" s="60"/>
      <c r="AY488" s="60"/>
      <c r="AZ488" s="60"/>
      <c r="BA488" s="60"/>
      <c r="BB488" s="60"/>
      <c r="BC488" s="60"/>
      <c r="BD488" s="13"/>
    </row>
    <row r="489" spans="2:56" s="82" customFormat="1" ht="4.9000000000000004" customHeight="1" x14ac:dyDescent="0.25">
      <c r="B489" s="65"/>
      <c r="C489" s="36"/>
      <c r="D489" s="36"/>
      <c r="E489" s="36"/>
      <c r="F489" s="36"/>
      <c r="G489" s="36"/>
      <c r="H489" s="80"/>
      <c r="I489" s="80"/>
      <c r="J489" s="80"/>
      <c r="K489" s="80"/>
      <c r="L489" s="80"/>
      <c r="M489" s="80"/>
      <c r="N489" s="3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12"/>
      <c r="AN489" s="83"/>
      <c r="AO489" s="83"/>
      <c r="AP489" s="83"/>
      <c r="AQ489" s="83"/>
      <c r="AR489" s="83"/>
      <c r="AS489" s="83"/>
      <c r="AT489" s="83"/>
      <c r="AU489" s="83"/>
      <c r="AV489" s="83"/>
      <c r="AW489" s="60"/>
      <c r="AX489" s="60"/>
      <c r="AY489" s="60"/>
      <c r="AZ489" s="60"/>
      <c r="BA489" s="60"/>
      <c r="BB489" s="60"/>
      <c r="BC489" s="60"/>
      <c r="BD489" s="13"/>
    </row>
    <row r="490" spans="2:56" s="82" customFormat="1" ht="12" customHeight="1" x14ac:dyDescent="0.25">
      <c r="B490" s="65"/>
      <c r="C490" s="36"/>
      <c r="D490" s="36"/>
      <c r="E490" s="36"/>
      <c r="F490" s="36"/>
      <c r="G490" s="36"/>
      <c r="H490" s="167" t="s">
        <v>52</v>
      </c>
      <c r="I490" s="167"/>
      <c r="J490" s="167"/>
      <c r="K490" s="167"/>
      <c r="L490" s="167"/>
      <c r="M490" s="167"/>
      <c r="N490" s="36"/>
      <c r="O490" s="150" t="s">
        <v>202</v>
      </c>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0"/>
      <c r="AL490" s="150"/>
      <c r="AM490" s="12"/>
      <c r="AN490" s="168"/>
      <c r="AO490" s="168"/>
      <c r="AP490" s="168"/>
      <c r="AQ490" s="168"/>
      <c r="AR490" s="168"/>
      <c r="AS490" s="168"/>
      <c r="AT490" s="168"/>
      <c r="AU490" s="168"/>
      <c r="AV490" s="168"/>
      <c r="AW490" s="60"/>
      <c r="AX490" s="60"/>
      <c r="AY490" s="60"/>
      <c r="AZ490" s="60"/>
      <c r="BA490" s="60"/>
      <c r="BB490" s="60"/>
      <c r="BC490" s="60"/>
      <c r="BD490" s="13"/>
    </row>
    <row r="491" spans="2:56" s="82" customFormat="1" ht="4.9000000000000004" customHeight="1" x14ac:dyDescent="0.25">
      <c r="B491" s="65"/>
      <c r="C491" s="36"/>
      <c r="D491" s="36"/>
      <c r="E491" s="36"/>
      <c r="F491" s="36"/>
      <c r="G491" s="36"/>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N491" s="84"/>
      <c r="AO491" s="84"/>
      <c r="AP491" s="85"/>
      <c r="AQ491" s="85"/>
      <c r="AR491" s="85"/>
      <c r="AS491" s="85"/>
      <c r="AT491" s="85"/>
      <c r="AU491" s="85"/>
      <c r="AV491" s="85"/>
      <c r="AW491" s="60"/>
      <c r="AX491" s="60"/>
      <c r="AY491" s="60"/>
      <c r="AZ491" s="60"/>
      <c r="BA491" s="60"/>
      <c r="BB491" s="60"/>
      <c r="BC491" s="60"/>
      <c r="BD491" s="13"/>
    </row>
    <row r="492" spans="2:56" s="82" customFormat="1" ht="12" customHeight="1" x14ac:dyDescent="0.25">
      <c r="B492" s="65"/>
      <c r="C492" s="36"/>
      <c r="D492" s="36"/>
      <c r="E492" s="36"/>
      <c r="F492" s="36"/>
      <c r="G492" s="36"/>
      <c r="H492" s="169" t="s">
        <v>57</v>
      </c>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c r="AF492" s="169"/>
      <c r="AG492" s="169"/>
      <c r="AH492" s="169"/>
      <c r="AI492" s="169"/>
      <c r="AJ492" s="169"/>
      <c r="AK492" s="169"/>
      <c r="AL492" s="169"/>
      <c r="AM492" s="12"/>
      <c r="AN492" s="168">
        <f>+AN488+AN490</f>
        <v>0</v>
      </c>
      <c r="AO492" s="168"/>
      <c r="AP492" s="168"/>
      <c r="AQ492" s="168"/>
      <c r="AR492" s="168"/>
      <c r="AS492" s="168"/>
      <c r="AT492" s="168"/>
      <c r="AU492" s="168"/>
      <c r="AV492" s="168"/>
      <c r="AW492" s="60"/>
      <c r="AX492" s="60"/>
      <c r="AY492" s="60"/>
      <c r="AZ492" s="60"/>
      <c r="BA492" s="60"/>
      <c r="BB492" s="60"/>
      <c r="BC492" s="60"/>
      <c r="BD492" s="13"/>
    </row>
    <row r="493" spans="2:56" s="82" customFormat="1" ht="12" customHeight="1" x14ac:dyDescent="0.25">
      <c r="B493" s="65"/>
      <c r="C493" s="36"/>
      <c r="D493" s="36"/>
      <c r="E493" s="36"/>
      <c r="F493" s="36"/>
      <c r="G493" s="36"/>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13"/>
    </row>
    <row r="494" spans="2:56" s="82" customFormat="1" ht="12" customHeight="1" x14ac:dyDescent="0.25">
      <c r="B494" s="65"/>
      <c r="C494" s="36"/>
      <c r="D494" s="36"/>
      <c r="E494" s="36"/>
      <c r="F494" s="36"/>
      <c r="G494" s="36"/>
      <c r="H494" s="153" t="s">
        <v>87</v>
      </c>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3"/>
      <c r="AL494" s="153"/>
      <c r="AM494" s="153"/>
      <c r="AN494" s="153"/>
      <c r="AO494" s="153"/>
      <c r="AP494" s="153"/>
      <c r="AQ494" s="153"/>
      <c r="AR494" s="153"/>
      <c r="AS494" s="153"/>
      <c r="AT494" s="153"/>
      <c r="AU494" s="153"/>
      <c r="AV494" s="153"/>
      <c r="AW494" s="153"/>
      <c r="AX494" s="153"/>
      <c r="AY494" s="153"/>
      <c r="AZ494" s="153"/>
      <c r="BA494" s="153"/>
      <c r="BB494" s="153"/>
      <c r="BC494" s="153"/>
      <c r="BD494" s="13"/>
    </row>
    <row r="495" spans="2:56" s="82" customFormat="1" ht="12" customHeight="1" x14ac:dyDescent="0.25">
      <c r="B495" s="65"/>
      <c r="C495" s="36"/>
      <c r="D495" s="36"/>
      <c r="E495" s="36"/>
      <c r="F495" s="36"/>
      <c r="G495" s="36"/>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3"/>
      <c r="AL495" s="153"/>
      <c r="AM495" s="153"/>
      <c r="AN495" s="153"/>
      <c r="AO495" s="153"/>
      <c r="AP495" s="153"/>
      <c r="AQ495" s="153"/>
      <c r="AR495" s="153"/>
      <c r="AS495" s="153"/>
      <c r="AT495" s="153"/>
      <c r="AU495" s="153"/>
      <c r="AV495" s="153"/>
      <c r="AW495" s="153"/>
      <c r="AX495" s="153"/>
      <c r="AY495" s="153"/>
      <c r="AZ495" s="153"/>
      <c r="BA495" s="153"/>
      <c r="BB495" s="153"/>
      <c r="BC495" s="153"/>
      <c r="BD495" s="13"/>
    </row>
    <row r="496" spans="2:56" s="82" customFormat="1" ht="12" customHeight="1" x14ac:dyDescent="0.25">
      <c r="B496" s="65"/>
      <c r="C496" s="36"/>
      <c r="D496" s="36"/>
      <c r="E496" s="36"/>
      <c r="F496" s="36"/>
      <c r="G496" s="36"/>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13"/>
    </row>
    <row r="497" spans="2:56" s="138" customFormat="1" ht="12" customHeight="1" thickBot="1" x14ac:dyDescent="0.3">
      <c r="B497" s="65"/>
      <c r="C497" s="50"/>
      <c r="D497" s="51"/>
      <c r="E497" s="51"/>
      <c r="F497" s="51"/>
      <c r="G497" s="51"/>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53"/>
    </row>
    <row r="498" spans="2:56" s="138" customFormat="1" ht="12" customHeight="1" x14ac:dyDescent="0.25">
      <c r="B498" s="11"/>
      <c r="C498" s="36"/>
      <c r="D498" s="36"/>
      <c r="E498" s="36"/>
      <c r="F498" s="36"/>
      <c r="G498" s="36"/>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12"/>
    </row>
    <row r="499" spans="2:56" s="138" customFormat="1" ht="12" customHeight="1" x14ac:dyDescent="0.25">
      <c r="B499" s="11"/>
      <c r="C499" s="36"/>
      <c r="D499" s="36"/>
      <c r="E499" s="36"/>
      <c r="F499" s="36"/>
      <c r="G499" s="36"/>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149" t="s">
        <v>161</v>
      </c>
      <c r="AQ499" s="149"/>
      <c r="AR499" s="149"/>
      <c r="AS499" s="149"/>
      <c r="AT499" s="149"/>
      <c r="AU499" s="149"/>
      <c r="AV499" s="149"/>
      <c r="AW499" s="149"/>
      <c r="AX499" s="149"/>
      <c r="AY499" s="149"/>
      <c r="AZ499" s="149"/>
      <c r="BA499" s="149"/>
      <c r="BB499" s="149"/>
      <c r="BC499" s="149"/>
      <c r="BD499" s="149"/>
    </row>
    <row r="500" spans="2:56" s="138" customFormat="1" ht="12" customHeight="1" x14ac:dyDescent="0.25">
      <c r="B500" s="11"/>
      <c r="C500" s="36"/>
      <c r="D500" s="36"/>
      <c r="E500" s="36"/>
      <c r="F500" s="36"/>
      <c r="G500" s="36"/>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12"/>
    </row>
    <row r="501" spans="2:56" s="138" customFormat="1" ht="12" customHeight="1" x14ac:dyDescent="0.25">
      <c r="B501" s="11"/>
      <c r="C501" s="36"/>
      <c r="D501" s="36"/>
      <c r="E501" s="36"/>
      <c r="F501" s="36"/>
      <c r="G501" s="36"/>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12"/>
    </row>
    <row r="502" spans="2:56" s="138" customFormat="1" ht="12" customHeight="1" x14ac:dyDescent="0.25">
      <c r="B502" s="11"/>
      <c r="C502" s="36"/>
      <c r="D502" s="36"/>
      <c r="E502" s="36"/>
      <c r="F502" s="36"/>
      <c r="G502" s="36"/>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12"/>
    </row>
    <row r="503" spans="2:56" s="138" customFormat="1" ht="12" customHeight="1" thickBot="1" x14ac:dyDescent="0.3">
      <c r="B503" s="11"/>
      <c r="C503" s="51"/>
      <c r="D503" s="51"/>
      <c r="E503" s="51"/>
      <c r="F503" s="51"/>
      <c r="G503" s="51"/>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52"/>
    </row>
    <row r="504" spans="2:56" s="138" customFormat="1" ht="12" customHeight="1" x14ac:dyDescent="0.25">
      <c r="B504" s="11"/>
      <c r="C504" s="33"/>
      <c r="D504" s="36"/>
      <c r="E504" s="36"/>
      <c r="F504" s="36"/>
      <c r="G504" s="36"/>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38"/>
    </row>
    <row r="505" spans="2:56" s="138" customFormat="1" ht="12" customHeight="1" x14ac:dyDescent="0.25">
      <c r="B505" s="65"/>
      <c r="C505" s="36"/>
      <c r="D505" s="36"/>
      <c r="E505" s="36"/>
      <c r="F505" s="36"/>
      <c r="G505" s="36"/>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13"/>
    </row>
    <row r="506" spans="2:56" s="82" customFormat="1" ht="12" customHeight="1" thickBot="1" x14ac:dyDescent="0.3">
      <c r="B506" s="65"/>
      <c r="C506" s="36"/>
      <c r="D506" s="36"/>
      <c r="E506" s="36"/>
      <c r="F506" s="36"/>
      <c r="G506" s="36"/>
      <c r="H506" s="170" t="s">
        <v>54</v>
      </c>
      <c r="I506" s="170"/>
      <c r="J506" s="170"/>
      <c r="K506" s="170"/>
      <c r="L506" s="170"/>
      <c r="M506" s="170"/>
      <c r="N506" s="36"/>
      <c r="O506" s="163" t="s">
        <v>55</v>
      </c>
      <c r="P506" s="163"/>
      <c r="Q506" s="163"/>
      <c r="R506" s="163"/>
      <c r="S506" s="163"/>
      <c r="T506" s="163"/>
      <c r="U506" s="163"/>
      <c r="V506" s="163"/>
      <c r="W506" s="163"/>
      <c r="X506" s="163"/>
      <c r="Y506" s="163"/>
      <c r="Z506" s="163"/>
      <c r="AA506" s="163"/>
      <c r="AB506" s="163"/>
      <c r="AC506" s="163"/>
      <c r="AD506" s="163"/>
      <c r="AE506" s="163"/>
      <c r="AF506" s="163"/>
      <c r="AG506" s="163"/>
      <c r="AH506" s="163"/>
      <c r="AI506" s="163"/>
      <c r="AJ506" s="163"/>
      <c r="AK506" s="163"/>
      <c r="AL506" s="163"/>
      <c r="AM506" s="12"/>
      <c r="AN506" s="164" t="s">
        <v>114</v>
      </c>
      <c r="AO506" s="164"/>
      <c r="AP506" s="164"/>
      <c r="AQ506" s="164"/>
      <c r="AR506" s="164"/>
      <c r="AS506" s="164"/>
      <c r="AT506" s="164"/>
      <c r="AU506" s="164"/>
      <c r="AV506" s="164"/>
      <c r="AW506" s="60"/>
      <c r="AX506" s="60"/>
      <c r="AY506" s="60"/>
      <c r="AZ506" s="60"/>
      <c r="BA506" s="60"/>
      <c r="BB506" s="60"/>
      <c r="BC506" s="60"/>
      <c r="BD506" s="13"/>
    </row>
    <row r="507" spans="2:56" s="82" customFormat="1" ht="4.9000000000000004" customHeight="1" x14ac:dyDescent="0.25">
      <c r="B507" s="65"/>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12"/>
      <c r="AN507" s="12"/>
      <c r="AO507" s="12"/>
      <c r="AP507" s="12"/>
      <c r="AQ507" s="12"/>
      <c r="AR507" s="12"/>
      <c r="AS507" s="12"/>
      <c r="AT507" s="12"/>
      <c r="AU507" s="12"/>
      <c r="AV507" s="12"/>
      <c r="AW507" s="60"/>
      <c r="AX507" s="60"/>
      <c r="AY507" s="60"/>
      <c r="AZ507" s="60"/>
      <c r="BA507" s="60"/>
      <c r="BB507" s="60"/>
      <c r="BC507" s="60"/>
      <c r="BD507" s="13"/>
    </row>
    <row r="508" spans="2:56" s="82" customFormat="1" ht="23.45" customHeight="1" x14ac:dyDescent="0.25">
      <c r="B508" s="65"/>
      <c r="C508" s="36"/>
      <c r="D508" s="36"/>
      <c r="E508" s="36"/>
      <c r="F508" s="36"/>
      <c r="G508" s="36"/>
      <c r="H508" s="167" t="s">
        <v>50</v>
      </c>
      <c r="I508" s="167"/>
      <c r="J508" s="167"/>
      <c r="K508" s="167"/>
      <c r="L508" s="167"/>
      <c r="M508" s="167"/>
      <c r="N508" s="36"/>
      <c r="O508" s="150" t="str">
        <f>+O444</f>
        <v>HA zemlje koji se koriste za proizvodnju mlijeka i mliječnih prerđevina od ovaca koza i goveda</v>
      </c>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0"/>
      <c r="AL508" s="150"/>
      <c r="AM508" s="12"/>
      <c r="AN508" s="168"/>
      <c r="AO508" s="168"/>
      <c r="AP508" s="168"/>
      <c r="AQ508" s="168"/>
      <c r="AR508" s="168"/>
      <c r="AS508" s="168"/>
      <c r="AT508" s="168"/>
      <c r="AU508" s="168"/>
      <c r="AV508" s="168"/>
      <c r="AW508" s="60"/>
      <c r="AX508" s="60"/>
      <c r="AY508" s="60"/>
      <c r="AZ508" s="60"/>
      <c r="BA508" s="60"/>
      <c r="BB508" s="60"/>
      <c r="BC508" s="60"/>
      <c r="BD508" s="13"/>
    </row>
    <row r="509" spans="2:56" s="82" customFormat="1" ht="4.9000000000000004" customHeight="1" x14ac:dyDescent="0.25">
      <c r="B509" s="65"/>
      <c r="C509" s="36"/>
      <c r="D509" s="36"/>
      <c r="E509" s="36"/>
      <c r="F509" s="36"/>
      <c r="G509" s="36"/>
      <c r="H509" s="80"/>
      <c r="I509" s="80"/>
      <c r="J509" s="80"/>
      <c r="K509" s="80"/>
      <c r="L509" s="80"/>
      <c r="M509" s="80"/>
      <c r="N509" s="3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12"/>
      <c r="AN509" s="83"/>
      <c r="AO509" s="83"/>
      <c r="AP509" s="83"/>
      <c r="AQ509" s="83"/>
      <c r="AR509" s="83"/>
      <c r="AS509" s="83"/>
      <c r="AT509" s="83"/>
      <c r="AU509" s="83"/>
      <c r="AV509" s="83"/>
      <c r="AW509" s="60"/>
      <c r="AX509" s="60"/>
      <c r="AY509" s="60"/>
      <c r="AZ509" s="60"/>
      <c r="BA509" s="60"/>
      <c r="BB509" s="60"/>
      <c r="BC509" s="60"/>
      <c r="BD509" s="13"/>
    </row>
    <row r="510" spans="2:56" s="82" customFormat="1" ht="12" customHeight="1" x14ac:dyDescent="0.25">
      <c r="B510" s="65"/>
      <c r="C510" s="36"/>
      <c r="D510" s="36"/>
      <c r="E510" s="36"/>
      <c r="F510" s="36"/>
      <c r="G510" s="36"/>
      <c r="H510" s="167" t="s">
        <v>52</v>
      </c>
      <c r="I510" s="167"/>
      <c r="J510" s="167"/>
      <c r="K510" s="167"/>
      <c r="L510" s="167"/>
      <c r="M510" s="167"/>
      <c r="N510" s="36"/>
      <c r="O510" s="150" t="str">
        <f>+O446</f>
        <v>HA zemlje koji se koriste za tov mesa ovaca, koza i goveda</v>
      </c>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0"/>
      <c r="AL510" s="150"/>
      <c r="AM510" s="12"/>
      <c r="AN510" s="168"/>
      <c r="AO510" s="168"/>
      <c r="AP510" s="168"/>
      <c r="AQ510" s="168"/>
      <c r="AR510" s="168"/>
      <c r="AS510" s="168"/>
      <c r="AT510" s="168"/>
      <c r="AU510" s="168"/>
      <c r="AV510" s="168"/>
      <c r="AW510" s="60"/>
      <c r="AX510" s="60"/>
      <c r="AY510" s="60"/>
      <c r="AZ510" s="60"/>
      <c r="BA510" s="60"/>
      <c r="BB510" s="60"/>
      <c r="BC510" s="60"/>
      <c r="BD510" s="13"/>
    </row>
    <row r="511" spans="2:56" s="82" customFormat="1" ht="4.9000000000000004" customHeight="1" x14ac:dyDescent="0.25">
      <c r="B511" s="65"/>
      <c r="C511" s="36"/>
      <c r="D511" s="36"/>
      <c r="E511" s="36"/>
      <c r="F511" s="36"/>
      <c r="G511" s="36"/>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N511" s="84"/>
      <c r="AO511" s="84"/>
      <c r="AP511" s="85"/>
      <c r="AQ511" s="85"/>
      <c r="AR511" s="85"/>
      <c r="AS511" s="85"/>
      <c r="AT511" s="85"/>
      <c r="AU511" s="85"/>
      <c r="AV511" s="85"/>
      <c r="AW511" s="60"/>
      <c r="AX511" s="60"/>
      <c r="AY511" s="60"/>
      <c r="AZ511" s="60"/>
      <c r="BA511" s="60"/>
      <c r="BB511" s="60"/>
      <c r="BC511" s="60"/>
      <c r="BD511" s="13"/>
    </row>
    <row r="512" spans="2:56" s="82" customFormat="1" ht="12" customHeight="1" x14ac:dyDescent="0.25">
      <c r="B512" s="65"/>
      <c r="C512" s="36"/>
      <c r="D512" s="36"/>
      <c r="E512" s="36"/>
      <c r="F512" s="36"/>
      <c r="G512" s="36"/>
      <c r="H512" s="169" t="s">
        <v>57</v>
      </c>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c r="AF512" s="169"/>
      <c r="AG512" s="169"/>
      <c r="AH512" s="169"/>
      <c r="AI512" s="169"/>
      <c r="AJ512" s="169"/>
      <c r="AK512" s="169"/>
      <c r="AL512" s="169"/>
      <c r="AM512" s="12"/>
      <c r="AN512" s="168">
        <f>+AN508+AN510</f>
        <v>0</v>
      </c>
      <c r="AO512" s="168"/>
      <c r="AP512" s="168"/>
      <c r="AQ512" s="168"/>
      <c r="AR512" s="168"/>
      <c r="AS512" s="168"/>
      <c r="AT512" s="168"/>
      <c r="AU512" s="168"/>
      <c r="AV512" s="168"/>
      <c r="AW512" s="60"/>
      <c r="AX512" s="60"/>
      <c r="AY512" s="60"/>
      <c r="AZ512" s="60"/>
      <c r="BA512" s="60"/>
      <c r="BB512" s="60"/>
      <c r="BC512" s="60"/>
      <c r="BD512" s="13"/>
    </row>
    <row r="513" spans="2:56" s="82" customFormat="1" ht="12" customHeight="1" x14ac:dyDescent="0.25">
      <c r="B513" s="65"/>
      <c r="C513" s="36"/>
      <c r="D513" s="36"/>
      <c r="E513" s="36"/>
      <c r="F513" s="36"/>
      <c r="G513" s="36"/>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13"/>
    </row>
    <row r="514" spans="2:56" s="82" customFormat="1" ht="12" customHeight="1" x14ac:dyDescent="0.25">
      <c r="B514" s="65"/>
      <c r="C514" s="36"/>
      <c r="D514" s="36"/>
      <c r="E514" s="36"/>
      <c r="F514" s="36"/>
      <c r="G514" s="36"/>
      <c r="H514" s="153" t="s">
        <v>181</v>
      </c>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153"/>
      <c r="AL514" s="153"/>
      <c r="AM514" s="153"/>
      <c r="AN514" s="153"/>
      <c r="AO514" s="153"/>
      <c r="AP514" s="153"/>
      <c r="AQ514" s="153"/>
      <c r="AR514" s="153"/>
      <c r="AS514" s="153"/>
      <c r="AT514" s="153"/>
      <c r="AU514" s="153"/>
      <c r="AV514" s="153"/>
      <c r="AW514" s="153"/>
      <c r="AX514" s="153"/>
      <c r="AY514" s="153"/>
      <c r="AZ514" s="153"/>
      <c r="BA514" s="153"/>
      <c r="BB514" s="153"/>
      <c r="BC514" s="153"/>
      <c r="BD514" s="13"/>
    </row>
    <row r="515" spans="2:56" s="82" customFormat="1" ht="12" customHeight="1" x14ac:dyDescent="0.25">
      <c r="B515" s="65"/>
      <c r="C515" s="36"/>
      <c r="D515" s="36"/>
      <c r="E515" s="36"/>
      <c r="F515" s="36"/>
      <c r="G515" s="36"/>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153"/>
      <c r="AL515" s="153"/>
      <c r="AM515" s="153"/>
      <c r="AN515" s="153"/>
      <c r="AO515" s="153"/>
      <c r="AP515" s="153"/>
      <c r="AQ515" s="153"/>
      <c r="AR515" s="153"/>
      <c r="AS515" s="153"/>
      <c r="AT515" s="153"/>
      <c r="AU515" s="153"/>
      <c r="AV515" s="153"/>
      <c r="AW515" s="153"/>
      <c r="AX515" s="153"/>
      <c r="AY515" s="153"/>
      <c r="AZ515" s="153"/>
      <c r="BA515" s="153"/>
      <c r="BB515" s="153"/>
      <c r="BC515" s="153"/>
      <c r="BD515" s="13"/>
    </row>
    <row r="516" spans="2:56" s="82" customFormat="1" ht="4.9000000000000004" customHeight="1" x14ac:dyDescent="0.25">
      <c r="B516" s="65"/>
      <c r="C516" s="36"/>
      <c r="D516" s="36"/>
      <c r="E516" s="36"/>
      <c r="F516" s="36"/>
      <c r="G516" s="36"/>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13"/>
    </row>
    <row r="517" spans="2:56" s="82" customFormat="1" ht="12" customHeight="1" thickBot="1" x14ac:dyDescent="0.3">
      <c r="B517" s="65"/>
      <c r="C517" s="36"/>
      <c r="D517" s="36"/>
      <c r="E517" s="36"/>
      <c r="F517" s="36"/>
      <c r="G517" s="36"/>
      <c r="H517" s="170" t="s">
        <v>54</v>
      </c>
      <c r="I517" s="170"/>
      <c r="J517" s="170"/>
      <c r="K517" s="170"/>
      <c r="L517" s="170"/>
      <c r="M517" s="170"/>
      <c r="N517" s="36"/>
      <c r="O517" s="163" t="s">
        <v>55</v>
      </c>
      <c r="P517" s="163"/>
      <c r="Q517" s="163"/>
      <c r="R517" s="163"/>
      <c r="S517" s="163"/>
      <c r="T517" s="163"/>
      <c r="U517" s="163"/>
      <c r="V517" s="163"/>
      <c r="W517" s="163"/>
      <c r="X517" s="163"/>
      <c r="Y517" s="163"/>
      <c r="Z517" s="163"/>
      <c r="AA517" s="163"/>
      <c r="AB517" s="163"/>
      <c r="AC517" s="163"/>
      <c r="AD517" s="163"/>
      <c r="AE517" s="163"/>
      <c r="AF517" s="163"/>
      <c r="AG517" s="163"/>
      <c r="AH517" s="163"/>
      <c r="AI517" s="163"/>
      <c r="AJ517" s="163"/>
      <c r="AK517" s="163"/>
      <c r="AL517" s="163"/>
      <c r="AM517" s="12"/>
      <c r="AN517" s="164" t="s">
        <v>29</v>
      </c>
      <c r="AO517" s="164"/>
      <c r="AP517" s="164"/>
      <c r="AQ517" s="164"/>
      <c r="AR517" s="164"/>
      <c r="AS517" s="164"/>
      <c r="AT517" s="164"/>
      <c r="AU517" s="164"/>
      <c r="AV517" s="164"/>
      <c r="AW517" s="60"/>
      <c r="AX517" s="60"/>
      <c r="AY517" s="60"/>
      <c r="AZ517" s="60"/>
      <c r="BA517" s="60"/>
      <c r="BB517" s="60"/>
      <c r="BC517" s="60"/>
      <c r="BD517" s="13"/>
    </row>
    <row r="518" spans="2:56" s="82" customFormat="1" ht="4.9000000000000004" customHeight="1" x14ac:dyDescent="0.25">
      <c r="B518" s="65"/>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12"/>
      <c r="AN518" s="12"/>
      <c r="AO518" s="12"/>
      <c r="AP518" s="12"/>
      <c r="AQ518" s="12"/>
      <c r="AR518" s="12"/>
      <c r="AS518" s="12"/>
      <c r="AT518" s="12"/>
      <c r="AU518" s="12"/>
      <c r="AV518" s="12"/>
      <c r="AW518" s="60"/>
      <c r="AX518" s="60"/>
      <c r="AY518" s="60"/>
      <c r="AZ518" s="60"/>
      <c r="BA518" s="60"/>
      <c r="BB518" s="60"/>
      <c r="BC518" s="60"/>
      <c r="BD518" s="13"/>
    </row>
    <row r="519" spans="2:56" s="82" customFormat="1" ht="12" customHeight="1" x14ac:dyDescent="0.25">
      <c r="B519" s="65"/>
      <c r="C519" s="36"/>
      <c r="D519" s="36"/>
      <c r="E519" s="36"/>
      <c r="F519" s="36"/>
      <c r="G519" s="36"/>
      <c r="H519" s="167" t="s">
        <v>50</v>
      </c>
      <c r="I519" s="167"/>
      <c r="J519" s="167"/>
      <c r="K519" s="167"/>
      <c r="L519" s="167"/>
      <c r="M519" s="167"/>
      <c r="N519" s="36"/>
      <c r="O519" s="150" t="s">
        <v>81</v>
      </c>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0"/>
      <c r="AL519" s="150"/>
      <c r="AM519" s="12"/>
      <c r="AN519" s="158"/>
      <c r="AO519" s="158"/>
      <c r="AP519" s="158"/>
      <c r="AQ519" s="158"/>
      <c r="AR519" s="158"/>
      <c r="AS519" s="158"/>
      <c r="AT519" s="158"/>
      <c r="AU519" s="158"/>
      <c r="AV519" s="158"/>
      <c r="AW519" s="60"/>
      <c r="AX519" s="60"/>
      <c r="AY519" s="60"/>
      <c r="AZ519" s="60"/>
      <c r="BA519" s="60"/>
      <c r="BB519" s="60"/>
      <c r="BC519" s="60"/>
      <c r="BD519" s="13"/>
    </row>
    <row r="520" spans="2:56" s="82" customFormat="1" ht="4.9000000000000004" customHeight="1" x14ac:dyDescent="0.25">
      <c r="B520" s="65"/>
      <c r="C520" s="36"/>
      <c r="D520" s="36"/>
      <c r="E520" s="36"/>
      <c r="F520" s="36"/>
      <c r="G520" s="36"/>
      <c r="H520" s="80"/>
      <c r="I520" s="80"/>
      <c r="J520" s="80"/>
      <c r="K520" s="80"/>
      <c r="L520" s="80"/>
      <c r="M520" s="80"/>
      <c r="N520" s="3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12"/>
      <c r="AN520" s="66"/>
      <c r="AO520" s="66"/>
      <c r="AP520" s="66"/>
      <c r="AQ520" s="66"/>
      <c r="AR520" s="66"/>
      <c r="AS520" s="66"/>
      <c r="AT520" s="66"/>
      <c r="AU520" s="66"/>
      <c r="AV520" s="66"/>
      <c r="AW520" s="60"/>
      <c r="AX520" s="60"/>
      <c r="AY520" s="60"/>
      <c r="AZ520" s="60"/>
      <c r="BA520" s="60"/>
      <c r="BB520" s="60"/>
      <c r="BC520" s="60"/>
      <c r="BD520" s="13"/>
    </row>
    <row r="521" spans="2:56" s="82" customFormat="1" ht="12" customHeight="1" x14ac:dyDescent="0.25">
      <c r="B521" s="65"/>
      <c r="C521" s="36"/>
      <c r="D521" s="36"/>
      <c r="E521" s="36"/>
      <c r="F521" s="36"/>
      <c r="G521" s="36"/>
      <c r="H521" s="167" t="s">
        <v>52</v>
      </c>
      <c r="I521" s="167"/>
      <c r="J521" s="167"/>
      <c r="K521" s="167"/>
      <c r="L521" s="167"/>
      <c r="M521" s="167"/>
      <c r="N521" s="36"/>
      <c r="O521" s="150" t="s">
        <v>82</v>
      </c>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0"/>
      <c r="AL521" s="150"/>
      <c r="AM521" s="12"/>
      <c r="AN521" s="158"/>
      <c r="AO521" s="158"/>
      <c r="AP521" s="158"/>
      <c r="AQ521" s="158"/>
      <c r="AR521" s="158"/>
      <c r="AS521" s="158"/>
      <c r="AT521" s="158"/>
      <c r="AU521" s="158"/>
      <c r="AV521" s="158"/>
      <c r="AW521" s="60"/>
      <c r="AX521" s="60"/>
      <c r="AY521" s="60"/>
      <c r="AZ521" s="60"/>
      <c r="BA521" s="60"/>
      <c r="BB521" s="60"/>
      <c r="BC521" s="60"/>
      <c r="BD521" s="13"/>
    </row>
    <row r="522" spans="2:56" s="82" customFormat="1" ht="4.9000000000000004" customHeight="1" x14ac:dyDescent="0.25">
      <c r="B522" s="65"/>
      <c r="C522" s="36"/>
      <c r="D522" s="36"/>
      <c r="E522" s="36"/>
      <c r="F522" s="36"/>
      <c r="G522" s="36"/>
      <c r="H522" s="80"/>
      <c r="I522" s="80"/>
      <c r="J522" s="80"/>
      <c r="K522" s="80"/>
      <c r="L522" s="80"/>
      <c r="M522" s="80"/>
      <c r="N522" s="3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12"/>
      <c r="AN522" s="66"/>
      <c r="AO522" s="66"/>
      <c r="AP522" s="66"/>
      <c r="AQ522" s="66"/>
      <c r="AR522" s="66"/>
      <c r="AS522" s="66"/>
      <c r="AT522" s="66"/>
      <c r="AU522" s="66"/>
      <c r="AV522" s="66"/>
      <c r="AW522" s="60"/>
      <c r="AX522" s="60"/>
      <c r="AY522" s="60"/>
      <c r="AZ522" s="60"/>
      <c r="BA522" s="60"/>
      <c r="BB522" s="60"/>
      <c r="BC522" s="60"/>
      <c r="BD522" s="13"/>
    </row>
    <row r="523" spans="2:56" s="82" customFormat="1" ht="12" customHeight="1" x14ac:dyDescent="0.25">
      <c r="B523" s="65"/>
      <c r="C523" s="36"/>
      <c r="D523" s="36"/>
      <c r="E523" s="36"/>
      <c r="F523" s="36"/>
      <c r="G523" s="36"/>
      <c r="H523" s="167" t="s">
        <v>51</v>
      </c>
      <c r="I523" s="167"/>
      <c r="J523" s="167"/>
      <c r="K523" s="167"/>
      <c r="L523" s="167"/>
      <c r="M523" s="167"/>
      <c r="N523" s="36"/>
      <c r="O523" s="150" t="s">
        <v>83</v>
      </c>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0"/>
      <c r="AL523" s="150"/>
      <c r="AM523" s="12"/>
      <c r="AN523" s="158"/>
      <c r="AO523" s="158"/>
      <c r="AP523" s="158"/>
      <c r="AQ523" s="158"/>
      <c r="AR523" s="158"/>
      <c r="AS523" s="158"/>
      <c r="AT523" s="158"/>
      <c r="AU523" s="158"/>
      <c r="AV523" s="158"/>
      <c r="AW523" s="60"/>
      <c r="AX523" s="60"/>
      <c r="AY523" s="60"/>
      <c r="AZ523" s="60"/>
      <c r="BA523" s="60"/>
      <c r="BB523" s="60"/>
      <c r="BC523" s="60"/>
      <c r="BD523" s="13"/>
    </row>
    <row r="524" spans="2:56" s="82" customFormat="1" ht="4.9000000000000004" customHeight="1" x14ac:dyDescent="0.25">
      <c r="B524" s="65"/>
      <c r="C524" s="36"/>
      <c r="D524" s="36"/>
      <c r="E524" s="36"/>
      <c r="F524" s="36"/>
      <c r="G524" s="36"/>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N524" s="86"/>
      <c r="AO524" s="86"/>
      <c r="AP524" s="75"/>
      <c r="AQ524" s="75"/>
      <c r="AR524" s="75"/>
      <c r="AS524" s="75"/>
      <c r="AT524" s="75"/>
      <c r="AU524" s="75"/>
      <c r="AV524" s="75"/>
      <c r="AW524" s="60"/>
      <c r="AX524" s="60"/>
      <c r="AY524" s="60"/>
      <c r="AZ524" s="60"/>
      <c r="BA524" s="60"/>
      <c r="BB524" s="60"/>
      <c r="BC524" s="60"/>
      <c r="BD524" s="13"/>
    </row>
    <row r="525" spans="2:56" s="82" customFormat="1" ht="12" customHeight="1" x14ac:dyDescent="0.25">
      <c r="B525" s="11"/>
      <c r="C525" s="35"/>
      <c r="D525" s="36"/>
      <c r="E525" s="36"/>
      <c r="F525" s="36"/>
      <c r="G525" s="36"/>
      <c r="H525" s="169" t="s">
        <v>57</v>
      </c>
      <c r="I525" s="169"/>
      <c r="J525" s="169"/>
      <c r="K525" s="169"/>
      <c r="L525" s="169"/>
      <c r="M525" s="169"/>
      <c r="N525" s="169"/>
      <c r="O525" s="169"/>
      <c r="P525" s="169"/>
      <c r="Q525" s="169"/>
      <c r="R525" s="169"/>
      <c r="S525" s="169"/>
      <c r="T525" s="169"/>
      <c r="U525" s="169"/>
      <c r="V525" s="169"/>
      <c r="W525" s="169"/>
      <c r="X525" s="169"/>
      <c r="Y525" s="169"/>
      <c r="Z525" s="169"/>
      <c r="AA525" s="169"/>
      <c r="AB525" s="169"/>
      <c r="AC525" s="169"/>
      <c r="AD525" s="169"/>
      <c r="AE525" s="169"/>
      <c r="AF525" s="169"/>
      <c r="AG525" s="169"/>
      <c r="AH525" s="169"/>
      <c r="AI525" s="169"/>
      <c r="AJ525" s="169"/>
      <c r="AK525" s="169"/>
      <c r="AL525" s="169"/>
      <c r="AM525" s="12"/>
      <c r="AN525" s="158">
        <f>+AN519+AN521+AN523</f>
        <v>0</v>
      </c>
      <c r="AO525" s="158"/>
      <c r="AP525" s="158"/>
      <c r="AQ525" s="158"/>
      <c r="AR525" s="158"/>
      <c r="AS525" s="158"/>
      <c r="AT525" s="158"/>
      <c r="AU525" s="158"/>
      <c r="AV525" s="158"/>
      <c r="AW525" s="60"/>
      <c r="AX525" s="60"/>
      <c r="AY525" s="60"/>
      <c r="AZ525" s="60"/>
      <c r="BA525" s="60"/>
      <c r="BB525" s="60"/>
      <c r="BC525" s="60"/>
      <c r="BD525" s="13"/>
    </row>
    <row r="526" spans="2:56" s="97" customFormat="1" ht="4.9000000000000004" customHeight="1" x14ac:dyDescent="0.25">
      <c r="B526" s="11"/>
      <c r="C526" s="35"/>
      <c r="D526" s="36"/>
      <c r="E526" s="36"/>
      <c r="F526" s="36"/>
      <c r="G526" s="3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12"/>
      <c r="AN526" s="130"/>
      <c r="AO526" s="130"/>
      <c r="AP526" s="130"/>
      <c r="AQ526" s="130"/>
      <c r="AR526" s="130"/>
      <c r="AS526" s="130"/>
      <c r="AT526" s="130"/>
      <c r="AU526" s="130"/>
      <c r="AV526" s="130"/>
      <c r="AW526" s="60"/>
      <c r="AX526" s="60"/>
      <c r="AY526" s="60"/>
      <c r="AZ526" s="60"/>
      <c r="BA526" s="60"/>
      <c r="BB526" s="60"/>
      <c r="BC526" s="60"/>
      <c r="BD526" s="13"/>
    </row>
    <row r="527" spans="2:56" s="97" customFormat="1" ht="12" customHeight="1" x14ac:dyDescent="0.25">
      <c r="B527" s="11"/>
      <c r="C527" s="35"/>
      <c r="D527" s="36"/>
      <c r="E527" s="36"/>
      <c r="F527" s="36"/>
      <c r="G527" s="36"/>
      <c r="H527" s="153" t="s">
        <v>189</v>
      </c>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153"/>
      <c r="AL527" s="153"/>
      <c r="AM527" s="153"/>
      <c r="AN527" s="153"/>
      <c r="AO527" s="153"/>
      <c r="AP527" s="153"/>
      <c r="AQ527" s="153"/>
      <c r="AR527" s="153"/>
      <c r="AS527" s="153"/>
      <c r="AT527" s="153"/>
      <c r="AU527" s="153"/>
      <c r="AV527" s="153"/>
      <c r="AW527" s="153"/>
      <c r="AX527" s="153"/>
      <c r="AY527" s="153"/>
      <c r="AZ527" s="153"/>
      <c r="BA527" s="153"/>
      <c r="BB527" s="153"/>
      <c r="BC527" s="153"/>
      <c r="BD527" s="13"/>
    </row>
    <row r="528" spans="2:56" s="97" customFormat="1" ht="4.9000000000000004" customHeight="1" x14ac:dyDescent="0.25">
      <c r="B528" s="11"/>
      <c r="C528" s="35"/>
      <c r="D528" s="36"/>
      <c r="E528" s="36"/>
      <c r="F528" s="36"/>
      <c r="G528" s="36"/>
      <c r="H528" s="98"/>
      <c r="I528" s="98"/>
      <c r="J528" s="98"/>
      <c r="K528" s="98"/>
      <c r="L528" s="98"/>
      <c r="M528" s="98"/>
      <c r="N528" s="98"/>
      <c r="O528" s="98"/>
      <c r="P528" s="98"/>
      <c r="Q528" s="98"/>
      <c r="R528" s="98"/>
      <c r="S528" s="98"/>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c r="AU528" s="98"/>
      <c r="AV528" s="98"/>
      <c r="AW528" s="98"/>
      <c r="AX528" s="98"/>
      <c r="AY528" s="98"/>
      <c r="AZ528" s="98"/>
      <c r="BA528" s="98"/>
      <c r="BB528" s="98"/>
      <c r="BC528" s="98"/>
      <c r="BD528" s="13"/>
    </row>
    <row r="529" spans="2:56" s="97" customFormat="1" ht="12" customHeight="1" x14ac:dyDescent="0.25">
      <c r="B529" s="11"/>
      <c r="C529" s="35"/>
      <c r="D529" s="36"/>
      <c r="E529" s="36"/>
      <c r="F529" s="36"/>
      <c r="G529" s="36"/>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2"/>
      <c r="AR529" s="172"/>
      <c r="AS529" s="172"/>
      <c r="AT529" s="172"/>
      <c r="AU529" s="172"/>
      <c r="AV529" s="172"/>
      <c r="AW529" s="172"/>
      <c r="AX529" s="172"/>
      <c r="AY529" s="172"/>
      <c r="AZ529" s="172"/>
      <c r="BA529" s="172"/>
      <c r="BB529" s="172"/>
      <c r="BC529" s="172"/>
      <c r="BD529" s="13"/>
    </row>
    <row r="530" spans="2:56" s="97" customFormat="1" ht="12" customHeight="1" x14ac:dyDescent="0.25">
      <c r="B530" s="11"/>
      <c r="C530" s="35"/>
      <c r="D530" s="36"/>
      <c r="E530" s="36"/>
      <c r="F530" s="36"/>
      <c r="G530" s="36"/>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13"/>
    </row>
    <row r="531" spans="2:56" ht="15" customHeight="1" x14ac:dyDescent="0.25">
      <c r="B531" s="11"/>
      <c r="C531" s="35"/>
      <c r="D531" s="161" t="s">
        <v>70</v>
      </c>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c r="AH531" s="161"/>
      <c r="AI531" s="161"/>
      <c r="AJ531" s="161"/>
      <c r="AK531" s="161"/>
      <c r="AL531" s="161"/>
      <c r="AM531" s="161"/>
      <c r="AN531" s="161"/>
      <c r="AO531" s="161"/>
      <c r="AP531" s="161"/>
      <c r="AQ531" s="161"/>
      <c r="AR531" s="161"/>
      <c r="AS531" s="161"/>
      <c r="AT531" s="161"/>
      <c r="AU531" s="161"/>
      <c r="AV531" s="161"/>
      <c r="AW531" s="161"/>
      <c r="AX531" s="161"/>
      <c r="AY531" s="161"/>
      <c r="AZ531" s="161"/>
      <c r="BA531" s="161"/>
      <c r="BB531" s="161"/>
      <c r="BC531" s="161"/>
      <c r="BD531" s="13"/>
    </row>
    <row r="532" spans="2:56" ht="12" customHeight="1" x14ac:dyDescent="0.25">
      <c r="B532" s="11"/>
      <c r="C532" s="35"/>
      <c r="D532" s="36"/>
      <c r="E532" s="36"/>
      <c r="F532" s="36"/>
      <c r="G532" s="36"/>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13"/>
    </row>
    <row r="533" spans="2:56" ht="12" customHeight="1" thickBot="1" x14ac:dyDescent="0.3">
      <c r="B533" s="11"/>
      <c r="C533" s="35"/>
      <c r="D533" s="36"/>
      <c r="E533" s="36"/>
      <c r="F533" s="36"/>
      <c r="G533" s="36"/>
      <c r="H533" s="170" t="s">
        <v>71</v>
      </c>
      <c r="I533" s="170"/>
      <c r="J533" s="170"/>
      <c r="K533" s="170"/>
      <c r="L533" s="170"/>
      <c r="M533" s="170"/>
      <c r="N533" s="36"/>
      <c r="O533" s="163" t="s">
        <v>59</v>
      </c>
      <c r="P533" s="163"/>
      <c r="Q533" s="163"/>
      <c r="R533" s="163"/>
      <c r="S533" s="163"/>
      <c r="T533" s="163"/>
      <c r="U533" s="163"/>
      <c r="V533" s="163"/>
      <c r="W533" s="163"/>
      <c r="X533" s="163"/>
      <c r="Y533" s="163"/>
      <c r="Z533" s="163"/>
      <c r="AA533" s="163"/>
      <c r="AB533" s="163"/>
      <c r="AC533" s="163"/>
      <c r="AD533" s="163"/>
      <c r="AE533" s="163"/>
      <c r="AF533" s="163"/>
      <c r="AG533" s="163"/>
      <c r="AH533" s="163"/>
      <c r="AI533" s="163"/>
      <c r="AJ533" s="163"/>
      <c r="AK533" s="163"/>
      <c r="AL533" s="163"/>
      <c r="AM533" s="163"/>
      <c r="AN533" s="163"/>
      <c r="AO533" s="163"/>
      <c r="AP533" s="163"/>
      <c r="AQ533" s="163"/>
      <c r="AR533" s="163"/>
      <c r="AS533" s="163"/>
      <c r="AT533" s="163"/>
      <c r="AU533" s="163"/>
      <c r="AV533" s="163"/>
      <c r="AW533" s="163"/>
      <c r="AX533" s="163"/>
      <c r="AY533" s="163"/>
      <c r="AZ533" s="163"/>
      <c r="BA533" s="163"/>
      <c r="BB533" s="163"/>
      <c r="BC533" s="163"/>
      <c r="BD533" s="13"/>
    </row>
    <row r="534" spans="2:56" ht="4.9000000000000004" customHeight="1" x14ac:dyDescent="0.25">
      <c r="B534" s="11"/>
      <c r="C534" s="35"/>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60"/>
      <c r="AN534" s="60"/>
      <c r="AO534" s="60"/>
      <c r="AP534" s="60"/>
      <c r="AQ534" s="60"/>
      <c r="AR534" s="60"/>
      <c r="AS534" s="60"/>
      <c r="AT534" s="60"/>
      <c r="AU534" s="60"/>
      <c r="AV534" s="60"/>
      <c r="AW534" s="60"/>
      <c r="AX534" s="60"/>
      <c r="AY534" s="60"/>
      <c r="AZ534" s="60"/>
      <c r="BA534" s="60"/>
      <c r="BB534" s="60"/>
      <c r="BC534" s="60"/>
      <c r="BD534" s="13"/>
    </row>
    <row r="535" spans="2:56" ht="12" customHeight="1" thickBot="1" x14ac:dyDescent="0.3">
      <c r="B535" s="11"/>
      <c r="C535" s="35"/>
      <c r="D535" s="36"/>
      <c r="E535" s="36"/>
      <c r="F535" s="36"/>
      <c r="G535" s="36"/>
      <c r="H535" s="177" t="s">
        <v>72</v>
      </c>
      <c r="I535" s="177"/>
      <c r="J535" s="177"/>
      <c r="K535" s="177"/>
      <c r="L535" s="177"/>
      <c r="M535" s="177"/>
      <c r="N535" s="36"/>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8"/>
      <c r="AY535" s="178"/>
      <c r="AZ535" s="178"/>
      <c r="BA535" s="178"/>
      <c r="BB535" s="178"/>
      <c r="BC535" s="178"/>
      <c r="BD535" s="13"/>
    </row>
    <row r="536" spans="2:56" ht="12" customHeight="1" thickBot="1" x14ac:dyDescent="0.3">
      <c r="B536" s="11"/>
      <c r="C536" s="35"/>
      <c r="D536" s="36"/>
      <c r="E536" s="36"/>
      <c r="F536" s="36"/>
      <c r="G536" s="36"/>
      <c r="H536" s="177"/>
      <c r="I536" s="177"/>
      <c r="J536" s="177"/>
      <c r="K536" s="177"/>
      <c r="L536" s="177"/>
      <c r="M536" s="177"/>
      <c r="N536" s="60"/>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8"/>
      <c r="AY536" s="178"/>
      <c r="AZ536" s="178"/>
      <c r="BA536" s="178"/>
      <c r="BB536" s="178"/>
      <c r="BC536" s="178"/>
      <c r="BD536" s="13"/>
    </row>
    <row r="537" spans="2:56" s="97" customFormat="1" ht="12" customHeight="1" thickBot="1" x14ac:dyDescent="0.3">
      <c r="B537" s="11"/>
      <c r="C537" s="35"/>
      <c r="D537" s="36"/>
      <c r="E537" s="36"/>
      <c r="F537" s="36"/>
      <c r="G537" s="36"/>
      <c r="H537" s="177"/>
      <c r="I537" s="177"/>
      <c r="J537" s="177"/>
      <c r="K537" s="177"/>
      <c r="L537" s="177"/>
      <c r="M537" s="177"/>
      <c r="N537" s="60"/>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8"/>
      <c r="AY537" s="178"/>
      <c r="AZ537" s="178"/>
      <c r="BA537" s="178"/>
      <c r="BB537" s="178"/>
      <c r="BC537" s="178"/>
      <c r="BD537" s="13"/>
    </row>
    <row r="538" spans="2:56" s="97" customFormat="1" ht="12" customHeight="1" thickBot="1" x14ac:dyDescent="0.3">
      <c r="B538" s="11"/>
      <c r="C538" s="35"/>
      <c r="D538" s="36"/>
      <c r="E538" s="36"/>
      <c r="F538" s="36"/>
      <c r="G538" s="36"/>
      <c r="H538" s="177"/>
      <c r="I538" s="177"/>
      <c r="J538" s="177"/>
      <c r="K538" s="177"/>
      <c r="L538" s="177"/>
      <c r="M538" s="177"/>
      <c r="N538" s="60"/>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8"/>
      <c r="AL538" s="178"/>
      <c r="AM538" s="178"/>
      <c r="AN538" s="178"/>
      <c r="AO538" s="178"/>
      <c r="AP538" s="178"/>
      <c r="AQ538" s="178"/>
      <c r="AR538" s="178"/>
      <c r="AS538" s="178"/>
      <c r="AT538" s="178"/>
      <c r="AU538" s="178"/>
      <c r="AV538" s="178"/>
      <c r="AW538" s="178"/>
      <c r="AX538" s="178"/>
      <c r="AY538" s="178"/>
      <c r="AZ538" s="178"/>
      <c r="BA538" s="178"/>
      <c r="BB538" s="178"/>
      <c r="BC538" s="178"/>
      <c r="BD538" s="13"/>
    </row>
    <row r="539" spans="2:56" ht="12" customHeight="1" thickBot="1" x14ac:dyDescent="0.3">
      <c r="B539" s="11"/>
      <c r="C539" s="35"/>
      <c r="D539" s="36"/>
      <c r="E539" s="36"/>
      <c r="F539" s="36"/>
      <c r="G539" s="36"/>
      <c r="H539" s="177"/>
      <c r="I539" s="177"/>
      <c r="J539" s="177"/>
      <c r="K539" s="177"/>
      <c r="L539" s="177"/>
      <c r="M539" s="177"/>
      <c r="N539" s="60"/>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8"/>
      <c r="AL539" s="178"/>
      <c r="AM539" s="178"/>
      <c r="AN539" s="178"/>
      <c r="AO539" s="178"/>
      <c r="AP539" s="178"/>
      <c r="AQ539" s="178"/>
      <c r="AR539" s="178"/>
      <c r="AS539" s="178"/>
      <c r="AT539" s="178"/>
      <c r="AU539" s="178"/>
      <c r="AV539" s="178"/>
      <c r="AW539" s="178"/>
      <c r="AX539" s="178"/>
      <c r="AY539" s="178"/>
      <c r="AZ539" s="178"/>
      <c r="BA539" s="178"/>
      <c r="BB539" s="178"/>
      <c r="BC539" s="178"/>
      <c r="BD539" s="13"/>
    </row>
    <row r="540" spans="2:56" ht="12" customHeight="1" thickBot="1" x14ac:dyDescent="0.3">
      <c r="B540" s="11"/>
      <c r="C540" s="35"/>
      <c r="D540" s="36"/>
      <c r="E540" s="36"/>
      <c r="F540" s="36"/>
      <c r="G540" s="36"/>
      <c r="H540" s="177"/>
      <c r="I540" s="177"/>
      <c r="J540" s="177"/>
      <c r="K540" s="177"/>
      <c r="L540" s="177"/>
      <c r="M540" s="177"/>
      <c r="N540" s="60"/>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8"/>
      <c r="AL540" s="178"/>
      <c r="AM540" s="178"/>
      <c r="AN540" s="178"/>
      <c r="AO540" s="178"/>
      <c r="AP540" s="178"/>
      <c r="AQ540" s="178"/>
      <c r="AR540" s="178"/>
      <c r="AS540" s="178"/>
      <c r="AT540" s="178"/>
      <c r="AU540" s="178"/>
      <c r="AV540" s="178"/>
      <c r="AW540" s="178"/>
      <c r="AX540" s="178"/>
      <c r="AY540" s="178"/>
      <c r="AZ540" s="178"/>
      <c r="BA540" s="178"/>
      <c r="BB540" s="178"/>
      <c r="BC540" s="178"/>
      <c r="BD540" s="13"/>
    </row>
    <row r="541" spans="2:56" ht="12" customHeight="1" thickBot="1" x14ac:dyDescent="0.3">
      <c r="B541" s="11"/>
      <c r="C541" s="35"/>
      <c r="D541" s="36"/>
      <c r="E541" s="36"/>
      <c r="F541" s="36"/>
      <c r="G541" s="36"/>
      <c r="H541" s="177"/>
      <c r="I541" s="177"/>
      <c r="J541" s="177"/>
      <c r="K541" s="177"/>
      <c r="L541" s="177"/>
      <c r="M541" s="177"/>
      <c r="N541" s="60"/>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8"/>
      <c r="AL541" s="178"/>
      <c r="AM541" s="178"/>
      <c r="AN541" s="178"/>
      <c r="AO541" s="178"/>
      <c r="AP541" s="178"/>
      <c r="AQ541" s="178"/>
      <c r="AR541" s="178"/>
      <c r="AS541" s="178"/>
      <c r="AT541" s="178"/>
      <c r="AU541" s="178"/>
      <c r="AV541" s="178"/>
      <c r="AW541" s="178"/>
      <c r="AX541" s="178"/>
      <c r="AY541" s="178"/>
      <c r="AZ541" s="178"/>
      <c r="BA541" s="178"/>
      <c r="BB541" s="178"/>
      <c r="BC541" s="178"/>
      <c r="BD541" s="13"/>
    </row>
    <row r="542" spans="2:56" ht="12" customHeight="1" x14ac:dyDescent="0.25">
      <c r="B542" s="11"/>
      <c r="C542" s="35"/>
      <c r="D542" s="36"/>
      <c r="E542" s="36"/>
      <c r="F542" s="36"/>
      <c r="G542" s="36"/>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13"/>
    </row>
    <row r="543" spans="2:56" ht="12" customHeight="1" thickBot="1" x14ac:dyDescent="0.3">
      <c r="B543" s="11"/>
      <c r="C543" s="35"/>
      <c r="D543" s="36"/>
      <c r="E543" s="36"/>
      <c r="F543" s="36"/>
      <c r="G543" s="36"/>
      <c r="H543" s="177" t="s">
        <v>74</v>
      </c>
      <c r="I543" s="177"/>
      <c r="J543" s="177"/>
      <c r="K543" s="177"/>
      <c r="L543" s="177"/>
      <c r="M543" s="177"/>
      <c r="N543" s="36"/>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8"/>
      <c r="AL543" s="178"/>
      <c r="AM543" s="178"/>
      <c r="AN543" s="178"/>
      <c r="AO543" s="178"/>
      <c r="AP543" s="178"/>
      <c r="AQ543" s="178"/>
      <c r="AR543" s="178"/>
      <c r="AS543" s="178"/>
      <c r="AT543" s="178"/>
      <c r="AU543" s="178"/>
      <c r="AV543" s="178"/>
      <c r="AW543" s="178"/>
      <c r="AX543" s="178"/>
      <c r="AY543" s="178"/>
      <c r="AZ543" s="178"/>
      <c r="BA543" s="178"/>
      <c r="BB543" s="178"/>
      <c r="BC543" s="178"/>
      <c r="BD543" s="13"/>
    </row>
    <row r="544" spans="2:56" ht="12" customHeight="1" thickBot="1" x14ac:dyDescent="0.3">
      <c r="B544" s="11"/>
      <c r="C544" s="35"/>
      <c r="D544" s="36"/>
      <c r="E544" s="36"/>
      <c r="F544" s="36"/>
      <c r="G544" s="36"/>
      <c r="H544" s="177"/>
      <c r="I544" s="177"/>
      <c r="J544" s="177"/>
      <c r="K544" s="177"/>
      <c r="L544" s="177"/>
      <c r="M544" s="177"/>
      <c r="N544" s="60"/>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8"/>
      <c r="AL544" s="178"/>
      <c r="AM544" s="178"/>
      <c r="AN544" s="178"/>
      <c r="AO544" s="178"/>
      <c r="AP544" s="178"/>
      <c r="AQ544" s="178"/>
      <c r="AR544" s="178"/>
      <c r="AS544" s="178"/>
      <c r="AT544" s="178"/>
      <c r="AU544" s="178"/>
      <c r="AV544" s="178"/>
      <c r="AW544" s="178"/>
      <c r="AX544" s="178"/>
      <c r="AY544" s="178"/>
      <c r="AZ544" s="178"/>
      <c r="BA544" s="178"/>
      <c r="BB544" s="178"/>
      <c r="BC544" s="178"/>
      <c r="BD544" s="13"/>
    </row>
    <row r="545" spans="2:56" s="97" customFormat="1" ht="12" customHeight="1" thickBot="1" x14ac:dyDescent="0.3">
      <c r="B545" s="11"/>
      <c r="C545" s="35"/>
      <c r="D545" s="36"/>
      <c r="E545" s="36"/>
      <c r="F545" s="36"/>
      <c r="G545" s="36"/>
      <c r="H545" s="177"/>
      <c r="I545" s="177"/>
      <c r="J545" s="177"/>
      <c r="K545" s="177"/>
      <c r="L545" s="177"/>
      <c r="M545" s="177"/>
      <c r="N545" s="60"/>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8"/>
      <c r="AL545" s="178"/>
      <c r="AM545" s="178"/>
      <c r="AN545" s="178"/>
      <c r="AO545" s="178"/>
      <c r="AP545" s="178"/>
      <c r="AQ545" s="178"/>
      <c r="AR545" s="178"/>
      <c r="AS545" s="178"/>
      <c r="AT545" s="178"/>
      <c r="AU545" s="178"/>
      <c r="AV545" s="178"/>
      <c r="AW545" s="178"/>
      <c r="AX545" s="178"/>
      <c r="AY545" s="178"/>
      <c r="AZ545" s="178"/>
      <c r="BA545" s="178"/>
      <c r="BB545" s="178"/>
      <c r="BC545" s="178"/>
      <c r="BD545" s="13"/>
    </row>
    <row r="546" spans="2:56" ht="12" customHeight="1" thickBot="1" x14ac:dyDescent="0.3">
      <c r="B546" s="11"/>
      <c r="C546" s="35"/>
      <c r="D546" s="36"/>
      <c r="E546" s="36"/>
      <c r="F546" s="36"/>
      <c r="G546" s="36"/>
      <c r="H546" s="177"/>
      <c r="I546" s="177"/>
      <c r="J546" s="177"/>
      <c r="K546" s="177"/>
      <c r="L546" s="177"/>
      <c r="M546" s="177"/>
      <c r="N546" s="60"/>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8"/>
      <c r="AL546" s="178"/>
      <c r="AM546" s="178"/>
      <c r="AN546" s="178"/>
      <c r="AO546" s="178"/>
      <c r="AP546" s="178"/>
      <c r="AQ546" s="178"/>
      <c r="AR546" s="178"/>
      <c r="AS546" s="178"/>
      <c r="AT546" s="178"/>
      <c r="AU546" s="178"/>
      <c r="AV546" s="178"/>
      <c r="AW546" s="178"/>
      <c r="AX546" s="178"/>
      <c r="AY546" s="178"/>
      <c r="AZ546" s="178"/>
      <c r="BA546" s="178"/>
      <c r="BB546" s="178"/>
      <c r="BC546" s="178"/>
      <c r="BD546" s="13"/>
    </row>
    <row r="547" spans="2:56" ht="12" customHeight="1" thickBot="1" x14ac:dyDescent="0.3">
      <c r="B547" s="11"/>
      <c r="C547" s="35"/>
      <c r="D547" s="36"/>
      <c r="E547" s="36"/>
      <c r="F547" s="36"/>
      <c r="G547" s="36"/>
      <c r="H547" s="177"/>
      <c r="I547" s="177"/>
      <c r="J547" s="177"/>
      <c r="K547" s="177"/>
      <c r="L547" s="177"/>
      <c r="M547" s="177"/>
      <c r="N547" s="60"/>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8"/>
      <c r="AL547" s="178"/>
      <c r="AM547" s="178"/>
      <c r="AN547" s="178"/>
      <c r="AO547" s="178"/>
      <c r="AP547" s="178"/>
      <c r="AQ547" s="178"/>
      <c r="AR547" s="178"/>
      <c r="AS547" s="178"/>
      <c r="AT547" s="178"/>
      <c r="AU547" s="178"/>
      <c r="AV547" s="178"/>
      <c r="AW547" s="178"/>
      <c r="AX547" s="178"/>
      <c r="AY547" s="178"/>
      <c r="AZ547" s="178"/>
      <c r="BA547" s="178"/>
      <c r="BB547" s="178"/>
      <c r="BC547" s="178"/>
      <c r="BD547" s="13"/>
    </row>
    <row r="548" spans="2:56" ht="12" customHeight="1" thickBot="1" x14ac:dyDescent="0.3">
      <c r="B548" s="11"/>
      <c r="C548" s="35"/>
      <c r="D548" s="36"/>
      <c r="E548" s="36"/>
      <c r="F548" s="36"/>
      <c r="G548" s="36"/>
      <c r="H548" s="177"/>
      <c r="I548" s="177"/>
      <c r="J548" s="177"/>
      <c r="K548" s="177"/>
      <c r="L548" s="177"/>
      <c r="M548" s="177"/>
      <c r="N548" s="60"/>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8"/>
      <c r="AL548" s="178"/>
      <c r="AM548" s="178"/>
      <c r="AN548" s="178"/>
      <c r="AO548" s="178"/>
      <c r="AP548" s="178"/>
      <c r="AQ548" s="178"/>
      <c r="AR548" s="178"/>
      <c r="AS548" s="178"/>
      <c r="AT548" s="178"/>
      <c r="AU548" s="178"/>
      <c r="AV548" s="178"/>
      <c r="AW548" s="178"/>
      <c r="AX548" s="178"/>
      <c r="AY548" s="178"/>
      <c r="AZ548" s="178"/>
      <c r="BA548" s="178"/>
      <c r="BB548" s="178"/>
      <c r="BC548" s="178"/>
      <c r="BD548" s="13"/>
    </row>
    <row r="549" spans="2:56" ht="12" customHeight="1" x14ac:dyDescent="0.25">
      <c r="B549" s="11"/>
      <c r="C549" s="35"/>
      <c r="D549" s="36"/>
      <c r="E549" s="36"/>
      <c r="F549" s="36"/>
      <c r="G549" s="36"/>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13"/>
    </row>
    <row r="550" spans="2:56" ht="12" customHeight="1" thickBot="1" x14ac:dyDescent="0.3">
      <c r="B550" s="11"/>
      <c r="C550" s="35"/>
      <c r="D550" s="36"/>
      <c r="E550" s="36"/>
      <c r="F550" s="36"/>
      <c r="G550" s="36"/>
      <c r="H550" s="177" t="s">
        <v>73</v>
      </c>
      <c r="I550" s="177"/>
      <c r="J550" s="177"/>
      <c r="K550" s="177"/>
      <c r="L550" s="177"/>
      <c r="M550" s="177"/>
      <c r="N550" s="36"/>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8"/>
      <c r="AL550" s="178"/>
      <c r="AM550" s="178"/>
      <c r="AN550" s="178"/>
      <c r="AO550" s="178"/>
      <c r="AP550" s="178"/>
      <c r="AQ550" s="178"/>
      <c r="AR550" s="178"/>
      <c r="AS550" s="178"/>
      <c r="AT550" s="178"/>
      <c r="AU550" s="178"/>
      <c r="AV550" s="178"/>
      <c r="AW550" s="178"/>
      <c r="AX550" s="178"/>
      <c r="AY550" s="178"/>
      <c r="AZ550" s="178"/>
      <c r="BA550" s="178"/>
      <c r="BB550" s="178"/>
      <c r="BC550" s="178"/>
      <c r="BD550" s="13"/>
    </row>
    <row r="551" spans="2:56" ht="12" customHeight="1" thickBot="1" x14ac:dyDescent="0.3">
      <c r="B551" s="11"/>
      <c r="C551" s="35"/>
      <c r="D551" s="36"/>
      <c r="E551" s="36"/>
      <c r="F551" s="36"/>
      <c r="G551" s="36"/>
      <c r="H551" s="177"/>
      <c r="I551" s="177"/>
      <c r="J551" s="177"/>
      <c r="K551" s="177"/>
      <c r="L551" s="177"/>
      <c r="M551" s="177"/>
      <c r="N551" s="60"/>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8"/>
      <c r="AL551" s="178"/>
      <c r="AM551" s="178"/>
      <c r="AN551" s="178"/>
      <c r="AO551" s="178"/>
      <c r="AP551" s="178"/>
      <c r="AQ551" s="178"/>
      <c r="AR551" s="178"/>
      <c r="AS551" s="178"/>
      <c r="AT551" s="178"/>
      <c r="AU551" s="178"/>
      <c r="AV551" s="178"/>
      <c r="AW551" s="178"/>
      <c r="AX551" s="178"/>
      <c r="AY551" s="178"/>
      <c r="AZ551" s="178"/>
      <c r="BA551" s="178"/>
      <c r="BB551" s="178"/>
      <c r="BC551" s="178"/>
      <c r="BD551" s="13"/>
    </row>
    <row r="552" spans="2:56" s="97" customFormat="1" ht="12" customHeight="1" thickBot="1" x14ac:dyDescent="0.3">
      <c r="B552" s="11"/>
      <c r="C552" s="35"/>
      <c r="D552" s="36"/>
      <c r="E552" s="36"/>
      <c r="F552" s="36"/>
      <c r="G552" s="36"/>
      <c r="H552" s="177"/>
      <c r="I552" s="177"/>
      <c r="J552" s="177"/>
      <c r="K552" s="177"/>
      <c r="L552" s="177"/>
      <c r="M552" s="177"/>
      <c r="N552" s="60"/>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8"/>
      <c r="AN552" s="178"/>
      <c r="AO552" s="178"/>
      <c r="AP552" s="178"/>
      <c r="AQ552" s="178"/>
      <c r="AR552" s="178"/>
      <c r="AS552" s="178"/>
      <c r="AT552" s="178"/>
      <c r="AU552" s="178"/>
      <c r="AV552" s="178"/>
      <c r="AW552" s="178"/>
      <c r="AX552" s="178"/>
      <c r="AY552" s="178"/>
      <c r="AZ552" s="178"/>
      <c r="BA552" s="178"/>
      <c r="BB552" s="178"/>
      <c r="BC552" s="178"/>
      <c r="BD552" s="13"/>
    </row>
    <row r="553" spans="2:56" ht="12" customHeight="1" thickBot="1" x14ac:dyDescent="0.3">
      <c r="B553" s="11"/>
      <c r="C553" s="35"/>
      <c r="D553" s="36"/>
      <c r="E553" s="36"/>
      <c r="F553" s="36"/>
      <c r="G553" s="36"/>
      <c r="H553" s="177"/>
      <c r="I553" s="177"/>
      <c r="J553" s="177"/>
      <c r="K553" s="177"/>
      <c r="L553" s="177"/>
      <c r="M553" s="177"/>
      <c r="N553" s="60"/>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8"/>
      <c r="AL553" s="178"/>
      <c r="AM553" s="178"/>
      <c r="AN553" s="178"/>
      <c r="AO553" s="178"/>
      <c r="AP553" s="178"/>
      <c r="AQ553" s="178"/>
      <c r="AR553" s="178"/>
      <c r="AS553" s="178"/>
      <c r="AT553" s="178"/>
      <c r="AU553" s="178"/>
      <c r="AV553" s="178"/>
      <c r="AW553" s="178"/>
      <c r="AX553" s="178"/>
      <c r="AY553" s="178"/>
      <c r="AZ553" s="178"/>
      <c r="BA553" s="178"/>
      <c r="BB553" s="178"/>
      <c r="BC553" s="178"/>
      <c r="BD553" s="13"/>
    </row>
    <row r="554" spans="2:56" ht="12" customHeight="1" thickBot="1" x14ac:dyDescent="0.3">
      <c r="B554" s="11"/>
      <c r="C554" s="35"/>
      <c r="D554" s="36"/>
      <c r="E554" s="36"/>
      <c r="F554" s="36"/>
      <c r="G554" s="36"/>
      <c r="H554" s="177"/>
      <c r="I554" s="177"/>
      <c r="J554" s="177"/>
      <c r="K554" s="177"/>
      <c r="L554" s="177"/>
      <c r="M554" s="177"/>
      <c r="N554" s="60"/>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8"/>
      <c r="AL554" s="178"/>
      <c r="AM554" s="178"/>
      <c r="AN554" s="178"/>
      <c r="AO554" s="178"/>
      <c r="AP554" s="178"/>
      <c r="AQ554" s="178"/>
      <c r="AR554" s="178"/>
      <c r="AS554" s="178"/>
      <c r="AT554" s="178"/>
      <c r="AU554" s="178"/>
      <c r="AV554" s="178"/>
      <c r="AW554" s="178"/>
      <c r="AX554" s="178"/>
      <c r="AY554" s="178"/>
      <c r="AZ554" s="178"/>
      <c r="BA554" s="178"/>
      <c r="BB554" s="178"/>
      <c r="BC554" s="178"/>
      <c r="BD554" s="13"/>
    </row>
    <row r="555" spans="2:56" ht="12" customHeight="1" thickBot="1" x14ac:dyDescent="0.3">
      <c r="B555" s="11"/>
      <c r="C555" s="35"/>
      <c r="D555" s="36"/>
      <c r="E555" s="36"/>
      <c r="F555" s="36"/>
      <c r="G555" s="36"/>
      <c r="H555" s="177"/>
      <c r="I555" s="177"/>
      <c r="J555" s="177"/>
      <c r="K555" s="177"/>
      <c r="L555" s="177"/>
      <c r="M555" s="177"/>
      <c r="N555" s="60"/>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8"/>
      <c r="AL555" s="178"/>
      <c r="AM555" s="178"/>
      <c r="AN555" s="178"/>
      <c r="AO555" s="178"/>
      <c r="AP555" s="178"/>
      <c r="AQ555" s="178"/>
      <c r="AR555" s="178"/>
      <c r="AS555" s="178"/>
      <c r="AT555" s="178"/>
      <c r="AU555" s="178"/>
      <c r="AV555" s="178"/>
      <c r="AW555" s="178"/>
      <c r="AX555" s="178"/>
      <c r="AY555" s="178"/>
      <c r="AZ555" s="178"/>
      <c r="BA555" s="178"/>
      <c r="BB555" s="178"/>
      <c r="BC555" s="178"/>
      <c r="BD555" s="13"/>
    </row>
    <row r="556" spans="2:56" ht="12" customHeight="1" thickBot="1" x14ac:dyDescent="0.3">
      <c r="B556" s="11"/>
      <c r="C556" s="50"/>
      <c r="D556" s="51"/>
      <c r="E556" s="51"/>
      <c r="F556" s="51"/>
      <c r="G556" s="51"/>
      <c r="H556" s="73"/>
      <c r="I556" s="73"/>
      <c r="J556" s="73"/>
      <c r="K556" s="73"/>
      <c r="L556" s="73"/>
      <c r="M556" s="73"/>
      <c r="N556" s="73"/>
      <c r="O556" s="73"/>
      <c r="P556" s="73"/>
      <c r="Q556" s="73"/>
      <c r="R556" s="73"/>
      <c r="S556" s="73"/>
      <c r="T556" s="73"/>
      <c r="U556" s="73"/>
      <c r="V556" s="73"/>
      <c r="W556" s="73"/>
      <c r="X556" s="73"/>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53"/>
    </row>
    <row r="557" spans="2:56" ht="12" customHeight="1" thickBot="1" x14ac:dyDescent="0.3">
      <c r="B557" s="11"/>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12"/>
      <c r="AN557" s="12"/>
      <c r="AO557" s="12"/>
      <c r="AP557" s="12"/>
      <c r="AQ557" s="12"/>
      <c r="AR557" s="12"/>
      <c r="AS557" s="12"/>
      <c r="AT557" s="12"/>
      <c r="AU557" s="12"/>
      <c r="AV557" s="12"/>
      <c r="AW557" s="12"/>
      <c r="AX557" s="12"/>
      <c r="AY557" s="12"/>
      <c r="AZ557" s="12"/>
      <c r="BA557" s="12"/>
      <c r="BB557" s="12"/>
      <c r="BC557" s="12"/>
      <c r="BD557" s="12"/>
    </row>
    <row r="558" spans="2:56" s="82" customFormat="1" ht="12" customHeight="1" x14ac:dyDescent="0.25">
      <c r="B558" s="11"/>
      <c r="C558" s="33"/>
      <c r="D558" s="34"/>
      <c r="E558" s="34"/>
      <c r="F558" s="34"/>
      <c r="G558" s="34"/>
      <c r="H558" s="77"/>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77"/>
      <c r="AR558" s="77"/>
      <c r="AS558" s="77"/>
      <c r="AT558" s="77"/>
      <c r="AU558" s="77"/>
      <c r="AV558" s="77"/>
      <c r="AW558" s="77"/>
      <c r="AX558" s="77"/>
      <c r="AY558" s="77"/>
      <c r="AZ558" s="77"/>
      <c r="BA558" s="77"/>
      <c r="BB558" s="77"/>
      <c r="BC558" s="77"/>
      <c r="BD558" s="38"/>
    </row>
    <row r="559" spans="2:56" s="82" customFormat="1" ht="12" customHeight="1" x14ac:dyDescent="0.25">
      <c r="B559" s="11"/>
      <c r="C559" s="35"/>
      <c r="D559" s="201" t="str">
        <f>IF(Analitika!D115=Analitika!E115," ","Aplikacija nije popunjena do kraja. Postoje podaci koji nisu unijeti")</f>
        <v>Aplikacija nije popunjena do kraja. Postoje podaci koji nisu unijeti</v>
      </c>
      <c r="E559" s="201"/>
      <c r="F559" s="201"/>
      <c r="G559" s="201"/>
      <c r="H559" s="201"/>
      <c r="I559" s="201"/>
      <c r="J559" s="201"/>
      <c r="K559" s="201"/>
      <c r="L559" s="201"/>
      <c r="M559" s="201"/>
      <c r="N559" s="201"/>
      <c r="O559" s="201"/>
      <c r="P559" s="201"/>
      <c r="Q559" s="201"/>
      <c r="R559" s="201"/>
      <c r="S559" s="201"/>
      <c r="T559" s="201"/>
      <c r="U559" s="201"/>
      <c r="V559" s="201"/>
      <c r="W559" s="201"/>
      <c r="X559" s="201"/>
      <c r="Y559" s="201"/>
      <c r="Z559" s="201"/>
      <c r="AA559" s="201"/>
      <c r="AB559" s="201"/>
      <c r="AC559" s="201"/>
      <c r="AD559" s="201"/>
      <c r="AE559" s="201"/>
      <c r="AF559" s="201"/>
      <c r="AG559" s="201"/>
      <c r="AH559" s="201"/>
      <c r="AI559" s="201"/>
      <c r="AJ559" s="201"/>
      <c r="AK559" s="201"/>
      <c r="AL559" s="201"/>
      <c r="AM559" s="201"/>
      <c r="AN559" s="201"/>
      <c r="AO559" s="201"/>
      <c r="AP559" s="201"/>
      <c r="AQ559" s="201"/>
      <c r="AR559" s="201"/>
      <c r="AS559" s="201"/>
      <c r="AT559" s="201"/>
      <c r="AU559" s="201"/>
      <c r="AV559" s="201"/>
      <c r="AW559" s="201"/>
      <c r="AX559" s="201"/>
      <c r="AY559" s="201"/>
      <c r="AZ559" s="201"/>
      <c r="BA559" s="201"/>
      <c r="BB559" s="201"/>
      <c r="BC559" s="60"/>
      <c r="BD559" s="13"/>
    </row>
    <row r="560" spans="2:56" s="82" customFormat="1" ht="12" customHeight="1" x14ac:dyDescent="0.25">
      <c r="B560" s="11"/>
      <c r="C560" s="35"/>
      <c r="D560" s="201"/>
      <c r="E560" s="201"/>
      <c r="F560" s="201"/>
      <c r="G560" s="201"/>
      <c r="H560" s="201"/>
      <c r="I560" s="201"/>
      <c r="J560" s="201"/>
      <c r="K560" s="201"/>
      <c r="L560" s="201"/>
      <c r="M560" s="201"/>
      <c r="N560" s="201"/>
      <c r="O560" s="201"/>
      <c r="P560" s="201"/>
      <c r="Q560" s="201"/>
      <c r="R560" s="201"/>
      <c r="S560" s="201"/>
      <c r="T560" s="201"/>
      <c r="U560" s="201"/>
      <c r="V560" s="201"/>
      <c r="W560" s="201"/>
      <c r="X560" s="201"/>
      <c r="Y560" s="201"/>
      <c r="Z560" s="201"/>
      <c r="AA560" s="201"/>
      <c r="AB560" s="201"/>
      <c r="AC560" s="201"/>
      <c r="AD560" s="201"/>
      <c r="AE560" s="201"/>
      <c r="AF560" s="201"/>
      <c r="AG560" s="201"/>
      <c r="AH560" s="201"/>
      <c r="AI560" s="201"/>
      <c r="AJ560" s="201"/>
      <c r="AK560" s="201"/>
      <c r="AL560" s="201"/>
      <c r="AM560" s="201"/>
      <c r="AN560" s="201"/>
      <c r="AO560" s="201"/>
      <c r="AP560" s="201"/>
      <c r="AQ560" s="201"/>
      <c r="AR560" s="201"/>
      <c r="AS560" s="201"/>
      <c r="AT560" s="201"/>
      <c r="AU560" s="201"/>
      <c r="AV560" s="201"/>
      <c r="AW560" s="201"/>
      <c r="AX560" s="201"/>
      <c r="AY560" s="201"/>
      <c r="AZ560" s="201"/>
      <c r="BA560" s="201"/>
      <c r="BB560" s="201"/>
      <c r="BC560" s="60"/>
      <c r="BD560" s="13"/>
    </row>
    <row r="561" spans="2:56" s="82" customFormat="1" ht="12" customHeight="1" x14ac:dyDescent="0.25">
      <c r="B561" s="11"/>
      <c r="C561" s="35"/>
      <c r="D561" s="201"/>
      <c r="E561" s="201"/>
      <c r="F561" s="201"/>
      <c r="G561" s="201"/>
      <c r="H561" s="201"/>
      <c r="I561" s="201"/>
      <c r="J561" s="201"/>
      <c r="K561" s="201"/>
      <c r="L561" s="201"/>
      <c r="M561" s="201"/>
      <c r="N561" s="201"/>
      <c r="O561" s="201"/>
      <c r="P561" s="201"/>
      <c r="Q561" s="201"/>
      <c r="R561" s="201"/>
      <c r="S561" s="201"/>
      <c r="T561" s="201"/>
      <c r="U561" s="201"/>
      <c r="V561" s="201"/>
      <c r="W561" s="201"/>
      <c r="X561" s="201"/>
      <c r="Y561" s="201"/>
      <c r="Z561" s="201"/>
      <c r="AA561" s="201"/>
      <c r="AB561" s="201"/>
      <c r="AC561" s="201"/>
      <c r="AD561" s="201"/>
      <c r="AE561" s="201"/>
      <c r="AF561" s="201"/>
      <c r="AG561" s="201"/>
      <c r="AH561" s="201"/>
      <c r="AI561" s="201"/>
      <c r="AJ561" s="201"/>
      <c r="AK561" s="201"/>
      <c r="AL561" s="201"/>
      <c r="AM561" s="201"/>
      <c r="AN561" s="201"/>
      <c r="AO561" s="201"/>
      <c r="AP561" s="201"/>
      <c r="AQ561" s="201"/>
      <c r="AR561" s="201"/>
      <c r="AS561" s="201"/>
      <c r="AT561" s="201"/>
      <c r="AU561" s="201"/>
      <c r="AV561" s="201"/>
      <c r="AW561" s="201"/>
      <c r="AX561" s="201"/>
      <c r="AY561" s="201"/>
      <c r="AZ561" s="201"/>
      <c r="BA561" s="201"/>
      <c r="BB561" s="201"/>
      <c r="BC561" s="60"/>
      <c r="BD561" s="13"/>
    </row>
    <row r="562" spans="2:56" s="82" customFormat="1" ht="12" customHeight="1" x14ac:dyDescent="0.25">
      <c r="B562" s="11"/>
      <c r="C562" s="35"/>
      <c r="D562" s="36"/>
      <c r="E562" s="36"/>
      <c r="F562" s="36"/>
      <c r="G562" s="3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13"/>
    </row>
    <row r="563" spans="2:56" x14ac:dyDescent="0.25">
      <c r="C563" s="87"/>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65"/>
    </row>
    <row r="564" spans="2:56" x14ac:dyDescent="0.25">
      <c r="C564" s="87"/>
      <c r="D564" s="183" t="s">
        <v>13</v>
      </c>
      <c r="E564" s="183"/>
      <c r="F564" s="183"/>
      <c r="G564" s="183"/>
      <c r="H564" s="183"/>
      <c r="I564" s="183"/>
      <c r="J564" s="183"/>
      <c r="K564" s="183"/>
      <c r="L564" s="183"/>
      <c r="M564" s="183"/>
      <c r="N564" s="183"/>
      <c r="O564" s="183"/>
      <c r="P564" s="183"/>
      <c r="Q564" s="183"/>
      <c r="R564" s="183"/>
      <c r="S564" s="183"/>
      <c r="T564" s="183"/>
      <c r="U564" s="183"/>
      <c r="V564" s="11"/>
      <c r="W564" s="11"/>
      <c r="X564" s="11"/>
      <c r="Y564" s="11"/>
      <c r="Z564" s="11"/>
      <c r="AA564" s="11"/>
      <c r="AB564" s="11"/>
      <c r="AC564" s="11"/>
      <c r="AD564" s="11"/>
      <c r="AE564" s="11"/>
      <c r="AF564" s="11"/>
      <c r="AG564" s="11"/>
      <c r="AH564" s="11"/>
      <c r="AI564" s="11"/>
      <c r="AJ564" s="11"/>
      <c r="AK564" s="11"/>
      <c r="AL564" s="183" t="s">
        <v>14</v>
      </c>
      <c r="AM564" s="183"/>
      <c r="AN564" s="183"/>
      <c r="AO564" s="183"/>
      <c r="AP564" s="183"/>
      <c r="AQ564" s="183"/>
      <c r="AR564" s="183"/>
      <c r="AS564" s="183"/>
      <c r="AT564" s="183"/>
      <c r="AU564" s="183"/>
      <c r="AV564" s="183"/>
      <c r="AW564" s="183"/>
      <c r="AX564" s="183"/>
      <c r="AY564" s="183"/>
      <c r="AZ564" s="183"/>
      <c r="BA564" s="183"/>
      <c r="BB564" s="183"/>
      <c r="BC564" s="183"/>
      <c r="BD564" s="65"/>
    </row>
    <row r="565" spans="2:56" x14ac:dyDescent="0.25">
      <c r="C565" s="87"/>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65"/>
    </row>
    <row r="566" spans="2:56" x14ac:dyDescent="0.25">
      <c r="C566" s="87"/>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65"/>
    </row>
    <row r="567" spans="2:56" ht="15" x14ac:dyDescent="0.25">
      <c r="C567" s="184"/>
      <c r="D567" s="185"/>
      <c r="E567" s="185"/>
      <c r="F567" s="185"/>
      <c r="G567" s="185"/>
      <c r="H567" s="185"/>
      <c r="I567" s="185"/>
      <c r="J567" s="185"/>
      <c r="K567" s="185"/>
      <c r="L567" s="185"/>
      <c r="M567" s="185"/>
      <c r="N567" s="185"/>
      <c r="O567" s="185"/>
      <c r="P567" s="185"/>
      <c r="Q567" s="185"/>
      <c r="R567" s="185"/>
      <c r="S567" s="185"/>
      <c r="T567" s="185"/>
      <c r="U567" s="185"/>
      <c r="V567" s="11"/>
      <c r="W567" s="11"/>
      <c r="X567" s="11"/>
      <c r="Y567" s="11"/>
      <c r="Z567" s="11"/>
      <c r="AA567" s="11"/>
      <c r="AB567" s="11"/>
      <c r="AC567" s="11"/>
      <c r="AD567" s="11"/>
      <c r="AE567" s="11"/>
      <c r="AF567" s="11"/>
      <c r="AG567" s="187" t="s">
        <v>15</v>
      </c>
      <c r="AH567" s="187"/>
      <c r="AI567" s="187"/>
      <c r="AJ567" s="11"/>
      <c r="AK567" s="11"/>
      <c r="AL567" s="185"/>
      <c r="AM567" s="185"/>
      <c r="AN567" s="185"/>
      <c r="AO567" s="185"/>
      <c r="AP567" s="185"/>
      <c r="AQ567" s="185"/>
      <c r="AR567" s="185"/>
      <c r="AS567" s="185"/>
      <c r="AT567" s="185"/>
      <c r="AU567" s="185"/>
      <c r="AV567" s="185"/>
      <c r="AW567" s="185"/>
      <c r="AX567" s="185"/>
      <c r="AY567" s="185"/>
      <c r="AZ567" s="185"/>
      <c r="BA567" s="185"/>
      <c r="BB567" s="185"/>
      <c r="BC567" s="185"/>
      <c r="BD567" s="186"/>
    </row>
    <row r="568" spans="2:56" ht="13.5" thickBot="1" x14ac:dyDescent="0.3">
      <c r="C568" s="88"/>
      <c r="D568" s="89"/>
      <c r="E568" s="89"/>
      <c r="F568" s="89"/>
      <c r="G568" s="89"/>
      <c r="H568" s="89"/>
      <c r="I568" s="89"/>
      <c r="J568" s="89"/>
      <c r="K568" s="89"/>
      <c r="L568" s="89"/>
      <c r="M568" s="89"/>
      <c r="N568" s="89"/>
      <c r="O568" s="89"/>
      <c r="P568" s="89"/>
      <c r="Q568" s="89"/>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c r="AU568" s="89"/>
      <c r="AV568" s="89"/>
      <c r="AW568" s="89"/>
      <c r="AX568" s="89"/>
      <c r="AY568" s="89"/>
      <c r="AZ568" s="89"/>
      <c r="BA568" s="89"/>
      <c r="BB568" s="89"/>
      <c r="BC568" s="89"/>
      <c r="BD568" s="90"/>
    </row>
    <row r="570" spans="2:56" x14ac:dyDescent="0.25">
      <c r="AP570" s="149" t="s">
        <v>154</v>
      </c>
      <c r="AQ570" s="149"/>
      <c r="AR570" s="149"/>
      <c r="AS570" s="149"/>
      <c r="AT570" s="149"/>
      <c r="AU570" s="149"/>
      <c r="AV570" s="149"/>
      <c r="AW570" s="149"/>
      <c r="AX570" s="149"/>
      <c r="AY570" s="149"/>
      <c r="AZ570" s="149"/>
      <c r="BA570" s="149"/>
      <c r="BB570" s="149"/>
      <c r="BC570" s="149"/>
      <c r="BD570" s="149"/>
    </row>
  </sheetData>
  <sheetProtection algorithmName="SHA-512" hashValue="eeGvmcGSeHsGax8BoA2hzF1/dJf20ScQuLz4FDiSm3dgGgave6YThQHQSPiONsMLs8QJx8kaJTzx9vO53pNj2g==" saltValue="EgUfCJOgvcJNwUrZzW5ONw==" spinCount="100000" sheet="1" objects="1" scenarios="1"/>
  <protectedRanges>
    <protectedRange sqref="O337 H345 H358 AT365 AT367 AT369 AT371 J371 H375 AN381 AN383 AN385 AN387 AN389 O389 AO403 AO405 AO410 AO412 O376" name="strana 5"/>
    <protectedRange sqref="I4 AV7 AV9 AF11 H23 H27 H31 H35 H39 H43 H57 H60" name="strana 1"/>
    <protectedRange sqref="H80 H90 O96 O98 O100 O102 O104 O106 AN106 AN104 AN102 AN100 AN98 AN96 O117 O123 O129 O135 O141" name="strana 2"/>
    <protectedRange sqref="O155 O167 O173 O179 O185 O191 AS200 AS202 AS204 H210 AS249 AS251 AS206:AS207 AS256 AS258 AS263 AS265" name="strana 3"/>
    <protectedRange sqref="AS233 AS236 AS239 AS242 H272 H275 H280 AS295 AS297 AS299 AS301 AS303 AS305" name="strana 4"/>
    <protectedRange sqref="H416 AN433 AN435 AN444 AN446 AN454 AN456 AN458 AO470 AO472 AO477 AO479 AN488 AN490" name="strana 6"/>
    <protectedRange sqref="AN508 AN510 AN519 AN521 AN523 H529 O535 O543 O550" name="strana 7"/>
  </protectedRanges>
  <mergeCells count="350">
    <mergeCell ref="D559:BB561"/>
    <mergeCell ref="H523:M523"/>
    <mergeCell ref="O523:AL523"/>
    <mergeCell ref="AN523:AV523"/>
    <mergeCell ref="H525:AL525"/>
    <mergeCell ref="AN525:AV525"/>
    <mergeCell ref="H514:BC515"/>
    <mergeCell ref="H517:M517"/>
    <mergeCell ref="O517:AL517"/>
    <mergeCell ref="AN517:AV517"/>
    <mergeCell ref="H519:M519"/>
    <mergeCell ref="O519:AL519"/>
    <mergeCell ref="AN519:AV519"/>
    <mergeCell ref="H521:M521"/>
    <mergeCell ref="O521:AL521"/>
    <mergeCell ref="AN521:AV521"/>
    <mergeCell ref="O550:BC555"/>
    <mergeCell ref="H535:M541"/>
    <mergeCell ref="H543:M548"/>
    <mergeCell ref="H550:M555"/>
    <mergeCell ref="D531:BC531"/>
    <mergeCell ref="H533:M533"/>
    <mergeCell ref="O533:BC533"/>
    <mergeCell ref="O535:BC541"/>
    <mergeCell ref="H508:M508"/>
    <mergeCell ref="O508:AL508"/>
    <mergeCell ref="AN508:AV508"/>
    <mergeCell ref="H510:M510"/>
    <mergeCell ref="O510:AL510"/>
    <mergeCell ref="AN510:AV510"/>
    <mergeCell ref="H512:AL512"/>
    <mergeCell ref="AN512:AV512"/>
    <mergeCell ref="H490:M490"/>
    <mergeCell ref="O490:AL490"/>
    <mergeCell ref="AN490:AV490"/>
    <mergeCell ref="H492:AL492"/>
    <mergeCell ref="AN492:AV492"/>
    <mergeCell ref="H494:BC495"/>
    <mergeCell ref="H506:M506"/>
    <mergeCell ref="O506:AL506"/>
    <mergeCell ref="AN506:AV506"/>
    <mergeCell ref="AO477:AW477"/>
    <mergeCell ref="H479:AM479"/>
    <mergeCell ref="AO479:AW479"/>
    <mergeCell ref="H482:BC483"/>
    <mergeCell ref="H486:M486"/>
    <mergeCell ref="O486:AL486"/>
    <mergeCell ref="AN486:AV486"/>
    <mergeCell ref="H488:M488"/>
    <mergeCell ref="O488:AL488"/>
    <mergeCell ref="AN488:AV488"/>
    <mergeCell ref="H466:BC466"/>
    <mergeCell ref="H452:M452"/>
    <mergeCell ref="O452:AL452"/>
    <mergeCell ref="AN452:AV452"/>
    <mergeCell ref="H454:M454"/>
    <mergeCell ref="O454:AL454"/>
    <mergeCell ref="AN454:AV454"/>
    <mergeCell ref="H458:M458"/>
    <mergeCell ref="O458:AL458"/>
    <mergeCell ref="AN458:AV458"/>
    <mergeCell ref="H79:BC79"/>
    <mergeCell ref="H123:M123"/>
    <mergeCell ref="O123:BC127"/>
    <mergeCell ref="H460:AL460"/>
    <mergeCell ref="AN460:AV460"/>
    <mergeCell ref="H456:M456"/>
    <mergeCell ref="O456:AL456"/>
    <mergeCell ref="AN456:AV456"/>
    <mergeCell ref="O167:BC171"/>
    <mergeCell ref="O173:BC177"/>
    <mergeCell ref="O179:BC183"/>
    <mergeCell ref="H245:BC245"/>
    <mergeCell ref="H247:AQ247"/>
    <mergeCell ref="AS247:BA247"/>
    <mergeCell ref="H249:AQ249"/>
    <mergeCell ref="AS249:BA249"/>
    <mergeCell ref="H251:AQ251"/>
    <mergeCell ref="AS251:BA251"/>
    <mergeCell ref="H253:BA254"/>
    <mergeCell ref="H256:AQ256"/>
    <mergeCell ref="H258:AQ258"/>
    <mergeCell ref="AS256:BA256"/>
    <mergeCell ref="AS258:BA258"/>
    <mergeCell ref="AN98:AV98"/>
    <mergeCell ref="I2:AX2"/>
    <mergeCell ref="AV9:BD9"/>
    <mergeCell ref="AF11:BD11"/>
    <mergeCell ref="O11:Q11"/>
    <mergeCell ref="D14:BC14"/>
    <mergeCell ref="H16:BC16"/>
    <mergeCell ref="H25:BC25"/>
    <mergeCell ref="H27:BC27"/>
    <mergeCell ref="H17:BC17"/>
    <mergeCell ref="H19:BC19"/>
    <mergeCell ref="H20:BC20"/>
    <mergeCell ref="H22:BC22"/>
    <mergeCell ref="I4:AX5"/>
    <mergeCell ref="AV7:BD7"/>
    <mergeCell ref="H23:BC23"/>
    <mergeCell ref="H104:M104"/>
    <mergeCell ref="H106:M106"/>
    <mergeCell ref="H163:BC163"/>
    <mergeCell ref="H165:M165"/>
    <mergeCell ref="O165:BC165"/>
    <mergeCell ref="H117:M117"/>
    <mergeCell ref="O115:BC115"/>
    <mergeCell ref="O117:BC121"/>
    <mergeCell ref="H113:BC113"/>
    <mergeCell ref="H129:M129"/>
    <mergeCell ref="O129:BC133"/>
    <mergeCell ref="H115:M115"/>
    <mergeCell ref="H118:M121"/>
    <mergeCell ref="H124:M127"/>
    <mergeCell ref="H130:M133"/>
    <mergeCell ref="H135:M135"/>
    <mergeCell ref="O135:BC139"/>
    <mergeCell ref="H136:M139"/>
    <mergeCell ref="H141:M141"/>
    <mergeCell ref="O141:BC145"/>
    <mergeCell ref="H142:M145"/>
    <mergeCell ref="H111:BC111"/>
    <mergeCell ref="O104:AL104"/>
    <mergeCell ref="H110:BC110"/>
    <mergeCell ref="H80:BC87"/>
    <mergeCell ref="H89:BC89"/>
    <mergeCell ref="H90:BC90"/>
    <mergeCell ref="D161:BC161"/>
    <mergeCell ref="O100:AL100"/>
    <mergeCell ref="AN100:AV100"/>
    <mergeCell ref="O102:AL102"/>
    <mergeCell ref="AN102:AV102"/>
    <mergeCell ref="O96:AL96"/>
    <mergeCell ref="AN108:AV108"/>
    <mergeCell ref="AN96:AV96"/>
    <mergeCell ref="H94:M94"/>
    <mergeCell ref="O94:AL94"/>
    <mergeCell ref="AN94:AV94"/>
    <mergeCell ref="H92:BC92"/>
    <mergeCell ref="H96:M96"/>
    <mergeCell ref="H98:M98"/>
    <mergeCell ref="H100:M100"/>
    <mergeCell ref="H102:M102"/>
    <mergeCell ref="AN104:AV104"/>
    <mergeCell ref="O106:AL106"/>
    <mergeCell ref="AN106:AV106"/>
    <mergeCell ref="H108:AL108"/>
    <mergeCell ref="O98:AL98"/>
    <mergeCell ref="H29:BC29"/>
    <mergeCell ref="H31:BC31"/>
    <mergeCell ref="H33:BC33"/>
    <mergeCell ref="H35:BC35"/>
    <mergeCell ref="D54:BC54"/>
    <mergeCell ref="AO72:BC72"/>
    <mergeCell ref="H39:BC39"/>
    <mergeCell ref="H41:BC41"/>
    <mergeCell ref="H43:BC52"/>
    <mergeCell ref="H37:BC37"/>
    <mergeCell ref="H56:BC56"/>
    <mergeCell ref="H57:BC57"/>
    <mergeCell ref="H59:BC59"/>
    <mergeCell ref="H60:BC67"/>
    <mergeCell ref="H363:AR363"/>
    <mergeCell ref="H416:BC416"/>
    <mergeCell ref="H442:M442"/>
    <mergeCell ref="H418:BC419"/>
    <mergeCell ref="H431:M431"/>
    <mergeCell ref="AP570:BD570"/>
    <mergeCell ref="D564:U564"/>
    <mergeCell ref="C567:U567"/>
    <mergeCell ref="AL564:BC564"/>
    <mergeCell ref="AL567:BD567"/>
    <mergeCell ref="AG567:AI567"/>
    <mergeCell ref="H444:M444"/>
    <mergeCell ref="O444:AL444"/>
    <mergeCell ref="AN444:AV444"/>
    <mergeCell ref="H446:M446"/>
    <mergeCell ref="O446:AL446"/>
    <mergeCell ref="AN446:AV446"/>
    <mergeCell ref="H448:AL448"/>
    <mergeCell ref="AN448:AV448"/>
    <mergeCell ref="O543:BC548"/>
    <mergeCell ref="H468:AM468"/>
    <mergeCell ref="AO468:AW468"/>
    <mergeCell ref="H470:AM470"/>
    <mergeCell ref="AO470:AW470"/>
    <mergeCell ref="H291:BC291"/>
    <mergeCell ref="H293:AQ293"/>
    <mergeCell ref="AS293:BA293"/>
    <mergeCell ref="H212:BA212"/>
    <mergeCell ref="H214:BA215"/>
    <mergeCell ref="H231:AQ231"/>
    <mergeCell ref="AS231:BA231"/>
    <mergeCell ref="H196:BC196"/>
    <mergeCell ref="H198:AQ198"/>
    <mergeCell ref="AS198:BA198"/>
    <mergeCell ref="H200:AQ200"/>
    <mergeCell ref="AS200:BA200"/>
    <mergeCell ref="H202:AQ202"/>
    <mergeCell ref="AS202:BA202"/>
    <mergeCell ref="H204:AQ204"/>
    <mergeCell ref="AS204:BA204"/>
    <mergeCell ref="H206:AQ206"/>
    <mergeCell ref="AS206:BA206"/>
    <mergeCell ref="H274:BC274"/>
    <mergeCell ref="H275:BC277"/>
    <mergeCell ref="H279:BC279"/>
    <mergeCell ref="H280:BC282"/>
    <mergeCell ref="AS242:BA242"/>
    <mergeCell ref="AO223:BC223"/>
    <mergeCell ref="AO150:BC150"/>
    <mergeCell ref="H155:M155"/>
    <mergeCell ref="O155:BC159"/>
    <mergeCell ref="H156:M159"/>
    <mergeCell ref="AS299:BA299"/>
    <mergeCell ref="H307:BA309"/>
    <mergeCell ref="H311:BA313"/>
    <mergeCell ref="O185:BC189"/>
    <mergeCell ref="H185:M186"/>
    <mergeCell ref="H167:M167"/>
    <mergeCell ref="H173:M173"/>
    <mergeCell ref="H179:M179"/>
    <mergeCell ref="H191:M192"/>
    <mergeCell ref="O191:BC192"/>
    <mergeCell ref="H194:BC194"/>
    <mergeCell ref="H208:BC208"/>
    <mergeCell ref="H210:BC210"/>
    <mergeCell ref="H233:AQ233"/>
    <mergeCell ref="AS233:BA233"/>
    <mergeCell ref="H236:AQ236"/>
    <mergeCell ref="AS236:BA236"/>
    <mergeCell ref="H239:AQ239"/>
    <mergeCell ref="AS239:BA239"/>
    <mergeCell ref="H242:AQ242"/>
    <mergeCell ref="BJ391:BS391"/>
    <mergeCell ref="H399:BC399"/>
    <mergeCell ref="H401:AM401"/>
    <mergeCell ref="H403:AM403"/>
    <mergeCell ref="H405:AM405"/>
    <mergeCell ref="AO401:AW401"/>
    <mergeCell ref="AO403:AW403"/>
    <mergeCell ref="AO405:AW405"/>
    <mergeCell ref="H393:BC394"/>
    <mergeCell ref="BH394:BN394"/>
    <mergeCell ref="D397:BC397"/>
    <mergeCell ref="H229:BC229"/>
    <mergeCell ref="H529:BC529"/>
    <mergeCell ref="H234:BA234"/>
    <mergeCell ref="H237:BA237"/>
    <mergeCell ref="H240:BA240"/>
    <mergeCell ref="H243:BA243"/>
    <mergeCell ref="H270:BC270"/>
    <mergeCell ref="H272:BC272"/>
    <mergeCell ref="H410:AM410"/>
    <mergeCell ref="AO410:AW410"/>
    <mergeCell ref="H412:AM412"/>
    <mergeCell ref="AO412:AW412"/>
    <mergeCell ref="H407:BA408"/>
    <mergeCell ref="H391:AL391"/>
    <mergeCell ref="AN391:AV391"/>
    <mergeCell ref="H385:M385"/>
    <mergeCell ref="O385:AL385"/>
    <mergeCell ref="AN385:AV385"/>
    <mergeCell ref="H387:M387"/>
    <mergeCell ref="H315:BA317"/>
    <mergeCell ref="H365:AR365"/>
    <mergeCell ref="H367:AR367"/>
    <mergeCell ref="J369:AR369"/>
    <mergeCell ref="H527:BC527"/>
    <mergeCell ref="H379:M379"/>
    <mergeCell ref="O379:AL379"/>
    <mergeCell ref="AN379:AV379"/>
    <mergeCell ref="H381:M381"/>
    <mergeCell ref="O381:AL381"/>
    <mergeCell ref="AN381:AV381"/>
    <mergeCell ref="H383:M383"/>
    <mergeCell ref="O383:AL383"/>
    <mergeCell ref="AN383:AV383"/>
    <mergeCell ref="AO424:BC424"/>
    <mergeCell ref="AP499:BD499"/>
    <mergeCell ref="H389:M389"/>
    <mergeCell ref="O389:AL389"/>
    <mergeCell ref="AN389:AV389"/>
    <mergeCell ref="O435:AL435"/>
    <mergeCell ref="AN435:AV435"/>
    <mergeCell ref="H437:AL437"/>
    <mergeCell ref="AN437:AV437"/>
    <mergeCell ref="H439:BC440"/>
    <mergeCell ref="H414:BC414"/>
    <mergeCell ref="O431:AL431"/>
    <mergeCell ref="AN431:AV431"/>
    <mergeCell ref="H433:M433"/>
    <mergeCell ref="O433:AL433"/>
    <mergeCell ref="AN433:AV433"/>
    <mergeCell ref="O442:AL442"/>
    <mergeCell ref="AN442:AV442"/>
    <mergeCell ref="H435:M435"/>
    <mergeCell ref="H472:AM472"/>
    <mergeCell ref="AO472:AW472"/>
    <mergeCell ref="H474:BA475"/>
    <mergeCell ref="H477:AM477"/>
    <mergeCell ref="D463:BC463"/>
    <mergeCell ref="H319:BA321"/>
    <mergeCell ref="H323:BA325"/>
    <mergeCell ref="H374:BC374"/>
    <mergeCell ref="H375:BC375"/>
    <mergeCell ref="H377:BC377"/>
    <mergeCell ref="AT371:BB371"/>
    <mergeCell ref="H345:BC346"/>
    <mergeCell ref="J371:AR371"/>
    <mergeCell ref="H376:N376"/>
    <mergeCell ref="O376:BC376"/>
    <mergeCell ref="AT369:BB369"/>
    <mergeCell ref="AT365:BB365"/>
    <mergeCell ref="AT367:BB367"/>
    <mergeCell ref="D332:BC332"/>
    <mergeCell ref="H334:BC334"/>
    <mergeCell ref="H335:M335"/>
    <mergeCell ref="O335:BC335"/>
    <mergeCell ref="H361:BC361"/>
    <mergeCell ref="AT363:BB363"/>
    <mergeCell ref="H344:BC344"/>
    <mergeCell ref="H357:BC357"/>
    <mergeCell ref="H358:BC358"/>
    <mergeCell ref="H337:M341"/>
    <mergeCell ref="O337:BC341"/>
    <mergeCell ref="H327:BA329"/>
    <mergeCell ref="AO350:BC350"/>
    <mergeCell ref="O387:AL387"/>
    <mergeCell ref="AN387:AV387"/>
    <mergeCell ref="H217:BA218"/>
    <mergeCell ref="H267:BA269"/>
    <mergeCell ref="H450:BC451"/>
    <mergeCell ref="H263:AQ263"/>
    <mergeCell ref="AS263:BA263"/>
    <mergeCell ref="H265:AQ265"/>
    <mergeCell ref="AS265:BA265"/>
    <mergeCell ref="H260:BA261"/>
    <mergeCell ref="AO285:BC285"/>
    <mergeCell ref="H301:AQ301"/>
    <mergeCell ref="I303:AR303"/>
    <mergeCell ref="H295:AQ295"/>
    <mergeCell ref="AS295:BA295"/>
    <mergeCell ref="H297:AQ297"/>
    <mergeCell ref="AS297:BA297"/>
    <mergeCell ref="H299:AQ299"/>
    <mergeCell ref="I305:AR305"/>
    <mergeCell ref="AS301:BA301"/>
    <mergeCell ref="AS303:BA303"/>
    <mergeCell ref="AS305:BA305"/>
  </mergeCells>
  <conditionalFormatting sqref="AV7:BD7">
    <cfRule type="containsBlanks" dxfId="139" priority="548">
      <formula>LEN(TRIM(AV7))=0</formula>
    </cfRule>
  </conditionalFormatting>
  <conditionalFormatting sqref="I4:AX5">
    <cfRule type="containsBlanks" dxfId="138" priority="547">
      <formula>LEN(TRIM(I4))=0</formula>
    </cfRule>
  </conditionalFormatting>
  <conditionalFormatting sqref="AV9:BD9">
    <cfRule type="containsBlanks" dxfId="137" priority="546">
      <formula>LEN(TRIM(AV9))=0</formula>
    </cfRule>
  </conditionalFormatting>
  <conditionalFormatting sqref="AF11:BD11">
    <cfRule type="containsBlanks" dxfId="136" priority="544">
      <formula>LEN(TRIM(AF11))=0</formula>
    </cfRule>
  </conditionalFormatting>
  <conditionalFormatting sqref="AL567:BD567">
    <cfRule type="containsBlanks" dxfId="135" priority="412">
      <formula>LEN(TRIM(AL567))=0</formula>
    </cfRule>
  </conditionalFormatting>
  <conditionalFormatting sqref="C567:U567">
    <cfRule type="containsBlanks" dxfId="134" priority="413">
      <formula>LEN(TRIM(C567))=0</formula>
    </cfRule>
  </conditionalFormatting>
  <conditionalFormatting sqref="H17:BC17 H365 H367 J369 O337:O339 H244 AS244:BA244 H252 AS252:BA252 H262 AS262:BA262 O376:BC376">
    <cfRule type="notContainsBlanks" dxfId="133" priority="193">
      <formula>LEN(TRIM(H17))&gt;0</formula>
    </cfRule>
  </conditionalFormatting>
  <conditionalFormatting sqref="H20:BC20">
    <cfRule type="notContainsBlanks" dxfId="132" priority="192">
      <formula>LEN(TRIM(H20))&gt;0</formula>
    </cfRule>
  </conditionalFormatting>
  <conditionalFormatting sqref="H39:BC39">
    <cfRule type="notContainsBlanks" dxfId="131" priority="191">
      <formula>LEN(TRIM(H39))&gt;0</formula>
    </cfRule>
  </conditionalFormatting>
  <conditionalFormatting sqref="H43:BC52">
    <cfRule type="notContainsBlanks" dxfId="130" priority="190">
      <formula>LEN(TRIM(H43))&gt;0</formula>
    </cfRule>
  </conditionalFormatting>
  <conditionalFormatting sqref="H27:BC27">
    <cfRule type="notContainsBlanks" dxfId="129" priority="189">
      <formula>LEN(TRIM(H27))&gt;0</formula>
    </cfRule>
  </conditionalFormatting>
  <conditionalFormatting sqref="H31:BC31 H35:BC35">
    <cfRule type="notContainsBlanks" dxfId="128" priority="188">
      <formula>LEN(TRIM(H31))&gt;0</formula>
    </cfRule>
  </conditionalFormatting>
  <conditionalFormatting sqref="H23:BC23">
    <cfRule type="notContainsBlanks" dxfId="127" priority="185">
      <formula>LEN(TRIM(H23))&gt;0</formula>
    </cfRule>
  </conditionalFormatting>
  <conditionalFormatting sqref="H57:BC57 H372:H373">
    <cfRule type="notContainsBlanks" dxfId="126" priority="180">
      <formula>LEN(TRIM(H57))&gt;0</formula>
    </cfRule>
    <cfRule type="notContainsBlanks" dxfId="125" priority="184">
      <formula>LEN(TRIM(H57))&gt;0</formula>
    </cfRule>
  </conditionalFormatting>
  <conditionalFormatting sqref="H60">
    <cfRule type="notContainsBlanks" dxfId="124" priority="183">
      <formula>LEN(TRIM(H60))&gt;0</formula>
    </cfRule>
  </conditionalFormatting>
  <conditionalFormatting sqref="H80">
    <cfRule type="notContainsBlanks" dxfId="123" priority="176">
      <formula>LEN(TRIM(H80))&gt;0</formula>
    </cfRule>
  </conditionalFormatting>
  <conditionalFormatting sqref="O96:AL96 O98:AL98 O100:AL100 O102:AL102 AN106:AV106 AN104:AV104 AN102:AV102 AN100:AV100 AN98:AV98 AN96:AV96">
    <cfRule type="notContainsBlanks" dxfId="122" priority="173">
      <formula>LEN(TRIM(O96))&gt;0</formula>
    </cfRule>
  </conditionalFormatting>
  <conditionalFormatting sqref="H90:BC90">
    <cfRule type="notContainsBlanks" dxfId="121" priority="174">
      <formula>LEN(TRIM(H90))&gt;0</formula>
    </cfRule>
    <cfRule type="notContainsBlanks" dxfId="120" priority="175">
      <formula>LEN(TRIM(H90))&gt;0</formula>
    </cfRule>
  </conditionalFormatting>
  <conditionalFormatting sqref="AN108:AV108">
    <cfRule type="notContainsBlanks" dxfId="119" priority="172">
      <formula>LEN(TRIM(AN108))&gt;0</formula>
    </cfRule>
  </conditionalFormatting>
  <conditionalFormatting sqref="O129">
    <cfRule type="notContainsBlanks" dxfId="118" priority="168">
      <formula>LEN(TRIM(O129))&gt;0</formula>
    </cfRule>
  </conditionalFormatting>
  <conditionalFormatting sqref="O117">
    <cfRule type="notContainsBlanks" dxfId="117" priority="170">
      <formula>LEN(TRIM(O117))&gt;0</formula>
    </cfRule>
  </conditionalFormatting>
  <conditionalFormatting sqref="O123">
    <cfRule type="notContainsBlanks" dxfId="116" priority="169">
      <formula>LEN(TRIM(O123))&gt;0</formula>
    </cfRule>
  </conditionalFormatting>
  <conditionalFormatting sqref="O179">
    <cfRule type="notContainsBlanks" dxfId="115" priority="165">
      <formula>LEN(TRIM(O179))&gt;0</formula>
    </cfRule>
  </conditionalFormatting>
  <conditionalFormatting sqref="O167">
    <cfRule type="notContainsBlanks" dxfId="114" priority="167">
      <formula>LEN(TRIM(O167))&gt;0</formula>
    </cfRule>
  </conditionalFormatting>
  <conditionalFormatting sqref="O173">
    <cfRule type="notContainsBlanks" dxfId="113" priority="166">
      <formula>LEN(TRIM(O173))&gt;0</formula>
    </cfRule>
  </conditionalFormatting>
  <conditionalFormatting sqref="O185">
    <cfRule type="notContainsBlanks" dxfId="112" priority="164">
      <formula>LEN(TRIM(O185))&gt;0</formula>
    </cfRule>
  </conditionalFormatting>
  <conditionalFormatting sqref="O191:BC192">
    <cfRule type="notContainsBlanks" dxfId="111" priority="163">
      <formula>LEN(TRIM(O191))&gt;0</formula>
    </cfRule>
  </conditionalFormatting>
  <conditionalFormatting sqref="H275:H276">
    <cfRule type="notContainsBlanks" dxfId="110" priority="128">
      <formula>LEN(TRIM(H275))&gt;0</formula>
    </cfRule>
  </conditionalFormatting>
  <conditionalFormatting sqref="H280:H281">
    <cfRule type="notContainsBlanks" dxfId="109" priority="127">
      <formula>LEN(TRIM(H280))&gt;0</formula>
    </cfRule>
  </conditionalFormatting>
  <conditionalFormatting sqref="H297">
    <cfRule type="notContainsBlanks" dxfId="108" priority="125">
      <formula>LEN(TRIM(H297))&gt;0</formula>
    </cfRule>
  </conditionalFormatting>
  <conditionalFormatting sqref="H295 AS297:BA297 AS295:BA295 AS299:BA299">
    <cfRule type="notContainsBlanks" dxfId="107" priority="126">
      <formula>LEN(TRIM(H295))&gt;0</formula>
    </cfRule>
  </conditionalFormatting>
  <conditionalFormatting sqref="H299">
    <cfRule type="notContainsBlanks" dxfId="106" priority="124">
      <formula>LEN(TRIM(H299))&gt;0</formula>
    </cfRule>
  </conditionalFormatting>
  <conditionalFormatting sqref="O535">
    <cfRule type="notContainsBlanks" dxfId="105" priority="121">
      <formula>LEN(TRIM(O535))&gt;0</formula>
    </cfRule>
  </conditionalFormatting>
  <conditionalFormatting sqref="O543">
    <cfRule type="notContainsBlanks" dxfId="104" priority="120">
      <formula>LEN(TRIM(O543))&gt;0</formula>
    </cfRule>
  </conditionalFormatting>
  <conditionalFormatting sqref="O550">
    <cfRule type="notContainsBlanks" dxfId="103" priority="119">
      <formula>LEN(TRIM(O550))&gt;0</formula>
    </cfRule>
  </conditionalFormatting>
  <conditionalFormatting sqref="H345">
    <cfRule type="notContainsBlanks" dxfId="102" priority="117">
      <formula>LEN(TRIM(H345))&gt;0</formula>
    </cfRule>
    <cfRule type="notContainsBlanks" dxfId="101" priority="118">
      <formula>LEN(TRIM(H345))&gt;0</formula>
    </cfRule>
  </conditionalFormatting>
  <conditionalFormatting sqref="H358">
    <cfRule type="notContainsBlanks" dxfId="100" priority="115">
      <formula>LEN(TRIM(H358))&gt;0</formula>
    </cfRule>
    <cfRule type="notContainsBlanks" dxfId="99" priority="116">
      <formula>LEN(TRIM(H358))&gt;0</formula>
    </cfRule>
  </conditionalFormatting>
  <conditionalFormatting sqref="H362">
    <cfRule type="notContainsBlanks" dxfId="98" priority="113">
      <formula>LEN(TRIM(H362))&gt;0</formula>
    </cfRule>
    <cfRule type="notContainsBlanks" dxfId="97" priority="114">
      <formula>LEN(TRIM(H362))&gt;0</formula>
    </cfRule>
  </conditionalFormatting>
  <conditionalFormatting sqref="AT371:BB371 AT369:BB369 AT367:BB367 AT365:BB365">
    <cfRule type="notContainsBlanks" dxfId="96" priority="112">
      <formula>LEN(TRIM(AT365))&gt;0</formula>
    </cfRule>
  </conditionalFormatting>
  <conditionalFormatting sqref="H375">
    <cfRule type="notContainsBlanks" dxfId="95" priority="109">
      <formula>LEN(TRIM(H375))&gt;0</formula>
    </cfRule>
    <cfRule type="notContainsBlanks" dxfId="94" priority="110">
      <formula>LEN(TRIM(H375))&gt;0</formula>
    </cfRule>
  </conditionalFormatting>
  <conditionalFormatting sqref="H378:BC378">
    <cfRule type="notContainsBlanks" dxfId="93" priority="106">
      <formula>LEN(TRIM(H378))&gt;0</formula>
    </cfRule>
  </conditionalFormatting>
  <conditionalFormatting sqref="O381:AL381 O383:AL383 AN383:AV383 AN381:AV381">
    <cfRule type="notContainsBlanks" dxfId="92" priority="105">
      <formula>LEN(TRIM(O381))&gt;0</formula>
    </cfRule>
  </conditionalFormatting>
  <conditionalFormatting sqref="O385:AL385 O387:AL387 AN387:AV387 AN385:AV385">
    <cfRule type="notContainsBlanks" dxfId="91" priority="104">
      <formula>LEN(TRIM(O385))&gt;0</formula>
    </cfRule>
  </conditionalFormatting>
  <conditionalFormatting sqref="AN391:AV391">
    <cfRule type="notContainsBlanks" dxfId="90" priority="103">
      <formula>LEN(TRIM(AN391))&gt;0</formula>
    </cfRule>
  </conditionalFormatting>
  <conditionalFormatting sqref="H403">
    <cfRule type="notContainsBlanks" dxfId="89" priority="102">
      <formula>LEN(TRIM(H403))&gt;0</formula>
    </cfRule>
  </conditionalFormatting>
  <conditionalFormatting sqref="H405">
    <cfRule type="notContainsBlanks" dxfId="88" priority="101">
      <formula>LEN(TRIM(H405))&gt;0</formula>
    </cfRule>
  </conditionalFormatting>
  <conditionalFormatting sqref="AO403:AW403">
    <cfRule type="notContainsBlanks" dxfId="87" priority="100">
      <formula>LEN(TRIM(AO403))&gt;0</formula>
    </cfRule>
  </conditionalFormatting>
  <conditionalFormatting sqref="AO405:AW405">
    <cfRule type="notContainsBlanks" dxfId="86" priority="99">
      <formula>LEN(TRIM(AO405))&gt;0</formula>
    </cfRule>
  </conditionalFormatting>
  <conditionalFormatting sqref="H410">
    <cfRule type="notContainsBlanks" dxfId="85" priority="98">
      <formula>LEN(TRIM(H410))&gt;0</formula>
    </cfRule>
  </conditionalFormatting>
  <conditionalFormatting sqref="H412">
    <cfRule type="notContainsBlanks" dxfId="84" priority="97">
      <formula>LEN(TRIM(H412))&gt;0</formula>
    </cfRule>
  </conditionalFormatting>
  <conditionalFormatting sqref="AO410:AW410">
    <cfRule type="notContainsBlanks" dxfId="83" priority="96">
      <formula>LEN(TRIM(AO410))&gt;0</formula>
    </cfRule>
  </conditionalFormatting>
  <conditionalFormatting sqref="AO412:AW412">
    <cfRule type="notContainsBlanks" dxfId="82" priority="95">
      <formula>LEN(TRIM(AO412))&gt;0</formula>
    </cfRule>
  </conditionalFormatting>
  <conditionalFormatting sqref="O433:AL433 O435:AL435 AN435:AV435 AN433:AV433">
    <cfRule type="notContainsBlanks" dxfId="81" priority="94">
      <formula>LEN(TRIM(O433))&gt;0</formula>
    </cfRule>
  </conditionalFormatting>
  <conditionalFormatting sqref="AN437:AV437">
    <cfRule type="notContainsBlanks" dxfId="80" priority="93">
      <formula>LEN(TRIM(AN437))&gt;0</formula>
    </cfRule>
  </conditionalFormatting>
  <conditionalFormatting sqref="O444:AL444 O446:AL446 AN446:AV446 AN444:AV444">
    <cfRule type="notContainsBlanks" dxfId="79" priority="92">
      <formula>LEN(TRIM(O444))&gt;0</formula>
    </cfRule>
  </conditionalFormatting>
  <conditionalFormatting sqref="AN448:AV448">
    <cfRule type="notContainsBlanks" dxfId="78" priority="91">
      <formula>LEN(TRIM(AN448))&gt;0</formula>
    </cfRule>
  </conditionalFormatting>
  <conditionalFormatting sqref="O454:AL454 O458:AL458 AN458:AV458 AN454:AV454">
    <cfRule type="notContainsBlanks" dxfId="77" priority="90">
      <formula>LEN(TRIM(O454))&gt;0</formula>
    </cfRule>
  </conditionalFormatting>
  <conditionalFormatting sqref="AN460:AV460">
    <cfRule type="notContainsBlanks" dxfId="76" priority="89">
      <formula>LEN(TRIM(AN460))&gt;0</formula>
    </cfRule>
  </conditionalFormatting>
  <conditionalFormatting sqref="O456:AL456 AN456:AV456">
    <cfRule type="notContainsBlanks" dxfId="75" priority="88">
      <formula>LEN(TRIM(O456))&gt;0</formula>
    </cfRule>
  </conditionalFormatting>
  <conditionalFormatting sqref="O521:AL521 AN521:AV521">
    <cfRule type="notContainsBlanks" dxfId="74" priority="73">
      <formula>LEN(TRIM(O521))&gt;0</formula>
    </cfRule>
  </conditionalFormatting>
  <conditionalFormatting sqref="H470">
    <cfRule type="notContainsBlanks" dxfId="73" priority="87">
      <formula>LEN(TRIM(H470))&gt;0</formula>
    </cfRule>
  </conditionalFormatting>
  <conditionalFormatting sqref="H472">
    <cfRule type="notContainsBlanks" dxfId="72" priority="86">
      <formula>LEN(TRIM(H472))&gt;0</formula>
    </cfRule>
  </conditionalFormatting>
  <conditionalFormatting sqref="AO470:AW470">
    <cfRule type="notContainsBlanks" dxfId="71" priority="85">
      <formula>LEN(TRIM(AO470))&gt;0</formula>
    </cfRule>
  </conditionalFormatting>
  <conditionalFormatting sqref="AO472:AW472">
    <cfRule type="notContainsBlanks" dxfId="70" priority="84">
      <formula>LEN(TRIM(AO472))&gt;0</formula>
    </cfRule>
  </conditionalFormatting>
  <conditionalFormatting sqref="H477">
    <cfRule type="notContainsBlanks" dxfId="69" priority="83">
      <formula>LEN(TRIM(H477))&gt;0</formula>
    </cfRule>
  </conditionalFormatting>
  <conditionalFormatting sqref="H479">
    <cfRule type="notContainsBlanks" dxfId="68" priority="82">
      <formula>LEN(TRIM(H479))&gt;0</formula>
    </cfRule>
  </conditionalFormatting>
  <conditionalFormatting sqref="AO477:AW477">
    <cfRule type="notContainsBlanks" dxfId="67" priority="81">
      <formula>LEN(TRIM(AO477))&gt;0</formula>
    </cfRule>
  </conditionalFormatting>
  <conditionalFormatting sqref="AO479:AW479">
    <cfRule type="notContainsBlanks" dxfId="66" priority="80">
      <formula>LEN(TRIM(AO479))&gt;0</formula>
    </cfRule>
  </conditionalFormatting>
  <conditionalFormatting sqref="O488:AL488 O490:AL490 AN490:AV490 AN488:AV488">
    <cfRule type="notContainsBlanks" dxfId="65" priority="79">
      <formula>LEN(TRIM(O488))&gt;0</formula>
    </cfRule>
  </conditionalFormatting>
  <conditionalFormatting sqref="AN492:AV492">
    <cfRule type="notContainsBlanks" dxfId="64" priority="78">
      <formula>LEN(TRIM(AN492))&gt;0</formula>
    </cfRule>
  </conditionalFormatting>
  <conditionalFormatting sqref="O508:AL508 O510:AL510 AN510:AV510 AN508:AV508">
    <cfRule type="notContainsBlanks" dxfId="63" priority="77">
      <formula>LEN(TRIM(O508))&gt;0</formula>
    </cfRule>
  </conditionalFormatting>
  <conditionalFormatting sqref="AN512:AV512">
    <cfRule type="notContainsBlanks" dxfId="62" priority="76">
      <formula>LEN(TRIM(AN512))&gt;0</formula>
    </cfRule>
  </conditionalFormatting>
  <conditionalFormatting sqref="O519:AL519 O523:AL523 AN523:AV523 AN519:AV519">
    <cfRule type="notContainsBlanks" dxfId="61" priority="75">
      <formula>LEN(TRIM(O519))&gt;0</formula>
    </cfRule>
  </conditionalFormatting>
  <conditionalFormatting sqref="AN525:AV526">
    <cfRule type="notContainsBlanks" dxfId="60" priority="74">
      <formula>LEN(TRIM(AN525))&gt;0</formula>
    </cfRule>
  </conditionalFormatting>
  <conditionalFormatting sqref="O104:AL104">
    <cfRule type="notContainsBlanks" dxfId="59" priority="66">
      <formula>LEN(TRIM(O104))&gt;0</formula>
    </cfRule>
  </conditionalFormatting>
  <conditionalFormatting sqref="O106:AL106">
    <cfRule type="notContainsBlanks" dxfId="58" priority="65">
      <formula>LEN(TRIM(O106))&gt;0</formula>
    </cfRule>
  </conditionalFormatting>
  <conditionalFormatting sqref="O135">
    <cfRule type="notContainsBlanks" dxfId="57" priority="64">
      <formula>LEN(TRIM(O135))&gt;0</formula>
    </cfRule>
  </conditionalFormatting>
  <conditionalFormatting sqref="O141">
    <cfRule type="notContainsBlanks" dxfId="56" priority="63">
      <formula>LEN(TRIM(O141))&gt;0</formula>
    </cfRule>
  </conditionalFormatting>
  <conditionalFormatting sqref="O155">
    <cfRule type="notContainsBlanks" dxfId="55" priority="62">
      <formula>LEN(TRIM(O155))&gt;0</formula>
    </cfRule>
  </conditionalFormatting>
  <conditionalFormatting sqref="H206:H207">
    <cfRule type="notContainsBlanks" dxfId="54" priority="54">
      <formula>LEN(TRIM(H206))&gt;0</formula>
    </cfRule>
  </conditionalFormatting>
  <conditionalFormatting sqref="H200 AS200:BA200">
    <cfRule type="notContainsBlanks" dxfId="53" priority="60">
      <formula>LEN(TRIM(H200))&gt;0</formula>
    </cfRule>
  </conditionalFormatting>
  <conditionalFormatting sqref="AS202:BA202">
    <cfRule type="notContainsBlanks" dxfId="52" priority="59">
      <formula>LEN(TRIM(AS202))&gt;0</formula>
    </cfRule>
  </conditionalFormatting>
  <conditionalFormatting sqref="H202">
    <cfRule type="notContainsBlanks" dxfId="51" priority="58">
      <formula>LEN(TRIM(H202))&gt;0</formula>
    </cfRule>
  </conditionalFormatting>
  <conditionalFormatting sqref="AS204:BA204">
    <cfRule type="notContainsBlanks" dxfId="50" priority="57">
      <formula>LEN(TRIM(AS204))&gt;0</formula>
    </cfRule>
  </conditionalFormatting>
  <conditionalFormatting sqref="H204">
    <cfRule type="notContainsBlanks" dxfId="49" priority="56">
      <formula>LEN(TRIM(H204))&gt;0</formula>
    </cfRule>
  </conditionalFormatting>
  <conditionalFormatting sqref="AS206:BA207">
    <cfRule type="notContainsBlanks" dxfId="48" priority="55">
      <formula>LEN(TRIM(AS206))&gt;0</formula>
    </cfRule>
  </conditionalFormatting>
  <conditionalFormatting sqref="H210:BC210">
    <cfRule type="notContainsBlanks" dxfId="47" priority="53">
      <formula>LEN(TRIM(H210))&gt;0</formula>
    </cfRule>
  </conditionalFormatting>
  <conditionalFormatting sqref="H212">
    <cfRule type="notContainsBlanks" dxfId="46" priority="52">
      <formula>LEN(TRIM(H212))&gt;0</formula>
    </cfRule>
  </conditionalFormatting>
  <conditionalFormatting sqref="H214">
    <cfRule type="notContainsBlanks" dxfId="45" priority="51">
      <formula>LEN(TRIM(H214))&gt;0</formula>
    </cfRule>
  </conditionalFormatting>
  <conditionalFormatting sqref="H217">
    <cfRule type="notContainsBlanks" dxfId="44" priority="50">
      <formula>LEN(TRIM(H217))&gt;0</formula>
    </cfRule>
  </conditionalFormatting>
  <conditionalFormatting sqref="H233 AS233:BA233">
    <cfRule type="notContainsBlanks" dxfId="43" priority="49">
      <formula>LEN(TRIM(H233))&gt;0</formula>
    </cfRule>
  </conditionalFormatting>
  <conditionalFormatting sqref="H236 AS236:BA236">
    <cfRule type="notContainsBlanks" dxfId="42" priority="48">
      <formula>LEN(TRIM(H236))&gt;0</formula>
    </cfRule>
  </conditionalFormatting>
  <conditionalFormatting sqref="H239 AS239:BA239">
    <cfRule type="notContainsBlanks" dxfId="41" priority="47">
      <formula>LEN(TRIM(H239))&gt;0</formula>
    </cfRule>
  </conditionalFormatting>
  <conditionalFormatting sqref="H242 AS242:BA242">
    <cfRule type="notContainsBlanks" dxfId="40" priority="46">
      <formula>LEN(TRIM(H242))&gt;0</formula>
    </cfRule>
  </conditionalFormatting>
  <conditionalFormatting sqref="AS246:BA246 H246 H248 AS248:BA248 AS250:BA250 H250 AS259:BA259 H259 H264 AS264:BA264 AS266:BA266 H266">
    <cfRule type="notContainsBlanks" dxfId="39" priority="45">
      <formula>LEN(TRIM(H246))&gt;0</formula>
    </cfRule>
  </conditionalFormatting>
  <conditionalFormatting sqref="H272:BC273">
    <cfRule type="notContainsBlanks" dxfId="38" priority="42">
      <formula>LEN(TRIM(H272))&gt;0</formula>
    </cfRule>
  </conditionalFormatting>
  <conditionalFormatting sqref="H416:BC416">
    <cfRule type="notContainsBlanks" dxfId="37" priority="40">
      <formula>LEN(TRIM(H416))&gt;0</formula>
    </cfRule>
  </conditionalFormatting>
  <conditionalFormatting sqref="H529:BC529">
    <cfRule type="notContainsBlanks" dxfId="36" priority="39">
      <formula>LEN(TRIM(H529))&gt;0</formula>
    </cfRule>
  </conditionalFormatting>
  <conditionalFormatting sqref="AN389:AV390">
    <cfRule type="notContainsBlanks" dxfId="35" priority="35">
      <formula>LEN(TRIM(AN389))&gt;0</formula>
    </cfRule>
  </conditionalFormatting>
  <conditionalFormatting sqref="AS249:BA249">
    <cfRule type="notContainsBlanks" dxfId="34" priority="21">
      <formula>LEN(TRIM(AS249))&gt;0</formula>
    </cfRule>
  </conditionalFormatting>
  <conditionalFormatting sqref="H249">
    <cfRule type="notContainsBlanks" dxfId="33" priority="20">
      <formula>LEN(TRIM(H249))&gt;0</formula>
    </cfRule>
  </conditionalFormatting>
  <conditionalFormatting sqref="AS251:BA251">
    <cfRule type="notContainsBlanks" dxfId="32" priority="19">
      <formula>LEN(TRIM(AS251))&gt;0</formula>
    </cfRule>
  </conditionalFormatting>
  <conditionalFormatting sqref="H251">
    <cfRule type="notContainsBlanks" dxfId="31" priority="18">
      <formula>LEN(TRIM(H251))&gt;0</formula>
    </cfRule>
  </conditionalFormatting>
  <conditionalFormatting sqref="H256">
    <cfRule type="notContainsBlanks" dxfId="30" priority="17">
      <formula>LEN(TRIM(H256))&gt;0</formula>
    </cfRule>
  </conditionalFormatting>
  <conditionalFormatting sqref="AS256:BA256">
    <cfRule type="notContainsBlanks" dxfId="29" priority="15">
      <formula>LEN(TRIM(AS256))&gt;0</formula>
    </cfRule>
  </conditionalFormatting>
  <conditionalFormatting sqref="AS258:BA258">
    <cfRule type="notContainsBlanks" dxfId="28" priority="14">
      <formula>LEN(TRIM(AS258))&gt;0</formula>
    </cfRule>
  </conditionalFormatting>
  <conditionalFormatting sqref="H258">
    <cfRule type="notContainsBlanks" dxfId="27" priority="13">
      <formula>LEN(TRIM(H258))&gt;0</formula>
    </cfRule>
  </conditionalFormatting>
  <conditionalFormatting sqref="AS263:BA263">
    <cfRule type="notContainsBlanks" dxfId="26" priority="12">
      <formula>LEN(TRIM(AS263))&gt;0</formula>
    </cfRule>
  </conditionalFormatting>
  <conditionalFormatting sqref="AS265:BA265">
    <cfRule type="notContainsBlanks" dxfId="25" priority="10">
      <formula>LEN(TRIM(AS265))&gt;0</formula>
    </cfRule>
  </conditionalFormatting>
  <conditionalFormatting sqref="H263">
    <cfRule type="notContainsBlanks" dxfId="24" priority="8">
      <formula>LEN(TRIM(H263))&gt;0</formula>
    </cfRule>
  </conditionalFormatting>
  <conditionalFormatting sqref="H265">
    <cfRule type="notContainsBlanks" dxfId="23" priority="7">
      <formula>LEN(TRIM(H265))&gt;0</formula>
    </cfRule>
  </conditionalFormatting>
  <conditionalFormatting sqref="H301">
    <cfRule type="notContainsBlanks" dxfId="22" priority="6">
      <formula>LEN(TRIM(H301))&gt;0</formula>
    </cfRule>
  </conditionalFormatting>
  <conditionalFormatting sqref="I303">
    <cfRule type="notContainsBlanks" dxfId="21" priority="5">
      <formula>LEN(TRIM(I303))&gt;0</formula>
    </cfRule>
  </conditionalFormatting>
  <conditionalFormatting sqref="I305">
    <cfRule type="notContainsBlanks" dxfId="20" priority="4">
      <formula>LEN(TRIM(I305))&gt;0</formula>
    </cfRule>
  </conditionalFormatting>
  <conditionalFormatting sqref="AS301:BA301">
    <cfRule type="notContainsBlanks" dxfId="19" priority="3">
      <formula>LEN(TRIM(AS301))&gt;0</formula>
    </cfRule>
  </conditionalFormatting>
  <conditionalFormatting sqref="AS303:BA303">
    <cfRule type="notContainsBlanks" dxfId="18" priority="2">
      <formula>LEN(TRIM(AS303))&gt;0</formula>
    </cfRule>
  </conditionalFormatting>
  <conditionalFormatting sqref="AS305:BA305">
    <cfRule type="notContainsBlanks" dxfId="17" priority="1">
      <formula>LEN(TRIM(AS305))&gt;0</formula>
    </cfRule>
  </conditionalFormatting>
  <dataValidations count="92">
    <dataValidation type="date" operator="greaterThan" allowBlank="1" showInputMessage="1" showErrorMessage="1" errorTitle="NEPARVILAN UNOS" error="Nije dobar format unijetog podatka. Pogledajte Upustvo" promptTitle="UPUSTVO ZA UNOS" prompt="Unesite datum izrade aplikacije u formatu 01.03.2021 ili 01-03-2021_x000a__x000a_Prvi mogući datum koji se može prihvatiti je 01.03.2021 (raniji upis datuma nije moguć)._x000a_" sqref="AV7:BD7" xr:uid="{2E7EDB03-7446-4EA6-8C48-A16267D6787E}">
      <formula1>44256</formula1>
    </dataValidation>
    <dataValidation allowBlank="1" showInputMessage="1" showErrorMessage="1" errorTitle="NEPARVILAN UNOS" error="Nije dobar format unijetog podatka. Pogledajte Upustvo" promptTitle="UPUTSTVO ZA POPUNJAVANJE" prompt="Upišite naziv Mjesne zajednice (MZ) koja učestvuje u projektu koja pripada konkretnoj Opštini koja vrši apliciranje za projekat." sqref="AF11:BD11" xr:uid="{73FB2E5F-E524-4AE8-B205-E45DB8816650}"/>
    <dataValidation allowBlank="1" showInputMessage="1" showErrorMessage="1" errorTitle="NEPRAVILAN UNOS" error="Nije dobar format unijetog podatka. Pogledajte Upustvo" promptTitle="UPUTSTVO ZA POPUNJAVANJE" prompt="Unesite ime i prezime predsjednika opštine ili mjesne zajednice" sqref="AL567:BD567" xr:uid="{BBF7752D-AA37-4D9D-901D-EF647477B92F}"/>
    <dataValidation allowBlank="1" showInputMessage="1" showErrorMessage="1" errorTitle="NEPRAVILAN UNOS" error="Nije dobar format unijetog podatka. Pogledajte Upustvo" promptTitle="UPUTSTVO ZA POPUNJAVANJE" prompt="Unesite ime i prezime osobe koja je popunjavala aplikaciju" sqref="C567:U567" xr:uid="{56416D97-CC1F-468C-8A49-3AAAA79D2CC8}"/>
    <dataValidation type="decimal" allowBlank="1" showInputMessage="1" showErrorMessage="1" errorTitle="Nepravilan unos" error="Moguće je unijeti samo podatak u eurima" promptTitle="UPUSTVO ZA POPUNJAVANJE" prompt="Unesite tačan iznos u EUR kojim aplicirate u investiciji. Iznos u EUR je bruto sa uključenim PDV-om." sqref="H90:BC90" xr:uid="{3BDE5A08-476D-49CD-849A-719097F30E46}">
      <formula1>0</formula1>
      <formula2>1000000</formula2>
    </dataValidation>
    <dataValidation type="list" allowBlank="1" showInputMessage="1" showErrorMessage="1" promptTitle="UPUSTVO ZA POPUNJAVANJE" prompt="Izaberite jedno od ponuđenih opcija iz padajućeg menija" sqref="H358:BC358" xr:uid="{BADCFAA3-A867-42C4-A7EC-2644E21DBE3A}">
      <formula1>"uglavnom mašinski,uglavnom ručno,samo ručno,mašinski manje od 10%"</formula1>
    </dataValidation>
    <dataValidation type="list" allowBlank="1" showInputMessage="1" showErrorMessage="1" sqref="H375:BC375" xr:uid="{0BF3D119-A0F7-417D-AFB4-FE90F3FCEBF4}">
      <formula1>"NE postoje,DA postoje"</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koriste isključivo od strane domaćinstva" sqref="AN381:AV381" xr:uid="{1138B36C-127D-4502-8017-9D2B70E0A477}">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prodaju na pijacama i piljarama" sqref="AN383:AV383" xr:uid="{5389160C-7C24-453B-AD5A-4E5BB5BEE5C2}">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prodaju putem otkupa od strane privatnih otkupljivača" sqref="AN385:AV385" xr:uid="{577211A0-30AE-4A10-96D4-4AF920F298EC}">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na prodaju proizvoda po modelu na kućnom pragu" sqref="AN390:AV390" xr:uid="{F520FD8D-2522-419F-962C-343AC7BE2399}">
      <formula1>AN394&lt;=1</formula1>
    </dataValidation>
    <dataValidation type="custom" allowBlank="1" showInputMessage="1" showErrorMessage="1" errorTitle="Nepravilan unos" error="Maksimalan iznos povrsine zemlje DIREKTNIH korisnika u hektarima, koji se koriste za biljnu proizvodnju i uzgoj stoke, ne moze biti veci od ukupnog broja hektara zemlje koja otpada na DIREKTNE korisnike" promptTitle="UPUSTVO ZA POPUNJAVANJE" prompt="U polju je potrebno unijeti buduću raspoloživu površinu zemlje u HA koja se koristi za biljnu proizvodnju nakon isteka perioda od 15.godina" sqref="AO477:AW477" xr:uid="{6BB1FB20-F0A0-4714-ABDF-C70FB8BD1839}">
      <formula1>(AO472)&gt;=(AO477+AO479)</formula1>
    </dataValidation>
    <dataValidation type="custom" allowBlank="1" showInputMessage="1" showErrorMessage="1" errorTitle="Nepravilan unos" error="Maksimalan iznos povrsine zemlje DIREKTNIH korisnika u hektarima, koji se koriste za biljnu proizvodnju i uzgoj stoke, ne moze biti veci od ukupnog broja hektara zemlje koja otpada na DIREKTNE korisnike" promptTitle="UPUSTVO ZA POPUNJAVANJE" prompt="U polju je potrebno unijeti buduću raspoloživu površinu zemlje u HA koja se koristi za uzgoj stoke i to ovčarstva, kozarstva i govedarstva nakon perioda od 15.godina" sqref="AO479:AW479" xr:uid="{4929D04A-C59B-4D97-B492-9C3B1E90FA09}">
      <formula1>(AO472)&gt;=(AO477+AO479)</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proizvodnju" promptTitle="UPUSTVO ZA POPUNJAVANJE" prompt="Unesite budući broj HA zemlje koja se obrađuje u cilju proizvodnje malina i bobičastog voća nakon perioda od 15.godina" sqref="AN488:AV488" xr:uid="{41D5565B-38B7-4486-BC83-D2AF692AC063}">
      <formula1>(AO477)&gt;=AN492</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proizvodnju" promptTitle="UPUSTVO ZA POPUNJAVANJE" prompt="Unesite budući broj HA zemlje koja se obrađuje u cilju proizvodnje sjemenskog krompira nakon isteka 15.godina" sqref="AN490:AV490" xr:uid="{958D201E-1F55-4990-994F-999297C783A1}">
      <formula1>(AO477)&gt;=AN492</formula1>
    </dataValidation>
    <dataValidation allowBlank="1" showInputMessage="1" showErrorMessage="1" promptTitle="UPUSTVO ZA POPUNJAVANJE" prompt="Unesite faze realizacije investicije kao npr._x000a__x000a_za izgradnju PUTA_x000a_- pripremni radovi, zemljani radovi, donji sloj, gornji sloj, bankine ...._x000a__x000a_za VODOSNADBIJEVANJE_x000a_- pripremni radovi, zemljani radovi, ugradnja, završni radovi ..." sqref="O106:AL106 O96:AL96 O98:AL98 O100:AL100 O102:AL102 O104:AL104" xr:uid="{33180589-059C-41C4-98F6-B20EE343C280}"/>
    <dataValidation allowBlank="1" showInputMessage="1" showErrorMessage="1" promptTitle="UPUTSTVO ZA POPUNJAVANJE" prompt="Unesite tačan naziv sela ili zaseoka u kojem se planira izvršiti predmetna investicija. Ukoliko ima više sela ili zaseoka koje učestvuju u investiciji potrebno je navesti sve njih." sqref="H23:BC23" xr:uid="{5DB68938-A608-4F7B-A182-84C57BEAFAF1}"/>
    <dataValidation allowBlank="1" showInputMessage="1" showErrorMessage="1" promptTitle="UPUTSTVO ZA POPUNJAVANJE" prompt="Unesite tačan naziv projekta sa kojim ste aplicilari prethodne godine." sqref="H31:BC31" xr:uid="{7C9E2535-F129-43EF-8B8B-4381082D9525}"/>
    <dataValidation type="decimal" allowBlank="1" showInputMessage="1" showErrorMessage="1" errorTitle="Nepravilan unos" error="Moguće je samo unijeti iznos u EUR" promptTitle="UPUTSTVO ZA POPUNJAVANJE" prompt="Unesite tačan iznos projektovane investicije u EUR kojim ste aplicirali prethodne ili prethodnih godina." sqref="H35:BC35" xr:uid="{71B12550-8978-4721-AC96-95640124993E}">
      <formula1>0</formula1>
      <formula2>1000000</formula2>
    </dataValidation>
    <dataValidation allowBlank="1" showInputMessage="1" showErrorMessage="1" promptTitle="UPUSTVO ZA POPUNJAVANJE" prompt="Upišite koje benefite projekat donosi konkretnom mjestu i koje nedostatke rješavamo investicijom, npr.smanjenje odliva stanovništva, rješevanjae vodosnadbijevanja, sanacija klizišta, pristup trižištu ili slično. " sqref="H43:BC52" xr:uid="{9FAB9D0B-29A0-43F1-9C21-37B805475397}"/>
    <dataValidation allowBlank="1" showInputMessage="1" showErrorMessage="1" promptTitle="UPUSTVO ZA POPUNJAVANJE" prompt="U polju je potrebno unijeti informcije kako postojeće stanje utiče na korisnike, koji elementi nisu adekvatni, sa kojom problematikom se korisnici susreću, da li je problematika vidiljiva svakoga dana ili samo u nekim posebnim situacijama i slično." sqref="H60:BC67" xr:uid="{94530CD6-25C4-43DA-B8C4-66E1D61D7D05}"/>
    <dataValidation allowBlank="1" showInputMessage="1" showErrorMessage="1" promptTitle="UPUSTVO ZA POPUNJAVANJE" prompt="Unesite koji elementi nakon realizovane investicije će biti poboljšani. Da li je poboljšanje trajno ili je potrebno investirati i na nekim drugim djalovima kako bi efekat bio kompletan. Kako poboljšanja utiču na svakodnevni život i procese proizvodnje." sqref="H80:BC87" xr:uid="{3D34EEAC-E49A-4933-BB4C-6F0D15A68B67}"/>
    <dataValidation allowBlank="1" showInputMessage="1" showErrorMessage="1" promptTitle="UPUSTVO ZA POPUNJAVANJE" prompt="Opišite detalje izvođenja faze. Šta se smatra završenim poslom, koji su rizici, da li su potrebni posebni vremenski uslovi za izvođnjenje faze i slično." sqref="O117:BC121 O123:BC127 O129:BC133 O135:BC139 O141:BC145 O155:BC159" xr:uid="{EBDAC41C-B59E-43A3-8A6B-F993451C2414}"/>
    <dataValidation allowBlank="1" showInputMessage="1" showErrorMessage="1" promptTitle="UPUSTVO ZA POPUNJAVANJE" prompt="Nadmorska visina područja. Opisati da li nadmorska visina je adekvatna za uzgoj poljoprivrednih dobara ili nije. Prednosti i nedostaci nadmorske visine" sqref="O191:BC192" xr:uid="{DDD5D6ED-08CE-4044-A7FF-D407551950B8}"/>
    <dataValidation allowBlank="1" showInputMessage="1" showErrorMessage="1" promptTitle="UPUSTVO ZA POPUNJAVANJE" prompt="Opisati vrstu zemlje koja je zastupljena na području. Plodnost zemljišta sa akcentom koje vrste plodova najbolje uspijevaju. Da li je zemljište potrebno dodatno đubriti da bi nivo plodnosti mogao da se dostigne i slično." sqref="O185:BC189" xr:uid="{DEB68038-AFBE-40EC-BCFA-6A844B1300EB}"/>
    <dataValidation allowBlank="1" showInputMessage="1" showErrorMessage="1" promptTitle="UPUSTVO ZA POPUNJAVANJE" prompt="Unesite opisno izvor informacija koji se odnosi na broj stanovnika i domaćinstava lokaliteta obuhvaćenog projektom čiji su podaci koriste u obradi" sqref="H210:BC210 H272:BC273" xr:uid="{A33147B8-336F-4CAF-8A57-CE92CEF3A6C6}"/>
    <dataValidation type="whole" operator="greaterThan" allowBlank="1" showInputMessage="1" showErrorMessage="1" promptTitle="UPUSTVO ZA POPUNJAVANJE" prompt="U polju je potrebno unijeti poslednji dostupan UKUPAN broj korisnika u konkretnoj mjesnoj zajednici a koji je obuhvaćen projektom za koji se aplicira. Cifra koja se unosi mora biti veća od nule i cijeli broj." sqref="AS200:BA200" xr:uid="{57425072-2759-4B9B-AD68-CF799FFF82D9}">
      <formula1>0</formula1>
    </dataValidation>
    <dataValidation type="whole" allowBlank="1" showInputMessage="1" showErrorMessage="1" errorTitle="Nepravilan Unos" error="Broj mlađih od 40.godine ne može biti veći od ukupnog broja korisnika" promptTitle="UPUSTVO ZA POPUNJAVANJE" prompt="U polju je potrebno unijeti poslednji dostupan UKUPAN broj korisnika lica mlađih od 40.godina u konkretnoj mjesnoj zajednici a koji je obuhvaćen projektom za koji se aplicira. Cifra koja se unosi mora biti veća od nule i cijeli broj." sqref="AS204:BA204" xr:uid="{D518E160-3EE4-41F9-BD1F-52FB7D49EC6F}">
      <formula1>0</formula1>
      <formula2>AS200</formula2>
    </dataValidation>
    <dataValidation type="whole" operator="greaterThan" allowBlank="1" showInputMessage="1" showErrorMessage="1" promptTitle="UPUSTVO ZA POPUNJAVANJE" prompt="U polju je potrebno unijeti poslednji dostupan UKUPAN broj domaćinstava u konkretnoj mjesnoj zajednici a koji je obuhvaćen projektom za koji se aplicira. Cifra koja se unosi mora biti veća od nule i cijeli broj." sqref="AS202:BA202" xr:uid="{443945C1-703C-46D0-917A-1BB93628D2B4}">
      <formula1>0</formula1>
    </dataValidation>
    <dataValidation type="whole" operator="greaterThan" allowBlank="1" showInputMessage="1" showErrorMessage="1" promptTitle="UPUSTVO ZA POPUNJAVANJE" prompt="......" sqref="AS246:BA246 AS248:BA248 AS250:BA250 AS252:BA252 AS244:BA244 AS262:BA262 AS264:BA264 AS266:BA266" xr:uid="{D57AC763-10CD-4FC4-AE5E-4303C1ADBA51}">
      <formula1>0</formula1>
    </dataValidation>
    <dataValidation type="whole" allowBlank="1" showInputMessage="1" showErrorMessage="1" errorTitle="Nepravilan unos" error="Broj DIREKTNIH korisnika koji je obuhvacen projektom ne moze biti veci od ukupnog broja korisnika koji su obuhvaceni projektom" promptTitle="UPUSTVO ZA POPUNJAVANJE" prompt="Unesite broj korisnika (stanovnika) koji je isključivo u direktnoj vezi sa predviđenom investicijom, kako je traženo u pitanju." sqref="AS233:BA233" xr:uid="{7512DCC4-CDF4-4710-B947-89F54BD1BADD}">
      <formula1>0</formula1>
      <formula2>MAX(AS200)</formula2>
    </dataValidation>
    <dataValidation type="whole" allowBlank="1" showInputMessage="1" showErrorMessage="1" errorTitle="Nepravilan unos" error="Broj domacinstava DIREKTNIH korisnika koji je obuhvacen projektom moze da bude najvise iznosa od ukupnog broja domacinstava koji su obuhvaceni projektom" promptTitle="UPUSTVO ZA POPUNJAVANJE" prompt="Unesite broj domaćinstava koji je isključivo u direktnoj vezi sa predviđenom investicijom, kako je traženo u pitanju." sqref="AS236:BA236" xr:uid="{B28726DC-4E66-4F93-92E7-2CC47BF0E354}">
      <formula1>0</formula1>
      <formula2>AS202</formula2>
    </dataValidation>
    <dataValidation type="whole" allowBlank="1" showInputMessage="1" showErrorMessage="1" errorTitle="Nepravilan unos" error="Broj DIREKTNIH korisnika, lica mladjih od 40.godina zivota ne moze biti veći od ukupnog broja lica mladjih od 40.godina." promptTitle="UPUSTVO ZA POPUNJAVANJE" prompt="Unesite broj korisnika (stanovnika) mlađih od 40.godina života koji je isključivo u direktnoj vezi sa predviđenom investicijom, kako je traženo u pitanju." sqref="AS239:BA239" xr:uid="{2C088042-42E1-4822-8B3A-8ED179DCF385}">
      <formula1>0</formula1>
      <formula2>AS204</formula2>
    </dataValidation>
    <dataValidation type="whole" allowBlank="1" showInputMessage="1" showErrorMessage="1" errorTitle="Nepravilan unos" error="Broj DIREKTNIH korisnika, ženskle populacije ne moze biti veći od ukupnog broja osoba ženske populacije navedenih u aplikaciji." promptTitle="UPUSTVO ZA POPUNJAVANJE" prompt="Unesite broj korisnika (stanovnika) ženske populacije koji je isključivo u direktnoj vezi sa predviđenom investicijom, kako je traženo u pitanju." sqref="AS242:BA242" xr:uid="{D8EB3E38-167F-4A17-B3F5-A59ECA0F433F}">
      <formula1>0</formula1>
      <formula2>AS206</formula2>
    </dataValidation>
    <dataValidation type="whole" operator="greaterThan" allowBlank="1" showInputMessage="1" showErrorMessage="1" promptTitle="UPUSTVO ZA POPUNJAVANJE" prompt="Unesite očekivan broj stanovnika DIREKTNIH korisnika lica ženske populacije nakon isteka perioda od 15.godina" sqref="AS299:BA299" xr:uid="{E4EA2266-2685-4B27-90BA-C5313C5A809C}">
      <formula1>0</formula1>
    </dataValidation>
    <dataValidation type="whole" operator="greaterThan" allowBlank="1" showInputMessage="1" showErrorMessage="1" promptTitle="UPUSTVO ZA POPUNJAVANJE" prompt="Unesite očekivan broj stanovnika DIREKTNIH korisnika nakon isteka perioda od 15.godina" sqref="AS295:BA295" xr:uid="{8513038F-B278-421D-B869-C1F4FB084923}">
      <formula1>0</formula1>
    </dataValidation>
    <dataValidation type="whole" operator="greaterThan" allowBlank="1" showInputMessage="1" showErrorMessage="1" promptTitle="UPUSTVO ZA POPUNJAVANJE" prompt="Unesite očekivan broj stanovnika DIREKTNIH korisnika lica mlađih od 40.godina života nakon isteka perioda od 15.godina" sqref="AS297:BA297" xr:uid="{A4495D4E-18E8-4C39-AB10-F33E33139C9D}">
      <formula1>0</formula1>
    </dataValidation>
    <dataValidation type="decimal" allowBlank="1" showInputMessage="1" showErrorMessage="1" errorTitle="Nepravilan unos" error="Ukupna površina zemlje koja pripada DIREKTNIM korisnicima ne može biti veća od ukupne površine" promptTitle="UPUSTVO ZA POPUNJAVANJE" prompt="U polju je potrebno unijeti raspoloživu površinu zemlje u HA koja se koristi za obrađivanje zemljišta a koja se odnosi samo na DIREKTNE korisnike" sqref="AO405:AW405" xr:uid="{79544626-3173-4D0E-A9E3-A3713E14E750}">
      <formula1>0</formula1>
      <formula2>AO403</formula2>
    </dataValidation>
    <dataValidation allowBlank="1" showInputMessage="1" showErrorMessage="1" promptTitle="UPUSTVO ZA POPUNJAVANJE" prompt="....." sqref="AN391:AV391" xr:uid="{DFC199DD-392F-458E-8A8B-DB7D9CCE1929}"/>
    <dataValidation type="custom" allowBlank="1" showInputMessage="1" showErrorMessage="1" errorTitle="Nepravilan unos" error="Maksimalan iznos povrsine zemlje DIREKTNIH korisnika u hektarima, koji se koriste za biljnu proizvodnju, ne moze biti veci od ukupnog broja hektara zemlje koja otpada na DIREKTNE korisnike" promptTitle="UPUSTVO ZA POPUNJAVANJE" prompt="U polju je potrebno unijeti raspoloživu površinu zemlje u HA koja se koristi za biljnu proizvodnju" sqref="AO410:AW410" xr:uid="{D8E0EED1-4EB2-4E62-932B-5CA66C48D8AB}">
      <formula1>(AO405)&gt;=(AO410+AO412)</formula1>
    </dataValidation>
    <dataValidation type="custom" allowBlank="1" showInputMessage="1" showErrorMessage="1" errorTitle="Nepravilan unos" error="Maksimalan iznos povrsine zemlje DIREKTNIH korisnika u hektarima, koji se koriste za proizvodnju i uzgoj stoke, ne moze biti veci od ukupnog broja hektara zemlje koja otpada na DIREKTNE korisnike" promptTitle="UPUSTVO ZA POPUNJAVANJE" prompt="U polju je potrebno unijeti raspoloživu površinu zemlje u HA koja se koristi za uzgoj stoke i to ovčarstva, kozarstva i govedarstva" sqref="AO412:AW412" xr:uid="{2D111410-18A6-481D-B41B-8466716E7390}">
      <formula1>(AO405)&gt;=(AO410+AO412)</formula1>
    </dataValidation>
    <dataValidation allowBlank="1" showInputMessage="1" showErrorMessage="1" promptTitle="UPUSTVO ZA POPUNJAVANJE" prompt="Upišite koji se proizvodi najviše proizvode i ako ima poznat podatak koliko u kliogramima ili litrima i drugim mjernim jedinicima iznosi godišnja proizvodnja" sqref="H345:BC346" xr:uid="{11DA6F77-710F-428D-8659-5BE4014550B0}"/>
    <dataValidation type="whole" allowBlank="1" showInputMessage="1" showErrorMessage="1" promptTitle="UPUSTVO ZA POPUNJAVANJE" prompt="unijeti broj preduzeća na teritoriji koji se bave poljoprivredom" sqref="AT365:BB365" xr:uid="{C6EB3A4C-CF13-4386-94C5-CF7815D92EC6}">
      <formula1>0</formula1>
      <formula2>1000</formula2>
    </dataValidation>
    <dataValidation type="whole" allowBlank="1" showInputMessage="1" showErrorMessage="1" promptTitle="UPUSTVO ZA POPUNJAVANJE" prompt="Unijeti ukupan broj preduzeća koji se bave ciljanim djelatnostima kako je navedeno u opisu" sqref="AT367:BB367" xr:uid="{09B9598A-3E27-4358-BC5A-B6BDC3C01B91}">
      <formula1>0</formula1>
      <formula2>1000</formula2>
    </dataValidation>
    <dataValidation type="whole" allowBlank="1" showInputMessage="1" showErrorMessage="1" promptTitle="UPUSTVO ZA POPUNJAVANJE" prompt="unijeti ukupan broj poljoprivrednih gazdinstava" sqref="AT369:BB369" xr:uid="{E24CC82D-4A98-485D-BB5A-C3A7F6542E01}">
      <formula1>0</formula1>
      <formula2>1000</formula2>
    </dataValidation>
    <dataValidation allowBlank="1" showInputMessage="1" showErrorMessage="1" promptTitle="UPUSTVO ZA POPUNJAVANJE" prompt="Unijeti po slobodnoj želji kategoriju" sqref="J371:AR371 O389:AL389" xr:uid="{09BA6A8C-37A4-4608-911D-3545ADC59825}"/>
    <dataValidation type="whole" allowBlank="1" showInputMessage="1" showErrorMessage="1" promptTitle="UPUSTVO ZA POPUNJAVANJE" prompt="unijeti vrijednost u broju unešene kategorije" sqref="AT371:BB371" xr:uid="{4E450111-BD12-46F5-8636-88BAC7CF8C43}">
      <formula1>0</formula1>
      <formula2>1000</formula2>
    </dataValidation>
    <dataValidation type="decimal" operator="greaterThan" allowBlank="1" showInputMessage="1" showErrorMessage="1" errorTitle="Nepravilan unos" error="Podatak mora biti veći od nule" promptTitle="UPUSTVO ZA POPUNJAVANJE" prompt="U polju je potrebno unijeti Ukupno raspoloživu površinu zemlje u HA koja se koristi za obrađivanje zemljišta" sqref="AO403:AW403" xr:uid="{67392F97-F158-46EB-97B4-A789B0416E6B}">
      <formula1>0</formula1>
    </dataValidation>
    <dataValidation allowBlank="1" showInputMessage="1" showErrorMessage="1" promptTitle="UPUSTVO ZA POPUNJAVANJE" prompt="U polju je potrebno unijeti planiranu vrijednost raspoložive površine zemlje u HA koja se koristi za obrađivanje zemljišta nakon isteka 15.godina" sqref="AO470:AW470" xr:uid="{FE581042-1067-4E7A-B0D8-E11A27BF4172}"/>
    <dataValidation type="whole" operator="greaterThanOrEqual" allowBlank="1" showInputMessage="1" showErrorMessage="1" promptTitle="UPUSTVO ZA POPUNJAVANJE" prompt="Unesite trenutan broj goveda DIREKTNIH korisnika" sqref="AN454:AV454" xr:uid="{05804CC1-F862-4C57-86A3-5DC74CD8B9FC}">
      <formula1>0</formula1>
    </dataValidation>
    <dataValidation type="whole" operator="greaterThanOrEqual" allowBlank="1" showInputMessage="1" showErrorMessage="1" promptTitle="UPUSTVO ZA POPUNJAVANJE" prompt="Unesite trenutan broj ovaca DIREKTNIH korisnika" sqref="AN456:AV456" xr:uid="{D04039B6-1F5B-4F0C-8EFC-FB398F50599E}">
      <formula1>0</formula1>
    </dataValidation>
    <dataValidation type="whole" operator="greaterThanOrEqual" allowBlank="1" showInputMessage="1" showErrorMessage="1" promptTitle="UPUSTVO ZA POPUNJAVANJE" prompt="Unesite trenutan broj koza DIREKTNIH korisnika" sqref="AN458:AV458" xr:uid="{14D046BF-1E93-4F25-8996-4E4A00E3F7B4}">
      <formula1>0</formula1>
    </dataValidation>
    <dataValidation type="decimal" allowBlank="1" showInputMessage="1" showErrorMessage="1" errorTitle="Nepravilan unos" error="Ukupna površina zemlje koja pripada DIREKTNIM korisnicima ne može biti veća od ukupne površine" promptTitle="UPUSTVO ZA POPUNJAVANJE" prompt="U polju je potrebno unijeti planiranu raspoloživu površinu zemlje u HA koja se koristi za obrađivanje zemljišta a koja se odnosi samo na DIREKTNE korisnike nakon isteka 15.godina" sqref="AO472:AW472" xr:uid="{7E49EDC8-AACF-443D-B1BF-D17A7E3C60D9}">
      <formula1>0</formula1>
      <formula2>AO470</formula2>
    </dataValidation>
    <dataValidation type="whole" operator="greaterThanOrEqual" allowBlank="1" showInputMessage="1" showErrorMessage="1" promptTitle="UPUSTVO ZA POPUNJAVANJE" prompt="Unesite planirani budući broj koza DIREKTNIH korisnika nakon isteka 15.godina" sqref="AN523:AV523" xr:uid="{A963F606-DF13-4898-9894-5D4AA93B3C14}">
      <formula1>0</formula1>
    </dataValidation>
    <dataValidation type="whole" operator="greaterThanOrEqual" allowBlank="1" showInputMessage="1" showErrorMessage="1" promptTitle="UPUSTVO ZA POPUNJAVANJE" prompt="Unesite planirani budući broj ovaca DIREKTNIH korisnika nakon isteka 15.godina" sqref="AN521:AV521" xr:uid="{BF53948E-911C-4D45-AF6A-91905BBB664B}">
      <formula1>0</formula1>
    </dataValidation>
    <dataValidation type="whole" operator="greaterThanOrEqual" allowBlank="1" showInputMessage="1" showErrorMessage="1" promptTitle="UPUSTVO ZA POPUNJAVANJE" prompt="Unesite planirani budući broj goveda DIREKTNIH korisnika nakon isteka 15.godina" sqref="AN519:AV519" xr:uid="{AF0E5A90-D6FD-420B-ABE7-33370734DDC3}">
      <formula1>0</formula1>
    </dataValidation>
    <dataValidation allowBlank="1" showInputMessage="1" showErrorMessage="1" promptTitle="UPUSTVO ZA POPUNJAVANJE" prompt="Opišite da li planirate izmjenu procesa proizvodnje i prodaje gotovih proizvoda u periodu od 15.godina. Ukoliko planirate kratko opišite promjene koje su predviđene za izvođenje i pozitivne efekte koje te promjene donose." sqref="O535:BC541" xr:uid="{E2DC4380-6EAC-4C8B-9E6B-04E2D9E0E85D}"/>
    <dataValidation allowBlank="1" showInputMessage="1" showErrorMessage="1" promptTitle="UPUSTVO ZA POPUNJAVANJE" prompt="Opišite druge planirane investicije i projekte u periodu koji slijedi nakon realizacije IFAD projekta. Unesite koje pozitivne benefite očekujete da razvijete u budućem periodu." sqref="O550:BC555" xr:uid="{321E4DDD-C36E-4B0E-889A-68789538AF83}"/>
    <dataValidation allowBlank="1" showInputMessage="1" showErrorMessage="1" promptTitle="UPUSTVO ZA POPUNJAVANJE" prompt="Opišite očekivani trend stanovništva za period od 15.godina. Da li se broj stanovnika smanjuje ili povećava. Da li je udio mlađeg stanovništva zastupljeniji ili pak prosječna starost populacije se povećava. Navedite razloge" sqref="O543:BC548" xr:uid="{C4C4C8A1-0737-49C7-AF22-8FE90316C085}"/>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gotovih proizvoda koji otpada na prodaju po definisanom modelu" sqref="AN389:AV389" xr:uid="{E181261B-4EFD-4284-AE36-3023506E4FD1}">
      <formula1>AN391&lt;=1</formula1>
    </dataValidation>
    <dataValidation type="custom" allowBlank="1" showInputMessage="1" showErrorMessage="1" errorTitle="Nepravilan unos" error="Ukupan iznos procenta ne može biti veci od 100%. Pogledajte unijete vrijednosti i prilagodite da ukupna vrijednost bude maksimalno do 100%." promptTitle="UPUSTVO ZA POPUNJAVANJE" prompt="Unesite % na koji otpada dio gotovih proizvoda koji se odnosi na prodaju na kućnom pragu" sqref="AN387:AV387" xr:uid="{09ECFAC5-A8E3-4EC8-A9BB-4C6BE076B511}">
      <formula1>AN391&lt;=1</formula1>
    </dataValidation>
    <dataValidation allowBlank="1" showInputMessage="1" showErrorMessage="1" promptTitle="UPUSTVO ZA POPUNJAVANJE" prompt="Unesite opisno izvor informacija koji se odnosi na podatke o raspoloživim kapacitetima obradivog zemljišta" sqref="H416:BC416" xr:uid="{1FA0A36A-D549-4EA8-9E85-9DA74ACA3530}"/>
    <dataValidation allowBlank="1" showInputMessage="1" showErrorMessage="1" promptTitle="UPUSTVO ZA POPUNJAVANJE" prompt="Unesite opisno izvor informacija na osnovu kojih ste vršili predviđanja podataka" sqref="H529:BC529" xr:uid="{428A2655-2A92-48E6-A5E5-5E5BD28B7D0D}"/>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96:AV96" xr:uid="{2D6B2301-ED7B-4B39-94C4-E686522BD5D9}">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6:AV106" xr:uid="{0D19F29C-2375-4495-917F-40511373278B}">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98:AV98" xr:uid="{3D86297B-C1B2-4E74-BBA8-4BB31E0210D7}">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0:AV100" xr:uid="{EEE7796F-D29B-4167-83DB-D794D377E4ED}">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2:AV102" xr:uid="{9A736F18-72D7-4F61-97A8-55A0D0CB0C8C}">
      <formula1>AN108&lt;=H90</formula1>
    </dataValidation>
    <dataValidation type="custom" allowBlank="1" showInputMessage="1" showErrorMessage="1" errorTitle="Nepravilan unos" error="U polju možete unijeti samo brojčanu vrijednost. Ukupan zbir vrijednosti faza ne može da pređe ukupnan iznos predviđene investicije." promptTitle="UPUSTVO ZA POPUNJAVANJE" prompt="Unesite iznos u EUR" sqref="AN104:AV104" xr:uid="{955756E0-5711-459C-815E-85337A0BA688}">
      <formula1>AN108&lt;=H90</formula1>
    </dataValidation>
    <dataValidation type="whole" allowBlank="1" showInputMessage="1" showErrorMessage="1" errorTitle="Nepravilan unos" error="Broj korisnika ženske populacije od 40.godine ne može biti veći od ukupnog broja korisnika" promptTitle="UPUSTVO ZA POPUNJAVANJE" prompt="U polju je potrebno unijeti poslednji dostupan UKUPAN broj korisnika ženske populacije u konkretnoj mjesnoj zajednici a koji je obuhvaćen projektom za koji se aplicira. Cifra koja se unosi mora biti veća od nule i cijeli broj." sqref="AS206:BA207" xr:uid="{DC521734-0F63-4E8B-83D9-A1B705C4B0F1}">
      <formula1>0</formula1>
      <formula2>AS200</formula2>
    </dataValidation>
    <dataValidation type="whole" allowBlank="1" showInputMessage="1" showErrorMessage="1" errorTitle="Nepravilan unos" error="Ukupan broj siromašnih domaćinstava ne može biti veći od ukupnog broja domaćinstava" promptTitle="UPUSTVO ZA POPUNJAVANJE" prompt="U polju je potrebno unijeti poslednji dostupan UKUPAN broj siromašnih domaćinstava u konkretnoj mjesnoj zajednici a koji je obuhvaćen projektom za koji se aplicira. Cifra koja se unosi mora biti veća od nule i cijeli broj." sqref="AS249:BA249" xr:uid="{CBAAAFC5-717C-4186-9C16-123C93012705}">
      <formula1>0</formula1>
      <formula2>AS202</formula2>
    </dataValidation>
    <dataValidation allowBlank="1" showInputMessage="1" showErrorMessage="1" promptTitle="UPUSTVO ZA POPUNJAVANJE" prompt="Opisati klimu na području sa akcentom na dobre i loše elemente klime. Upisati broj sunčanih dana, broj kišnih dana, broj dana pod snijegom. Uticaj klime na stanovništvo i proizvodnju." sqref="O167" xr:uid="{F895E904-3EDD-4124-9960-65DCA34DE643}"/>
    <dataValidation allowBlank="1" showInputMessage="1" showErrorMessage="1" promptTitle="UPUSTVO ZA POPUNJAVANJE" prompt="Opisati reljef područja sa akcentom na pozitivne i negativne strane reljefa. Koliko reljef utiče na procese proizvodnje, uzgoja stoke. Uticaj reljefa na prohodnost puteva." sqref="O173" xr:uid="{93D4E51A-0E15-4432-9E8B-3A4F19909566}"/>
    <dataValidation allowBlank="1" showInputMessage="1" showErrorMessage="1" promptTitle="UPUSTVO ZA POPUNJAVANJE" prompt="Opisati popdručje sa aspekta vodosnadbijevanja. Da li postoje rijeke, prirodna izvorišta voda i slično. Posebno opisati količinu dostupne vode u ljetnjim i posebno u zimskim uslovima. Da li ima dovoljno vode za navodnjavanje i slično." sqref="O179" xr:uid="{35CA1FD2-CEE3-4102-BD46-028722387D85}"/>
    <dataValidation type="whole" allowBlank="1" showInputMessage="1" showErrorMessage="1" errorTitle="Nepravilan unos" error="Broj DIREKTNIH siromašnih korisnika ne može biti veći od ukupnog broja DIREKTNIH korisnika" promptTitle="UPUSTVO ZA POPUNJAVANJE" prompt="U polju je potrebno unijeti poslednji dostupan UKUPAN broj DIREKTNIH siromašnih korisnika u konkretnoj mjesnoj zajednici a koji je obuhvaćen projektom za koji se aplicira. Cifra koja se unosi mora biti veća od nule i cijeli broj." sqref="AS258:BA258" xr:uid="{CAEDCF44-072E-4B34-8543-C1F7E7B49806}">
      <formula1>0</formula1>
      <formula2>AS233</formula2>
    </dataValidation>
    <dataValidation type="whole" allowBlank="1" showInputMessage="1" showErrorMessage="1" errorTitle="Nepravilan unos" error="Broj siromašnih korisnika ne može biti veći od ukupnog broja korisnika" promptTitle="UPUSTVO ZA POPUNJAVANJE" prompt="U polju je potrebno unijeti poslednji dostupan UKUPAN broj siromašnih korisnika u konkretnoj mjesnoj zajednici a koji je obuhvaćen projektom za koji se aplicira. Cifra koja se unosi mora biti veća od nule i cijeli broj." sqref="AS251:BA251" xr:uid="{96F0781D-9633-43EF-A10B-38345E90AF48}">
      <formula1>0</formula1>
      <formula2>AS200</formula2>
    </dataValidation>
    <dataValidation type="whole" allowBlank="1" showInputMessage="1" showErrorMessage="1" errorTitle="Nepravilan unos" error="Broj DIREKTNIH siromašnih korisnika ženske populacije ne može biti veći od ukupnog DIREKTNOG broja korisnika ženske populacije" promptTitle="UPUSTVO ZA POPUNJAVANJE" prompt="U polju je potrebno unijeti poslednji dostupan UKUPAN broj DIREKTNIH siromašnih korisnika ženske populacije u konkretnoj mjesnoj zajednici a koji je obuhvaćen projektom za koji se aplicira. Cifra koja se unosi mora biti veća od nule i cijeli broj." sqref="AS265:BA265" xr:uid="{A1DC2756-B241-450E-A922-1C6D1509EF63}">
      <formula1>0</formula1>
      <formula2>AS242</formula2>
    </dataValidation>
    <dataValidation type="whole" allowBlank="1" showInputMessage="1" showErrorMessage="1" errorTitle="Nepravilan unos" error="Broj DIREKTNIH siromašnih korisnika ne može biti veći od ukupnog broja DIREKTNIH korisnika" promptTitle="UPUSTVO ZA POPUNJAVANJE" prompt="U polju je potrebno unijeti poslednji dostupan UKUPAN broj siromašnih DIREKTNIH domaćinstava u konkretnoj mjesnoj zajednici a koji je obuhvaćen projektom za koji se aplicira. Cifra koja se unosi mora biti veća od nule i cijeli broj." sqref="AS256:BA256" xr:uid="{A4AC4112-6A2C-48AD-B75A-65094B185C8A}">
      <formula1>0</formula1>
      <formula2>AS236</formula2>
    </dataValidation>
    <dataValidation operator="greaterThan" allowBlank="1" showInputMessage="1" showErrorMessage="1" sqref="D259:BA259" xr:uid="{114AD3B4-9FF4-4ABD-ADF3-E102A410D48B}"/>
    <dataValidation type="whole" allowBlank="1" showInputMessage="1" showErrorMessage="1" errorTitle="Nepravilan unos" error="Broj DIREKTNIH siromašnih korisnika mlađih od 40.godina ne može biti veći od ukupnog broja DIREKTNIH korisnika mlađih od 40.godina" promptTitle="UPUSTVO ZA POPUNJAVANJE" prompt="U polju je potrebno unijeti poslednji dostupan UKUPAN broj DIREKTNIH siromašnih korisnika mlađih od 40.godina u konkretnoj mjesnoj zajednici a koji je obuhvaćen projektom za koji se aplicira. Cifra koja se unosi mora biti veća od nule i cijeli broj." sqref="AS263:BA263" xr:uid="{38ABCEEE-396B-4C82-835B-9F0F6EE78525}">
      <formula1>0</formula1>
      <formula2>AS239</formula2>
    </dataValidation>
    <dataValidation allowBlank="1" showInputMessage="1" showErrorMessage="1" promptTitle="UPUSTVO ZA POPUNJAVANJE" prompt="Opišite trend kretanja stanovnika u posljednjih 5 godina na području koje je direktno povezano sa investicijom. Navesti razloge demografskog kretanja stanovništva, ako broj rate iz kojeg razloga, ako broj pada takođe iz kojeg razloga." sqref="H275:BC277" xr:uid="{658CFCDA-D920-4E38-A010-4E620B8613AD}"/>
    <dataValidation allowBlank="1" showInputMessage="1" showErrorMessage="1" promptTitle="UPUSTVO ZA POPUNJAVANJE" prompt="Opišite očekivanja u kretanju broja stanovnika za period do 2026.godine. Takođe upišite i razloge očekivanog kretanja broja stanovnika i ako su pozitivna ili negativne." sqref="H280:BC282" xr:uid="{0366C02E-9E22-4CBC-8B35-CF56AE081F1D}"/>
    <dataValidation type="whole" operator="greaterThan" allowBlank="1" showInputMessage="1" showErrorMessage="1" promptTitle="UPUSTVO ZA POPUNJAVANJE" prompt="Unesite očekivan UKUPAN broj DIREKTNIH siromašnih korisnika nakon isteka perioda od 15.godina" sqref="AS301:BA301" xr:uid="{2AC8F6DB-C423-487F-9E99-F52AA0047A7D}">
      <formula1>0</formula1>
    </dataValidation>
    <dataValidation type="whole" operator="greaterThan" allowBlank="1" showInputMessage="1" showErrorMessage="1" promptTitle="UPUSTVO ZA POPUNJAVANJE" prompt="Unesite očekivan UKUPAN broj DIREKTNIH siromašnih korisnika mlađih od 40.godina nakon isteka perioda od 15.godina" sqref="AS303:BA303" xr:uid="{9AA6F3CC-3380-401C-8626-45E39D1BDA48}">
      <formula1>0</formula1>
    </dataValidation>
    <dataValidation type="whole" operator="greaterThan" allowBlank="1" showInputMessage="1" showErrorMessage="1" promptTitle="UPUSTVO ZA POPUNJAVANJE" prompt="Unesite očekivan UKUPAN broj DIREKTNIH siromašnih korisnika ženske populacije nakon isteka perioda od 15.godina" sqref="AS305:BA305" xr:uid="{8EFD991E-BB07-4942-BAD3-24421BEA523B}">
      <formula1>0</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biljnu proizvodnju" promptTitle="UPUSTVO ZA POPUNJAVANJE" prompt="Unesite trenutan broj HA zemlje koja se obrađuje u cilju proizvodnje malina i bobičastog voća" sqref="AN433:AV433" xr:uid="{1CAA84A5-B347-4894-B05E-858771959A71}">
      <formula1>(AO410)&gt;=AN437</formula1>
    </dataValidation>
    <dataValidation type="custom" allowBlank="1" showInputMessage="1" showErrorMessage="1" errorTitle="Nepravilan unos" error="Ukupan iznos HA zemlje koji se rasporedjuje za proizvodnju malina, bobicastog voca i smjenskog kromira mora da bude maksimalno u iznosu koji je se odnosi na broj HA zemlje za biljnu proizvodnju" promptTitle="UPUSTVO ZA POPUNJAVANJE" prompt="Unesite trenutan broj HA zemlje koja se obrađuje u cilju proizvodnje sjemenskog krompira" sqref="AN435:AV435" xr:uid="{E4DF5E86-AD91-42B4-87A3-F73225CBB571}">
      <formula1>(AO410)&gt;=AN437</formula1>
    </dataValidation>
    <dataValidation type="custom" allowBlank="1" showInputMessage="1" showErrorMessage="1" errorTitle="Nepravilan unos" error="Ukupan iznos HA zemlje koji se rasporedjuje za uzgoj stoke a koja podrazumijeva proizvodnju mlijeka, mlijecnih preradjevina kao i za tov mesa mora da bude maksimalno u iznosu koji je se odnosi na broj HA zemlje za uzgoj stoke" promptTitle="UPUSTVO ZA POPUNJAVANJE" prompt="Unesite trenutan broj HA zemlje koja se obrađuje u cilju proizvodnje mlijeka i mliječnih prerađevina" sqref="AN444:AV444" xr:uid="{3187AF9C-ECCE-458E-AFEA-523CB51C0DBB}">
      <formula1>(AO412)&gt;=AN448</formula1>
    </dataValidation>
    <dataValidation type="custom" allowBlank="1" showInputMessage="1" showErrorMessage="1" errorTitle="Nepravilan unos" error="Ukupan iznos HA zemlje koji se rasporedjuje za uzgoj stoke a koja podrazumijeva proizvodnju mlijeka, mlijecnih preradjevina kao i za tov mesa mora da bude maksimalno u iznosu koji je se odnosi na broj HA zemlje za uzgoj stoke" promptTitle="UPUSTVO ZA POPUNJAVANJE" prompt="Unesite trenutan broj HA zemlje koja se obrađuje u cilju tov mesa od ovaca, koza i goveda" sqref="AN446:AV446" xr:uid="{C5447F8E-20F6-46AC-B8A8-599F2DFC54EF}">
      <formula1>(AO412)&gt;=AN448</formula1>
    </dataValidation>
    <dataValidation type="custom" allowBlank="1" showInputMessage="1" showErrorMessage="1" errorTitle="Nepravilan unos" error="Ukupan iznos HA zemlje koji se rasporedjuje za uzgoj stoke a koja podrazumijeva proizvodnju mlijeka, mlijecnih preradjevina i tova mesa mora da bude maksimalno u iznosu koji je se odnosi na broj HA zemlje za uzgoj stoke" promptTitle="UPUSTVO ZA POPUNJAVANJE" prompt="Unesite budući planirani broj HA zemlje koja se obrađuje u cilju proizvodnje mlijeka i mliječnih prerađevina nakon isteka 15.godina" sqref="AN508:AV508" xr:uid="{ACD62345-9815-47E0-8851-EB9FD4BD3325}">
      <formula1>(AO479)&gt;=AN512</formula1>
    </dataValidation>
    <dataValidation type="custom" allowBlank="1" showInputMessage="1" showErrorMessage="1" errorTitle="Nepravilan unos" error="Ukupan iznos HA zemlje koji se rasporedjuje za uzgoj stoke a koja podrazumijeva proizvodnju mlijeka, mlijecnih preradjevina i tova mesa mora da bude maksimalno u iznosu koji je se odnosi na broj HA zemlje za uzgoj stoke" promptTitle="UPUSTVO ZA POPUNJAVANJE" prompt="Unesite budući planirani broj HA zemlje koja se obrađuje u cilju tov mesa od ovaca, koza i goveda nakon isteka 15.godina" sqref="AN510:AV510" xr:uid="{BA843026-F3F7-4837-ABB8-22EAD532B97A}">
      <formula1>(AO479)&gt;=AN512</formula1>
    </dataValidation>
    <dataValidation allowBlank="1" showInputMessage="1" showErrorMessage="1" promptTitle="UPUSTVO ZA POPUNJAVANJE" prompt="Opišite generalno stanje raspoloživih proizvodnih kapaciteta i na koji način poljoprivrednici obavljaju poslove. Da li je područje kompletno obradivo, u kojem % se obrađuje, kojim kulturama, i slično." sqref="O337:BC341" xr:uid="{51ABA208-7749-40E2-9734-D4AFB7E7913D}"/>
  </dataValidations>
  <pageMargins left="0.59055118110236227" right="0" top="0.19685039370078741" bottom="0.19685039370078741" header="0.31496062992125984" footer="0.31496062992125984"/>
  <pageSetup paperSize="9" orientation="portrait" r:id="rId1"/>
  <rowBreaks count="7" manualBreakCount="7">
    <brk id="75" min="1" max="56" man="1"/>
    <brk id="152" min="1" max="56" man="1"/>
    <brk id="226" min="1" max="56" man="1"/>
    <brk id="287" min="1" max="56" man="1"/>
    <brk id="352" min="1" max="56" man="1"/>
    <brk id="427" min="1" max="56" man="1"/>
    <brk id="502" min="1" max="56" man="1"/>
  </rowBreaks>
  <extLst>
    <ext xmlns:x14="http://schemas.microsoft.com/office/spreadsheetml/2009/9/main" uri="{78C0D931-6437-407d-A8EE-F0AAD7539E65}">
      <x14:conditionalFormattings>
        <x14:conditionalFormatting xmlns:xm="http://schemas.microsoft.com/office/excel/2006/main">
          <x14:cfRule type="cellIs" priority="187" operator="equal" id="{87C73717-0FEA-4551-B88C-FC0A9AE909D8}">
            <xm:f>Podesavanja!$E$22&gt;1</xm:f>
            <x14:dxf>
              <fill>
                <patternFill>
                  <bgColor theme="0"/>
                </patternFill>
              </fill>
            </x14:dxf>
          </x14:cfRule>
          <xm:sqref>H31:BC31</xm:sqref>
        </x14:conditionalFormatting>
        <x14:conditionalFormatting xmlns:xm="http://schemas.microsoft.com/office/excel/2006/main">
          <x14:cfRule type="cellIs" priority="186" operator="equal" id="{4518AD18-C6FB-465C-991F-9CD9BC44605C}">
            <xm:f>Podesavanja!$E$22&gt;1</xm:f>
            <x14:dxf>
              <fill>
                <patternFill>
                  <bgColor theme="0"/>
                </patternFill>
              </fill>
            </x14:dxf>
          </x14:cfRule>
          <xm:sqref>H35:BC35</xm:sqref>
        </x14:conditionalFormatting>
        <x14:conditionalFormatting xmlns:xm="http://schemas.microsoft.com/office/excel/2006/main">
          <x14:cfRule type="expression" priority="34" id="{5853F069-BC4C-4892-98E3-0DBA563B4D5A}">
            <xm:f>Podesavanja!$B$36=1</xm:f>
            <x14:dxf>
              <fill>
                <patternFill>
                  <bgColor theme="2"/>
                </patternFill>
              </fill>
            </x14:dxf>
          </x14:cfRule>
          <xm:sqref>O376:BC376</xm:sqref>
        </x14:conditionalFormatting>
        <x14:conditionalFormatting xmlns:xm="http://schemas.microsoft.com/office/excel/2006/main">
          <x14:cfRule type="cellIs" priority="32" operator="equal" id="{59EFD2DF-664F-4350-9F3B-2B62D795F240}">
            <xm:f>Podesavanja!$D$34=1</xm:f>
            <x14:dxf>
              <fill>
                <patternFill>
                  <bgColor theme="0"/>
                </patternFill>
              </fill>
            </x14:dxf>
          </x14:cfRule>
          <xm:sqref>O117:BC121</xm:sqref>
        </x14:conditionalFormatting>
        <x14:conditionalFormatting xmlns:xm="http://schemas.microsoft.com/office/excel/2006/main">
          <x14:cfRule type="cellIs" priority="31" operator="equal" id="{A82A0BED-0748-455A-94C1-44A96792C20A}">
            <xm:f>Podesavanja!$D$35=1</xm:f>
            <x14:dxf>
              <fill>
                <patternFill>
                  <bgColor theme="0"/>
                </patternFill>
              </fill>
            </x14:dxf>
          </x14:cfRule>
          <xm:sqref>O123:BC127</xm:sqref>
        </x14:conditionalFormatting>
        <x14:conditionalFormatting xmlns:xm="http://schemas.microsoft.com/office/excel/2006/main">
          <x14:cfRule type="cellIs" priority="30" operator="equal" id="{E7A4F90C-5B63-4045-99DF-B1D22511FCAD}">
            <xm:f>Podesavanja!$D$36=1</xm:f>
            <x14:dxf>
              <fill>
                <patternFill>
                  <bgColor theme="0"/>
                </patternFill>
              </fill>
            </x14:dxf>
          </x14:cfRule>
          <xm:sqref>O129:BC133</xm:sqref>
        </x14:conditionalFormatting>
        <x14:conditionalFormatting xmlns:xm="http://schemas.microsoft.com/office/excel/2006/main">
          <x14:cfRule type="cellIs" priority="29" operator="equal" id="{B4836633-8198-4C3D-840D-69971FA4EDEB}">
            <xm:f>Podesavanja!$D$37=1</xm:f>
            <x14:dxf>
              <fill>
                <patternFill>
                  <bgColor theme="0"/>
                </patternFill>
              </fill>
            </x14:dxf>
          </x14:cfRule>
          <xm:sqref>O135:BC139</xm:sqref>
        </x14:conditionalFormatting>
        <x14:conditionalFormatting xmlns:xm="http://schemas.microsoft.com/office/excel/2006/main">
          <x14:cfRule type="cellIs" priority="28" operator="equal" id="{FF6CC11E-5537-45DF-A337-35322D3ABBF6}">
            <xm:f>Podesavanja!$D$38=1</xm:f>
            <x14:dxf>
              <fill>
                <patternFill>
                  <bgColor theme="0"/>
                </patternFill>
              </fill>
            </x14:dxf>
          </x14:cfRule>
          <xm:sqref>O141:BC145</xm:sqref>
        </x14:conditionalFormatting>
        <x14:conditionalFormatting xmlns:xm="http://schemas.microsoft.com/office/excel/2006/main">
          <x14:cfRule type="cellIs" priority="27" operator="equal" id="{CF69896A-8231-4E9D-8FA3-A76B3D6E337B}">
            <xm:f>Podesavanja!$D$39=1</xm:f>
            <x14:dxf>
              <fill>
                <patternFill>
                  <bgColor theme="0"/>
                </patternFill>
              </fill>
            </x14:dxf>
          </x14:cfRule>
          <xm:sqref>O155:BC159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promptTitle="UPUSTVO ZA POPUNJAVANJE" prompt="Izaberite jednu od ponuđenih opcija iz padajućeg menija." xr:uid="{B36C86AE-7DC9-40C6-995D-24E071B7C56F}">
          <x14:formula1>
            <xm:f>Podesavanja!$B$30:$B$31</xm:f>
          </x14:formula1>
          <xm:sqref>H39:BC39</xm:sqref>
        </x14:dataValidation>
        <x14:dataValidation type="list" allowBlank="1" showInputMessage="1" showErrorMessage="1" errorTitle="NEPRAVILAN UNOS" error="Nije dobar format unijetog podatka. Pogledajte Upustvo" promptTitle="UPUTSTVO ZA POPUNJAVANJE" prompt="Izaberite iz padajuceg meni-a ponudjene opcije. U opcijama se nalaze vrste aplikacija za projekat za koji se aplicira" xr:uid="{54E3AE7C-D83D-45DD-BC51-5E5BBD1F330A}">
          <x14:formula1>
            <xm:f>Podesavanja!$B$3:$B$4</xm:f>
          </x14:formula1>
          <xm:sqref>I4:AX5</xm:sqref>
        </x14:dataValidation>
        <x14:dataValidation type="list" allowBlank="1" showInputMessage="1" showErrorMessage="1" promptTitle="UPUTSTVO ZA POPUNJAVANJE" prompt="Izaberite jednu od ponuđenih opcija iz padajućeg menija." xr:uid="{C5131E19-959D-406F-A785-9C20256A080B}">
          <x14:formula1>
            <xm:f>Podesavanja!$B$19:$B$21</xm:f>
          </x14:formula1>
          <xm:sqref>H27:BC27</xm:sqref>
        </x14:dataValidation>
        <x14:dataValidation type="list" operator="greaterThan" allowBlank="1" showInputMessage="1" showErrorMessage="1" errorTitle="NEPARVILAN UNOS" error="Nije dobar format unijetog podatka. Pogledajte Upustvo" promptTitle="UPUTSTVO ZA POPUNJAVANJE" prompt="Izaberite iz padajuceg meni-a ponudjene opcije. U opcijama se nalaze nazivi Opština koje mogu da vrše apliciranje za projekat. Odaberite jednu (vašu)." xr:uid="{AE4B7F0B-D044-403E-A265-EB21D9C3F938}">
          <x14:formula1>
            <xm:f>Podesavanja!$P$3:$P$9</xm:f>
          </x14:formula1>
          <xm:sqref>AV9:BD9</xm:sqref>
        </x14:dataValidation>
        <x14:dataValidation type="list" allowBlank="1" showInputMessage="1" showErrorMessage="1" promptTitle="UPUSTVO ZA POPUNJAVANJE" prompt="Izaberite jednu od ponuđenih opcija iz padajućeg menija." xr:uid="{3BEB7374-9949-47DD-97EA-45ADC38396B9}">
          <x14:formula1>
            <xm:f>Podesavanja!$F$8:$F$15</xm:f>
          </x14:formula1>
          <xm:sqref>H57:BC57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E116"/>
  <sheetViews>
    <sheetView workbookViewId="0">
      <selection activeCell="B4" sqref="B4"/>
    </sheetView>
  </sheetViews>
  <sheetFormatPr defaultColWidth="9.140625" defaultRowHeight="12.75" x14ac:dyDescent="0.25"/>
  <cols>
    <col min="1" max="1" width="3.28515625" style="1" customWidth="1"/>
    <col min="2" max="2" width="104.7109375" style="3" customWidth="1"/>
    <col min="3" max="3" width="54" style="4" customWidth="1"/>
    <col min="4" max="16384" width="9.140625" style="1"/>
  </cols>
  <sheetData>
    <row r="4" spans="2:5" s="6" customFormat="1" ht="30.75" customHeight="1" x14ac:dyDescent="0.25">
      <c r="B4" s="5" t="s">
        <v>16</v>
      </c>
      <c r="C4" s="91">
        <f>+'Aplikacija za kredit'!I4</f>
        <v>0</v>
      </c>
      <c r="D4" s="26" t="s">
        <v>35</v>
      </c>
      <c r="E4" s="28" t="s">
        <v>36</v>
      </c>
    </row>
    <row r="5" spans="2:5" ht="12.75" customHeight="1" x14ac:dyDescent="0.25">
      <c r="B5" s="101" t="s">
        <v>88</v>
      </c>
      <c r="C5" s="102">
        <f>+'Aplikacija za kredit'!I4</f>
        <v>0</v>
      </c>
      <c r="D5" s="92">
        <v>1</v>
      </c>
      <c r="E5" s="92">
        <f>+COUNTA('Aplikacija za kredit'!I4)</f>
        <v>0</v>
      </c>
    </row>
    <row r="6" spans="2:5" ht="12.75" customHeight="1" x14ac:dyDescent="0.25">
      <c r="B6" s="101" t="s">
        <v>89</v>
      </c>
      <c r="C6" s="103" t="str">
        <f>+'Aplikacija za kredit'!O11</f>
        <v xml:space="preserve"> </v>
      </c>
      <c r="D6" s="92">
        <v>1</v>
      </c>
      <c r="E6" s="92">
        <f>+COUNTA('Aplikacija za kredit'!O11)</f>
        <v>1</v>
      </c>
    </row>
    <row r="7" spans="2:5" ht="12.75" customHeight="1" x14ac:dyDescent="0.25">
      <c r="B7" s="101" t="s">
        <v>90</v>
      </c>
      <c r="C7" s="102">
        <f>+'Aplikacija za kredit'!AV7</f>
        <v>0</v>
      </c>
      <c r="D7" s="92">
        <v>1</v>
      </c>
      <c r="E7" s="92">
        <f>+COUNTA('Aplikacija za kredit'!AV7)</f>
        <v>0</v>
      </c>
    </row>
    <row r="8" spans="2:5" ht="12.75" customHeight="1" x14ac:dyDescent="0.25">
      <c r="B8" s="101" t="s">
        <v>91</v>
      </c>
      <c r="C8" s="102">
        <f>+'Aplikacija za kredit'!AV9</f>
        <v>0</v>
      </c>
      <c r="D8" s="92">
        <v>1</v>
      </c>
      <c r="E8" s="92">
        <f>+COUNTA('Aplikacija za kredit'!AV9)</f>
        <v>0</v>
      </c>
    </row>
    <row r="9" spans="2:5" ht="12.75" customHeight="1" x14ac:dyDescent="0.25">
      <c r="B9" s="101" t="s">
        <v>92</v>
      </c>
      <c r="C9" s="102">
        <f>+'Aplikacija za kredit'!AF11</f>
        <v>0</v>
      </c>
      <c r="D9" s="92">
        <v>1</v>
      </c>
      <c r="E9" s="92">
        <f>+COUNTA('Aplikacija za kredit'!AF11)</f>
        <v>0</v>
      </c>
    </row>
    <row r="10" spans="2:5" ht="12.75" customHeight="1" x14ac:dyDescent="0.25">
      <c r="B10" s="101" t="str">
        <f>+'Aplikacija za kredit'!H16</f>
        <v>Opština koja aplicira za IFAD projekat</v>
      </c>
      <c r="C10" s="102" t="str">
        <f>+'Aplikacija za kredit'!H17</f>
        <v xml:space="preserve"> </v>
      </c>
      <c r="D10" s="92">
        <v>0</v>
      </c>
      <c r="E10" s="92">
        <v>0</v>
      </c>
    </row>
    <row r="11" spans="2:5" ht="12.75" customHeight="1" x14ac:dyDescent="0.25">
      <c r="B11" s="101" t="str">
        <f>+'Aplikacija za kredit'!H19</f>
        <v xml:space="preserve">Mjesna zajednica koja aplicira za projekat u okviru Opštine </v>
      </c>
      <c r="C11" s="102" t="str">
        <f>+'Aplikacija za kredit'!H20</f>
        <v xml:space="preserve"> </v>
      </c>
      <c r="D11" s="92">
        <v>0</v>
      </c>
      <c r="E11" s="92">
        <v>0</v>
      </c>
    </row>
    <row r="12" spans="2:5" ht="12.75" customHeight="1" x14ac:dyDescent="0.25">
      <c r="B12" s="101" t="str">
        <f>+'Aplikacija za kredit'!H22</f>
        <v>Unesite naziv sela ili zaseoka na koji se odnosi planirana investicija</v>
      </c>
      <c r="C12" s="102">
        <f>+'Aplikacija za kredit'!H23</f>
        <v>0</v>
      </c>
      <c r="D12" s="92">
        <v>1</v>
      </c>
      <c r="E12" s="92">
        <f>+COUNTA('Aplikacija za kredit'!H23)</f>
        <v>0</v>
      </c>
    </row>
    <row r="13" spans="2:5" ht="12.75" customHeight="1" x14ac:dyDescent="0.25">
      <c r="B13" s="101" t="str">
        <f>+'Aplikacija za kredit'!H25</f>
        <v>Da li je aplikant u okviru projekta IFAD konkurisao prethodnih godina sa ISTIM projektom</v>
      </c>
      <c r="C13" s="102">
        <f>+'Aplikacija za kredit'!H27</f>
        <v>0</v>
      </c>
      <c r="D13" s="92">
        <v>1</v>
      </c>
      <c r="E13" s="92">
        <f>+COUNTA('Aplikacija za kredit'!H27)</f>
        <v>0</v>
      </c>
    </row>
    <row r="14" spans="2:5" s="2" customFormat="1" ht="12.75" customHeight="1" x14ac:dyDescent="0.25">
      <c r="B14" s="104" t="str">
        <f>+'Aplikacija za kredit'!H29</f>
        <v/>
      </c>
      <c r="C14" s="105">
        <f>IF(Podesavanja!E22&gt;1,'Aplikacija za kredit'!H31,"-----")</f>
        <v>0</v>
      </c>
      <c r="D14" s="106">
        <f>IF(Podesavanja!E22&gt;1,1,0)</f>
        <v>1</v>
      </c>
      <c r="E14" s="92">
        <f>+COUNTA('Aplikacija za kredit'!H31)</f>
        <v>0</v>
      </c>
    </row>
    <row r="15" spans="2:5" ht="12.75" customHeight="1" x14ac:dyDescent="0.25">
      <c r="B15" s="101" t="str">
        <f>+'Aplikacija za kredit'!H33</f>
        <v/>
      </c>
      <c r="C15" s="107">
        <f>IF(Podesavanja!E22&gt;1,'Aplikacija za kredit'!H35,"------")</f>
        <v>0</v>
      </c>
      <c r="D15" s="92">
        <f>IF(Podesavanja!E22&gt;1,1,0)</f>
        <v>1</v>
      </c>
      <c r="E15" s="92">
        <f>+COUNTA('Aplikacija za kredit'!H35)</f>
        <v>0</v>
      </c>
    </row>
    <row r="16" spans="2:5" ht="12.75" customHeight="1" x14ac:dyDescent="0.25">
      <c r="B16" s="101" t="str">
        <f>+'Aplikacija za kredit'!H37</f>
        <v>Da li će se predmetna investicija koristiti u okviru jedne mjesne zajednice ili više mjesnih zajednica</v>
      </c>
      <c r="C16" s="108">
        <f>+'Aplikacija za kredit'!H39</f>
        <v>0</v>
      </c>
      <c r="D16" s="92">
        <v>1</v>
      </c>
      <c r="E16" s="92">
        <f>+COUNTA('Aplikacija za kredit'!H39)</f>
        <v>0</v>
      </c>
    </row>
    <row r="17" spans="2:5" ht="12.75" customHeight="1" x14ac:dyDescent="0.25">
      <c r="B17" s="101" t="s">
        <v>93</v>
      </c>
      <c r="C17" s="109">
        <f>+'Aplikacija za kredit'!H43</f>
        <v>0</v>
      </c>
      <c r="D17" s="92">
        <v>1</v>
      </c>
      <c r="E17" s="92">
        <f>+COUNTA('Aplikacija za kredit'!H43)</f>
        <v>0</v>
      </c>
    </row>
    <row r="18" spans="2:5" ht="12.75" customHeight="1" x14ac:dyDescent="0.25">
      <c r="B18" s="101" t="str">
        <f>+'Aplikacija za kredit'!H56</f>
        <v xml:space="preserve"> </v>
      </c>
      <c r="C18" s="108">
        <f>+'Aplikacija za kredit'!H57</f>
        <v>0</v>
      </c>
      <c r="D18" s="92">
        <v>1</v>
      </c>
      <c r="E18" s="92">
        <f>+COUNTA('Aplikacija za kredit'!H57)</f>
        <v>0</v>
      </c>
    </row>
    <row r="19" spans="2:5" ht="12.75" customHeight="1" x14ac:dyDescent="0.25">
      <c r="B19" s="101" t="str">
        <f>+'Aplikacija za kredit'!H59</f>
        <v xml:space="preserve"> </v>
      </c>
      <c r="C19" s="109">
        <f>+'Aplikacija za kredit'!H60</f>
        <v>0</v>
      </c>
      <c r="D19" s="92">
        <v>1</v>
      </c>
      <c r="E19" s="92">
        <f>+COUNTA('Aplikacija za kredit'!H60)</f>
        <v>0</v>
      </c>
    </row>
    <row r="20" spans="2:5" ht="12.75" customHeight="1" x14ac:dyDescent="0.25">
      <c r="B20" s="203" t="s">
        <v>94</v>
      </c>
      <c r="C20" s="203"/>
      <c r="D20" s="117">
        <f>SUM(D5:D19)</f>
        <v>13</v>
      </c>
      <c r="E20" s="117">
        <f>SUM(E5:E19)</f>
        <v>1</v>
      </c>
    </row>
    <row r="21" spans="2:5" ht="12.75" customHeight="1" x14ac:dyDescent="0.25">
      <c r="B21" s="101" t="str">
        <f>+'Aplikacija za kredit'!H79</f>
        <v>Molimo vas opišite buduće stanje i poboljšanja nakon realizicije investicije</v>
      </c>
      <c r="C21" s="109">
        <f>+'Aplikacija za kredit'!H80</f>
        <v>0</v>
      </c>
      <c r="D21" s="92">
        <v>1</v>
      </c>
      <c r="E21" s="92">
        <f>+COUNTA('Aplikacija za kredit'!H80)</f>
        <v>0</v>
      </c>
    </row>
    <row r="22" spans="2:5" ht="12.75" customHeight="1" x14ac:dyDescent="0.25">
      <c r="B22" s="101" t="str">
        <f>+'Aplikacija za kredit'!H89</f>
        <v>Molimo Vas unesite planirani iznos BRUTO troškova investicije u EUR (uključujući i PDV)</v>
      </c>
      <c r="C22" s="108">
        <f>+'Aplikacija za kredit'!H90</f>
        <v>0</v>
      </c>
      <c r="D22" s="92">
        <v>1</v>
      </c>
      <c r="E22" s="92">
        <f>+COUNTA('Aplikacija za kredit'!H90)</f>
        <v>0</v>
      </c>
    </row>
    <row r="23" spans="2:5" ht="12.75" customHeight="1" x14ac:dyDescent="0.25">
      <c r="B23" s="101" t="str">
        <f>+'Aplikacija za kredit'!H92</f>
        <v>Molimo Vas rasporedite planirani iznos troškova investicije u EUR po fazama</v>
      </c>
      <c r="C23" s="108" t="str">
        <f>+'Aplikacija za kredit'!H92</f>
        <v>Molimo Vas rasporedite planirani iznos troškova investicije u EUR po fazama</v>
      </c>
      <c r="D23" s="92">
        <v>0</v>
      </c>
      <c r="E23" s="92">
        <v>0</v>
      </c>
    </row>
    <row r="24" spans="2:5" ht="12.75" customHeight="1" x14ac:dyDescent="0.25">
      <c r="B24" s="101">
        <f>+'Aplikacija za kredit'!O96</f>
        <v>0</v>
      </c>
      <c r="C24" s="107">
        <f>+'Aplikacija za kredit'!AN96</f>
        <v>0</v>
      </c>
      <c r="D24" s="92">
        <f>IF(COUNTA('Aplikacija za kredit'!O96)=1,2,0)</f>
        <v>0</v>
      </c>
      <c r="E24" s="92">
        <f>+COUNTA('Aplikacija za kredit'!AN96)+COUNTA('Aplikacija za kredit'!O96)</f>
        <v>0</v>
      </c>
    </row>
    <row r="25" spans="2:5" ht="12.75" customHeight="1" x14ac:dyDescent="0.25">
      <c r="B25" s="101">
        <f>+'Aplikacija za kredit'!O98</f>
        <v>0</v>
      </c>
      <c r="C25" s="107">
        <f>+'Aplikacija za kredit'!AN98</f>
        <v>0</v>
      </c>
      <c r="D25" s="92">
        <f>IF(COUNTA('Aplikacija za kredit'!O98)=1,2,0)</f>
        <v>0</v>
      </c>
      <c r="E25" s="92">
        <f>+COUNTA('Aplikacija za kredit'!AN98)+COUNTA('Aplikacija za kredit'!O98)</f>
        <v>0</v>
      </c>
    </row>
    <row r="26" spans="2:5" ht="12.75" customHeight="1" x14ac:dyDescent="0.25">
      <c r="B26" s="101">
        <f>+'Aplikacija za kredit'!O100</f>
        <v>0</v>
      </c>
      <c r="C26" s="107">
        <f>+'Aplikacija za kredit'!AN100</f>
        <v>0</v>
      </c>
      <c r="D26" s="92">
        <f>IF(COUNTA('Aplikacija za kredit'!O100)=1,2,0)</f>
        <v>0</v>
      </c>
      <c r="E26" s="92">
        <f>+COUNTA('Aplikacija za kredit'!AN100)+COUNTA('Aplikacija za kredit'!O100)</f>
        <v>0</v>
      </c>
    </row>
    <row r="27" spans="2:5" ht="12.75" customHeight="1" x14ac:dyDescent="0.25">
      <c r="B27" s="101">
        <f>+'Aplikacija za kredit'!O102</f>
        <v>0</v>
      </c>
      <c r="C27" s="107">
        <f>+'Aplikacija za kredit'!AN102</f>
        <v>0</v>
      </c>
      <c r="D27" s="92">
        <f>IF(COUNTA('Aplikacija za kredit'!O102)=1,2,0)</f>
        <v>0</v>
      </c>
      <c r="E27" s="92">
        <f>+COUNTA('Aplikacija za kredit'!AN102)+COUNTA('Aplikacija za kredit'!AN102)</f>
        <v>0</v>
      </c>
    </row>
    <row r="28" spans="2:5" ht="12.75" customHeight="1" x14ac:dyDescent="0.25">
      <c r="B28" s="101">
        <f>+'Aplikacija za kredit'!O104</f>
        <v>0</v>
      </c>
      <c r="C28" s="107">
        <f>+'Aplikacija za kredit'!AN104</f>
        <v>0</v>
      </c>
      <c r="D28" s="92">
        <f>IF(COUNTA('Aplikacija za kredit'!O104)=1,2,0)</f>
        <v>0</v>
      </c>
      <c r="E28" s="92">
        <f>+COUNTA('Aplikacija za kredit'!AN104)+COUNTA('Aplikacija za kredit'!O104)</f>
        <v>0</v>
      </c>
    </row>
    <row r="29" spans="2:5" ht="12.75" customHeight="1" x14ac:dyDescent="0.25">
      <c r="B29" s="101">
        <f>+'Aplikacija za kredit'!O106</f>
        <v>0</v>
      </c>
      <c r="C29" s="107">
        <f>+'Aplikacija za kredit'!AN106</f>
        <v>0</v>
      </c>
      <c r="D29" s="92">
        <f>IF(COUNTA('Aplikacija za kredit'!O106)=1,2,0)</f>
        <v>0</v>
      </c>
      <c r="E29" s="92">
        <f>+COUNTA('Aplikacija za kredit'!AN106)+COUNTA('Aplikacija za kredit'!O106)</f>
        <v>0</v>
      </c>
    </row>
    <row r="30" spans="2:5" ht="12.75" customHeight="1" x14ac:dyDescent="0.25">
      <c r="B30" s="101" t="s">
        <v>95</v>
      </c>
      <c r="C30" s="107" t="s">
        <v>96</v>
      </c>
      <c r="D30" s="92">
        <v>1</v>
      </c>
      <c r="E30" s="92">
        <f>IF('Aplikacija za kredit'!AN108='Aplikacija za kredit'!H90,1,0)</f>
        <v>1</v>
      </c>
    </row>
    <row r="31" spans="2:5" ht="12.75" customHeight="1" x14ac:dyDescent="0.25">
      <c r="B31" s="101" t="str">
        <f>+'Aplikacija za kredit'!H113</f>
        <v>Molimo vas unesite opis faza projekta koje su naznačene u raspodjeli investicije</v>
      </c>
      <c r="C31" s="108" t="str">
        <f>+'Aplikacija za kredit'!H113</f>
        <v>Molimo vas unesite opis faza projekta koje su naznačene u raspodjeli investicije</v>
      </c>
      <c r="D31" s="92">
        <v>0</v>
      </c>
      <c r="E31" s="92">
        <v>0</v>
      </c>
    </row>
    <row r="32" spans="2:5" ht="12.75" customHeight="1" x14ac:dyDescent="0.25">
      <c r="B32" s="101" t="str">
        <f>+'Aplikacija za kredit'!H117</f>
        <v xml:space="preserve"> </v>
      </c>
      <c r="C32" s="109">
        <f>+'Aplikacija za kredit'!O117</f>
        <v>0</v>
      </c>
      <c r="D32" s="92">
        <f>IF(COUNTA('Aplikacija za kredit'!O96)=1,1,0)</f>
        <v>0</v>
      </c>
      <c r="E32" s="92">
        <f>+COUNTA('Aplikacija za kredit'!O117)</f>
        <v>0</v>
      </c>
    </row>
    <row r="33" spans="2:5" s="2" customFormat="1" ht="12.75" customHeight="1" x14ac:dyDescent="0.25">
      <c r="B33" s="111" t="str">
        <f>+'Aplikacija za kredit'!H123</f>
        <v xml:space="preserve"> </v>
      </c>
      <c r="C33" s="113">
        <f>+'Aplikacija za kredit'!O123</f>
        <v>0</v>
      </c>
      <c r="D33" s="106">
        <f>IF(COUNTA('Aplikacija za kredit'!O98)=1,1,0)</f>
        <v>0</v>
      </c>
      <c r="E33" s="92">
        <f>+COUNTA('Aplikacija za kredit'!O123)</f>
        <v>0</v>
      </c>
    </row>
    <row r="34" spans="2:5" ht="12.75" customHeight="1" x14ac:dyDescent="0.25">
      <c r="B34" s="101" t="str">
        <f>+'Aplikacija za kredit'!H129</f>
        <v xml:space="preserve"> </v>
      </c>
      <c r="C34" s="114">
        <f>+'Aplikacija za kredit'!O129</f>
        <v>0</v>
      </c>
      <c r="D34" s="92">
        <f>IF(COUNTA('Aplikacija za kredit'!O100)=1,1,0)</f>
        <v>0</v>
      </c>
      <c r="E34" s="92">
        <f>+COUNTA('Aplikacija za kredit'!O129)</f>
        <v>0</v>
      </c>
    </row>
    <row r="35" spans="2:5" ht="12.75" customHeight="1" x14ac:dyDescent="0.25">
      <c r="B35" s="101" t="s">
        <v>115</v>
      </c>
      <c r="C35" s="114">
        <f>+'Aplikacija za kredit'!O135</f>
        <v>0</v>
      </c>
      <c r="D35" s="92">
        <f>IF(COUNTA('Aplikacija za kredit'!O102)=1,1,0)</f>
        <v>0</v>
      </c>
      <c r="E35" s="92">
        <f>+COUNTA('Aplikacija za kredit'!O135)</f>
        <v>0</v>
      </c>
    </row>
    <row r="36" spans="2:5" ht="12.75" customHeight="1" x14ac:dyDescent="0.25">
      <c r="B36" s="101" t="s">
        <v>116</v>
      </c>
      <c r="C36" s="114">
        <f>+'Aplikacija za kredit'!O141</f>
        <v>0</v>
      </c>
      <c r="D36" s="92">
        <f>IF(COUNTA('Aplikacija za kredit'!O104)=1,1,0)</f>
        <v>0</v>
      </c>
      <c r="E36" s="92">
        <f>+COUNTA('Aplikacija za kredit'!O141)</f>
        <v>0</v>
      </c>
    </row>
    <row r="37" spans="2:5" ht="12.75" customHeight="1" x14ac:dyDescent="0.25">
      <c r="B37" s="203" t="s">
        <v>97</v>
      </c>
      <c r="C37" s="203"/>
      <c r="D37" s="117">
        <f>SUM(D21:D36)</f>
        <v>3</v>
      </c>
      <c r="E37" s="117">
        <f>SUM(E21:E36)</f>
        <v>1</v>
      </c>
    </row>
    <row r="38" spans="2:5" ht="12.75" customHeight="1" x14ac:dyDescent="0.25">
      <c r="B38" s="112" t="s">
        <v>117</v>
      </c>
      <c r="C38" s="115">
        <f>+'Aplikacija za kredit'!O155</f>
        <v>0</v>
      </c>
      <c r="D38" s="116">
        <f>IF(COUNTA('Aplikacija za kredit'!O106)=1,1,0)</f>
        <v>0</v>
      </c>
      <c r="E38" s="116">
        <f>+COUNTA('Aplikacija za kredit'!O155)</f>
        <v>0</v>
      </c>
    </row>
    <row r="39" spans="2:5" ht="12.75" customHeight="1" x14ac:dyDescent="0.25">
      <c r="B39" s="101" t="str">
        <f>+'Aplikacija za kredit'!H163</f>
        <v>Molimo vas unesite prirodne karakteristike područja</v>
      </c>
      <c r="C39" s="108" t="str">
        <f>+'Aplikacija za kredit'!H113</f>
        <v>Molimo vas unesite opis faza projekta koje su naznačene u raspodjeli investicije</v>
      </c>
      <c r="D39" s="92">
        <v>0</v>
      </c>
      <c r="E39" s="92">
        <v>0</v>
      </c>
    </row>
    <row r="40" spans="2:5" ht="12.75" customHeight="1" x14ac:dyDescent="0.25">
      <c r="B40" s="101" t="str">
        <f>+'Aplikacija za kredit'!H167</f>
        <v>klima</v>
      </c>
      <c r="C40" s="110">
        <f>+'Aplikacija za kredit'!O167</f>
        <v>0</v>
      </c>
      <c r="D40" s="92">
        <v>1</v>
      </c>
      <c r="E40" s="92">
        <f>+COUNTA('Aplikacija za kredit'!O167)</f>
        <v>0</v>
      </c>
    </row>
    <row r="41" spans="2:5" ht="12.75" customHeight="1" x14ac:dyDescent="0.25">
      <c r="B41" s="101" t="str">
        <f>+'Aplikacija za kredit'!H173</f>
        <v>reljef</v>
      </c>
      <c r="C41" s="110">
        <f>+'Aplikacija za kredit'!O173</f>
        <v>0</v>
      </c>
      <c r="D41" s="92">
        <v>1</v>
      </c>
      <c r="E41" s="92">
        <f>+COUNTA('Aplikacija za kredit'!O173)</f>
        <v>0</v>
      </c>
    </row>
    <row r="42" spans="2:5" ht="12.75" customHeight="1" x14ac:dyDescent="0.25">
      <c r="B42" s="101" t="str">
        <f>+'Aplikacija za kredit'!H179</f>
        <v xml:space="preserve">voda </v>
      </c>
      <c r="C42" s="110">
        <f>+'Aplikacija za kredit'!O179</f>
        <v>0</v>
      </c>
      <c r="D42" s="92">
        <v>1</v>
      </c>
      <c r="E42" s="92">
        <f>+COUNTA('Aplikacija za kredit'!O179)</f>
        <v>0</v>
      </c>
    </row>
    <row r="43" spans="2:5" ht="12.75" customHeight="1" x14ac:dyDescent="0.25">
      <c r="B43" s="101" t="str">
        <f>+'Aplikacija za kredit'!H185</f>
        <v>plodnost zemljišta</v>
      </c>
      <c r="C43" s="110">
        <f>+'Aplikacija za kredit'!O185</f>
        <v>0</v>
      </c>
      <c r="D43" s="92">
        <v>1</v>
      </c>
      <c r="E43" s="92">
        <f>+COUNTA('Aplikacija za kredit'!O185)</f>
        <v>0</v>
      </c>
    </row>
    <row r="44" spans="2:5" ht="12.75" customHeight="1" x14ac:dyDescent="0.25">
      <c r="B44" s="101" t="str">
        <f>+'Aplikacija za kredit'!H191</f>
        <v>nadmorska visina</v>
      </c>
      <c r="C44" s="110">
        <f>+'Aplikacija za kredit'!O191</f>
        <v>0</v>
      </c>
      <c r="D44" s="92">
        <v>1</v>
      </c>
      <c r="E44" s="92">
        <f>+COUNTA('Aplikacija za kredit'!O191)</f>
        <v>0</v>
      </c>
    </row>
    <row r="45" spans="2:5" ht="12.75" customHeight="1" x14ac:dyDescent="0.25">
      <c r="B45" s="101" t="str">
        <f>+'Aplikacija za kredit'!H200</f>
        <v>UKUPAN broj članova domaćinstva koji je obuhvaćen projektom</v>
      </c>
      <c r="C45" s="108">
        <f>+'Aplikacija za kredit'!AS200</f>
        <v>0</v>
      </c>
      <c r="D45" s="92">
        <v>1</v>
      </c>
      <c r="E45" s="92">
        <f>+COUNTA('Aplikacija za kredit'!AS200)</f>
        <v>0</v>
      </c>
    </row>
    <row r="46" spans="2:5" ht="12.75" customHeight="1" x14ac:dyDescent="0.25">
      <c r="B46" s="101" t="str">
        <f>+'Aplikacija za kredit'!H202</f>
        <v>UKUPAN broj domaćinstava koji je obuhvaćen projektom</v>
      </c>
      <c r="C46" s="108">
        <f>+'Aplikacija za kredit'!AS202</f>
        <v>0</v>
      </c>
      <c r="D46" s="92">
        <v>1</v>
      </c>
      <c r="E46" s="92">
        <f>+COUNTA('Aplikacija za kredit'!AS202)</f>
        <v>0</v>
      </c>
    </row>
    <row r="47" spans="2:5" ht="12.75" customHeight="1" x14ac:dyDescent="0.25">
      <c r="B47" s="101" t="str">
        <f>+'Aplikacija za kredit'!H204</f>
        <v>UKUPAN broj članova domaćinstva mlađih od 40.godina obuhvaćenih projektom</v>
      </c>
      <c r="C47" s="108">
        <f>+'Aplikacija za kredit'!AS204</f>
        <v>0</v>
      </c>
      <c r="D47" s="92">
        <v>1</v>
      </c>
      <c r="E47" s="92">
        <f>+COUNTA('Aplikacija za kredit'!AS204)</f>
        <v>0</v>
      </c>
    </row>
    <row r="48" spans="2:5" ht="12.75" customHeight="1" x14ac:dyDescent="0.25">
      <c r="B48" s="101" t="str">
        <f>+'Aplikacija za kredit'!H206</f>
        <v>UKUPAN broj članova domaćinstva ženske populacije obuhvaćenih projektom</v>
      </c>
      <c r="C48" s="108">
        <f>+'Aplikacija za kredit'!AS206</f>
        <v>0</v>
      </c>
      <c r="D48" s="92">
        <v>1</v>
      </c>
      <c r="E48" s="92">
        <f>+COUNTA('Aplikacija za kredit'!AS206)</f>
        <v>0</v>
      </c>
    </row>
    <row r="49" spans="2:5" ht="12.75" customHeight="1" x14ac:dyDescent="0.25">
      <c r="B49" s="101" t="s">
        <v>121</v>
      </c>
      <c r="C49" s="108">
        <f>+'Aplikacija za kredit'!H210</f>
        <v>0</v>
      </c>
      <c r="D49" s="92">
        <v>1</v>
      </c>
      <c r="E49" s="92">
        <f>+COUNTA('Aplikacija za kredit'!H210)</f>
        <v>0</v>
      </c>
    </row>
    <row r="50" spans="2:5" ht="12.75" customHeight="1" x14ac:dyDescent="0.25">
      <c r="B50" s="203" t="s">
        <v>98</v>
      </c>
      <c r="C50" s="203"/>
      <c r="D50" s="117">
        <f>SUM(D38:D49)</f>
        <v>10</v>
      </c>
      <c r="E50" s="117">
        <f>SUM(E38:E49)</f>
        <v>0</v>
      </c>
    </row>
    <row r="51" spans="2:5" ht="12.75" customHeight="1" x14ac:dyDescent="0.25">
      <c r="B51" s="101" t="str">
        <f>+'Aplikacija za kredit'!H233</f>
        <v xml:space="preserve"> </v>
      </c>
      <c r="C51" s="108">
        <f>+'Aplikacija za kredit'!AS233</f>
        <v>0</v>
      </c>
      <c r="D51" s="92">
        <v>1</v>
      </c>
      <c r="E51" s="92">
        <f>+COUNTA('Aplikacija za kredit'!AS233)</f>
        <v>0</v>
      </c>
    </row>
    <row r="52" spans="2:5" ht="12.75" customHeight="1" x14ac:dyDescent="0.25">
      <c r="B52" s="101" t="str">
        <f>+'Aplikacija za kredit'!H236</f>
        <v xml:space="preserve"> </v>
      </c>
      <c r="C52" s="108">
        <f>+'Aplikacija za kredit'!AS236</f>
        <v>0</v>
      </c>
      <c r="D52" s="92">
        <v>1</v>
      </c>
      <c r="E52" s="92">
        <f>+COUNTA('Aplikacija za kredit'!AS236)</f>
        <v>0</v>
      </c>
    </row>
    <row r="53" spans="2:5" ht="12.75" customHeight="1" x14ac:dyDescent="0.25">
      <c r="B53" s="101" t="str">
        <f>+'Aplikacija za kredit'!H239</f>
        <v xml:space="preserve"> </v>
      </c>
      <c r="C53" s="108">
        <f>+'Aplikacija za kredit'!AS239</f>
        <v>0</v>
      </c>
      <c r="D53" s="92">
        <v>1</v>
      </c>
      <c r="E53" s="92">
        <f>+COUNTA('Aplikacija za kredit'!AS239)</f>
        <v>0</v>
      </c>
    </row>
    <row r="54" spans="2:5" ht="12.75" customHeight="1" x14ac:dyDescent="0.25">
      <c r="B54" s="101" t="str">
        <f>+'Aplikacija za kredit'!H242</f>
        <v xml:space="preserve"> </v>
      </c>
      <c r="C54" s="108">
        <f>+'Aplikacija za kredit'!AS242</f>
        <v>0</v>
      </c>
      <c r="D54" s="92">
        <v>1</v>
      </c>
      <c r="E54" s="92">
        <f>+COUNTA('Aplikacija za kredit'!AS242)</f>
        <v>0</v>
      </c>
    </row>
    <row r="55" spans="2:5" ht="12.75" customHeight="1" x14ac:dyDescent="0.25">
      <c r="B55" s="45" t="str">
        <f>+'Aplikacija za kredit'!H249</f>
        <v>UKUPAN  broj domaćinstava koji imaju maksimum do 3 uslovna grla (govedarstvo, ovčarstvo ili kozarstvo), ili 0.3 HA zasada malina i drugog bobičastog voča, ili 3 HA zasada sjemenskog krompira</v>
      </c>
      <c r="C55" s="108">
        <f>+'Aplikacija za kredit'!AS249</f>
        <v>0</v>
      </c>
      <c r="D55" s="92">
        <v>1</v>
      </c>
      <c r="E55" s="92">
        <f>+COUNTA('Aplikacija za kredit'!AS249)</f>
        <v>0</v>
      </c>
    </row>
    <row r="56" spans="2:5" ht="12.75" customHeight="1" x14ac:dyDescent="0.25">
      <c r="B56" s="45" t="str">
        <f>+'Aplikacija za kredit'!H251</f>
        <v>UKUPAN  broj članova domaćinstva koji imaju maksimum do 3 uslovna grla (govedarstvo, ovčarstvo ili kozarstvo), ili 0.3 HA zasada malina i drugog bobičastog voča, ili 3 HA zasada sjemenskog krompira</v>
      </c>
      <c r="C56" s="108">
        <f>+'Aplikacija za kredit'!AS251</f>
        <v>0</v>
      </c>
      <c r="D56" s="92">
        <v>1</v>
      </c>
      <c r="E56" s="92">
        <f>+COUNTA('Aplikacija za kredit'!AS251)</f>
        <v>0</v>
      </c>
    </row>
    <row r="57" spans="2:5" ht="12.75" customHeight="1" x14ac:dyDescent="0.25">
      <c r="B57" s="45" t="str">
        <f>+'Aplikacija za kredit'!H256</f>
        <v>UKUPAN  broj direktnih domaćinstava koji imaju maksimum do 3 uslovna grla (govedarstvo, ovčarstvo ili kozarstvo), ili 0.3 HA zasada malina i drugog bobičastog voča, ili 3 HA zasada sjemenskog krompira</v>
      </c>
      <c r="C57" s="108">
        <f>+'Aplikacija za kredit'!AS256</f>
        <v>0</v>
      </c>
      <c r="D57" s="92">
        <v>1</v>
      </c>
      <c r="E57" s="92">
        <f>+COUNTA('Aplikacija za kredit'!AS256)</f>
        <v>0</v>
      </c>
    </row>
    <row r="58" spans="2:5" ht="12.75" customHeight="1" x14ac:dyDescent="0.25">
      <c r="B58" s="45" t="str">
        <f>+'Aplikacija za kredit'!H258</f>
        <v>UKUPAN  broj direktnih članova domaćinstva koji imaju maksimum do 3 uslovna grla (govedarstvo, ovčarstvo ili kozarstvo), ili 0.3 HA zasada malina i drugog bobičastog voča, ili 3 HA zasada sjemenskog krompira</v>
      </c>
      <c r="C58" s="108">
        <f>+'Aplikacija za kredit'!AS258</f>
        <v>0</v>
      </c>
      <c r="D58" s="92">
        <v>1</v>
      </c>
      <c r="E58" s="92">
        <f>+COUNTA('Aplikacija za kredit'!AS258)</f>
        <v>0</v>
      </c>
    </row>
    <row r="59" spans="2:5" ht="12.75" customHeight="1" x14ac:dyDescent="0.25">
      <c r="B59" s="45" t="str">
        <f>+'Aplikacija za kredit'!H263</f>
        <v>UKUPAN  broj direktnih članova domaćinstva mlađih od 40.godina koji imaju maksimum do 3 uslovna grla (govedarstvo, ovčarstvo ili kozarstvo), ili 0.3 HA zasada malina i drugog bobičastog voča, ili 3 HA zasada sjemesnskog krompira</v>
      </c>
      <c r="C59" s="108">
        <f>+'Aplikacija za kredit'!AS263</f>
        <v>0</v>
      </c>
      <c r="D59" s="92">
        <v>1</v>
      </c>
      <c r="E59" s="92">
        <f>+COUNTA('Aplikacija za kredit'!AS263)</f>
        <v>0</v>
      </c>
    </row>
    <row r="60" spans="2:5" ht="12.75" customHeight="1" x14ac:dyDescent="0.25">
      <c r="B60" s="45" t="str">
        <f>+'Aplikacija za kredit'!H265</f>
        <v>UKUPAN  broj direktnih članova domaćinstva ženske populacije koji imaju maksimum do 3 uslovna grla (govedarstvo, ovčarstvo ili kozarstvo), ili 0.3 HA zasada malina i drugog bobičastog voča, ili 3 HA zasada sjemenskog krompira</v>
      </c>
      <c r="C60" s="108">
        <f>+'Aplikacija za kredit'!AS265</f>
        <v>0</v>
      </c>
      <c r="D60" s="92">
        <v>1</v>
      </c>
      <c r="E60" s="92">
        <f>+COUNTA('Aplikacija za kredit'!AS265)</f>
        <v>0</v>
      </c>
    </row>
    <row r="61" spans="2:5" ht="12.75" customHeight="1" x14ac:dyDescent="0.25">
      <c r="B61" s="101" t="str">
        <f>+'Aplikacija za kredit'!H270</f>
        <v>Navesti izvore podataka (npr.1. popisna lista mjesne zajednice 2. statistika Monstata 3. ostalo</v>
      </c>
      <c r="C61" s="144">
        <f>+'Aplikacija za kredit'!H272</f>
        <v>0</v>
      </c>
      <c r="D61" s="92">
        <v>1</v>
      </c>
      <c r="E61" s="92">
        <f>+COUNTA('Aplikacija za kredit'!H272)</f>
        <v>0</v>
      </c>
    </row>
    <row r="62" spans="2:5" ht="12.75" customHeight="1" x14ac:dyDescent="0.25">
      <c r="B62" s="101" t="str">
        <f>+'Aplikacija za kredit'!H274</f>
        <v>Molimo vas opišite kretanje broja stanovnika i demografiju u posljednjih 5 godina na konkretnoj lokaciji</v>
      </c>
      <c r="C62" s="109">
        <f>+'Aplikacija za kredit'!H275</f>
        <v>0</v>
      </c>
      <c r="D62" s="92">
        <v>1</v>
      </c>
      <c r="E62" s="92">
        <f>+COUNTA('Aplikacija za kredit'!H275)</f>
        <v>0</v>
      </c>
    </row>
    <row r="63" spans="2:5" ht="12.75" customHeight="1" x14ac:dyDescent="0.25">
      <c r="B63" s="101" t="str">
        <f>+'Aplikacija za kredit'!H279</f>
        <v>Molimo vas opišite očekivanje kretanje broja stanovnika i demografiju u narednih 5 godina na konkretnoj lokaciji</v>
      </c>
      <c r="C63" s="109">
        <f>+'Aplikacija za kredit'!H280</f>
        <v>0</v>
      </c>
      <c r="D63" s="92">
        <v>1</v>
      </c>
      <c r="E63" s="92">
        <f>+COUNTA('Aplikacija za kredit'!H280)</f>
        <v>0</v>
      </c>
    </row>
    <row r="64" spans="2:5" ht="12.75" customHeight="1" x14ac:dyDescent="0.25">
      <c r="B64" s="203" t="s">
        <v>100</v>
      </c>
      <c r="C64" s="203"/>
      <c r="D64" s="117">
        <f>SUM(D51:D63)</f>
        <v>13</v>
      </c>
      <c r="E64" s="117">
        <f>SUM(E51:E63)</f>
        <v>0</v>
      </c>
    </row>
    <row r="65" spans="2:5" ht="12.75" customHeight="1" x14ac:dyDescent="0.25">
      <c r="B65" s="101" t="str">
        <f>+'Aplikacija za kredit'!H295</f>
        <v xml:space="preserve"> </v>
      </c>
      <c r="C65" s="108">
        <f>+'Aplikacija za kredit'!AS295</f>
        <v>0</v>
      </c>
      <c r="D65" s="92">
        <v>1</v>
      </c>
      <c r="E65" s="92">
        <f>+COUNTA('Aplikacija za kredit'!AS295)</f>
        <v>0</v>
      </c>
    </row>
    <row r="66" spans="2:5" ht="12.75" customHeight="1" x14ac:dyDescent="0.25">
      <c r="B66" s="101" t="str">
        <f>+'Aplikacija za kredit'!H297</f>
        <v xml:space="preserve"> </v>
      </c>
      <c r="C66" s="108">
        <f>+'Aplikacija za kredit'!AS297</f>
        <v>0</v>
      </c>
      <c r="D66" s="92">
        <v>1</v>
      </c>
      <c r="E66" s="92">
        <f>+COUNTA('Aplikacija za kredit'!AS297)</f>
        <v>0</v>
      </c>
    </row>
    <row r="67" spans="2:5" ht="12.6" customHeight="1" x14ac:dyDescent="0.25">
      <c r="B67" s="101" t="str">
        <f>+'Aplikacija za kredit'!H299</f>
        <v xml:space="preserve"> </v>
      </c>
      <c r="C67" s="108">
        <f>+'Aplikacija za kredit'!AS299</f>
        <v>0</v>
      </c>
      <c r="D67" s="92">
        <v>1</v>
      </c>
      <c r="E67" s="92">
        <f>+COUNTA('Aplikacija za kredit'!AS299)</f>
        <v>0</v>
      </c>
    </row>
    <row r="68" spans="2:5" ht="12.6" customHeight="1" x14ac:dyDescent="0.25">
      <c r="B68" s="45" t="str">
        <f>+'Aplikacija za kredit'!H301</f>
        <v>Očekivani UKUPAN broj direktnih članova domaćinstva koji imaju maksimum do 3 uslovna grla (govedarstvo, ovčarstvo ili kozarstvo), ili 0.3 HA zasada malina i drugog bobičastog voča, ili 3 HA zasada sjemenskog krompira</v>
      </c>
      <c r="C68" s="108">
        <f>+'Aplikacija za kredit'!AS301</f>
        <v>0</v>
      </c>
      <c r="D68" s="92">
        <v>1</v>
      </c>
      <c r="E68" s="92">
        <f>+COUNTA('Aplikacija za kredit'!AS301)</f>
        <v>0</v>
      </c>
    </row>
    <row r="69" spans="2:5" ht="12.6" customHeight="1" x14ac:dyDescent="0.25">
      <c r="B69" s="45" t="str">
        <f>+'Aplikacija za kredit'!I303</f>
        <v>Očekivani UKUPAN  broj direktnih članova domaćinstva mlađih od 40.godina koji imaju maksimum do 3 uslovna grla (govedarstvo, ovčarstvo ili kozarstvo), ili 0.3 HA zasada malina i drugog bobičastog voča, ili 3 HA zasada sjemenskog krompira</v>
      </c>
      <c r="C69" s="108">
        <f>+'Aplikacija za kredit'!AS303</f>
        <v>0</v>
      </c>
      <c r="D69" s="92">
        <v>1</v>
      </c>
      <c r="E69" s="92">
        <f>+COUNTA('Aplikacija za kredit'!AS303)</f>
        <v>0</v>
      </c>
    </row>
    <row r="70" spans="2:5" ht="12.6" customHeight="1" x14ac:dyDescent="0.25">
      <c r="B70" s="45" t="str">
        <f>+'Aplikacija za kredit'!I305</f>
        <v>Očekivani UKUPAN  broj direktnih članova domaćinstva ženske populacije koji imaju maksimum do 3 uslovna grla (govedarstvo, ovčarstvo ili kozarstvo), ili 0.3 HA zasada malina i drugog bobičastog voča, ili 3 HA zasada sjemenskog krompira</v>
      </c>
      <c r="C70" s="108">
        <f>+'Aplikacija za kredit'!AS305</f>
        <v>0</v>
      </c>
      <c r="D70" s="92">
        <v>1</v>
      </c>
      <c r="E70" s="92">
        <f>+COUNTA('Aplikacija za kredit'!AS305)</f>
        <v>0</v>
      </c>
    </row>
    <row r="71" spans="2:5" ht="12.75" customHeight="1" x14ac:dyDescent="0.25">
      <c r="B71" s="101" t="str">
        <f>+'Aplikacija za kredit'!H334</f>
        <v>Molimo vas unesite podatke o procesu proizvodnje i adekvatnosti korišćenja proizvodnih kapaciteta</v>
      </c>
      <c r="C71" s="109">
        <f>+'Aplikacija za kredit'!O337</f>
        <v>0</v>
      </c>
      <c r="D71" s="92">
        <v>1</v>
      </c>
      <c r="E71" s="92">
        <f>+COUNTA('Aplikacija za kredit'!O337)</f>
        <v>0</v>
      </c>
    </row>
    <row r="72" spans="2:5" ht="12.75" customHeight="1" x14ac:dyDescent="0.25">
      <c r="B72" s="101" t="str">
        <f>+'Aplikacija za kredit'!H344</f>
        <v>Koji poroizvodi se najviše proizvode</v>
      </c>
      <c r="C72" s="109">
        <f>+'Aplikacija za kredit'!H345</f>
        <v>0</v>
      </c>
      <c r="D72" s="92">
        <v>1</v>
      </c>
      <c r="E72" s="92">
        <f>+COUNTA('Aplikacija za kredit'!H345)</f>
        <v>0</v>
      </c>
    </row>
    <row r="73" spans="2:5" ht="12.75" customHeight="1" x14ac:dyDescent="0.25">
      <c r="B73" s="203" t="s">
        <v>101</v>
      </c>
      <c r="C73" s="203"/>
      <c r="D73" s="117">
        <f>SUM(D65:D72)</f>
        <v>8</v>
      </c>
      <c r="E73" s="117">
        <f>SUM(E65:E72)</f>
        <v>0</v>
      </c>
    </row>
    <row r="74" spans="2:5" ht="12.75" customHeight="1" x14ac:dyDescent="0.25">
      <c r="B74" s="101" t="str">
        <f>+'Aplikacija za kredit'!H357</f>
        <v>Kako se odvija proces proizvodnje</v>
      </c>
      <c r="C74" s="109">
        <f>+'Aplikacija za kredit'!H358</f>
        <v>0</v>
      </c>
      <c r="D74" s="92">
        <v>1</v>
      </c>
      <c r="E74" s="92">
        <f>+COUNTA('Aplikacija za kredit'!H358)</f>
        <v>0</v>
      </c>
    </row>
    <row r="75" spans="2:5" ht="12.75" customHeight="1" x14ac:dyDescent="0.25">
      <c r="B75" s="101" t="str">
        <f>+'Aplikacija za kredit'!H365</f>
        <v>Ukupan broj poljoprivrednih preduzeća</v>
      </c>
      <c r="C75" s="108">
        <f>+'Aplikacija za kredit'!AT365</f>
        <v>0</v>
      </c>
      <c r="D75" s="92">
        <v>1</v>
      </c>
      <c r="E75" s="92">
        <f>+COUNTA('Aplikacija za kredit'!AT365)</f>
        <v>0</v>
      </c>
    </row>
    <row r="76" spans="2:5" ht="12.75" customHeight="1" x14ac:dyDescent="0.25">
      <c r="B76" s="101" t="str">
        <f>+'Aplikacija za kredit'!H367</f>
        <v>Ukupan broj preduzeća ciljanih djelatnostima (bobičasto voće, sjemenski krompir, meso, mlijeko i mliječni proizvodi ovčarstvo, kozarstvo i govedarstvo)</v>
      </c>
      <c r="C76" s="108">
        <f>+'Aplikacija za kredit'!AT367</f>
        <v>0</v>
      </c>
      <c r="D76" s="92">
        <v>1</v>
      </c>
      <c r="E76" s="92">
        <f>+COUNTA('Aplikacija za kredit'!AT367)</f>
        <v>0</v>
      </c>
    </row>
    <row r="77" spans="2:5" ht="12.75" customHeight="1" x14ac:dyDescent="0.25">
      <c r="B77" s="101" t="str">
        <f>+'Aplikacija za kredit'!J369</f>
        <v>ukupan broj poljoprivrednih gazdinstava</v>
      </c>
      <c r="C77" s="108">
        <f>+'Aplikacija za kredit'!AT369</f>
        <v>0</v>
      </c>
      <c r="D77" s="92">
        <v>1</v>
      </c>
      <c r="E77" s="92">
        <f>+COUNTA('Aplikacija za kredit'!AT369)</f>
        <v>0</v>
      </c>
    </row>
    <row r="78" spans="2:5" ht="12.75" customHeight="1" x14ac:dyDescent="0.25">
      <c r="B78" s="101" t="str">
        <f>+'Aplikacija za kredit'!H374</f>
        <v>Da li postoje privatni otkupljivači proizvoda</v>
      </c>
      <c r="C78" s="108">
        <f>+'Aplikacija za kredit'!H375</f>
        <v>0</v>
      </c>
      <c r="D78" s="92">
        <v>1</v>
      </c>
      <c r="E78" s="92">
        <f>+COUNTA('Aplikacija za kredit'!H375)</f>
        <v>0</v>
      </c>
    </row>
    <row r="79" spans="2:5" ht="12.75" customHeight="1" x14ac:dyDescent="0.25">
      <c r="B79" s="101" t="str">
        <f>+'Aplikacija za kredit'!O381</f>
        <v>upotreba od strane domaćistva</v>
      </c>
      <c r="C79" s="128">
        <f>+'Aplikacija za kredit'!AN381</f>
        <v>0</v>
      </c>
      <c r="D79" s="92">
        <v>1</v>
      </c>
      <c r="E79" s="92">
        <f>+COUNTA('Aplikacija za kredit'!AN381)</f>
        <v>0</v>
      </c>
    </row>
    <row r="80" spans="2:5" ht="12.75" customHeight="1" x14ac:dyDescent="0.25">
      <c r="B80" s="101" t="str">
        <f>+'Aplikacija za kredit'!O383</f>
        <v>prodaja proizvoda na pijacama i piljarama</v>
      </c>
      <c r="C80" s="128">
        <f>+'Aplikacija za kredit'!AN383</f>
        <v>0</v>
      </c>
      <c r="D80" s="92">
        <v>1</v>
      </c>
      <c r="E80" s="92">
        <f>+COUNTA('Aplikacija za kredit'!AN383)</f>
        <v>0</v>
      </c>
    </row>
    <row r="81" spans="2:5" ht="12.75" customHeight="1" x14ac:dyDescent="0.25">
      <c r="B81" s="101" t="str">
        <f>+'Aplikacija za kredit'!O385</f>
        <v>prodaja proizvoda privatnim otkupljivačima</v>
      </c>
      <c r="C81" s="128">
        <f>+'Aplikacija za kredit'!AN385</f>
        <v>0</v>
      </c>
      <c r="D81" s="92">
        <v>1</v>
      </c>
      <c r="E81" s="92">
        <f>+COUNTA('Aplikacija za kredit'!AN385)</f>
        <v>0</v>
      </c>
    </row>
    <row r="82" spans="2:5" ht="12.75" customHeight="1" x14ac:dyDescent="0.25">
      <c r="B82" s="101" t="str">
        <f>+'Aplikacija za kredit'!O387</f>
        <v>prodaja na kućnom pragu</v>
      </c>
      <c r="C82" s="128">
        <f>+'Aplikacija za kredit'!AN387</f>
        <v>0</v>
      </c>
      <c r="D82" s="92">
        <v>1</v>
      </c>
      <c r="E82" s="92">
        <f>+COUNTA('Aplikacija za kredit'!AN387)</f>
        <v>0</v>
      </c>
    </row>
    <row r="83" spans="2:5" ht="12.75" customHeight="1" x14ac:dyDescent="0.25">
      <c r="B83" s="101" t="s">
        <v>128</v>
      </c>
      <c r="C83" s="128" t="str">
        <f>IF('Aplikacija za kredit'!AN391&lt;1,"Raspored nije dobar","Raspored je dobar")</f>
        <v>Raspored nije dobar</v>
      </c>
      <c r="D83" s="92">
        <f>IF('Aplikacija za kredit'!AN391&lt;1,1,0)</f>
        <v>1</v>
      </c>
      <c r="E83" s="92">
        <v>0</v>
      </c>
    </row>
    <row r="84" spans="2:5" ht="12.75" customHeight="1" x14ac:dyDescent="0.25">
      <c r="B84" s="101" t="str">
        <f>+'Aplikacija za kredit'!H403</f>
        <v>ukupna obradiva površina u hektarima zemlje</v>
      </c>
      <c r="C84" s="108">
        <f>+'Aplikacija za kredit'!AO403</f>
        <v>0</v>
      </c>
      <c r="D84" s="92">
        <v>1</v>
      </c>
      <c r="E84" s="92">
        <f>+COUNTA('Aplikacija za kredit'!AO403)</f>
        <v>0</v>
      </c>
    </row>
    <row r="85" spans="2:5" ht="12.75" customHeight="1" x14ac:dyDescent="0.25">
      <c r="B85" s="101" t="str">
        <f>+'Aplikacija za kredit'!H405</f>
        <v xml:space="preserve"> </v>
      </c>
      <c r="C85" s="108">
        <f>+'Aplikacija za kredit'!AO405</f>
        <v>0</v>
      </c>
      <c r="D85" s="92">
        <v>1</v>
      </c>
      <c r="E85" s="92">
        <f>+COUNTA('Aplikacija za kredit'!AO405)</f>
        <v>0</v>
      </c>
    </row>
    <row r="86" spans="2:5" ht="12.75" customHeight="1" x14ac:dyDescent="0.25">
      <c r="B86" s="101" t="str">
        <f>+'Aplikacija za kredit'!H410</f>
        <v>obradiva površina u hektarima zemlje DIREKTNIH članova domaćinstva koja se koristi za biljnu proizvodnju</v>
      </c>
      <c r="C86" s="108">
        <f>+'Aplikacija za kredit'!AO410</f>
        <v>0</v>
      </c>
      <c r="D86" s="92">
        <v>1</v>
      </c>
      <c r="E86" s="92">
        <f>+COUNTA('Aplikacija za kredit'!AO410)</f>
        <v>0</v>
      </c>
    </row>
    <row r="87" spans="2:5" ht="12.75" customHeight="1" x14ac:dyDescent="0.25">
      <c r="B87" s="101" t="str">
        <f>+'Aplikacija za kredit'!H412</f>
        <v>obradiva površina u hektarima zemlje DIREKTNIH članova domaćinstva koja se koristi za stočarstvo (ovčarstvo, kozarstvo i govedarstvo)</v>
      </c>
      <c r="C87" s="108">
        <f>+'Aplikacija za kredit'!AO412</f>
        <v>0</v>
      </c>
      <c r="D87" s="92">
        <v>1</v>
      </c>
      <c r="E87" s="92">
        <f>+COUNTA('Aplikacija za kredit'!AO412)</f>
        <v>0</v>
      </c>
    </row>
    <row r="88" spans="2:5" ht="12.75" customHeight="1" x14ac:dyDescent="0.25">
      <c r="B88" s="101" t="str">
        <f>+'Aplikacija za kredit'!H414</f>
        <v>Navesti izvore podataka (npr.1. popisna lista mjesne zajednice 2. statistika Monstata 3. ostalo</v>
      </c>
      <c r="C88" s="147">
        <f>+'Aplikacija za kredit'!H416</f>
        <v>0</v>
      </c>
      <c r="D88" s="92">
        <v>1</v>
      </c>
      <c r="E88" s="92">
        <f>+COUNTA('Aplikacija za kredit'!H416)</f>
        <v>0</v>
      </c>
    </row>
    <row r="89" spans="2:5" ht="12.75" customHeight="1" x14ac:dyDescent="0.25">
      <c r="B89" s="203" t="s">
        <v>102</v>
      </c>
      <c r="C89" s="203"/>
      <c r="D89" s="117">
        <f>SUM(D74:D88)</f>
        <v>15</v>
      </c>
      <c r="E89" s="117">
        <f>SUM(E74:E88)</f>
        <v>0</v>
      </c>
    </row>
    <row r="90" spans="2:5" ht="12.75" customHeight="1" x14ac:dyDescent="0.25">
      <c r="B90" s="101" t="str">
        <f>+'Aplikacija za kredit'!O433</f>
        <v>HA zemlje koji se koriste za proizvodnju malina i bobičastog voća</v>
      </c>
      <c r="C90" s="131">
        <f>+'Aplikacija za kredit'!AN433</f>
        <v>0</v>
      </c>
      <c r="D90" s="92">
        <v>1</v>
      </c>
      <c r="E90" s="92">
        <f>+COUNTA('Aplikacija za kredit'!AN433)</f>
        <v>0</v>
      </c>
    </row>
    <row r="91" spans="2:5" ht="12.75" customHeight="1" x14ac:dyDescent="0.25">
      <c r="B91" s="101" t="str">
        <f>+'Aplikacija za kredit'!O435</f>
        <v>HA zemlje koji se koriste za proizvodnju sjemenskog krompira</v>
      </c>
      <c r="C91" s="131">
        <f>+'Aplikacija za kredit'!AN435</f>
        <v>0</v>
      </c>
      <c r="D91" s="92">
        <v>1</v>
      </c>
      <c r="E91" s="92">
        <f>+COUNTA('Aplikacija za kredit'!AN435)</f>
        <v>0</v>
      </c>
    </row>
    <row r="92" spans="2:5" ht="12.75" customHeight="1" x14ac:dyDescent="0.25">
      <c r="B92" s="101" t="str">
        <f>+'Aplikacija za kredit'!O444</f>
        <v>HA zemlje koji se koriste za proizvodnju mlijeka i mliječnih prerđevina od ovaca koza i goveda</v>
      </c>
      <c r="C92" s="131">
        <f>+'Aplikacija za kredit'!AN444</f>
        <v>0</v>
      </c>
      <c r="D92" s="92">
        <v>1</v>
      </c>
      <c r="E92" s="92">
        <f>+COUNTA('Aplikacija za kredit'!AN444)</f>
        <v>0</v>
      </c>
    </row>
    <row r="93" spans="2:5" ht="12.75" customHeight="1" x14ac:dyDescent="0.25">
      <c r="B93" s="101" t="str">
        <f>+'Aplikacija za kredit'!O446</f>
        <v>HA zemlje koji se koriste za tov mesa ovaca, koza i goveda</v>
      </c>
      <c r="C93" s="131">
        <f>+'Aplikacija za kredit'!AN446</f>
        <v>0</v>
      </c>
      <c r="D93" s="92">
        <v>1</v>
      </c>
      <c r="E93" s="92">
        <f>+COUNTA('Aplikacija za kredit'!AN446)</f>
        <v>0</v>
      </c>
    </row>
    <row r="94" spans="2:5" ht="12.75" customHeight="1" x14ac:dyDescent="0.25">
      <c r="B94" s="101" t="str">
        <f>+'Aplikacija za kredit'!O454</f>
        <v>broj goveda</v>
      </c>
      <c r="C94" s="108">
        <f>+'Aplikacija za kredit'!AN454</f>
        <v>0</v>
      </c>
      <c r="D94" s="92">
        <v>1</v>
      </c>
      <c r="E94" s="92">
        <f>+COUNTA('Aplikacija za kredit'!AN454)</f>
        <v>0</v>
      </c>
    </row>
    <row r="95" spans="2:5" ht="12.75" customHeight="1" x14ac:dyDescent="0.25">
      <c r="B95" s="101" t="str">
        <f>+'Aplikacija za kredit'!O456</f>
        <v>broj ovaca</v>
      </c>
      <c r="C95" s="108">
        <f>+'Aplikacija za kredit'!AN456</f>
        <v>0</v>
      </c>
      <c r="D95" s="92">
        <v>1</v>
      </c>
      <c r="E95" s="92">
        <f>+COUNTA('Aplikacija za kredit'!AN456)</f>
        <v>0</v>
      </c>
    </row>
    <row r="96" spans="2:5" ht="12.75" customHeight="1" x14ac:dyDescent="0.25">
      <c r="B96" s="101" t="str">
        <f>+'Aplikacija za kredit'!O458</f>
        <v>broj koza</v>
      </c>
      <c r="C96" s="108">
        <f>+'Aplikacija za kredit'!AN458</f>
        <v>0</v>
      </c>
      <c r="D96" s="92">
        <v>1</v>
      </c>
      <c r="E96" s="92">
        <f>+COUNTA('Aplikacija za kredit'!AN458)</f>
        <v>0</v>
      </c>
    </row>
    <row r="97" spans="2:5" ht="12.75" customHeight="1" x14ac:dyDescent="0.25">
      <c r="B97" s="101" t="str">
        <f>+'Aplikacija za kredit'!H470</f>
        <v>ukupna obradiva površina u hektarima zemlje</v>
      </c>
      <c r="C97" s="108">
        <f>+'Aplikacija za kredit'!AO470</f>
        <v>0</v>
      </c>
      <c r="D97" s="92">
        <v>1</v>
      </c>
      <c r="E97" s="92">
        <f>+COUNTA('Aplikacija za kredit'!AO470)</f>
        <v>0</v>
      </c>
    </row>
    <row r="98" spans="2:5" ht="12.75" customHeight="1" x14ac:dyDescent="0.25">
      <c r="B98" s="101" t="str">
        <f>+'Aplikacija za kredit'!H472</f>
        <v xml:space="preserve"> </v>
      </c>
      <c r="C98" s="108">
        <f>+'Aplikacija za kredit'!AO472</f>
        <v>0</v>
      </c>
      <c r="D98" s="92">
        <v>1</v>
      </c>
      <c r="E98" s="92">
        <f>+COUNTA('Aplikacija za kredit'!AO472)</f>
        <v>0</v>
      </c>
    </row>
    <row r="99" spans="2:5" ht="12.75" customHeight="1" x14ac:dyDescent="0.25">
      <c r="B99" s="101" t="str">
        <f>+'Aplikacija za kredit'!H477</f>
        <v>obradiva površina u hektarima zemlje DIREKTNIH članova domaćinstva koja se koristi za biljnu proizvodnju</v>
      </c>
      <c r="C99" s="108">
        <f>+'Aplikacija za kredit'!AO477</f>
        <v>0</v>
      </c>
      <c r="D99" s="92">
        <v>1</v>
      </c>
      <c r="E99" s="92">
        <f>+COUNTA('Aplikacija za kredit'!AO477)</f>
        <v>0</v>
      </c>
    </row>
    <row r="100" spans="2:5" ht="12.75" customHeight="1" x14ac:dyDescent="0.25">
      <c r="B100" s="101" t="str">
        <f>+'Aplikacija za kredit'!H479</f>
        <v>obradiva površina u hektarima zemlje DIREKTNIH članova domaćinstva koja se koristi za stočarstvo (ovčarstvo, kozarstvo i govedarstvo)</v>
      </c>
      <c r="C100" s="108">
        <f>+'Aplikacija za kredit'!AO479</f>
        <v>0</v>
      </c>
      <c r="D100" s="92">
        <v>1</v>
      </c>
      <c r="E100" s="92">
        <f>+COUNTA('Aplikacija za kredit'!AO479)</f>
        <v>0</v>
      </c>
    </row>
    <row r="101" spans="2:5" ht="12.75" customHeight="1" x14ac:dyDescent="0.25">
      <c r="B101" s="101" t="str">
        <f>+'Aplikacija za kredit'!O488</f>
        <v>HA zemlje koji se koriste za proizvodnju malina i bobičastog voća</v>
      </c>
      <c r="C101" s="108">
        <f>+'Aplikacija za kredit'!AN488</f>
        <v>0</v>
      </c>
      <c r="D101" s="92">
        <v>1</v>
      </c>
      <c r="E101" s="92">
        <f>+COUNTA('Aplikacija za kredit'!AN488)</f>
        <v>0</v>
      </c>
    </row>
    <row r="102" spans="2:5" ht="12.75" customHeight="1" x14ac:dyDescent="0.25">
      <c r="B102" s="101" t="str">
        <f>+'Aplikacija za kredit'!O490</f>
        <v>HA zemlje koji se koriste za proizvodnju sjemenskog krompira</v>
      </c>
      <c r="C102" s="108">
        <f>+'Aplikacija za kredit'!AN490</f>
        <v>0</v>
      </c>
      <c r="D102" s="92">
        <v>1</v>
      </c>
      <c r="E102" s="92">
        <f>+COUNTA('Aplikacija za kredit'!AN490)</f>
        <v>0</v>
      </c>
    </row>
    <row r="103" spans="2:5" ht="12.75" customHeight="1" x14ac:dyDescent="0.25">
      <c r="B103" s="203" t="s">
        <v>102</v>
      </c>
      <c r="C103" s="203"/>
      <c r="D103" s="117">
        <f>SUM(D90:D102)</f>
        <v>13</v>
      </c>
      <c r="E103" s="117">
        <f>SUM(E90:E102)</f>
        <v>0</v>
      </c>
    </row>
    <row r="104" spans="2:5" ht="12.75" customHeight="1" x14ac:dyDescent="0.25">
      <c r="B104" s="101" t="str">
        <f>+'Aplikacija za kredit'!O508</f>
        <v>HA zemlje koji se koriste za proizvodnju mlijeka i mliječnih prerđevina od ovaca koza i goveda</v>
      </c>
      <c r="C104" s="131">
        <f>+'Aplikacija za kredit'!AN508</f>
        <v>0</v>
      </c>
      <c r="D104" s="92">
        <v>1</v>
      </c>
      <c r="E104" s="92">
        <f>+COUNTA('Aplikacija za kredit'!AN508)</f>
        <v>0</v>
      </c>
    </row>
    <row r="105" spans="2:5" ht="12.75" customHeight="1" x14ac:dyDescent="0.25">
      <c r="B105" s="101" t="str">
        <f>+'Aplikacija za kredit'!O510</f>
        <v>HA zemlje koji se koriste za tov mesa ovaca, koza i goveda</v>
      </c>
      <c r="C105" s="131">
        <f>+'Aplikacija za kredit'!AN510</f>
        <v>0</v>
      </c>
      <c r="D105" s="92">
        <v>1</v>
      </c>
      <c r="E105" s="92">
        <f>+COUNTA('Aplikacija za kredit'!AN510)</f>
        <v>0</v>
      </c>
    </row>
    <row r="106" spans="2:5" ht="12.75" customHeight="1" x14ac:dyDescent="0.25">
      <c r="B106" s="101" t="str">
        <f>+'Aplikacija za kredit'!O519</f>
        <v>broj goveda</v>
      </c>
      <c r="C106" s="108">
        <f>+'Aplikacija za kredit'!AN519</f>
        <v>0</v>
      </c>
      <c r="D106" s="92">
        <v>1</v>
      </c>
      <c r="E106" s="92">
        <f>+COUNTA('Aplikacija za kredit'!AN519)</f>
        <v>0</v>
      </c>
    </row>
    <row r="107" spans="2:5" ht="12.75" customHeight="1" x14ac:dyDescent="0.25">
      <c r="B107" s="101" t="str">
        <f>+'Aplikacija za kredit'!O521</f>
        <v>broj ovaca</v>
      </c>
      <c r="C107" s="108">
        <f>+'Aplikacija za kredit'!AN521</f>
        <v>0</v>
      </c>
      <c r="D107" s="92">
        <v>1</v>
      </c>
      <c r="E107" s="92">
        <f>+COUNTA('Aplikacija za kredit'!AN521)</f>
        <v>0</v>
      </c>
    </row>
    <row r="108" spans="2:5" ht="12.75" customHeight="1" x14ac:dyDescent="0.25">
      <c r="B108" s="101" t="str">
        <f>+'Aplikacija za kredit'!O523</f>
        <v>broj koza</v>
      </c>
      <c r="C108" s="108">
        <f>+'Aplikacija za kredit'!AN523</f>
        <v>0</v>
      </c>
      <c r="D108" s="92">
        <v>1</v>
      </c>
      <c r="E108" s="92">
        <f>+COUNTA('Aplikacija za kredit'!AN523)</f>
        <v>0</v>
      </c>
    </row>
    <row r="109" spans="2:5" ht="12.75" customHeight="1" x14ac:dyDescent="0.25">
      <c r="B109" s="101" t="str">
        <f>+'Aplikacija za kredit'!H527</f>
        <v>Navesti izvore podataka (npr.1. popisna lista mjesne zajednice 2. statistika Monstata 3. ostalo</v>
      </c>
      <c r="C109" s="129">
        <f>+'Aplikacija za kredit'!H529</f>
        <v>0</v>
      </c>
      <c r="D109" s="92">
        <v>1</v>
      </c>
      <c r="E109" s="92">
        <f>+COUNTA('Aplikacija za kredit'!H529)</f>
        <v>0</v>
      </c>
    </row>
    <row r="110" spans="2:5" ht="12.75" customHeight="1" x14ac:dyDescent="0.25">
      <c r="B110" s="101" t="str">
        <f>+'Aplikacija za kredit'!H535</f>
        <v>proces proizvodnje i prodaje</v>
      </c>
      <c r="C110" s="129">
        <f>+'Aplikacija za kredit'!O535</f>
        <v>0</v>
      </c>
      <c r="D110" s="92">
        <v>1</v>
      </c>
      <c r="E110" s="92">
        <f>+COUNTA('Aplikacija za kredit'!O535)</f>
        <v>0</v>
      </c>
    </row>
    <row r="111" spans="2:5" ht="12.75" customHeight="1" x14ac:dyDescent="0.25">
      <c r="B111" s="101" t="str">
        <f>+'Aplikacija za kredit'!H543</f>
        <v>demografski trend i prirast stanovništva</v>
      </c>
      <c r="C111" s="129">
        <f>+'Aplikacija za kredit'!O543</f>
        <v>0</v>
      </c>
      <c r="D111" s="92">
        <v>1</v>
      </c>
      <c r="E111" s="92">
        <f>+COUNTA('Aplikacija za kredit'!O543)</f>
        <v>0</v>
      </c>
    </row>
    <row r="112" spans="2:5" ht="12.75" customHeight="1" x14ac:dyDescent="0.25">
      <c r="B112" s="101" t="str">
        <f>+'Aplikacija za kredit'!H550</f>
        <v>druge planirane infrastrukturne investicije</v>
      </c>
      <c r="C112" s="129">
        <f>+'Aplikacija za kredit'!O550</f>
        <v>0</v>
      </c>
      <c r="D112" s="92">
        <v>1</v>
      </c>
      <c r="E112" s="92">
        <f>+COUNTA('Aplikacija za kredit'!O550)</f>
        <v>0</v>
      </c>
    </row>
    <row r="113" spans="2:5" ht="12.75" customHeight="1" x14ac:dyDescent="0.25">
      <c r="B113" s="203" t="s">
        <v>130</v>
      </c>
      <c r="C113" s="203"/>
      <c r="D113" s="117">
        <f>SUM(D104:D112)</f>
        <v>9</v>
      </c>
      <c r="E113" s="117">
        <f>SUM(E104:E112)</f>
        <v>0</v>
      </c>
    </row>
    <row r="114" spans="2:5" ht="5.0999999999999996" customHeight="1" x14ac:dyDescent="0.25">
      <c r="B114" s="30"/>
      <c r="C114" s="31"/>
      <c r="D114" s="32"/>
      <c r="E114" s="32"/>
    </row>
    <row r="115" spans="2:5" ht="18.75" x14ac:dyDescent="0.25">
      <c r="B115" s="202" t="s">
        <v>37</v>
      </c>
      <c r="C115" s="202"/>
      <c r="D115" s="29">
        <f>+D20+D37+D50+D64+D73+D89+D103+D113</f>
        <v>84</v>
      </c>
      <c r="E115" s="29">
        <f>+E20+E37+E50+E64+E73+E89+E103+E113</f>
        <v>2</v>
      </c>
    </row>
    <row r="116" spans="2:5" x14ac:dyDescent="0.25">
      <c r="E116" s="27"/>
    </row>
  </sheetData>
  <sheetProtection algorithmName="SHA-512" hashValue="8FdRvt8a+id8HuVTdgbSk35tp/9mUsC3+PjZvqOc/d7ezxMJxDEFBbl3wdgFgzxQpLqswZHD9jzpIDXaNhPdDg==" saltValue="Evrc3z0d9xi3H7IEZgB/IA==" spinCount="100000" sheet="1" objects="1" scenarios="1" selectLockedCells="1" selectUnlockedCells="1"/>
  <mergeCells count="9">
    <mergeCell ref="B115:C115"/>
    <mergeCell ref="B20:C20"/>
    <mergeCell ref="B37:C37"/>
    <mergeCell ref="B50:C50"/>
    <mergeCell ref="B103:C103"/>
    <mergeCell ref="B113:C113"/>
    <mergeCell ref="B64:C64"/>
    <mergeCell ref="B73:C73"/>
    <mergeCell ref="B89:C89"/>
  </mergeCells>
  <conditionalFormatting sqref="B115">
    <cfRule type="notContainsBlanks" dxfId="7" priority="38">
      <formula>LEN(TRIM(B115))&gt;0</formula>
    </cfRule>
  </conditionalFormatting>
  <conditionalFormatting sqref="D115">
    <cfRule type="notContainsBlanks" dxfId="6" priority="37">
      <formula>LEN(TRIM(D115))&gt;0</formula>
    </cfRule>
  </conditionalFormatting>
  <conditionalFormatting sqref="B38">
    <cfRule type="notContainsBlanks" dxfId="5" priority="13">
      <formula>LEN(TRIM(B38))&gt;0</formula>
    </cfRule>
  </conditionalFormatting>
  <conditionalFormatting sqref="D38">
    <cfRule type="notContainsBlanks" dxfId="4" priority="12">
      <formula>LEN(TRIM(D38))&gt;0</formula>
    </cfRule>
  </conditionalFormatting>
  <conditionalFormatting sqref="E38">
    <cfRule type="notContainsBlanks" dxfId="3" priority="10">
      <formula>LEN(TRIM(E38))&gt;0</formula>
    </cfRule>
  </conditionalFormatting>
  <conditionalFormatting sqref="E115">
    <cfRule type="notContainsBlanks" dxfId="2" priority="1">
      <formula>LEN(TRIM(E115))&gt;0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workbookViewId="0">
      <selection activeCell="J5" sqref="J5"/>
    </sheetView>
  </sheetViews>
  <sheetFormatPr defaultColWidth="9.140625" defaultRowHeight="12" x14ac:dyDescent="0.25"/>
  <cols>
    <col min="1" max="1" width="9.140625" style="15"/>
    <col min="2" max="2" width="53.42578125" style="15" customWidth="1"/>
    <col min="3" max="3" width="9.140625" style="15"/>
    <col min="4" max="4" width="11.28515625" style="15" bestFit="1" customWidth="1"/>
    <col min="5" max="5" width="12.140625" style="15" bestFit="1" customWidth="1"/>
    <col min="6" max="6" width="10" style="15" bestFit="1" customWidth="1"/>
    <col min="7" max="7" width="13.140625" style="15" bestFit="1" customWidth="1"/>
    <col min="8" max="8" width="9.140625" style="15"/>
    <col min="9" max="9" width="8.28515625" style="15" bestFit="1" customWidth="1"/>
    <col min="10" max="13" width="8.28515625" style="15" customWidth="1"/>
    <col min="14" max="15" width="8.28515625" style="56" customWidth="1"/>
    <col min="16" max="16" width="11.5703125" style="15" bestFit="1" customWidth="1"/>
    <col min="17" max="17" width="1.7109375" style="15" customWidth="1"/>
    <col min="18" max="20" width="13.7109375" style="15" customWidth="1"/>
    <col min="21" max="16384" width="9.140625" style="15"/>
  </cols>
  <sheetData>
    <row r="1" spans="1:21" ht="12.75" thickBot="1" x14ac:dyDescent="0.3"/>
    <row r="2" spans="1:21" ht="12.75" thickBot="1" x14ac:dyDescent="0.3">
      <c r="B2" s="16" t="s">
        <v>22</v>
      </c>
      <c r="C2" s="22" t="s">
        <v>30</v>
      </c>
      <c r="D2" s="23" t="s">
        <v>31</v>
      </c>
      <c r="E2" s="22" t="s">
        <v>33</v>
      </c>
      <c r="F2" s="22" t="s">
        <v>34</v>
      </c>
      <c r="G2" s="22" t="s">
        <v>39</v>
      </c>
      <c r="H2" s="22" t="s">
        <v>29</v>
      </c>
      <c r="I2" s="22" t="s">
        <v>46</v>
      </c>
      <c r="J2" s="22" t="s">
        <v>49</v>
      </c>
      <c r="K2" s="22" t="s">
        <v>122</v>
      </c>
      <c r="L2" s="22" t="s">
        <v>123</v>
      </c>
      <c r="M2" s="22" t="s">
        <v>124</v>
      </c>
      <c r="N2" s="22" t="s">
        <v>78</v>
      </c>
      <c r="P2" s="126" t="s">
        <v>9</v>
      </c>
    </row>
    <row r="3" spans="1:21" ht="12.75" thickBot="1" x14ac:dyDescent="0.3">
      <c r="B3" s="54" t="s">
        <v>20</v>
      </c>
      <c r="C3" s="17" t="s">
        <v>162</v>
      </c>
      <c r="D3" s="17" t="s">
        <v>148</v>
      </c>
      <c r="E3" s="17" t="s">
        <v>164</v>
      </c>
      <c r="F3" s="17" t="s">
        <v>166</v>
      </c>
      <c r="G3" s="17" t="s">
        <v>41</v>
      </c>
      <c r="H3" s="40">
        <v>1</v>
      </c>
      <c r="I3" s="17" t="s">
        <v>144</v>
      </c>
      <c r="J3" s="17" t="s">
        <v>182</v>
      </c>
      <c r="K3" s="17" t="s">
        <v>176</v>
      </c>
      <c r="L3" s="17" t="s">
        <v>174</v>
      </c>
      <c r="M3" s="17" t="s">
        <v>168</v>
      </c>
      <c r="N3" s="17" t="s">
        <v>170</v>
      </c>
      <c r="O3" s="62"/>
      <c r="P3" s="127" t="s">
        <v>3</v>
      </c>
    </row>
    <row r="4" spans="1:21" ht="12.75" thickBot="1" x14ac:dyDescent="0.3">
      <c r="B4" s="54" t="s">
        <v>21</v>
      </c>
      <c r="C4" s="17" t="s">
        <v>163</v>
      </c>
      <c r="D4" s="17" t="s">
        <v>32</v>
      </c>
      <c r="E4" s="17" t="s">
        <v>165</v>
      </c>
      <c r="F4" s="17" t="s">
        <v>167</v>
      </c>
      <c r="G4" s="17" t="s">
        <v>40</v>
      </c>
      <c r="H4" s="40">
        <v>2</v>
      </c>
      <c r="I4" s="17" t="s">
        <v>145</v>
      </c>
      <c r="J4" s="17" t="s">
        <v>183</v>
      </c>
      <c r="K4" s="17" t="s">
        <v>177</v>
      </c>
      <c r="L4" s="17" t="s">
        <v>175</v>
      </c>
      <c r="M4" s="17" t="s">
        <v>169</v>
      </c>
      <c r="N4" s="17" t="s">
        <v>171</v>
      </c>
      <c r="O4" s="62"/>
      <c r="P4" s="127" t="s">
        <v>4</v>
      </c>
    </row>
    <row r="5" spans="1:21" ht="12.75" thickBot="1" x14ac:dyDescent="0.3">
      <c r="B5" s="55">
        <f>+'Aplikacija za kredit'!I4</f>
        <v>0</v>
      </c>
      <c r="C5" s="39" t="e">
        <f>VLOOKUP(B5,B3:H4,7,FALSE)</f>
        <v>#N/A</v>
      </c>
      <c r="P5" s="127" t="s">
        <v>5</v>
      </c>
    </row>
    <row r="6" spans="1:21" ht="12.75" thickBot="1" x14ac:dyDescent="0.3">
      <c r="P6" s="127" t="s">
        <v>6</v>
      </c>
    </row>
    <row r="7" spans="1:21" ht="12.75" thickBot="1" x14ac:dyDescent="0.3">
      <c r="B7" s="41">
        <v>1</v>
      </c>
      <c r="C7" s="204">
        <v>2</v>
      </c>
      <c r="D7" s="204"/>
      <c r="E7" s="204"/>
      <c r="F7" s="58" t="e">
        <f>+C5</f>
        <v>#N/A</v>
      </c>
      <c r="P7" s="127" t="s">
        <v>7</v>
      </c>
    </row>
    <row r="8" spans="1:21" ht="12.75" thickBot="1" x14ac:dyDescent="0.3">
      <c r="A8" s="3">
        <v>1</v>
      </c>
      <c r="B8" s="59" t="s">
        <v>106</v>
      </c>
      <c r="C8" s="208" t="s">
        <v>47</v>
      </c>
      <c r="D8" s="208"/>
      <c r="E8" s="208"/>
      <c r="F8" s="4" t="e">
        <f>HLOOKUP($C$5,$B$7:$E$15,A8+1,FALSE)</f>
        <v>#N/A</v>
      </c>
      <c r="P8" s="127" t="s">
        <v>8</v>
      </c>
    </row>
    <row r="9" spans="1:21" ht="12.75" thickBot="1" x14ac:dyDescent="0.3">
      <c r="A9" s="3">
        <v>2</v>
      </c>
      <c r="B9" s="59" t="s">
        <v>107</v>
      </c>
      <c r="C9" s="209" t="s">
        <v>48</v>
      </c>
      <c r="D9" s="209"/>
      <c r="E9" s="209"/>
      <c r="F9" s="4" t="e">
        <f t="shared" ref="F9:F15" si="0">HLOOKUP($C$5,$B$7:$E$15,A9+1,FALSE)</f>
        <v>#N/A</v>
      </c>
      <c r="P9" s="127" t="s">
        <v>11</v>
      </c>
    </row>
    <row r="10" spans="1:21" x14ac:dyDescent="0.25">
      <c r="A10" s="3">
        <v>3</v>
      </c>
      <c r="B10" s="59" t="s">
        <v>48</v>
      </c>
      <c r="C10" s="209" t="s">
        <v>48</v>
      </c>
      <c r="D10" s="209"/>
      <c r="E10" s="209"/>
      <c r="F10" s="4" t="e">
        <f t="shared" si="0"/>
        <v>#N/A</v>
      </c>
    </row>
    <row r="11" spans="1:21" x14ac:dyDescent="0.25">
      <c r="A11" s="3">
        <v>4</v>
      </c>
      <c r="B11" s="18" t="s">
        <v>48</v>
      </c>
      <c r="C11" s="210" t="s">
        <v>48</v>
      </c>
      <c r="D11" s="210"/>
      <c r="E11" s="210"/>
      <c r="F11" s="4" t="e">
        <f t="shared" si="0"/>
        <v>#N/A</v>
      </c>
    </row>
    <row r="12" spans="1:21" x14ac:dyDescent="0.25">
      <c r="A12" s="3">
        <v>5</v>
      </c>
      <c r="B12" s="18" t="s">
        <v>48</v>
      </c>
      <c r="C12" s="210" t="s">
        <v>48</v>
      </c>
      <c r="D12" s="210"/>
      <c r="E12" s="210"/>
      <c r="F12" s="4" t="e">
        <f t="shared" si="0"/>
        <v>#N/A</v>
      </c>
    </row>
    <row r="13" spans="1:21" x14ac:dyDescent="0.25">
      <c r="A13" s="3">
        <v>6</v>
      </c>
      <c r="B13" s="18" t="s">
        <v>48</v>
      </c>
      <c r="C13" s="210" t="s">
        <v>48</v>
      </c>
      <c r="D13" s="210"/>
      <c r="E13" s="210"/>
      <c r="F13" s="4" t="e">
        <f t="shared" si="0"/>
        <v>#N/A</v>
      </c>
    </row>
    <row r="14" spans="1:21" x14ac:dyDescent="0.25">
      <c r="A14" s="3">
        <v>7</v>
      </c>
      <c r="B14" s="18" t="s">
        <v>48</v>
      </c>
      <c r="C14" s="210" t="s">
        <v>48</v>
      </c>
      <c r="D14" s="210"/>
      <c r="E14" s="210"/>
      <c r="F14" s="4" t="e">
        <f t="shared" si="0"/>
        <v>#N/A</v>
      </c>
    </row>
    <row r="15" spans="1:21" x14ac:dyDescent="0.25">
      <c r="A15" s="3">
        <v>8</v>
      </c>
      <c r="B15" s="18" t="s">
        <v>48</v>
      </c>
      <c r="C15" s="210" t="s">
        <v>48</v>
      </c>
      <c r="D15" s="210"/>
      <c r="E15" s="210"/>
      <c r="F15" s="4" t="e">
        <f t="shared" si="0"/>
        <v>#N/A</v>
      </c>
      <c r="G15" s="56"/>
      <c r="H15" s="56"/>
      <c r="I15" s="56"/>
      <c r="J15" s="56"/>
      <c r="K15" s="56"/>
      <c r="L15" s="56"/>
      <c r="M15" s="56"/>
      <c r="P15" s="56"/>
      <c r="Q15" s="56"/>
      <c r="R15" s="57"/>
      <c r="S15" s="205"/>
      <c r="T15" s="205"/>
      <c r="U15" s="56"/>
    </row>
    <row r="16" spans="1:21" x14ac:dyDescent="0.25">
      <c r="A16" s="3"/>
      <c r="C16" s="4"/>
      <c r="D16" s="56"/>
      <c r="E16" s="56"/>
      <c r="F16" s="56"/>
      <c r="G16" s="56"/>
      <c r="H16" s="56"/>
      <c r="I16" s="56"/>
      <c r="J16" s="56"/>
      <c r="K16" s="56"/>
      <c r="L16" s="56"/>
      <c r="M16" s="56"/>
      <c r="P16" s="56"/>
      <c r="Q16" s="56"/>
      <c r="R16" s="56"/>
      <c r="S16" s="205"/>
      <c r="T16" s="205"/>
      <c r="U16" s="56"/>
    </row>
    <row r="18" spans="2:15" x14ac:dyDescent="0.25">
      <c r="C18" s="15" t="s">
        <v>23</v>
      </c>
      <c r="D18" s="15" t="s">
        <v>24</v>
      </c>
      <c r="E18" s="15" t="s">
        <v>25</v>
      </c>
      <c r="F18" s="15" t="s">
        <v>26</v>
      </c>
      <c r="G18" s="15" t="s">
        <v>27</v>
      </c>
    </row>
    <row r="19" spans="2:15" ht="12" customHeight="1" x14ac:dyDescent="0.25">
      <c r="B19" s="48" t="s">
        <v>18</v>
      </c>
      <c r="C19" s="17" t="s">
        <v>140</v>
      </c>
      <c r="D19" s="17" t="s">
        <v>141</v>
      </c>
      <c r="E19" s="15">
        <f>COUNTIF(B19,'Aplikacija za kredit'!$H$27)</f>
        <v>0</v>
      </c>
      <c r="F19" s="15">
        <f>IF(E19&gt;0,2,0)</f>
        <v>0</v>
      </c>
      <c r="G19" s="15">
        <f>+E19+F19</f>
        <v>0</v>
      </c>
    </row>
    <row r="20" spans="2:15" ht="12" customHeight="1" x14ac:dyDescent="0.25">
      <c r="B20" s="48" t="s">
        <v>19</v>
      </c>
      <c r="C20" s="17" t="s">
        <v>139</v>
      </c>
      <c r="D20" s="17" t="s">
        <v>38</v>
      </c>
      <c r="E20" s="15">
        <f>COUNTIF(B20,'Aplikacija za kredit'!$H$27)</f>
        <v>0</v>
      </c>
      <c r="F20" s="15">
        <f>IF(E20&gt;0,0,0)</f>
        <v>0</v>
      </c>
      <c r="G20" s="15">
        <f>+E20+F20</f>
        <v>0</v>
      </c>
    </row>
    <row r="21" spans="2:15" ht="12" customHeight="1" x14ac:dyDescent="0.25">
      <c r="B21" s="48" t="s">
        <v>17</v>
      </c>
      <c r="C21" s="17" t="s">
        <v>140</v>
      </c>
      <c r="D21" s="17" t="s">
        <v>142</v>
      </c>
      <c r="E21" s="15">
        <f>COUNTIF(B21,'Aplikacija za kredit'!$H$27)</f>
        <v>0</v>
      </c>
      <c r="F21" s="15">
        <f t="shared" ref="F21" si="1">IF(E21&gt;0,1,0)</f>
        <v>0</v>
      </c>
      <c r="G21" s="15">
        <f>+E21+F21</f>
        <v>0</v>
      </c>
    </row>
    <row r="22" spans="2:15" x14ac:dyDescent="0.25">
      <c r="B22" s="49">
        <f>+'Aplikacija za kredit'!H27</f>
        <v>0</v>
      </c>
      <c r="C22" s="19" t="e">
        <f>VLOOKUP($B$22,$B$19:$D$21,2,FALSE)</f>
        <v>#N/A</v>
      </c>
      <c r="D22" s="19" t="e">
        <f>VLOOKUP($B$22,$B$19:$D$21,3,FALSE)</f>
        <v>#N/A</v>
      </c>
      <c r="E22" s="58" t="str">
        <f>IF(COUNTA('Aplikacija za kredit'!H27)=1,VLOOKUP(B22,$B$19:$G$21,6,FALSE)," ")</f>
        <v xml:space="preserve"> </v>
      </c>
    </row>
    <row r="23" spans="2:15" x14ac:dyDescent="0.25">
      <c r="C23" s="17"/>
      <c r="I23" s="15" t="s">
        <v>29</v>
      </c>
    </row>
    <row r="24" spans="2:15" x14ac:dyDescent="0.25">
      <c r="C24" s="17"/>
      <c r="E24" s="206" t="e">
        <f>+'Aplikacija za kredit'!#REF!</f>
        <v>#REF!</v>
      </c>
      <c r="F24" s="206"/>
      <c r="G24" s="206"/>
      <c r="H24" s="206"/>
      <c r="I24" s="24">
        <f>ROUND(COUNTA('Aplikacija za kredit'!#REF!),0)</f>
        <v>1</v>
      </c>
      <c r="J24" s="24"/>
      <c r="K24" s="24"/>
      <c r="L24" s="24"/>
      <c r="M24" s="24"/>
      <c r="N24" s="125"/>
      <c r="O24" s="125"/>
    </row>
    <row r="25" spans="2:15" x14ac:dyDescent="0.25">
      <c r="B25" s="45"/>
      <c r="C25" s="46"/>
      <c r="E25" s="206" t="e">
        <f>+'Aplikacija za kredit'!#REF!</f>
        <v>#REF!</v>
      </c>
      <c r="F25" s="206"/>
      <c r="G25" s="206"/>
      <c r="H25" s="206"/>
      <c r="I25" s="24">
        <f>ROUND(COUNTA('Aplikacija za kredit'!#REF!),0)</f>
        <v>1</v>
      </c>
      <c r="J25" s="24"/>
      <c r="K25" s="24"/>
      <c r="L25" s="24"/>
      <c r="M25" s="24"/>
      <c r="N25" s="125"/>
      <c r="O25" s="125"/>
    </row>
    <row r="26" spans="2:15" ht="12.75" x14ac:dyDescent="0.25">
      <c r="B26" s="47"/>
      <c r="C26" s="47"/>
      <c r="E26" s="207" t="s">
        <v>28</v>
      </c>
      <c r="F26" s="207"/>
      <c r="G26" s="207"/>
      <c r="H26" s="207"/>
      <c r="I26" s="25">
        <f>+I24+I25</f>
        <v>2</v>
      </c>
      <c r="J26" s="25"/>
      <c r="K26" s="25"/>
      <c r="L26" s="25"/>
      <c r="M26" s="25"/>
      <c r="N26" s="125"/>
      <c r="O26" s="125"/>
    </row>
    <row r="27" spans="2:15" x14ac:dyDescent="0.25">
      <c r="B27" s="20"/>
      <c r="C27" s="21"/>
    </row>
    <row r="29" spans="2:15" x14ac:dyDescent="0.25">
      <c r="C29" s="15" t="s">
        <v>23</v>
      </c>
    </row>
    <row r="30" spans="2:15" x14ac:dyDescent="0.25">
      <c r="B30" s="48" t="s">
        <v>104</v>
      </c>
      <c r="C30" s="17" t="s">
        <v>143</v>
      </c>
    </row>
    <row r="31" spans="2:15" x14ac:dyDescent="0.25">
      <c r="B31" s="48" t="s">
        <v>105</v>
      </c>
      <c r="C31" s="17" t="s">
        <v>131</v>
      </c>
    </row>
    <row r="32" spans="2:15" x14ac:dyDescent="0.25">
      <c r="B32" s="49">
        <f>+'Aplikacija za kredit'!H39</f>
        <v>0</v>
      </c>
      <c r="C32" s="19" t="e">
        <f>VLOOKUP($B$32,$B$30:$C$31,2,FALSE)</f>
        <v>#N/A</v>
      </c>
    </row>
    <row r="33" spans="2:4" x14ac:dyDescent="0.25">
      <c r="B33" s="20"/>
      <c r="C33" s="21"/>
    </row>
    <row r="34" spans="2:4" x14ac:dyDescent="0.25">
      <c r="B34" s="20" t="s">
        <v>112</v>
      </c>
      <c r="C34" s="136" t="s">
        <v>60</v>
      </c>
      <c r="D34" s="15">
        <f>+COUNTA('Aplikacija za kredit'!O96)</f>
        <v>0</v>
      </c>
    </row>
    <row r="35" spans="2:4" x14ac:dyDescent="0.25">
      <c r="B35" s="20">
        <f>+'Aplikacija za kredit'!H375</f>
        <v>0</v>
      </c>
      <c r="C35" s="136" t="s">
        <v>61</v>
      </c>
      <c r="D35" s="15">
        <f>+COUNTA('Aplikacija za kredit'!O98)</f>
        <v>0</v>
      </c>
    </row>
    <row r="36" spans="2:4" x14ac:dyDescent="0.25">
      <c r="B36" s="20">
        <f>IF(B35="DA postoje",1,0)</f>
        <v>0</v>
      </c>
      <c r="C36" s="136" t="s">
        <v>62</v>
      </c>
      <c r="D36" s="15">
        <f>+COUNTA('Aplikacija za kredit'!O100)</f>
        <v>0</v>
      </c>
    </row>
    <row r="37" spans="2:4" x14ac:dyDescent="0.25">
      <c r="B37" s="20"/>
      <c r="C37" s="136" t="s">
        <v>115</v>
      </c>
      <c r="D37" s="15">
        <f>+COUNTA('Aplikacija za kredit'!O102)</f>
        <v>0</v>
      </c>
    </row>
    <row r="38" spans="2:4" x14ac:dyDescent="0.25">
      <c r="B38" s="20"/>
      <c r="C38" s="136" t="s">
        <v>116</v>
      </c>
      <c r="D38" s="15">
        <f>+COUNTA('Aplikacija za kredit'!O104)</f>
        <v>0</v>
      </c>
    </row>
    <row r="39" spans="2:4" x14ac:dyDescent="0.25">
      <c r="B39" s="20"/>
      <c r="C39" s="136" t="s">
        <v>117</v>
      </c>
      <c r="D39" s="15">
        <f>+COUNTA('Aplikacija za kredit'!O106)</f>
        <v>0</v>
      </c>
    </row>
    <row r="40" spans="2:4" x14ac:dyDescent="0.25">
      <c r="B40" s="20"/>
      <c r="C40" s="21"/>
    </row>
    <row r="41" spans="2:4" x14ac:dyDescent="0.25">
      <c r="B41" s="20"/>
      <c r="C41" s="21"/>
    </row>
    <row r="42" spans="2:4" x14ac:dyDescent="0.25">
      <c r="B42" s="20"/>
      <c r="C42" s="21"/>
    </row>
    <row r="43" spans="2:4" x14ac:dyDescent="0.25">
      <c r="B43" s="20"/>
      <c r="C43" s="21"/>
    </row>
    <row r="44" spans="2:4" x14ac:dyDescent="0.25">
      <c r="B44" s="20"/>
      <c r="C44" s="21"/>
    </row>
    <row r="45" spans="2:4" x14ac:dyDescent="0.25">
      <c r="B45" s="20"/>
      <c r="C45" s="21"/>
    </row>
    <row r="46" spans="2:4" x14ac:dyDescent="0.25">
      <c r="B46" s="20"/>
      <c r="C46" s="21"/>
    </row>
    <row r="47" spans="2:4" x14ac:dyDescent="0.25">
      <c r="B47" s="20"/>
      <c r="C47" s="21"/>
    </row>
    <row r="48" spans="2:4" x14ac:dyDescent="0.25">
      <c r="B48" s="20"/>
      <c r="C48" s="21"/>
    </row>
    <row r="49" spans="2:3" x14ac:dyDescent="0.25">
      <c r="B49" s="20"/>
      <c r="C49" s="21"/>
    </row>
    <row r="50" spans="2:3" x14ac:dyDescent="0.25">
      <c r="B50" s="20"/>
      <c r="C50" s="21"/>
    </row>
    <row r="51" spans="2:3" x14ac:dyDescent="0.25">
      <c r="B51" s="20"/>
      <c r="C51" s="21"/>
    </row>
    <row r="52" spans="2:3" x14ac:dyDescent="0.25">
      <c r="B52" s="20"/>
      <c r="C52" s="21"/>
    </row>
    <row r="53" spans="2:3" x14ac:dyDescent="0.25">
      <c r="B53" s="20"/>
      <c r="C53" s="21"/>
    </row>
    <row r="54" spans="2:3" x14ac:dyDescent="0.25">
      <c r="B54" s="20"/>
      <c r="C54" s="21"/>
    </row>
    <row r="55" spans="2:3" x14ac:dyDescent="0.25">
      <c r="B55" s="20"/>
      <c r="C55" s="21"/>
    </row>
    <row r="56" spans="2:3" x14ac:dyDescent="0.25">
      <c r="B56" s="20"/>
      <c r="C56" s="21"/>
    </row>
    <row r="57" spans="2:3" x14ac:dyDescent="0.25">
      <c r="B57" s="20"/>
      <c r="C57" s="21"/>
    </row>
    <row r="58" spans="2:3" x14ac:dyDescent="0.25">
      <c r="B58" s="20"/>
      <c r="C58" s="21"/>
    </row>
    <row r="59" spans="2:3" x14ac:dyDescent="0.25">
      <c r="B59" s="20"/>
      <c r="C59" s="21"/>
    </row>
    <row r="60" spans="2:3" x14ac:dyDescent="0.25">
      <c r="B60" s="20"/>
      <c r="C60" s="21"/>
    </row>
    <row r="61" spans="2:3" x14ac:dyDescent="0.25">
      <c r="B61" s="20"/>
      <c r="C61" s="21"/>
    </row>
    <row r="62" spans="2:3" x14ac:dyDescent="0.25">
      <c r="B62" s="20"/>
      <c r="C62" s="21"/>
    </row>
  </sheetData>
  <sheetProtection algorithmName="SHA-512" hashValue="uPhLaYbK7ODESu82JFnD5mkuiz04hMaQOy2uRmG6dGIE+O3sGtoxtf9yaRC1G+C0O0SpPLlmbAqbvS4LCijfMQ==" saltValue="w0LlqxdV73IekDgl7kaRgA==" spinCount="100000" sheet="1" objects="1" scenarios="1" selectLockedCells="1" selectUnlockedCells="1"/>
  <mergeCells count="14">
    <mergeCell ref="C7:E7"/>
    <mergeCell ref="T15:T16"/>
    <mergeCell ref="E24:H24"/>
    <mergeCell ref="E25:H25"/>
    <mergeCell ref="E26:H26"/>
    <mergeCell ref="S15:S16"/>
    <mergeCell ref="C8:E8"/>
    <mergeCell ref="C9:E9"/>
    <mergeCell ref="C10:E10"/>
    <mergeCell ref="C11:E11"/>
    <mergeCell ref="C12:E12"/>
    <mergeCell ref="C13:E13"/>
    <mergeCell ref="C14:E14"/>
    <mergeCell ref="C15:E15"/>
  </mergeCells>
  <phoneticPr fontId="37" type="noConversion"/>
  <conditionalFormatting sqref="B8:B15">
    <cfRule type="notContainsBlanks" dxfId="1" priority="2">
      <formula>LEN(TRIM(B8))&gt;0</formula>
    </cfRule>
  </conditionalFormatting>
  <conditionalFormatting sqref="C8:E15">
    <cfRule type="notContainsBlanks" dxfId="0" priority="1">
      <formula>LEN(TRIM(C8))&gt;0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Aplikacija za kredit</vt:lpstr>
      <vt:lpstr>Analitika</vt:lpstr>
      <vt:lpstr>Podesavanja</vt:lpstr>
      <vt:lpstr>'Aplikacija za kredit'!Print_Area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v.markovic</dc:creator>
  <cp:lastModifiedBy>HP1</cp:lastModifiedBy>
  <cp:lastPrinted>2021-07-07T22:52:57Z</cp:lastPrinted>
  <dcterms:created xsi:type="dcterms:W3CDTF">2018-11-09T14:01:57Z</dcterms:created>
  <dcterms:modified xsi:type="dcterms:W3CDTF">2021-07-12T07:48:35Z</dcterms:modified>
</cp:coreProperties>
</file>