
<file path=[Content_Types].xml><?xml version="1.0" encoding="utf-8"?>
<Types xmlns="http://schemas.openxmlformats.org/package/2006/content-types">
  <Override PartName="/xl/worksheets/sheet1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15.xml" ContentType="application/vnd.openxmlformats-officedocument.drawing+xml"/>
  <Override PartName="/xl/drawings/drawing16.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updateLinks="always" codeName="ThisWorkbook" defaultThemeVersion="124226"/>
  <bookViews>
    <workbookView xWindow="7395" yWindow="0" windowWidth="11490" windowHeight="8085" tabRatio="874" activeTab="11"/>
  </bookViews>
  <sheets>
    <sheet name="Welcome tab" sheetId="12" r:id="rId1"/>
    <sheet name="Core data tab" sheetId="9" r:id="rId2"/>
    <sheet name="Cental Budget" sheetId="19" state="hidden" r:id="rId3"/>
    <sheet name="Local Government" sheetId="20" state="hidden" r:id="rId4"/>
    <sheet name="Public expenditure" sheetId="21" state="hidden" r:id="rId5"/>
    <sheet name="Monthly plan for 2012" sheetId="22" state="hidden" r:id="rId6"/>
    <sheet name="Execution for 2012" sheetId="23" state="hidden" r:id="rId7"/>
    <sheet name="Cental Budget_int" sheetId="10" r:id="rId8"/>
    <sheet name="Local Government_int" sheetId="11" r:id="rId9"/>
    <sheet name="Public expenditure_int" sheetId="7" r:id="rId10"/>
    <sheet name="Monthly plan for 2013" sheetId="14" r:id="rId11"/>
    <sheet name="Execution for 2013" sheetId="15" r:id="rId12"/>
    <sheet name="Public debt tab" sheetId="18" r:id="rId13"/>
    <sheet name="Analitics tab 2013" sheetId="16" r:id="rId14"/>
    <sheet name="Execution for 2012_int" sheetId="26" r:id="rId15"/>
    <sheet name="MasterSheet" sheetId="13" state="hidden" r:id="rId16"/>
    <sheet name="Data for 2011" sheetId="17" state="hidden" r:id="rId17"/>
    <sheet name="Sheet1" sheetId="25" state="hidden" r:id="rId18"/>
  </sheets>
  <externalReferences>
    <externalReference r:id="rId19"/>
    <externalReference r:id="rId20"/>
    <externalReference r:id="rId21"/>
    <externalReference r:id="rId22"/>
  </externalReferences>
  <definedNames>
    <definedName name="_END94" localSheetId="2">#REF!</definedName>
    <definedName name="_END94" localSheetId="6">#REF!</definedName>
    <definedName name="_END94" localSheetId="3">#REF!</definedName>
    <definedName name="_END94" localSheetId="5">#REF!</definedName>
    <definedName name="_END94" localSheetId="4">#REF!</definedName>
    <definedName name="_END94">#REF!</definedName>
    <definedName name="_iva1" localSheetId="2" hidden="1">{#N/A,#N/A,FALSE,"CB";#N/A,#N/A,FALSE,"CMB";#N/A,#N/A,FALSE,"NBFI"}</definedName>
    <definedName name="_iva1" localSheetId="7" hidden="1">{#N/A,#N/A,FALSE,"CB";#N/A,#N/A,FALSE,"CMB";#N/A,#N/A,FALSE,"NBFI"}</definedName>
    <definedName name="_iva1" localSheetId="14" hidden="1">{#N/A,#N/A,FALSE,"CB";#N/A,#N/A,FALSE,"CMB";#N/A,#N/A,FALSE,"NBFI"}</definedName>
    <definedName name="_iva1" hidden="1">{#N/A,#N/A,FALSE,"CB";#N/A,#N/A,FALSE,"CMB";#N/A,#N/A,FALSE,"NBFI"}</definedName>
    <definedName name="_iva2" localSheetId="2" hidden="1">{#N/A,#N/A,FALSE,"CB";#N/A,#N/A,FALSE,"CMB";#N/A,#N/A,FALSE,"BSYS";#N/A,#N/A,FALSE,"NBFI";#N/A,#N/A,FALSE,"FSYS"}</definedName>
    <definedName name="_iva2" localSheetId="7" hidden="1">{#N/A,#N/A,FALSE,"CB";#N/A,#N/A,FALSE,"CMB";#N/A,#N/A,FALSE,"BSYS";#N/A,#N/A,FALSE,"NBFI";#N/A,#N/A,FALSE,"FSYS"}</definedName>
    <definedName name="_iva2" localSheetId="14"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6" hidden="1">#REF!</definedName>
    <definedName name="_Regression_Out" localSheetId="3" hidden="1">#REF!</definedName>
    <definedName name="_Regression_Out" localSheetId="5" hidden="1">#REF!</definedName>
    <definedName name="_Regression_Out" localSheetId="4" hidden="1">#REF!</definedName>
    <definedName name="_Regression_Out" hidden="1">#REF!</definedName>
    <definedName name="_Regression_X" localSheetId="2" hidden="1">#REF!</definedName>
    <definedName name="_Regression_X" localSheetId="6" hidden="1">#REF!</definedName>
    <definedName name="_Regression_X" localSheetId="3" hidden="1">#REF!</definedName>
    <definedName name="_Regression_X" localSheetId="5" hidden="1">#REF!</definedName>
    <definedName name="_Regression_X" localSheetId="4" hidden="1">#REF!</definedName>
    <definedName name="_Regression_X" hidden="1">#REF!</definedName>
    <definedName name="_Regression_Y" localSheetId="2" hidden="1">#REF!</definedName>
    <definedName name="_Regression_Y" localSheetId="6" hidden="1">#REF!</definedName>
    <definedName name="_Regression_Y" localSheetId="3" hidden="1">#REF!</definedName>
    <definedName name="_Regression_Y" localSheetId="5" hidden="1">#REF!</definedName>
    <definedName name="_Regression_Y" localSheetId="4" hidden="1">#REF!</definedName>
    <definedName name="_Regression_Y" hidden="1">#REF!</definedName>
    <definedName name="_SUM2" localSheetId="2">#REF!</definedName>
    <definedName name="_SUM2" localSheetId="6">#REF!</definedName>
    <definedName name="_SUM2" localSheetId="3">#REF!</definedName>
    <definedName name="_SUM2" localSheetId="5">#REF!</definedName>
    <definedName name="_SUM2" localSheetId="4">#REF!</definedName>
    <definedName name="_SUM2">#REF!</definedName>
    <definedName name="_tab1" localSheetId="2">#REF!</definedName>
    <definedName name="_tab1" localSheetId="6">#REF!</definedName>
    <definedName name="_tab1" localSheetId="3">#REF!</definedName>
    <definedName name="_tab1" localSheetId="5">#REF!</definedName>
    <definedName name="_tab1" localSheetId="4">#REF!</definedName>
    <definedName name="_tab1">#REF!</definedName>
    <definedName name="_tab10" localSheetId="2">#REF!</definedName>
    <definedName name="_tab10" localSheetId="6">#REF!</definedName>
    <definedName name="_tab10" localSheetId="3">#REF!</definedName>
    <definedName name="_tab10" localSheetId="5">#REF!</definedName>
    <definedName name="_tab10" localSheetId="4">#REF!</definedName>
    <definedName name="_tab10">#REF!</definedName>
    <definedName name="_tab11" localSheetId="2">#REF!</definedName>
    <definedName name="_tab11" localSheetId="6">#REF!</definedName>
    <definedName name="_tab11" localSheetId="3">#REF!</definedName>
    <definedName name="_tab11" localSheetId="5">#REF!</definedName>
    <definedName name="_tab11" localSheetId="4">#REF!</definedName>
    <definedName name="_tab11">#REF!</definedName>
    <definedName name="_tab12" localSheetId="2">#REF!</definedName>
    <definedName name="_tab12" localSheetId="6">#REF!</definedName>
    <definedName name="_tab12" localSheetId="3">#REF!</definedName>
    <definedName name="_tab12" localSheetId="5">#REF!</definedName>
    <definedName name="_tab12" localSheetId="4">#REF!</definedName>
    <definedName name="_tab12">#REF!</definedName>
    <definedName name="_tab13" localSheetId="2">#REF!</definedName>
    <definedName name="_tab13" localSheetId="6">#REF!</definedName>
    <definedName name="_tab13" localSheetId="3">#REF!</definedName>
    <definedName name="_tab13" localSheetId="5">#REF!</definedName>
    <definedName name="_tab13" localSheetId="4">#REF!</definedName>
    <definedName name="_tab13">#REF!</definedName>
    <definedName name="_tab14" localSheetId="2">#REF!</definedName>
    <definedName name="_tab14" localSheetId="6">#REF!</definedName>
    <definedName name="_tab14" localSheetId="3">#REF!</definedName>
    <definedName name="_tab14" localSheetId="5">#REF!</definedName>
    <definedName name="_tab14" localSheetId="4">#REF!</definedName>
    <definedName name="_tab14">#REF!</definedName>
    <definedName name="_tab15" localSheetId="2">#REF!</definedName>
    <definedName name="_tab15" localSheetId="6">#REF!</definedName>
    <definedName name="_tab15" localSheetId="3">#REF!</definedName>
    <definedName name="_tab15" localSheetId="5">#REF!</definedName>
    <definedName name="_tab15" localSheetId="4">#REF!</definedName>
    <definedName name="_tab15">#REF!</definedName>
    <definedName name="_tab16" localSheetId="2">#REF!</definedName>
    <definedName name="_tab16" localSheetId="6">#REF!</definedName>
    <definedName name="_tab16" localSheetId="3">#REF!</definedName>
    <definedName name="_tab16" localSheetId="5">#REF!</definedName>
    <definedName name="_tab16" localSheetId="4">#REF!</definedName>
    <definedName name="_tab16">#REF!</definedName>
    <definedName name="_tab17" localSheetId="2">#REF!</definedName>
    <definedName name="_tab17" localSheetId="6">#REF!</definedName>
    <definedName name="_tab17" localSheetId="3">#REF!</definedName>
    <definedName name="_tab17" localSheetId="5">#REF!</definedName>
    <definedName name="_tab17" localSheetId="4">#REF!</definedName>
    <definedName name="_tab17">#REF!</definedName>
    <definedName name="_tab18" localSheetId="2">#REF!</definedName>
    <definedName name="_tab18" localSheetId="6">#REF!</definedName>
    <definedName name="_tab18" localSheetId="3">#REF!</definedName>
    <definedName name="_tab18" localSheetId="5">#REF!</definedName>
    <definedName name="_tab18" localSheetId="4">#REF!</definedName>
    <definedName name="_tab18">#REF!</definedName>
    <definedName name="_tab19" localSheetId="2">#REF!</definedName>
    <definedName name="_tab19" localSheetId="6">#REF!</definedName>
    <definedName name="_tab19" localSheetId="3">#REF!</definedName>
    <definedName name="_tab19" localSheetId="5">#REF!</definedName>
    <definedName name="_tab19" localSheetId="4">#REF!</definedName>
    <definedName name="_tab19">#REF!</definedName>
    <definedName name="_tab20" localSheetId="2">#REF!</definedName>
    <definedName name="_tab20" localSheetId="6">#REF!</definedName>
    <definedName name="_tab20" localSheetId="3">#REF!</definedName>
    <definedName name="_tab20" localSheetId="5">#REF!</definedName>
    <definedName name="_tab20" localSheetId="4">#REF!</definedName>
    <definedName name="_tab20">#REF!</definedName>
    <definedName name="_tab21" localSheetId="2">#REF!</definedName>
    <definedName name="_tab21" localSheetId="6">#REF!</definedName>
    <definedName name="_tab21" localSheetId="3">#REF!</definedName>
    <definedName name="_tab21" localSheetId="5">#REF!</definedName>
    <definedName name="_tab21" localSheetId="4">#REF!</definedName>
    <definedName name="_tab21">#REF!</definedName>
    <definedName name="_tab22" localSheetId="2">#REF!</definedName>
    <definedName name="_tab22" localSheetId="6">#REF!</definedName>
    <definedName name="_tab22" localSheetId="3">#REF!</definedName>
    <definedName name="_tab22" localSheetId="5">#REF!</definedName>
    <definedName name="_tab22" localSheetId="4">#REF!</definedName>
    <definedName name="_tab22">#REF!</definedName>
    <definedName name="_tab23" localSheetId="2">#REF!</definedName>
    <definedName name="_tab23" localSheetId="6">#REF!</definedName>
    <definedName name="_tab23" localSheetId="3">#REF!</definedName>
    <definedName name="_tab23" localSheetId="5">#REF!</definedName>
    <definedName name="_tab23" localSheetId="4">#REF!</definedName>
    <definedName name="_tab23">#REF!</definedName>
    <definedName name="_tab24" localSheetId="2">#REF!</definedName>
    <definedName name="_tab24" localSheetId="6">#REF!</definedName>
    <definedName name="_tab24" localSheetId="3">#REF!</definedName>
    <definedName name="_tab24" localSheetId="5">#REF!</definedName>
    <definedName name="_tab24" localSheetId="4">#REF!</definedName>
    <definedName name="_tab24">#REF!</definedName>
    <definedName name="_tab25" localSheetId="2">#REF!</definedName>
    <definedName name="_tab25" localSheetId="6">#REF!</definedName>
    <definedName name="_tab25" localSheetId="3">#REF!</definedName>
    <definedName name="_tab25" localSheetId="5">#REF!</definedName>
    <definedName name="_tab25" localSheetId="4">#REF!</definedName>
    <definedName name="_tab25">#REF!</definedName>
    <definedName name="_tab26" localSheetId="2">#REF!</definedName>
    <definedName name="_tab26" localSheetId="6">#REF!</definedName>
    <definedName name="_tab26" localSheetId="3">#REF!</definedName>
    <definedName name="_tab26" localSheetId="5">#REF!</definedName>
    <definedName name="_tab26" localSheetId="4">#REF!</definedName>
    <definedName name="_tab26">#REF!</definedName>
    <definedName name="_tab27" localSheetId="2">#REF!</definedName>
    <definedName name="_tab27" localSheetId="6">#REF!</definedName>
    <definedName name="_tab27" localSheetId="3">#REF!</definedName>
    <definedName name="_tab27" localSheetId="5">#REF!</definedName>
    <definedName name="_tab27" localSheetId="4">#REF!</definedName>
    <definedName name="_tab27">#REF!</definedName>
    <definedName name="_tab28" localSheetId="2">#REF!</definedName>
    <definedName name="_tab28" localSheetId="6">#REF!</definedName>
    <definedName name="_tab28" localSheetId="3">#REF!</definedName>
    <definedName name="_tab28" localSheetId="5">#REF!</definedName>
    <definedName name="_tab28" localSheetId="4">#REF!</definedName>
    <definedName name="_tab28">#REF!</definedName>
    <definedName name="_tab29" localSheetId="2">#REF!</definedName>
    <definedName name="_tab29" localSheetId="6">#REF!</definedName>
    <definedName name="_tab29" localSheetId="3">#REF!</definedName>
    <definedName name="_tab29" localSheetId="5">#REF!</definedName>
    <definedName name="_tab29" localSheetId="4">#REF!</definedName>
    <definedName name="_tab29">#REF!</definedName>
    <definedName name="_tab3" localSheetId="2">#REF!</definedName>
    <definedName name="_tab3" localSheetId="6">#REF!</definedName>
    <definedName name="_tab3" localSheetId="3">#REF!</definedName>
    <definedName name="_tab3" localSheetId="5">#REF!</definedName>
    <definedName name="_tab3" localSheetId="4">#REF!</definedName>
    <definedName name="_tab3">#REF!</definedName>
    <definedName name="_tab30" localSheetId="2">#REF!</definedName>
    <definedName name="_tab30" localSheetId="6">#REF!</definedName>
    <definedName name="_tab30" localSheetId="3">#REF!</definedName>
    <definedName name="_tab30" localSheetId="5">#REF!</definedName>
    <definedName name="_tab30" localSheetId="4">#REF!</definedName>
    <definedName name="_tab30">#REF!</definedName>
    <definedName name="_tab31" localSheetId="2">#REF!</definedName>
    <definedName name="_tab31" localSheetId="6">#REF!</definedName>
    <definedName name="_tab31" localSheetId="3">#REF!</definedName>
    <definedName name="_tab31" localSheetId="5">#REF!</definedName>
    <definedName name="_tab31" localSheetId="4">#REF!</definedName>
    <definedName name="_tab31">#REF!</definedName>
    <definedName name="_tab32" localSheetId="2">#REF!</definedName>
    <definedName name="_tab32" localSheetId="6">#REF!</definedName>
    <definedName name="_tab32" localSheetId="3">#REF!</definedName>
    <definedName name="_tab32" localSheetId="5">#REF!</definedName>
    <definedName name="_tab32" localSheetId="4">#REF!</definedName>
    <definedName name="_tab32">#REF!</definedName>
    <definedName name="_tab34" localSheetId="2">#REF!</definedName>
    <definedName name="_tab34" localSheetId="6">#REF!</definedName>
    <definedName name="_tab34" localSheetId="3">#REF!</definedName>
    <definedName name="_tab34" localSheetId="5">#REF!</definedName>
    <definedName name="_tab34" localSheetId="4">#REF!</definedName>
    <definedName name="_tab34">#REF!</definedName>
    <definedName name="_tab35" localSheetId="2">#REF!</definedName>
    <definedName name="_tab35" localSheetId="6">#REF!</definedName>
    <definedName name="_tab35" localSheetId="3">#REF!</definedName>
    <definedName name="_tab35" localSheetId="5">#REF!</definedName>
    <definedName name="_tab35" localSheetId="4">#REF!</definedName>
    <definedName name="_tab35">#REF!</definedName>
    <definedName name="_tab36" localSheetId="2">#REF!</definedName>
    <definedName name="_tab36" localSheetId="6">#REF!</definedName>
    <definedName name="_tab36" localSheetId="3">#REF!</definedName>
    <definedName name="_tab36" localSheetId="5">#REF!</definedName>
    <definedName name="_tab36" localSheetId="4">#REF!</definedName>
    <definedName name="_tab36">#REF!</definedName>
    <definedName name="_tab37" localSheetId="2">#REF!</definedName>
    <definedName name="_tab37" localSheetId="6">#REF!</definedName>
    <definedName name="_tab37" localSheetId="3">#REF!</definedName>
    <definedName name="_tab37" localSheetId="5">#REF!</definedName>
    <definedName name="_tab37" localSheetId="4">#REF!</definedName>
    <definedName name="_tab37">#REF!</definedName>
    <definedName name="_tab38" localSheetId="2">#REF!</definedName>
    <definedName name="_tab38" localSheetId="6">#REF!</definedName>
    <definedName name="_tab38" localSheetId="3">#REF!</definedName>
    <definedName name="_tab38" localSheetId="5">#REF!</definedName>
    <definedName name="_tab38" localSheetId="4">#REF!</definedName>
    <definedName name="_tab38">#REF!</definedName>
    <definedName name="_tab39" localSheetId="2">#REF!</definedName>
    <definedName name="_tab39" localSheetId="6">#REF!</definedName>
    <definedName name="_tab39" localSheetId="3">#REF!</definedName>
    <definedName name="_tab39" localSheetId="5">#REF!</definedName>
    <definedName name="_tab39" localSheetId="4">#REF!</definedName>
    <definedName name="_tab39">#REF!</definedName>
    <definedName name="_tab4" localSheetId="2">#REF!</definedName>
    <definedName name="_tab4" localSheetId="6">#REF!</definedName>
    <definedName name="_tab4" localSheetId="3">#REF!</definedName>
    <definedName name="_tab4" localSheetId="5">#REF!</definedName>
    <definedName name="_tab4" localSheetId="4">#REF!</definedName>
    <definedName name="_tab4">#REF!</definedName>
    <definedName name="_tab41" localSheetId="2">#REF!</definedName>
    <definedName name="_tab41" localSheetId="6">#REF!</definedName>
    <definedName name="_tab41" localSheetId="3">#REF!</definedName>
    <definedName name="_tab41" localSheetId="5">#REF!</definedName>
    <definedName name="_tab41" localSheetId="4">#REF!</definedName>
    <definedName name="_tab41">#REF!</definedName>
    <definedName name="_tab42" localSheetId="2">#REF!</definedName>
    <definedName name="_tab42" localSheetId="6">#REF!</definedName>
    <definedName name="_tab42" localSheetId="3">#REF!</definedName>
    <definedName name="_tab42" localSheetId="5">#REF!</definedName>
    <definedName name="_tab42" localSheetId="4">#REF!</definedName>
    <definedName name="_tab42">#REF!</definedName>
    <definedName name="_tab43" localSheetId="2">#REF!</definedName>
    <definedName name="_tab43" localSheetId="6">#REF!</definedName>
    <definedName name="_tab43" localSheetId="3">#REF!</definedName>
    <definedName name="_tab43" localSheetId="5">#REF!</definedName>
    <definedName name="_tab43" localSheetId="4">#REF!</definedName>
    <definedName name="_tab43">#REF!</definedName>
    <definedName name="_tab44" localSheetId="2">#REF!</definedName>
    <definedName name="_tab44" localSheetId="6">#REF!</definedName>
    <definedName name="_tab44" localSheetId="3">#REF!</definedName>
    <definedName name="_tab44" localSheetId="5">#REF!</definedName>
    <definedName name="_tab44" localSheetId="4">#REF!</definedName>
    <definedName name="_tab44">#REF!</definedName>
    <definedName name="_tab49" localSheetId="2">#REF!</definedName>
    <definedName name="_tab49" localSheetId="6">#REF!</definedName>
    <definedName name="_tab49" localSheetId="3">#REF!</definedName>
    <definedName name="_tab49" localSheetId="5">#REF!</definedName>
    <definedName name="_tab49" localSheetId="4">#REF!</definedName>
    <definedName name="_tab49">#REF!</definedName>
    <definedName name="_tab5" localSheetId="2">#REF!</definedName>
    <definedName name="_tab5" localSheetId="6">#REF!</definedName>
    <definedName name="_tab5" localSheetId="3">#REF!</definedName>
    <definedName name="_tab5" localSheetId="5">#REF!</definedName>
    <definedName name="_tab5" localSheetId="4">#REF!</definedName>
    <definedName name="_tab5">#REF!</definedName>
    <definedName name="_tab7" localSheetId="2">#REF!</definedName>
    <definedName name="_tab7" localSheetId="6">#REF!</definedName>
    <definedName name="_tab7" localSheetId="3">#REF!</definedName>
    <definedName name="_tab7" localSheetId="5">#REF!</definedName>
    <definedName name="_tab7" localSheetId="4">#REF!</definedName>
    <definedName name="_tab7">#REF!</definedName>
    <definedName name="_tab8" localSheetId="2">#REF!</definedName>
    <definedName name="_tab8" localSheetId="6">#REF!</definedName>
    <definedName name="_tab8" localSheetId="3">#REF!</definedName>
    <definedName name="_tab8" localSheetId="5">#REF!</definedName>
    <definedName name="_tab8" localSheetId="4">#REF!</definedName>
    <definedName name="_tab8">#REF!</definedName>
    <definedName name="_tab9" localSheetId="2">#REF!</definedName>
    <definedName name="_tab9" localSheetId="6">#REF!</definedName>
    <definedName name="_tab9" localSheetId="3">#REF!</definedName>
    <definedName name="_tab9" localSheetId="5">#REF!</definedName>
    <definedName name="_tab9" localSheetId="4">#REF!</definedName>
    <definedName name="_tab9">#REF!</definedName>
    <definedName name="_WB2" localSheetId="2">#REF!</definedName>
    <definedName name="_WB2" localSheetId="6">#REF!</definedName>
    <definedName name="_WB2" localSheetId="3">#REF!</definedName>
    <definedName name="_WB2" localSheetId="5">#REF!</definedName>
    <definedName name="_WB2" localSheetId="4">#REF!</definedName>
    <definedName name="_WB2">#REF!</definedName>
    <definedName name="Batumi_debt" localSheetId="2">[1]debt_sust!#REF!</definedName>
    <definedName name="Batumi_debt" localSheetId="6">[1]debt_sust!#REF!</definedName>
    <definedName name="Batumi_debt" localSheetId="14">[1]debt_sust!#REF!</definedName>
    <definedName name="Batumi_debt" localSheetId="3">[1]debt_sust!#REF!</definedName>
    <definedName name="Batumi_debt" localSheetId="5">[1]debt_sust!#REF!</definedName>
    <definedName name="Batumi_debt" localSheetId="4">[1]debt_sust!#REF!</definedName>
    <definedName name="Batumi_debt">[1]debt_sust!#REF!</definedName>
    <definedName name="BCA" localSheetId="2">#REF!</definedName>
    <definedName name="BCA" localSheetId="6">#REF!</definedName>
    <definedName name="BCA" localSheetId="3">#REF!</definedName>
    <definedName name="BCA" localSheetId="5">#REF!</definedName>
    <definedName name="BCA" localSheetId="4">#REF!</definedName>
    <definedName name="BCA">#REF!</definedName>
    <definedName name="BCA_NGDP" localSheetId="2">#REF!</definedName>
    <definedName name="BCA_NGDP" localSheetId="6">#REF!</definedName>
    <definedName name="BCA_NGDP" localSheetId="3">#REF!</definedName>
    <definedName name="BCA_NGDP" localSheetId="5">#REF!</definedName>
    <definedName name="BCA_NGDP" localSheetId="4">#REF!</definedName>
    <definedName name="BCA_NGDP">#REF!</definedName>
    <definedName name="BE" localSheetId="2">#REF!</definedName>
    <definedName name="BE" localSheetId="6">#REF!</definedName>
    <definedName name="BE" localSheetId="3">#REF!</definedName>
    <definedName name="BE" localSheetId="5">#REF!</definedName>
    <definedName name="BE" localSheetId="4">#REF!</definedName>
    <definedName name="BE">#REF!</definedName>
    <definedName name="BEA" localSheetId="2">#REF!</definedName>
    <definedName name="BEA" localSheetId="6">#REF!</definedName>
    <definedName name="BEA" localSheetId="3">#REF!</definedName>
    <definedName name="BEA" localSheetId="5">#REF!</definedName>
    <definedName name="BEA" localSheetId="4">#REF!</definedName>
    <definedName name="BEA">#REF!</definedName>
    <definedName name="BED" localSheetId="2">#REF!</definedName>
    <definedName name="BED" localSheetId="6">#REF!</definedName>
    <definedName name="BED" localSheetId="3">#REF!</definedName>
    <definedName name="BED" localSheetId="5">#REF!</definedName>
    <definedName name="BED" localSheetId="4">#REF!</definedName>
    <definedName name="BED">#REF!</definedName>
    <definedName name="BEI" localSheetId="2">#REF!</definedName>
    <definedName name="BEI" localSheetId="6">#REF!</definedName>
    <definedName name="BEI" localSheetId="3">#REF!</definedName>
    <definedName name="BEI" localSheetId="5">#REF!</definedName>
    <definedName name="BEI" localSheetId="4">#REF!</definedName>
    <definedName name="BEI">#REF!</definedName>
    <definedName name="BER" localSheetId="2">#REF!</definedName>
    <definedName name="BER" localSheetId="6">#REF!</definedName>
    <definedName name="BER" localSheetId="3">#REF!</definedName>
    <definedName name="BER" localSheetId="5">#REF!</definedName>
    <definedName name="BER" localSheetId="4">#REF!</definedName>
    <definedName name="BER">#REF!</definedName>
    <definedName name="BF" localSheetId="2">#REF!</definedName>
    <definedName name="BF" localSheetId="6">#REF!</definedName>
    <definedName name="BF" localSheetId="3">#REF!</definedName>
    <definedName name="BF" localSheetId="5">#REF!</definedName>
    <definedName name="BF" localSheetId="4">#REF!</definedName>
    <definedName name="BF">#REF!</definedName>
    <definedName name="BFD" localSheetId="2">#REF!</definedName>
    <definedName name="BFD" localSheetId="6">#REF!</definedName>
    <definedName name="BFD" localSheetId="3">#REF!</definedName>
    <definedName name="BFD" localSheetId="5">#REF!</definedName>
    <definedName name="BFD" localSheetId="4">#REF!</definedName>
    <definedName name="BFD">#REF!</definedName>
    <definedName name="BFDA" localSheetId="2">#REF!</definedName>
    <definedName name="BFDA" localSheetId="6">#REF!</definedName>
    <definedName name="BFDA" localSheetId="3">#REF!</definedName>
    <definedName name="BFDA" localSheetId="5">#REF!</definedName>
    <definedName name="BFDA" localSheetId="4">#REF!</definedName>
    <definedName name="BFDA">#REF!</definedName>
    <definedName name="BFDI" localSheetId="2">#REF!</definedName>
    <definedName name="BFDI" localSheetId="6">#REF!</definedName>
    <definedName name="BFDI" localSheetId="3">#REF!</definedName>
    <definedName name="BFDI" localSheetId="5">#REF!</definedName>
    <definedName name="BFDI" localSheetId="4">#REF!</definedName>
    <definedName name="BFDI">#REF!</definedName>
    <definedName name="BFDIL" localSheetId="2">#REF!</definedName>
    <definedName name="BFDIL" localSheetId="6">#REF!</definedName>
    <definedName name="BFDIL" localSheetId="3">#REF!</definedName>
    <definedName name="BFDIL" localSheetId="5">#REF!</definedName>
    <definedName name="BFDIL" localSheetId="4">#REF!</definedName>
    <definedName name="BFDIL">#REF!</definedName>
    <definedName name="BFL_D" localSheetId="2">#REF!</definedName>
    <definedName name="BFL_D" localSheetId="6">#REF!</definedName>
    <definedName name="BFL_D" localSheetId="3">#REF!</definedName>
    <definedName name="BFL_D" localSheetId="5">#REF!</definedName>
    <definedName name="BFL_D" localSheetId="4">#REF!</definedName>
    <definedName name="BFL_D">#REF!</definedName>
    <definedName name="BFO" localSheetId="2">#REF!</definedName>
    <definedName name="BFO" localSheetId="6">#REF!</definedName>
    <definedName name="BFO" localSheetId="3">#REF!</definedName>
    <definedName name="BFO" localSheetId="5">#REF!</definedName>
    <definedName name="BFO" localSheetId="4">#REF!</definedName>
    <definedName name="BFO">#REF!</definedName>
    <definedName name="BFOA" localSheetId="2">#REF!</definedName>
    <definedName name="BFOA" localSheetId="6">#REF!</definedName>
    <definedName name="BFOA" localSheetId="3">#REF!</definedName>
    <definedName name="BFOA" localSheetId="5">#REF!</definedName>
    <definedName name="BFOA" localSheetId="4">#REF!</definedName>
    <definedName name="BFOA">#REF!</definedName>
    <definedName name="BFOAG" localSheetId="2">#REF!</definedName>
    <definedName name="BFOAG" localSheetId="6">#REF!</definedName>
    <definedName name="BFOAG" localSheetId="3">#REF!</definedName>
    <definedName name="BFOAG" localSheetId="5">#REF!</definedName>
    <definedName name="BFOAG" localSheetId="4">#REF!</definedName>
    <definedName name="BFOAG">#REF!</definedName>
    <definedName name="BFOL" localSheetId="2">#REF!</definedName>
    <definedName name="BFOL" localSheetId="6">#REF!</definedName>
    <definedName name="BFOL" localSheetId="3">#REF!</definedName>
    <definedName name="BFOL" localSheetId="5">#REF!</definedName>
    <definedName name="BFOL" localSheetId="4">#REF!</definedName>
    <definedName name="BFOL">#REF!</definedName>
    <definedName name="BFOL_B" localSheetId="2">#REF!</definedName>
    <definedName name="BFOL_B" localSheetId="6">#REF!</definedName>
    <definedName name="BFOL_B" localSheetId="3">#REF!</definedName>
    <definedName name="BFOL_B" localSheetId="5">#REF!</definedName>
    <definedName name="BFOL_B" localSheetId="4">#REF!</definedName>
    <definedName name="BFOL_B">#REF!</definedName>
    <definedName name="BFOL_G" localSheetId="2">#REF!</definedName>
    <definedName name="BFOL_G" localSheetId="6">#REF!</definedName>
    <definedName name="BFOL_G" localSheetId="3">#REF!</definedName>
    <definedName name="BFOL_G" localSheetId="5">#REF!</definedName>
    <definedName name="BFOL_G" localSheetId="4">#REF!</definedName>
    <definedName name="BFOL_G">#REF!</definedName>
    <definedName name="BFOL_L" localSheetId="2">#REF!</definedName>
    <definedName name="BFOL_L" localSheetId="6">#REF!</definedName>
    <definedName name="BFOL_L" localSheetId="3">#REF!</definedName>
    <definedName name="BFOL_L" localSheetId="5">#REF!</definedName>
    <definedName name="BFOL_L" localSheetId="4">#REF!</definedName>
    <definedName name="BFOL_L">#REF!</definedName>
    <definedName name="BFOL_O" localSheetId="2">#REF!</definedName>
    <definedName name="BFOL_O" localSheetId="6">#REF!</definedName>
    <definedName name="BFOL_O" localSheetId="3">#REF!</definedName>
    <definedName name="BFOL_O" localSheetId="5">#REF!</definedName>
    <definedName name="BFOL_O" localSheetId="4">#REF!</definedName>
    <definedName name="BFOL_O">#REF!</definedName>
    <definedName name="BFOL_S" localSheetId="2">#REF!</definedName>
    <definedName name="BFOL_S" localSheetId="6">#REF!</definedName>
    <definedName name="BFOL_S" localSheetId="3">#REF!</definedName>
    <definedName name="BFOL_S" localSheetId="5">#REF!</definedName>
    <definedName name="BFOL_S" localSheetId="4">#REF!</definedName>
    <definedName name="BFOL_S">#REF!</definedName>
    <definedName name="BFOLB" localSheetId="2">#REF!</definedName>
    <definedName name="BFOLB" localSheetId="6">#REF!</definedName>
    <definedName name="BFOLB" localSheetId="3">#REF!</definedName>
    <definedName name="BFOLB" localSheetId="5">#REF!</definedName>
    <definedName name="BFOLB" localSheetId="4">#REF!</definedName>
    <definedName name="BFOLB">#REF!</definedName>
    <definedName name="BFOLG_L" localSheetId="2">#REF!</definedName>
    <definedName name="BFOLG_L" localSheetId="6">#REF!</definedName>
    <definedName name="BFOLG_L" localSheetId="3">#REF!</definedName>
    <definedName name="BFOLG_L" localSheetId="5">#REF!</definedName>
    <definedName name="BFOLG_L" localSheetId="4">#REF!</definedName>
    <definedName name="BFOLG_L">#REF!</definedName>
    <definedName name="BFP" localSheetId="2">#REF!</definedName>
    <definedName name="BFP" localSheetId="6">#REF!</definedName>
    <definedName name="BFP" localSheetId="3">#REF!</definedName>
    <definedName name="BFP" localSheetId="5">#REF!</definedName>
    <definedName name="BFP" localSheetId="4">#REF!</definedName>
    <definedName name="BFP">#REF!</definedName>
    <definedName name="BFPA" localSheetId="2">#REF!</definedName>
    <definedName name="BFPA" localSheetId="6">#REF!</definedName>
    <definedName name="BFPA" localSheetId="3">#REF!</definedName>
    <definedName name="BFPA" localSheetId="5">#REF!</definedName>
    <definedName name="BFPA" localSheetId="4">#REF!</definedName>
    <definedName name="BFPA">#REF!</definedName>
    <definedName name="BFPAG" localSheetId="2">#REF!</definedName>
    <definedName name="BFPAG" localSheetId="6">#REF!</definedName>
    <definedName name="BFPAG" localSheetId="3">#REF!</definedName>
    <definedName name="BFPAG" localSheetId="5">#REF!</definedName>
    <definedName name="BFPAG" localSheetId="4">#REF!</definedName>
    <definedName name="BFPAG">#REF!</definedName>
    <definedName name="BFPL" localSheetId="2">#REF!</definedName>
    <definedName name="BFPL" localSheetId="6">#REF!</definedName>
    <definedName name="BFPL" localSheetId="3">#REF!</definedName>
    <definedName name="BFPL" localSheetId="5">#REF!</definedName>
    <definedName name="BFPL" localSheetId="4">#REF!</definedName>
    <definedName name="BFPL">#REF!</definedName>
    <definedName name="BFPLBN" localSheetId="2">#REF!</definedName>
    <definedName name="BFPLBN" localSheetId="6">#REF!</definedName>
    <definedName name="BFPLBN" localSheetId="3">#REF!</definedName>
    <definedName name="BFPLBN" localSheetId="5">#REF!</definedName>
    <definedName name="BFPLBN" localSheetId="4">#REF!</definedName>
    <definedName name="BFPLBN">#REF!</definedName>
    <definedName name="BFPLD" localSheetId="2">#REF!</definedName>
    <definedName name="BFPLD" localSheetId="6">#REF!</definedName>
    <definedName name="BFPLD" localSheetId="3">#REF!</definedName>
    <definedName name="BFPLD" localSheetId="5">#REF!</definedName>
    <definedName name="BFPLD" localSheetId="4">#REF!</definedName>
    <definedName name="BFPLD">#REF!</definedName>
    <definedName name="BFPLD_G" localSheetId="2">#REF!</definedName>
    <definedName name="BFPLD_G" localSheetId="6">#REF!</definedName>
    <definedName name="BFPLD_G" localSheetId="3">#REF!</definedName>
    <definedName name="BFPLD_G" localSheetId="5">#REF!</definedName>
    <definedName name="BFPLD_G" localSheetId="4">#REF!</definedName>
    <definedName name="BFPLD_G">#REF!</definedName>
    <definedName name="BFPLE" localSheetId="2">#REF!</definedName>
    <definedName name="BFPLE" localSheetId="6">#REF!</definedName>
    <definedName name="BFPLE" localSheetId="3">#REF!</definedName>
    <definedName name="BFPLE" localSheetId="5">#REF!</definedName>
    <definedName name="BFPLE" localSheetId="4">#REF!</definedName>
    <definedName name="BFPLE">#REF!</definedName>
    <definedName name="BFPLE_G" localSheetId="2">#REF!</definedName>
    <definedName name="BFPLE_G" localSheetId="6">#REF!</definedName>
    <definedName name="BFPLE_G" localSheetId="3">#REF!</definedName>
    <definedName name="BFPLE_G" localSheetId="5">#REF!</definedName>
    <definedName name="BFPLE_G" localSheetId="4">#REF!</definedName>
    <definedName name="BFPLE_G">#REF!</definedName>
    <definedName name="BFPLMM" localSheetId="2">#REF!</definedName>
    <definedName name="BFPLMM" localSheetId="6">#REF!</definedName>
    <definedName name="BFPLMM" localSheetId="3">#REF!</definedName>
    <definedName name="BFPLMM" localSheetId="5">#REF!</definedName>
    <definedName name="BFPLMM" localSheetId="4">#REF!</definedName>
    <definedName name="BFPLMM">#REF!</definedName>
    <definedName name="BFRA" localSheetId="2">#REF!</definedName>
    <definedName name="BFRA" localSheetId="6">#REF!</definedName>
    <definedName name="BFRA" localSheetId="3">#REF!</definedName>
    <definedName name="BFRA" localSheetId="5">#REF!</definedName>
    <definedName name="BFRA" localSheetId="4">#REF!</definedName>
    <definedName name="BFRA">#REF!</definedName>
    <definedName name="BFUND" localSheetId="2">#REF!</definedName>
    <definedName name="BFUND" localSheetId="6">#REF!</definedName>
    <definedName name="BFUND" localSheetId="3">#REF!</definedName>
    <definedName name="BFUND" localSheetId="5">#REF!</definedName>
    <definedName name="BFUND" localSheetId="4">#REF!</definedName>
    <definedName name="BFUND">#REF!</definedName>
    <definedName name="BGS" localSheetId="2">#REF!</definedName>
    <definedName name="BGS" localSheetId="6">#REF!</definedName>
    <definedName name="BGS" localSheetId="3">#REF!</definedName>
    <definedName name="BGS" localSheetId="5">#REF!</definedName>
    <definedName name="BGS" localSheetId="4">#REF!</definedName>
    <definedName name="BGS">#REF!</definedName>
    <definedName name="BI" localSheetId="2">#REF!</definedName>
    <definedName name="BI" localSheetId="6">#REF!</definedName>
    <definedName name="BI" localSheetId="3">#REF!</definedName>
    <definedName name="BI" localSheetId="5">#REF!</definedName>
    <definedName name="BI" localSheetId="4">#REF!</definedName>
    <definedName name="BI">#REF!</definedName>
    <definedName name="BIP" localSheetId="2">#REF!</definedName>
    <definedName name="BIP" localSheetId="6">#REF!</definedName>
    <definedName name="BIP" localSheetId="3">#REF!</definedName>
    <definedName name="BIP" localSheetId="5">#REF!</definedName>
    <definedName name="BIP" localSheetId="4">#REF!</definedName>
    <definedName name="BIP">#REF!</definedName>
    <definedName name="BK" localSheetId="2">#REF!</definedName>
    <definedName name="BK" localSheetId="6">#REF!</definedName>
    <definedName name="BK" localSheetId="3">#REF!</definedName>
    <definedName name="BK" localSheetId="5">#REF!</definedName>
    <definedName name="BK" localSheetId="4">#REF!</definedName>
    <definedName name="BK">#REF!</definedName>
    <definedName name="BKFA" localSheetId="2">#REF!</definedName>
    <definedName name="BKFA" localSheetId="6">#REF!</definedName>
    <definedName name="BKFA" localSheetId="3">#REF!</definedName>
    <definedName name="BKFA" localSheetId="5">#REF!</definedName>
    <definedName name="BKFA" localSheetId="4">#REF!</definedName>
    <definedName name="BKFA">#REF!</definedName>
    <definedName name="BM" localSheetId="2">#REF!</definedName>
    <definedName name="BM" localSheetId="6">#REF!</definedName>
    <definedName name="BM" localSheetId="3">#REF!</definedName>
    <definedName name="BM" localSheetId="5">#REF!</definedName>
    <definedName name="BM" localSheetId="4">#REF!</definedName>
    <definedName name="BM">#REF!</definedName>
    <definedName name="BMG" localSheetId="2">#REF!</definedName>
    <definedName name="BMG" localSheetId="6">#REF!</definedName>
    <definedName name="BMG" localSheetId="3">#REF!</definedName>
    <definedName name="BMG" localSheetId="5">#REF!</definedName>
    <definedName name="BMG" localSheetId="4">#REF!</definedName>
    <definedName name="BMG">#REF!</definedName>
    <definedName name="BMII" localSheetId="2">#REF!</definedName>
    <definedName name="BMII" localSheetId="6">#REF!</definedName>
    <definedName name="BMII" localSheetId="3">#REF!</definedName>
    <definedName name="BMII" localSheetId="5">#REF!</definedName>
    <definedName name="BMII" localSheetId="4">#REF!</definedName>
    <definedName name="BMII">#REF!</definedName>
    <definedName name="BMII_7" localSheetId="2">#REF!</definedName>
    <definedName name="BMII_7" localSheetId="6">#REF!</definedName>
    <definedName name="BMII_7" localSheetId="3">#REF!</definedName>
    <definedName name="BMII_7" localSheetId="5">#REF!</definedName>
    <definedName name="BMII_7" localSheetId="4">#REF!</definedName>
    <definedName name="BMII_7">#REF!</definedName>
    <definedName name="BMS" localSheetId="2">#REF!</definedName>
    <definedName name="BMS" localSheetId="6">#REF!</definedName>
    <definedName name="BMS" localSheetId="3">#REF!</definedName>
    <definedName name="BMS" localSheetId="5">#REF!</definedName>
    <definedName name="BMS" localSheetId="4">#REF!</definedName>
    <definedName name="BMS">#REF!</definedName>
    <definedName name="BOP" localSheetId="2">#REF!</definedName>
    <definedName name="BOP" localSheetId="6">#REF!</definedName>
    <definedName name="BOP" localSheetId="3">#REF!</definedName>
    <definedName name="BOP" localSheetId="5">#REF!</definedName>
    <definedName name="BOP" localSheetId="4">#REF!</definedName>
    <definedName name="BOP">#REF!</definedName>
    <definedName name="BRASS" localSheetId="2">#REF!</definedName>
    <definedName name="BRASS" localSheetId="6">#REF!</definedName>
    <definedName name="BRASS" localSheetId="3">#REF!</definedName>
    <definedName name="BRASS" localSheetId="5">#REF!</definedName>
    <definedName name="BRASS" localSheetId="4">#REF!</definedName>
    <definedName name="BRASS">#REF!</definedName>
    <definedName name="BTR" localSheetId="2">#REF!</definedName>
    <definedName name="BTR" localSheetId="6">#REF!</definedName>
    <definedName name="BTR" localSheetId="3">#REF!</definedName>
    <definedName name="BTR" localSheetId="5">#REF!</definedName>
    <definedName name="BTR" localSheetId="4">#REF!</definedName>
    <definedName name="BTR">#REF!</definedName>
    <definedName name="BTRG" localSheetId="2">#REF!</definedName>
    <definedName name="BTRG" localSheetId="6">#REF!</definedName>
    <definedName name="BTRG" localSheetId="3">#REF!</definedName>
    <definedName name="BTRG" localSheetId="5">#REF!</definedName>
    <definedName name="BTRG" localSheetId="4">#REF!</definedName>
    <definedName name="BTRG">#REF!</definedName>
    <definedName name="BX" localSheetId="2">#REF!</definedName>
    <definedName name="BX" localSheetId="6">#REF!</definedName>
    <definedName name="BX" localSheetId="3">#REF!</definedName>
    <definedName name="BX" localSheetId="5">#REF!</definedName>
    <definedName name="BX" localSheetId="4">#REF!</definedName>
    <definedName name="BX">#REF!</definedName>
    <definedName name="BXG" localSheetId="2">#REF!</definedName>
    <definedName name="BXG" localSheetId="6">#REF!</definedName>
    <definedName name="BXG" localSheetId="3">#REF!</definedName>
    <definedName name="BXG" localSheetId="5">#REF!</definedName>
    <definedName name="BXG" localSheetId="4">#REF!</definedName>
    <definedName name="BXG">#REF!</definedName>
    <definedName name="BXS" localSheetId="2">#REF!</definedName>
    <definedName name="BXS" localSheetId="6">#REF!</definedName>
    <definedName name="BXS" localSheetId="3">#REF!</definedName>
    <definedName name="BXS" localSheetId="5">#REF!</definedName>
    <definedName name="BXS" localSheetId="4">#REF!</definedName>
    <definedName name="BXS">#REF!</definedName>
    <definedName name="CCODE" localSheetId="2">#REF!</definedName>
    <definedName name="CCODE" localSheetId="6">#REF!</definedName>
    <definedName name="CCODE" localSheetId="3">#REF!</definedName>
    <definedName name="CCODE" localSheetId="5">#REF!</definedName>
    <definedName name="CCODE" localSheetId="4">#REF!</definedName>
    <definedName name="CCODE">#REF!</definedName>
    <definedName name="chart4" localSheetId="2" hidden="1">{#N/A,#N/A,FALSE,"CB";#N/A,#N/A,FALSE,"CMB";#N/A,#N/A,FALSE,"NBFI"}</definedName>
    <definedName name="chart4" localSheetId="7" hidden="1">{#N/A,#N/A,FALSE,"CB";#N/A,#N/A,FALSE,"CMB";#N/A,#N/A,FALSE,"NBFI"}</definedName>
    <definedName name="chart4" localSheetId="14" hidden="1">{#N/A,#N/A,FALSE,"CB";#N/A,#N/A,FALSE,"CMB";#N/A,#N/A,FALSE,"NBFI"}</definedName>
    <definedName name="chart4" hidden="1">{#N/A,#N/A,FALSE,"CB";#N/A,#N/A,FALSE,"CMB";#N/A,#N/A,FALSE,"NBFI"}</definedName>
    <definedName name="ChartA" localSheetId="2" hidden="1">{#N/A,#N/A,FALSE,"CB";#N/A,#N/A,FALSE,"CMB";#N/A,#N/A,FALSE,"NBFI"}</definedName>
    <definedName name="ChartA" localSheetId="7" hidden="1">{#N/A,#N/A,FALSE,"CB";#N/A,#N/A,FALSE,"CMB";#N/A,#N/A,FALSE,"NBFI"}</definedName>
    <definedName name="ChartA" localSheetId="14" hidden="1">{#N/A,#N/A,FALSE,"CB";#N/A,#N/A,FALSE,"CMB";#N/A,#N/A,FALSE,"NBFI"}</definedName>
    <definedName name="ChartA" hidden="1">{#N/A,#N/A,FALSE,"CB";#N/A,#N/A,FALSE,"CMB";#N/A,#N/A,FALSE,"NBFI"}</definedName>
    <definedName name="Chartvel" localSheetId="2" hidden="1">{#N/A,#N/A,FALSE,"CB";#N/A,#N/A,FALSE,"CMB";#N/A,#N/A,FALSE,"BSYS";#N/A,#N/A,FALSE,"NBFI";#N/A,#N/A,FALSE,"FSYS"}</definedName>
    <definedName name="Chartvel" localSheetId="7" hidden="1">{#N/A,#N/A,FALSE,"CB";#N/A,#N/A,FALSE,"CMB";#N/A,#N/A,FALSE,"BSYS";#N/A,#N/A,FALSE,"NBFI";#N/A,#N/A,FALSE,"FSYS"}</definedName>
    <definedName name="Chartvel" localSheetId="14" hidden="1">{#N/A,#N/A,FALSE,"CB";#N/A,#N/A,FALSE,"CMB";#N/A,#N/A,FALSE,"BSYS";#N/A,#N/A,FALSE,"NBFI";#N/A,#N/A,FALSE,"FSYS"}</definedName>
    <definedName name="Chartvel" hidden="1">{#N/A,#N/A,FALSE,"CB";#N/A,#N/A,FALSE,"CMB";#N/A,#N/A,FALSE,"BSYS";#N/A,#N/A,FALSE,"NBFI";#N/A,#N/A,FALSE,"FSYS"}</definedName>
    <definedName name="CHK5.1" localSheetId="2">#REF!</definedName>
    <definedName name="CHK5.1" localSheetId="6">#REF!</definedName>
    <definedName name="CHK5.1" localSheetId="3">#REF!</definedName>
    <definedName name="CHK5.1" localSheetId="5">#REF!</definedName>
    <definedName name="CHK5.1" localSheetId="4">#REF!</definedName>
    <definedName name="CHK5.1">#REF!</definedName>
    <definedName name="CPF" localSheetId="2">#REF!</definedName>
    <definedName name="CPF" localSheetId="6">#REF!</definedName>
    <definedName name="CPF" localSheetId="3">#REF!</definedName>
    <definedName name="CPF" localSheetId="5">#REF!</definedName>
    <definedName name="CPF" localSheetId="4">#REF!</definedName>
    <definedName name="CPF">#REF!</definedName>
    <definedName name="CPI_Core" localSheetId="2">#REF!</definedName>
    <definedName name="CPI_Core" localSheetId="6">#REF!</definedName>
    <definedName name="CPI_Core" localSheetId="3">#REF!</definedName>
    <definedName name="CPI_Core" localSheetId="5">#REF!</definedName>
    <definedName name="CPI_Core" localSheetId="4">#REF!</definedName>
    <definedName name="CPI_Core">#REF!</definedName>
    <definedName name="CPI_NAT_monthly" localSheetId="2">#REF!</definedName>
    <definedName name="CPI_NAT_monthly" localSheetId="6">#REF!</definedName>
    <definedName name="CPI_NAT_monthly" localSheetId="3">#REF!</definedName>
    <definedName name="CPI_NAT_monthly" localSheetId="5">#REF!</definedName>
    <definedName name="CPI_NAT_monthly" localSheetId="4">#REF!</definedName>
    <definedName name="CPI_NAT_monthly">#REF!</definedName>
    <definedName name="D" localSheetId="2">#REF!</definedName>
    <definedName name="D" localSheetId="6">#REF!</definedName>
    <definedName name="D" localSheetId="3">#REF!</definedName>
    <definedName name="D" localSheetId="5">#REF!</definedName>
    <definedName name="D" localSheetId="4">#REF!</definedName>
    <definedName name="D">#REF!</definedName>
    <definedName name="D_B" localSheetId="2">#REF!</definedName>
    <definedName name="D_B" localSheetId="6">#REF!</definedName>
    <definedName name="D_B" localSheetId="3">#REF!</definedName>
    <definedName name="D_B" localSheetId="5">#REF!</definedName>
    <definedName name="D_B" localSheetId="4">#REF!</definedName>
    <definedName name="D_B">#REF!</definedName>
    <definedName name="D_G" localSheetId="2">#REF!</definedName>
    <definedName name="D_G" localSheetId="6">#REF!</definedName>
    <definedName name="D_G" localSheetId="3">#REF!</definedName>
    <definedName name="D_G" localSheetId="5">#REF!</definedName>
    <definedName name="D_G" localSheetId="4">#REF!</definedName>
    <definedName name="D_G">#REF!</definedName>
    <definedName name="D_Ind" localSheetId="2">#REF!</definedName>
    <definedName name="D_Ind" localSheetId="6">#REF!</definedName>
    <definedName name="D_Ind" localSheetId="3">#REF!</definedName>
    <definedName name="D_Ind" localSheetId="5">#REF!</definedName>
    <definedName name="D_Ind" localSheetId="4">#REF!</definedName>
    <definedName name="D_Ind">#REF!</definedName>
    <definedName name="D_L" localSheetId="2">#REF!</definedName>
    <definedName name="D_L" localSheetId="6">#REF!</definedName>
    <definedName name="D_L" localSheetId="3">#REF!</definedName>
    <definedName name="D_L" localSheetId="5">#REF!</definedName>
    <definedName name="D_L" localSheetId="4">#REF!</definedName>
    <definedName name="D_L">#REF!</definedName>
    <definedName name="D_O" localSheetId="2">#REF!</definedName>
    <definedName name="D_O" localSheetId="6">#REF!</definedName>
    <definedName name="D_O" localSheetId="3">#REF!</definedName>
    <definedName name="D_O" localSheetId="5">#REF!</definedName>
    <definedName name="D_O" localSheetId="4">#REF!</definedName>
    <definedName name="D_O">#REF!</definedName>
    <definedName name="D_S" localSheetId="2">#REF!</definedName>
    <definedName name="D_S" localSheetId="6">#REF!</definedName>
    <definedName name="D_S" localSheetId="3">#REF!</definedName>
    <definedName name="D_S" localSheetId="5">#REF!</definedName>
    <definedName name="D_S" localSheetId="4">#REF!</definedName>
    <definedName name="D_S">#REF!</definedName>
    <definedName name="D_SRM" localSheetId="2">#REF!</definedName>
    <definedName name="D_SRM" localSheetId="6">#REF!</definedName>
    <definedName name="D_SRM" localSheetId="3">#REF!</definedName>
    <definedName name="D_SRM" localSheetId="5">#REF!</definedName>
    <definedName name="D_SRM" localSheetId="4">#REF!</definedName>
    <definedName name="D_SRM">#REF!</definedName>
    <definedName name="D_SY" localSheetId="2">#REF!</definedName>
    <definedName name="D_SY" localSheetId="6">#REF!</definedName>
    <definedName name="D_SY" localSheetId="3">#REF!</definedName>
    <definedName name="D_SY" localSheetId="5">#REF!</definedName>
    <definedName name="D_SY" localSheetId="4">#REF!</definedName>
    <definedName name="D_SY">#REF!</definedName>
    <definedName name="DA" localSheetId="2">#REF!</definedName>
    <definedName name="DA" localSheetId="6">#REF!</definedName>
    <definedName name="DA" localSheetId="3">#REF!</definedName>
    <definedName name="DA" localSheetId="5">#REF!</definedName>
    <definedName name="DA" localSheetId="4">#REF!</definedName>
    <definedName name="DA">#REF!</definedName>
    <definedName name="DATES" localSheetId="2">#REF!</definedName>
    <definedName name="DATES" localSheetId="6">#REF!</definedName>
    <definedName name="DATES" localSheetId="3">#REF!</definedName>
    <definedName name="DATES" localSheetId="5">#REF!</definedName>
    <definedName name="DATES" localSheetId="4">#REF!</definedName>
    <definedName name="DATES">#REF!</definedName>
    <definedName name="Dates1" localSheetId="2">#REF!</definedName>
    <definedName name="Dates1" localSheetId="6">#REF!</definedName>
    <definedName name="Dates1" localSheetId="3">#REF!</definedName>
    <definedName name="Dates1" localSheetId="5">#REF!</definedName>
    <definedName name="Dates1" localSheetId="4">#REF!</definedName>
    <definedName name="Dates1">#REF!</definedName>
    <definedName name="dateweo" localSheetId="2">#REF!</definedName>
    <definedName name="dateweo" localSheetId="6">#REF!</definedName>
    <definedName name="dateweo" localSheetId="3">#REF!</definedName>
    <definedName name="dateweo" localSheetId="5">#REF!</definedName>
    <definedName name="dateweo" localSheetId="4">#REF!</definedName>
    <definedName name="dateweo">#REF!</definedName>
    <definedName name="DB" localSheetId="2">#REF!</definedName>
    <definedName name="DB" localSheetId="6">#REF!</definedName>
    <definedName name="DB" localSheetId="3">#REF!</definedName>
    <definedName name="DB" localSheetId="5">#REF!</definedName>
    <definedName name="DB" localSheetId="4">#REF!</definedName>
    <definedName name="DB">#REF!</definedName>
    <definedName name="DE" localSheetId="2" hidden="1">{#N/A,#N/A,FALSE,"CREDIT"}</definedName>
    <definedName name="DE" localSheetId="7" hidden="1">{#N/A,#N/A,FALSE,"CREDIT"}</definedName>
    <definedName name="DE" localSheetId="14" hidden="1">{#N/A,#N/A,FALSE,"CREDIT"}</definedName>
    <definedName name="DE" hidden="1">{#N/A,#N/A,FALSE,"CREDIT"}</definedName>
    <definedName name="DEFL" localSheetId="2">#REF!</definedName>
    <definedName name="DEFL" localSheetId="6">#REF!</definedName>
    <definedName name="DEFL" localSheetId="3">#REF!</definedName>
    <definedName name="DEFL" localSheetId="5">#REF!</definedName>
    <definedName name="DEFL" localSheetId="4">#REF!</definedName>
    <definedName name="DEFL">#REF!</definedName>
    <definedName name="DG" localSheetId="2">#REF!</definedName>
    <definedName name="DG" localSheetId="6">#REF!</definedName>
    <definedName name="DG" localSheetId="3">#REF!</definedName>
    <definedName name="DG" localSheetId="5">#REF!</definedName>
    <definedName name="DG" localSheetId="4">#REF!</definedName>
    <definedName name="DG">#REF!</definedName>
    <definedName name="DG_S" localSheetId="2">#REF!</definedName>
    <definedName name="DG_S" localSheetId="6">#REF!</definedName>
    <definedName name="DG_S" localSheetId="3">#REF!</definedName>
    <definedName name="DG_S" localSheetId="5">#REF!</definedName>
    <definedName name="DG_S" localSheetId="4">#REF!</definedName>
    <definedName name="DG_S">#REF!</definedName>
    <definedName name="DO" localSheetId="2">#REF!</definedName>
    <definedName name="DO" localSheetId="6">#REF!</definedName>
    <definedName name="DO" localSheetId="3">#REF!</definedName>
    <definedName name="DO" localSheetId="5">#REF!</definedName>
    <definedName name="DO" localSheetId="4">#REF!</definedName>
    <definedName name="DO">#REF!</definedName>
    <definedName name="DS" localSheetId="2">#REF!</definedName>
    <definedName name="DS" localSheetId="6">#REF!</definedName>
    <definedName name="DS" localSheetId="3">#REF!</definedName>
    <definedName name="DS" localSheetId="5">#REF!</definedName>
    <definedName name="DS" localSheetId="4">#REF!</definedName>
    <definedName name="DS">#REF!</definedName>
    <definedName name="DSA_Assumptions" localSheetId="2">#REF!</definedName>
    <definedName name="DSA_Assumptions" localSheetId="6">#REF!</definedName>
    <definedName name="DSA_Assumptions" localSheetId="3">#REF!</definedName>
    <definedName name="DSA_Assumptions" localSheetId="5">#REF!</definedName>
    <definedName name="DSA_Assumptions" localSheetId="4">#REF!</definedName>
    <definedName name="DSA_Assumptions">#REF!</definedName>
    <definedName name="DSI" localSheetId="2">#REF!</definedName>
    <definedName name="DSI" localSheetId="6">#REF!</definedName>
    <definedName name="DSI" localSheetId="3">#REF!</definedName>
    <definedName name="DSI" localSheetId="5">#REF!</definedName>
    <definedName name="DSI" localSheetId="4">#REF!</definedName>
    <definedName name="DSI">#REF!</definedName>
    <definedName name="DSP" localSheetId="2">#REF!</definedName>
    <definedName name="DSP" localSheetId="6">#REF!</definedName>
    <definedName name="DSP" localSheetId="3">#REF!</definedName>
    <definedName name="DSP" localSheetId="5">#REF!</definedName>
    <definedName name="DSP" localSheetId="4">#REF!</definedName>
    <definedName name="DSP">#REF!</definedName>
    <definedName name="DSPG" localSheetId="2">#REF!</definedName>
    <definedName name="DSPG" localSheetId="6">#REF!</definedName>
    <definedName name="DSPG" localSheetId="3">#REF!</definedName>
    <definedName name="DSPG" localSheetId="5">#REF!</definedName>
    <definedName name="DSPG" localSheetId="4">#REF!</definedName>
    <definedName name="DSPG">#REF!</definedName>
    <definedName name="E" localSheetId="2" hidden="1">{#N/A,#N/A,FALSE,"DEPO"}</definedName>
    <definedName name="E" localSheetId="7" hidden="1">{#N/A,#N/A,FALSE,"DEPO"}</definedName>
    <definedName name="E" localSheetId="14" hidden="1">{#N/A,#N/A,FALSE,"DEPO"}</definedName>
    <definedName name="E" hidden="1">{#N/A,#N/A,FALSE,"DEPO"}</definedName>
    <definedName name="EBRD" localSheetId="2">#REF!</definedName>
    <definedName name="EBRD" localSheetId="6">#REF!</definedName>
    <definedName name="EBRD" localSheetId="3">#REF!</definedName>
    <definedName name="EBRD" localSheetId="5">#REF!</definedName>
    <definedName name="EBRD" localSheetId="4">#REF!</definedName>
    <definedName name="EBRD">#REF!</definedName>
    <definedName name="EDNA" localSheetId="2">#REF!</definedName>
    <definedName name="EDNA" localSheetId="6">#REF!</definedName>
    <definedName name="EDNA" localSheetId="3">#REF!</definedName>
    <definedName name="EDNA" localSheetId="5">#REF!</definedName>
    <definedName name="EDNA" localSheetId="4">#REF!</definedName>
    <definedName name="EDNA">#REF!</definedName>
    <definedName name="EDSSDESCRIPTOR" localSheetId="2">#REF!</definedName>
    <definedName name="EDSSDESCRIPTOR" localSheetId="6">#REF!</definedName>
    <definedName name="EDSSDESCRIPTOR" localSheetId="3">#REF!</definedName>
    <definedName name="EDSSDESCRIPTOR" localSheetId="5">#REF!</definedName>
    <definedName name="EDSSDESCRIPTOR" localSheetId="4">#REF!</definedName>
    <definedName name="EDSSDESCRIPTOR">#REF!</definedName>
    <definedName name="EDSSFILE" localSheetId="2">#REF!</definedName>
    <definedName name="EDSSFILE" localSheetId="6">#REF!</definedName>
    <definedName name="EDSSFILE" localSheetId="3">#REF!</definedName>
    <definedName name="EDSSFILE" localSheetId="5">#REF!</definedName>
    <definedName name="EDSSFILE" localSheetId="4">#REF!</definedName>
    <definedName name="EDSSFILE">#REF!</definedName>
    <definedName name="EDSSNAME" localSheetId="2">#REF!</definedName>
    <definedName name="EDSSNAME" localSheetId="6">#REF!</definedName>
    <definedName name="EDSSNAME" localSheetId="3">#REF!</definedName>
    <definedName name="EDSSNAME" localSheetId="5">#REF!</definedName>
    <definedName name="EDSSNAME" localSheetId="4">#REF!</definedName>
    <definedName name="EDSSNAME">#REF!</definedName>
    <definedName name="EDSSTABLES" localSheetId="2">#REF!</definedName>
    <definedName name="EDSSTABLES" localSheetId="6">#REF!</definedName>
    <definedName name="EDSSTABLES" localSheetId="3">#REF!</definedName>
    <definedName name="EDSSTABLES" localSheetId="5">#REF!</definedName>
    <definedName name="EDSSTABLES" localSheetId="4">#REF!</definedName>
    <definedName name="EDSSTABLES">#REF!</definedName>
    <definedName name="EDSSTIME" localSheetId="2">#REF!</definedName>
    <definedName name="EDSSTIME" localSheetId="6">#REF!</definedName>
    <definedName name="EDSSTIME" localSheetId="3">#REF!</definedName>
    <definedName name="EDSSTIME" localSheetId="5">#REF!</definedName>
    <definedName name="EDSSTIME" localSheetId="4">#REF!</definedName>
    <definedName name="EDSSTIME">#REF!</definedName>
    <definedName name="EEE" localSheetId="2" hidden="1">{#N/A,#N/A,FALSE,"EXCISE"}</definedName>
    <definedName name="EEE" localSheetId="7" hidden="1">{#N/A,#N/A,FALSE,"EXCISE"}</definedName>
    <definedName name="EEE" localSheetId="14" hidden="1">{#N/A,#N/A,FALSE,"EXCISE"}</definedName>
    <definedName name="EEE" hidden="1">{#N/A,#N/A,FALSE,"EXCISE"}</definedName>
    <definedName name="EISCODE" localSheetId="2">#REF!</definedName>
    <definedName name="EISCODE" localSheetId="6">#REF!</definedName>
    <definedName name="EISCODE" localSheetId="3">#REF!</definedName>
    <definedName name="EISCODE" localSheetId="5">#REF!</definedName>
    <definedName name="EISCODE" localSheetId="4">#REF!</definedName>
    <definedName name="EISCODE">#REF!</definedName>
    <definedName name="empty" localSheetId="2">#REF!</definedName>
    <definedName name="empty" localSheetId="6">#REF!</definedName>
    <definedName name="empty" localSheetId="3">#REF!</definedName>
    <definedName name="empty" localSheetId="5">#REF!</definedName>
    <definedName name="empty" localSheetId="4">#REF!</definedName>
    <definedName name="empty">#REF!</definedName>
    <definedName name="ert" localSheetId="2">#REF!</definedName>
    <definedName name="ert" localSheetId="6">#REF!</definedName>
    <definedName name="ert" localSheetId="3">#REF!</definedName>
    <definedName name="ert" localSheetId="5">#REF!</definedName>
    <definedName name="ert" localSheetId="4">#REF!</definedName>
    <definedName name="ert">#REF!</definedName>
    <definedName name="ESAF_QUAR_GDP" localSheetId="2">#REF!</definedName>
    <definedName name="ESAF_QUAR_GDP" localSheetId="6">#REF!</definedName>
    <definedName name="ESAF_QUAR_GDP" localSheetId="3">#REF!</definedName>
    <definedName name="ESAF_QUAR_GDP" localSheetId="5">#REF!</definedName>
    <definedName name="ESAF_QUAR_GDP" localSheetId="4">#REF!</definedName>
    <definedName name="ESAF_QUAR_GDP">#REF!</definedName>
    <definedName name="F" localSheetId="2" hidden="1">{#N/A,#N/A,FALSE,"CB";#N/A,#N/A,FALSE,"CMB";#N/A,#N/A,FALSE,"NBFI"}</definedName>
    <definedName name="F" localSheetId="7" hidden="1">{#N/A,#N/A,FALSE,"CB";#N/A,#N/A,FALSE,"CMB";#N/A,#N/A,FALSE,"NBFI"}</definedName>
    <definedName name="F" localSheetId="14" hidden="1">{#N/A,#N/A,FALSE,"CB";#N/A,#N/A,FALSE,"CMB";#N/A,#N/A,FALSE,"NBFI"}</definedName>
    <definedName name="F" hidden="1">{#N/A,#N/A,FALSE,"CB";#N/A,#N/A,FALSE,"CMB";#N/A,#N/A,FALSE,"NBFI"}</definedName>
    <definedName name="Feb_98" localSheetId="2">#REF!</definedName>
    <definedName name="Feb_98" localSheetId="6">#REF!</definedName>
    <definedName name="Feb_98" localSheetId="3">#REF!</definedName>
    <definedName name="Feb_98" localSheetId="5">#REF!</definedName>
    <definedName name="Feb_98" localSheetId="4">#REF!</definedName>
    <definedName name="Feb_98">#REF!</definedName>
    <definedName name="FFF" localSheetId="2" hidden="1">{#N/A,#N/A,FALSE,"CB";#N/A,#N/A,FALSE,"CMB";#N/A,#N/A,FALSE,"BSYS";#N/A,#N/A,FALSE,"NBFI";#N/A,#N/A,FALSE,"FSYS"}</definedName>
    <definedName name="FFF" localSheetId="7" hidden="1">{#N/A,#N/A,FALSE,"CB";#N/A,#N/A,FALSE,"CMB";#N/A,#N/A,FALSE,"BSYS";#N/A,#N/A,FALSE,"NBFI";#N/A,#N/A,FALSE,"FSYS"}</definedName>
    <definedName name="FFF" localSheetId="14" hidden="1">{#N/A,#N/A,FALSE,"CB";#N/A,#N/A,FALSE,"CMB";#N/A,#N/A,FALSE,"BSYS";#N/A,#N/A,FALSE,"NBFI";#N/A,#N/A,FALSE,"FSYS"}</definedName>
    <definedName name="FFF" hidden="1">{#N/A,#N/A,FALSE,"CB";#N/A,#N/A,FALSE,"CMB";#N/A,#N/A,FALSE,"BSYS";#N/A,#N/A,FALSE,"NBFI";#N/A,#N/A,FALSE,"FSYS"}</definedName>
    <definedName name="fis_98" localSheetId="2">#REF!</definedName>
    <definedName name="fis_98" localSheetId="6">#REF!</definedName>
    <definedName name="fis_98" localSheetId="3">#REF!</definedName>
    <definedName name="fis_98" localSheetId="5">#REF!</definedName>
    <definedName name="fis_98" localSheetId="4">#REF!</definedName>
    <definedName name="fis_98">#REF!</definedName>
    <definedName name="fis_gdp" localSheetId="2">#REF!</definedName>
    <definedName name="fis_gdp" localSheetId="6">#REF!</definedName>
    <definedName name="fis_gdp" localSheetId="3">#REF!</definedName>
    <definedName name="fis_gdp" localSheetId="5">#REF!</definedName>
    <definedName name="fis_gdp" localSheetId="4">#REF!</definedName>
    <definedName name="fis_gdp">#REF!</definedName>
    <definedName name="fis_lari" localSheetId="2">#REF!</definedName>
    <definedName name="fis_lari" localSheetId="6">#REF!</definedName>
    <definedName name="fis_lari" localSheetId="3">#REF!</definedName>
    <definedName name="fis_lari" localSheetId="5">#REF!</definedName>
    <definedName name="fis_lari" localSheetId="4">#REF!</definedName>
    <definedName name="fis_lari">#REF!</definedName>
    <definedName name="Fisc" localSheetId="2">#REF!</definedName>
    <definedName name="Fisc" localSheetId="6">#REF!</definedName>
    <definedName name="Fisc" localSheetId="3">#REF!</definedName>
    <definedName name="Fisc" localSheetId="5">#REF!</definedName>
    <definedName name="Fisc" localSheetId="4">#REF!</definedName>
    <definedName name="Fisc">#REF!</definedName>
    <definedName name="framework_macro" localSheetId="2">#REF!</definedName>
    <definedName name="framework_macro" localSheetId="6">#REF!</definedName>
    <definedName name="framework_macro" localSheetId="3">#REF!</definedName>
    <definedName name="framework_macro" localSheetId="5">#REF!</definedName>
    <definedName name="framework_macro" localSheetId="4">#REF!</definedName>
    <definedName name="framework_macro">#REF!</definedName>
    <definedName name="framework_macro_new" localSheetId="2">#REF!</definedName>
    <definedName name="framework_macro_new" localSheetId="6">#REF!</definedName>
    <definedName name="framework_macro_new" localSheetId="3">#REF!</definedName>
    <definedName name="framework_macro_new" localSheetId="5">#REF!</definedName>
    <definedName name="framework_macro_new" localSheetId="4">#REF!</definedName>
    <definedName name="framework_macro_new">#REF!</definedName>
    <definedName name="framework_monetary" localSheetId="2">#REF!</definedName>
    <definedName name="framework_monetary" localSheetId="6">#REF!</definedName>
    <definedName name="framework_monetary" localSheetId="3">#REF!</definedName>
    <definedName name="framework_monetary" localSheetId="5">#REF!</definedName>
    <definedName name="framework_monetary" localSheetId="4">#REF!</definedName>
    <definedName name="framework_monetary">#REF!</definedName>
    <definedName name="H" localSheetId="2" hidden="1">{#N/A,#N/A,FALSE,"BANKS"}</definedName>
    <definedName name="H" localSheetId="7" hidden="1">{#N/A,#N/A,FALSE,"BANKS"}</definedName>
    <definedName name="H" localSheetId="14" hidden="1">{#N/A,#N/A,FALSE,"BANKS"}</definedName>
    <definedName name="H" hidden="1">{#N/A,#N/A,FALSE,"BANKS"}</definedName>
    <definedName name="hello" localSheetId="2" hidden="1">{#N/A,#N/A,FALSE,"CB";#N/A,#N/A,FALSE,"CMB";#N/A,#N/A,FALSE,"BSYS";#N/A,#N/A,FALSE,"NBFI";#N/A,#N/A,FALSE,"FSYS"}</definedName>
    <definedName name="hello" localSheetId="7" hidden="1">{#N/A,#N/A,FALSE,"CB";#N/A,#N/A,FALSE,"CMB";#N/A,#N/A,FALSE,"BSYS";#N/A,#N/A,FALSE,"NBFI";#N/A,#N/A,FALSE,"FSYS"}</definedName>
    <definedName name="hello" localSheetId="14" hidden="1">{#N/A,#N/A,FALSE,"CB";#N/A,#N/A,FALSE,"CMB";#N/A,#N/A,FALSE,"BSYS";#N/A,#N/A,FALSE,"NBFI";#N/A,#N/A,FALSE,"FSYS"}</definedName>
    <definedName name="hello" hidden="1">{#N/A,#N/A,FALSE,"CB";#N/A,#N/A,FALSE,"CMB";#N/A,#N/A,FALSE,"BSYS";#N/A,#N/A,FALSE,"NBFI";#N/A,#N/A,FALSE,"FSYS"}</definedName>
    <definedName name="IM" localSheetId="2">#REF!</definedName>
    <definedName name="IM" localSheetId="6">#REF!</definedName>
    <definedName name="IM" localSheetId="3">#REF!</definedName>
    <definedName name="IM" localSheetId="5">#REF!</definedName>
    <definedName name="IM" localSheetId="4">#REF!</definedName>
    <definedName name="IM">#REF!</definedName>
    <definedName name="IMF" localSheetId="2">#REF!</definedName>
    <definedName name="IMF" localSheetId="6">#REF!</definedName>
    <definedName name="IMF" localSheetId="3">#REF!</definedName>
    <definedName name="IMF" localSheetId="5">#REF!</definedName>
    <definedName name="IMF" localSheetId="4">#REF!</definedName>
    <definedName name="IMF">#REF!</definedName>
    <definedName name="INDUST1" localSheetId="2">#REF!</definedName>
    <definedName name="INDUST1" localSheetId="6">#REF!</definedName>
    <definedName name="INDUST1" localSheetId="3">#REF!</definedName>
    <definedName name="INDUST1" localSheetId="5">#REF!</definedName>
    <definedName name="INDUST1" localSheetId="4">#REF!</definedName>
    <definedName name="INDUST1">#REF!</definedName>
    <definedName name="INDUST2" localSheetId="2">#REF!</definedName>
    <definedName name="INDUST2" localSheetId="6">#REF!</definedName>
    <definedName name="INDUST2" localSheetId="3">#REF!</definedName>
    <definedName name="INDUST2" localSheetId="5">#REF!</definedName>
    <definedName name="INDUST2" localSheetId="4">#REF!</definedName>
    <definedName name="INDUST2">#REF!</definedName>
    <definedName name="iva" localSheetId="2" hidden="1">{#N/A,#N/A,FALSE,"CB";#N/A,#N/A,FALSE,"CMB";#N/A,#N/A,FALSE,"NBFI"}</definedName>
    <definedName name="iva" localSheetId="7" hidden="1">{#N/A,#N/A,FALSE,"CB";#N/A,#N/A,FALSE,"CMB";#N/A,#N/A,FALSE,"NBFI"}</definedName>
    <definedName name="iva" localSheetId="14" hidden="1">{#N/A,#N/A,FALSE,"CB";#N/A,#N/A,FALSE,"CMB";#N/A,#N/A,FALSE,"NBFI"}</definedName>
    <definedName name="iva" hidden="1">{#N/A,#N/A,FALSE,"CB";#N/A,#N/A,FALSE,"CMB";#N/A,#N/A,FALSE,"NBFI"}</definedName>
    <definedName name="jan" localSheetId="2" hidden="1">{#N/A,#N/A,FALSE,"CB";#N/A,#N/A,FALSE,"CMB";#N/A,#N/A,FALSE,"NBFI"}</definedName>
    <definedName name="jan" localSheetId="7" hidden="1">{#N/A,#N/A,FALSE,"CB";#N/A,#N/A,FALSE,"CMB";#N/A,#N/A,FALSE,"NBFI"}</definedName>
    <definedName name="jan" localSheetId="14" hidden="1">{#N/A,#N/A,FALSE,"CB";#N/A,#N/A,FALSE,"CMB";#N/A,#N/A,FALSE,"NBFI"}</definedName>
    <definedName name="jan" hidden="1">{#N/A,#N/A,FALSE,"CB";#N/A,#N/A,FALSE,"CMB";#N/A,#N/A,FALSE,"NBFI"}</definedName>
    <definedName name="last_978" localSheetId="2">#REF!</definedName>
    <definedName name="last_978" localSheetId="6">#REF!</definedName>
    <definedName name="last_978" localSheetId="3">#REF!</definedName>
    <definedName name="last_978" localSheetId="5">#REF!</definedName>
    <definedName name="last_978" localSheetId="4">#REF!</definedName>
    <definedName name="last_978">#REF!</definedName>
    <definedName name="MACRO_ASSUMP_2006" localSheetId="2">#REF!</definedName>
    <definedName name="MACRO_ASSUMP_2006" localSheetId="6">#REF!</definedName>
    <definedName name="MACRO_ASSUMP_2006" localSheetId="3">#REF!</definedName>
    <definedName name="MACRO_ASSUMP_2006" localSheetId="5">#REF!</definedName>
    <definedName name="MACRO_ASSUMP_2006" localSheetId="4">#REF!</definedName>
    <definedName name="MACRO_ASSUMP_2006">#REF!</definedName>
    <definedName name="MCV_B" localSheetId="2">#REF!</definedName>
    <definedName name="MCV_B" localSheetId="6">#REF!</definedName>
    <definedName name="MCV_B" localSheetId="3">#REF!</definedName>
    <definedName name="MCV_B" localSheetId="5">#REF!</definedName>
    <definedName name="MCV_B" localSheetId="4">#REF!</definedName>
    <definedName name="MCV_B">#REF!</definedName>
    <definedName name="MCV_B1" localSheetId="2">#REF!</definedName>
    <definedName name="MCV_B1" localSheetId="6">#REF!</definedName>
    <definedName name="MCV_B1" localSheetId="3">#REF!</definedName>
    <definedName name="MCV_B1" localSheetId="5">#REF!</definedName>
    <definedName name="MCV_B1" localSheetId="4">#REF!</definedName>
    <definedName name="MCV_B1">#REF!</definedName>
    <definedName name="MCV_D" localSheetId="2">#REF!</definedName>
    <definedName name="MCV_D" localSheetId="6">#REF!</definedName>
    <definedName name="MCV_D" localSheetId="3">#REF!</definedName>
    <definedName name="MCV_D" localSheetId="5">#REF!</definedName>
    <definedName name="MCV_D" localSheetId="4">#REF!</definedName>
    <definedName name="MCV_D">#REF!</definedName>
    <definedName name="MCV_D1" localSheetId="2">#REF!</definedName>
    <definedName name="MCV_D1" localSheetId="6">#REF!</definedName>
    <definedName name="MCV_D1" localSheetId="3">#REF!</definedName>
    <definedName name="MCV_D1" localSheetId="5">#REF!</definedName>
    <definedName name="MCV_D1" localSheetId="4">#REF!</definedName>
    <definedName name="MCV_D1">#REF!</definedName>
    <definedName name="MCV_T" localSheetId="2">#REF!</definedName>
    <definedName name="MCV_T" localSheetId="6">#REF!</definedName>
    <definedName name="MCV_T" localSheetId="3">#REF!</definedName>
    <definedName name="MCV_T" localSheetId="5">#REF!</definedName>
    <definedName name="MCV_T" localSheetId="4">#REF!</definedName>
    <definedName name="MCV_T">#REF!</definedName>
    <definedName name="MCV_T1" localSheetId="2">#REF!</definedName>
    <definedName name="MCV_T1" localSheetId="6">#REF!</definedName>
    <definedName name="MCV_T1" localSheetId="3">#REF!</definedName>
    <definedName name="MCV_T1" localSheetId="5">#REF!</definedName>
    <definedName name="MCV_T1" localSheetId="4">#REF!</definedName>
    <definedName name="MCV_T1">#REF!</definedName>
    <definedName name="NAMES" localSheetId="2">#REF!</definedName>
    <definedName name="NAMES" localSheetId="6">#REF!</definedName>
    <definedName name="NAMES" localSheetId="3">#REF!</definedName>
    <definedName name="NAMES" localSheetId="5">#REF!</definedName>
    <definedName name="NAMES" localSheetId="4">#REF!</definedName>
    <definedName name="NAMES">#REF!</definedName>
    <definedName name="nameweo" localSheetId="2">#REF!</definedName>
    <definedName name="nameweo" localSheetId="6">#REF!</definedName>
    <definedName name="nameweo" localSheetId="3">#REF!</definedName>
    <definedName name="nameweo" localSheetId="5">#REF!</definedName>
    <definedName name="nameweo" localSheetId="4">#REF!</definedName>
    <definedName name="nameweo">#REF!</definedName>
    <definedName name="nominal" localSheetId="2">#REF!</definedName>
    <definedName name="nominal" localSheetId="6">#REF!</definedName>
    <definedName name="nominal" localSheetId="3">#REF!</definedName>
    <definedName name="nominal" localSheetId="5">#REF!</definedName>
    <definedName name="nominal" localSheetId="4">#REF!</definedName>
    <definedName name="nominal">#REF!</definedName>
    <definedName name="OLE_LINK2" localSheetId="1">'Core data tab'!#REF!</definedName>
    <definedName name="Paym_Cap" localSheetId="2">#REF!</definedName>
    <definedName name="Paym_Cap" localSheetId="6">#REF!</definedName>
    <definedName name="Paym_Cap" localSheetId="3">#REF!</definedName>
    <definedName name="Paym_Cap" localSheetId="5">#REF!</definedName>
    <definedName name="Paym_Cap" localSheetId="4">#REF!</definedName>
    <definedName name="Paym_Cap">#REF!</definedName>
    <definedName name="Payroll" localSheetId="2">#REF!</definedName>
    <definedName name="Payroll" localSheetId="6">#REF!</definedName>
    <definedName name="Payroll" localSheetId="3">#REF!</definedName>
    <definedName name="Payroll" localSheetId="5">#REF!</definedName>
    <definedName name="Payroll" localSheetId="4">#REF!</definedName>
    <definedName name="Payroll">#REF!</definedName>
    <definedName name="pchBM" localSheetId="2">#REF!</definedName>
    <definedName name="pchBM" localSheetId="6">#REF!</definedName>
    <definedName name="pchBM" localSheetId="3">#REF!</definedName>
    <definedName name="pchBM" localSheetId="5">#REF!</definedName>
    <definedName name="pchBM" localSheetId="4">#REF!</definedName>
    <definedName name="pchBM">#REF!</definedName>
    <definedName name="pchBMG" localSheetId="2">#REF!</definedName>
    <definedName name="pchBMG" localSheetId="6">#REF!</definedName>
    <definedName name="pchBMG" localSheetId="3">#REF!</definedName>
    <definedName name="pchBMG" localSheetId="5">#REF!</definedName>
    <definedName name="pchBMG" localSheetId="4">#REF!</definedName>
    <definedName name="pchBMG">#REF!</definedName>
    <definedName name="pchBX" localSheetId="2">#REF!</definedName>
    <definedName name="pchBX" localSheetId="6">#REF!</definedName>
    <definedName name="pchBX" localSheetId="3">#REF!</definedName>
    <definedName name="pchBX" localSheetId="5">#REF!</definedName>
    <definedName name="pchBX" localSheetId="4">#REF!</definedName>
    <definedName name="pchBX">#REF!</definedName>
    <definedName name="pchBXG" localSheetId="2">#REF!</definedName>
    <definedName name="pchBXG" localSheetId="6">#REF!</definedName>
    <definedName name="pchBXG" localSheetId="3">#REF!</definedName>
    <definedName name="pchBXG" localSheetId="5">#REF!</definedName>
    <definedName name="pchBXG" localSheetId="4">#REF!</definedName>
    <definedName name="pchBXG">#REF!</definedName>
    <definedName name="PCPI" localSheetId="2">#REF!</definedName>
    <definedName name="PCPI" localSheetId="6">#REF!</definedName>
    <definedName name="PCPI" localSheetId="3">#REF!</definedName>
    <definedName name="PCPI" localSheetId="5">#REF!</definedName>
    <definedName name="PCPI" localSheetId="4">#REF!</definedName>
    <definedName name="PCPI">#REF!</definedName>
    <definedName name="PFP" localSheetId="2">#REF!</definedName>
    <definedName name="PFP" localSheetId="6">#REF!</definedName>
    <definedName name="PFP" localSheetId="3">#REF!</definedName>
    <definedName name="PFP" localSheetId="5">#REF!</definedName>
    <definedName name="PFP" localSheetId="4">#REF!</definedName>
    <definedName name="PFP">#REF!</definedName>
    <definedName name="pfp_table1" localSheetId="2">#REF!</definedName>
    <definedName name="pfp_table1" localSheetId="6">#REF!</definedName>
    <definedName name="pfp_table1" localSheetId="3">#REF!</definedName>
    <definedName name="pfp_table1" localSheetId="5">#REF!</definedName>
    <definedName name="pfp_table1" localSheetId="4">#REF!</definedName>
    <definedName name="pfp_table1">#REF!</definedName>
    <definedName name="PRICE" localSheetId="2">#REF!</definedName>
    <definedName name="PRICE" localSheetId="6">#REF!</definedName>
    <definedName name="PRICE" localSheetId="3">#REF!</definedName>
    <definedName name="PRICE" localSheetId="5">#REF!</definedName>
    <definedName name="PRICE" localSheetId="4">#REF!</definedName>
    <definedName name="PRICE">#REF!</definedName>
    <definedName name="PRICETAB" localSheetId="2">#REF!</definedName>
    <definedName name="PRICETAB" localSheetId="6">#REF!</definedName>
    <definedName name="PRICETAB" localSheetId="3">#REF!</definedName>
    <definedName name="PRICETAB" localSheetId="5">#REF!</definedName>
    <definedName name="PRICETAB" localSheetId="4">#REF!</definedName>
    <definedName name="PRICETAB">#REF!</definedName>
    <definedName name="_xlnm.Print_Area" localSheetId="1">'Core data tab'!$A$1:$V$52</definedName>
    <definedName name="_xlnm.Print_Area" localSheetId="3">'Local Government'!$A$1:$AB$112</definedName>
    <definedName name="_xlnm.Print_Area" localSheetId="8">'Local Government_int'!$A$1:$AB$113</definedName>
    <definedName name="_xlnm.Print_Area" localSheetId="0">'Welcome tab'!$A$1:$T$55</definedName>
    <definedName name="_xlnm.Print_Titles" localSheetId="2">#REF!,#REF!</definedName>
    <definedName name="_xlnm.Print_Titles" localSheetId="6">#REF!,#REF!</definedName>
    <definedName name="_xlnm.Print_Titles" localSheetId="3">#REF!,#REF!</definedName>
    <definedName name="_xlnm.Print_Titles" localSheetId="5">#REF!,#REF!</definedName>
    <definedName name="_xlnm.Print_Titles" localSheetId="4">#REF!,#REF!</definedName>
    <definedName name="_xlnm.Print_Titles">#REF!,#REF!</definedName>
    <definedName name="PRMONTH" localSheetId="2">#REF!</definedName>
    <definedName name="PRMONTH" localSheetId="6">#REF!</definedName>
    <definedName name="PRMONTH" localSheetId="3">#REF!</definedName>
    <definedName name="PRMONTH" localSheetId="5">#REF!</definedName>
    <definedName name="PRMONTH" localSheetId="4">#REF!</definedName>
    <definedName name="PRMONTH">#REF!</definedName>
    <definedName name="PRYEAR" localSheetId="2">#REF!</definedName>
    <definedName name="PRYEAR" localSheetId="6">#REF!</definedName>
    <definedName name="PRYEAR" localSheetId="3">#REF!</definedName>
    <definedName name="PRYEAR" localSheetId="5">#REF!</definedName>
    <definedName name="PRYEAR" localSheetId="4">#REF!</definedName>
    <definedName name="PRYEAR">#REF!</definedName>
    <definedName name="Q_5" localSheetId="2">#REF!</definedName>
    <definedName name="Q_5" localSheetId="6">#REF!</definedName>
    <definedName name="Q_5" localSheetId="3">#REF!</definedName>
    <definedName name="Q_5" localSheetId="5">#REF!</definedName>
    <definedName name="Q_5" localSheetId="4">#REF!</definedName>
    <definedName name="Q_5">#REF!</definedName>
    <definedName name="Q_6" localSheetId="2">#REF!</definedName>
    <definedName name="Q_6" localSheetId="6">#REF!</definedName>
    <definedName name="Q_6" localSheetId="3">#REF!</definedName>
    <definedName name="Q_6" localSheetId="5">#REF!</definedName>
    <definedName name="Q_6" localSheetId="4">#REF!</definedName>
    <definedName name="Q_6">#REF!</definedName>
    <definedName name="Q_7" localSheetId="2">#REF!</definedName>
    <definedName name="Q_7" localSheetId="6">#REF!</definedName>
    <definedName name="Q_7" localSheetId="3">#REF!</definedName>
    <definedName name="Q_7" localSheetId="5">#REF!</definedName>
    <definedName name="Q_7" localSheetId="4">#REF!</definedName>
    <definedName name="Q_7">#REF!</definedName>
    <definedName name="qqq" localSheetId="2" hidden="1">{#N/A,#N/A,FALSE,"EXTRABUDGT"}</definedName>
    <definedName name="qqq" localSheetId="7" hidden="1">{#N/A,#N/A,FALSE,"EXTRABUDGT"}</definedName>
    <definedName name="qqq" localSheetId="14" hidden="1">{#N/A,#N/A,FALSE,"EXTRABUDGT"}</definedName>
    <definedName name="qqq" hidden="1">{#N/A,#N/A,FALSE,"EXTRABUDGT"}</definedName>
    <definedName name="qwe" localSheetId="2">#REF!</definedName>
    <definedName name="qwe" localSheetId="6">#REF!</definedName>
    <definedName name="qwe" localSheetId="3">#REF!</definedName>
    <definedName name="qwe" localSheetId="5">#REF!</definedName>
    <definedName name="qwe" localSheetId="4">#REF!</definedName>
    <definedName name="qwe">#REF!</definedName>
    <definedName name="rangename" localSheetId="2">[2]documentation!#REF!</definedName>
    <definedName name="rangename" localSheetId="6">[2]documentation!#REF!</definedName>
    <definedName name="rangename" localSheetId="3">[2]documentation!#REF!</definedName>
    <definedName name="rangename" localSheetId="5">[2]documentation!#REF!</definedName>
    <definedName name="rangename" localSheetId="4">[2]documentation!#REF!</definedName>
    <definedName name="rangename">[2]documentation!#REF!</definedName>
    <definedName name="RED_BOP" localSheetId="2">#REF!</definedName>
    <definedName name="RED_BOP" localSheetId="6">#REF!</definedName>
    <definedName name="RED_BOP" localSheetId="3">#REF!</definedName>
    <definedName name="RED_BOP" localSheetId="5">#REF!</definedName>
    <definedName name="RED_BOP" localSheetId="4">#REF!</definedName>
    <definedName name="RED_BOP">#REF!</definedName>
    <definedName name="red_cpi" localSheetId="2">#REF!</definedName>
    <definedName name="red_cpi" localSheetId="6">#REF!</definedName>
    <definedName name="red_cpi" localSheetId="3">#REF!</definedName>
    <definedName name="red_cpi" localSheetId="5">#REF!</definedName>
    <definedName name="red_cpi" localSheetId="4">#REF!</definedName>
    <definedName name="red_cpi">#REF!</definedName>
    <definedName name="RED_D" localSheetId="2">#REF!</definedName>
    <definedName name="RED_D" localSheetId="6">#REF!</definedName>
    <definedName name="RED_D" localSheetId="3">#REF!</definedName>
    <definedName name="RED_D" localSheetId="5">#REF!</definedName>
    <definedName name="RED_D" localSheetId="4">#REF!</definedName>
    <definedName name="RED_D">#REF!</definedName>
    <definedName name="RED_DS" localSheetId="2">#REF!</definedName>
    <definedName name="RED_DS" localSheetId="6">#REF!</definedName>
    <definedName name="RED_DS" localSheetId="3">#REF!</definedName>
    <definedName name="RED_DS" localSheetId="5">#REF!</definedName>
    <definedName name="RED_DS" localSheetId="4">#REF!</definedName>
    <definedName name="RED_DS">#REF!</definedName>
    <definedName name="red_gdp_exp" localSheetId="2">#REF!</definedName>
    <definedName name="red_gdp_exp" localSheetId="6">#REF!</definedName>
    <definedName name="red_gdp_exp" localSheetId="3">#REF!</definedName>
    <definedName name="red_gdp_exp" localSheetId="5">#REF!</definedName>
    <definedName name="red_gdp_exp" localSheetId="4">#REF!</definedName>
    <definedName name="red_gdp_exp">#REF!</definedName>
    <definedName name="red_govt_empl" localSheetId="2">#REF!</definedName>
    <definedName name="red_govt_empl" localSheetId="6">#REF!</definedName>
    <definedName name="red_govt_empl" localSheetId="3">#REF!</definedName>
    <definedName name="red_govt_empl" localSheetId="5">#REF!</definedName>
    <definedName name="red_govt_empl" localSheetId="4">#REF!</definedName>
    <definedName name="red_govt_empl">#REF!</definedName>
    <definedName name="RED_NATCPI" localSheetId="2">#REF!</definedName>
    <definedName name="RED_NATCPI" localSheetId="6">#REF!</definedName>
    <definedName name="RED_NATCPI" localSheetId="3">#REF!</definedName>
    <definedName name="RED_NATCPI" localSheetId="5">#REF!</definedName>
    <definedName name="RED_NATCPI" localSheetId="4">#REF!</definedName>
    <definedName name="RED_NATCPI">#REF!</definedName>
    <definedName name="RED_TBCPI" localSheetId="2">#REF!</definedName>
    <definedName name="RED_TBCPI" localSheetId="6">#REF!</definedName>
    <definedName name="RED_TBCPI" localSheetId="3">#REF!</definedName>
    <definedName name="RED_TBCPI" localSheetId="5">#REF!</definedName>
    <definedName name="RED_TBCPI" localSheetId="4">#REF!</definedName>
    <definedName name="RED_TBCPI">#REF!</definedName>
    <definedName name="RED_TRD" localSheetId="2">#REF!</definedName>
    <definedName name="RED_TRD" localSheetId="6">#REF!</definedName>
    <definedName name="RED_TRD" localSheetId="3">#REF!</definedName>
    <definedName name="RED_TRD" localSheetId="5">#REF!</definedName>
    <definedName name="RED_TRD" localSheetId="4">#REF!</definedName>
    <definedName name="RED_TRD">#REF!</definedName>
    <definedName name="REGISTERALL" localSheetId="2">#REF!</definedName>
    <definedName name="REGISTERALL" localSheetId="6">#REF!</definedName>
    <definedName name="REGISTERALL" localSheetId="3">#REF!</definedName>
    <definedName name="REGISTERALL" localSheetId="5">#REF!</definedName>
    <definedName name="REGISTERALL" localSheetId="4">#REF!</definedName>
    <definedName name="REGISTERALL">#REF!</definedName>
    <definedName name="right" localSheetId="2">#REF!</definedName>
    <definedName name="right" localSheetId="6">#REF!</definedName>
    <definedName name="right" localSheetId="3">#REF!</definedName>
    <definedName name="right" localSheetId="5">#REF!</definedName>
    <definedName name="right" localSheetId="4">#REF!</definedName>
    <definedName name="right">#REF!</definedName>
    <definedName name="rindex" localSheetId="2">#REF!</definedName>
    <definedName name="rindex" localSheetId="6">#REF!</definedName>
    <definedName name="rindex" localSheetId="3">#REF!</definedName>
    <definedName name="rindex" localSheetId="5">#REF!</definedName>
    <definedName name="rindex" localSheetId="4">#REF!</definedName>
    <definedName name="rindex">#REF!</definedName>
    <definedName name="rter" localSheetId="2">#REF!</definedName>
    <definedName name="rter" localSheetId="6">#REF!</definedName>
    <definedName name="rter" localSheetId="3">#REF!</definedName>
    <definedName name="rter" localSheetId="5">#REF!</definedName>
    <definedName name="rter" localSheetId="4">#REF!</definedName>
    <definedName name="rter">#REF!</definedName>
    <definedName name="SA_Tab" localSheetId="2">#REF!</definedName>
    <definedName name="SA_Tab" localSheetId="6">#REF!</definedName>
    <definedName name="SA_Tab" localSheetId="3">#REF!</definedName>
    <definedName name="SA_Tab" localSheetId="5">#REF!</definedName>
    <definedName name="SA_Tab" localSheetId="4">#REF!</definedName>
    <definedName name="SA_Tab">#REF!</definedName>
    <definedName name="sampletable" localSheetId="2">#REF!</definedName>
    <definedName name="sampletable" localSheetId="6">#REF!</definedName>
    <definedName name="sampletable" localSheetId="3">#REF!</definedName>
    <definedName name="sampletable" localSheetId="5">#REF!</definedName>
    <definedName name="sampletable" localSheetId="4">#REF!</definedName>
    <definedName name="sampletable">#REF!</definedName>
    <definedName name="sdf" localSheetId="2">#REF!</definedName>
    <definedName name="sdf" localSheetId="6">#REF!</definedName>
    <definedName name="sdf" localSheetId="3">#REF!</definedName>
    <definedName name="sdf" localSheetId="5">#REF!</definedName>
    <definedName name="sdf" localSheetId="4">#REF!</definedName>
    <definedName name="sdf">#REF!</definedName>
    <definedName name="sds_gdp_exp_lari" localSheetId="2">#REF!</definedName>
    <definedName name="sds_gdp_exp_lari" localSheetId="6">#REF!</definedName>
    <definedName name="sds_gdp_exp_lari" localSheetId="3">#REF!</definedName>
    <definedName name="sds_gdp_exp_lari" localSheetId="5">#REF!</definedName>
    <definedName name="sds_gdp_exp_lari" localSheetId="4">#REF!</definedName>
    <definedName name="sds_gdp_exp_lari">#REF!</definedName>
    <definedName name="sds_gdp_origin" localSheetId="2">#REF!</definedName>
    <definedName name="sds_gdp_origin" localSheetId="6">#REF!</definedName>
    <definedName name="sds_gdp_origin" localSheetId="3">#REF!</definedName>
    <definedName name="sds_gdp_origin" localSheetId="5">#REF!</definedName>
    <definedName name="sds_gdp_origin" localSheetId="4">#REF!</definedName>
    <definedName name="sds_gdp_origin">#REF!</definedName>
    <definedName name="sds_gpd_exp_gdp" localSheetId="2">#REF!</definedName>
    <definedName name="sds_gpd_exp_gdp" localSheetId="6">#REF!</definedName>
    <definedName name="sds_gpd_exp_gdp" localSheetId="3">#REF!</definedName>
    <definedName name="sds_gpd_exp_gdp" localSheetId="5">#REF!</definedName>
    <definedName name="sds_gpd_exp_gdp" localSheetId="4">#REF!</definedName>
    <definedName name="sds_gpd_exp_gdp">#REF!</definedName>
    <definedName name="SECTORS" localSheetId="2">#REF!</definedName>
    <definedName name="SECTORS" localSheetId="6">#REF!</definedName>
    <definedName name="SECTORS" localSheetId="3">#REF!</definedName>
    <definedName name="SECTORS" localSheetId="5">#REF!</definedName>
    <definedName name="SECTORS" localSheetId="4">#REF!</definedName>
    <definedName name="SECTORS">#REF!</definedName>
    <definedName name="SEI" localSheetId="2">#REF!</definedName>
    <definedName name="SEI" localSheetId="6">#REF!</definedName>
    <definedName name="SEI" localSheetId="3">#REF!</definedName>
    <definedName name="SEI" localSheetId="5">#REF!</definedName>
    <definedName name="SEI" localSheetId="4">#REF!</definedName>
    <definedName name="SEI">#REF!</definedName>
    <definedName name="sheetname">[3]contents!$A$17:$A$107</definedName>
    <definedName name="STFQTAB" localSheetId="2">#REF!</definedName>
    <definedName name="STFQTAB" localSheetId="6">#REF!</definedName>
    <definedName name="STFQTAB" localSheetId="3">#REF!</definedName>
    <definedName name="STFQTAB" localSheetId="5">#REF!</definedName>
    <definedName name="STFQTAB" localSheetId="4">#REF!</definedName>
    <definedName name="STFQTAB">#REF!</definedName>
    <definedName name="sum" localSheetId="2">#REF!</definedName>
    <definedName name="sum" localSheetId="6">#REF!</definedName>
    <definedName name="sum" localSheetId="3">#REF!</definedName>
    <definedName name="sum" localSheetId="5">#REF!</definedName>
    <definedName name="sum" localSheetId="4">#REF!</definedName>
    <definedName name="sum">#REF!</definedName>
    <definedName name="tab4b" localSheetId="2">#REF!</definedName>
    <definedName name="tab4b" localSheetId="6">#REF!</definedName>
    <definedName name="tab4b" localSheetId="3">#REF!</definedName>
    <definedName name="tab4b" localSheetId="5">#REF!</definedName>
    <definedName name="tab4b" localSheetId="4">#REF!</definedName>
    <definedName name="tab4b">#REF!</definedName>
    <definedName name="tablename">[3]contents!$C$17:$C$96</definedName>
    <definedName name="tabletemplate" localSheetId="2">#REF!</definedName>
    <definedName name="tabletemplate" localSheetId="6">#REF!</definedName>
    <definedName name="tabletemplate" localSheetId="3">#REF!</definedName>
    <definedName name="tabletemplate" localSheetId="5">#REF!</definedName>
    <definedName name="tabletemplate" localSheetId="4">#REF!</definedName>
    <definedName name="tabletemplate">#REF!</definedName>
    <definedName name="TM" localSheetId="2">#REF!</definedName>
    <definedName name="TM" localSheetId="6">#REF!</definedName>
    <definedName name="TM" localSheetId="3">#REF!</definedName>
    <definedName name="TM" localSheetId="5">#REF!</definedName>
    <definedName name="TM" localSheetId="4">#REF!</definedName>
    <definedName name="TM">#REF!</definedName>
    <definedName name="TM_D" localSheetId="2">#REF!</definedName>
    <definedName name="TM_D" localSheetId="6">#REF!</definedName>
    <definedName name="TM_D" localSheetId="3">#REF!</definedName>
    <definedName name="TM_D" localSheetId="5">#REF!</definedName>
    <definedName name="TM_D" localSheetId="4">#REF!</definedName>
    <definedName name="TM_D">#REF!</definedName>
    <definedName name="TM_Dpch" localSheetId="2">#REF!</definedName>
    <definedName name="TM_Dpch" localSheetId="6">#REF!</definedName>
    <definedName name="TM_Dpch" localSheetId="3">#REF!</definedName>
    <definedName name="TM_Dpch" localSheetId="5">#REF!</definedName>
    <definedName name="TM_Dpch" localSheetId="4">#REF!</definedName>
    <definedName name="TM_Dpch">#REF!</definedName>
    <definedName name="TM_R" localSheetId="2">#REF!</definedName>
    <definedName name="TM_R" localSheetId="6">#REF!</definedName>
    <definedName name="TM_R" localSheetId="3">#REF!</definedName>
    <definedName name="TM_R" localSheetId="5">#REF!</definedName>
    <definedName name="TM_R" localSheetId="4">#REF!</definedName>
    <definedName name="TM_R">#REF!</definedName>
    <definedName name="TM_Rpch" localSheetId="2">#REF!</definedName>
    <definedName name="TM_Rpch" localSheetId="6">#REF!</definedName>
    <definedName name="TM_Rpch" localSheetId="3">#REF!</definedName>
    <definedName name="TM_Rpch" localSheetId="5">#REF!</definedName>
    <definedName name="TM_Rpch" localSheetId="4">#REF!</definedName>
    <definedName name="TM_Rpch">#REF!</definedName>
    <definedName name="TMG" localSheetId="2">#REF!</definedName>
    <definedName name="TMG" localSheetId="6">#REF!</definedName>
    <definedName name="TMG" localSheetId="3">#REF!</definedName>
    <definedName name="TMG" localSheetId="5">#REF!</definedName>
    <definedName name="TMG" localSheetId="4">#REF!</definedName>
    <definedName name="TMG">#REF!</definedName>
    <definedName name="TMG_D" localSheetId="2">#REF!</definedName>
    <definedName name="TMG_D" localSheetId="6">#REF!</definedName>
    <definedName name="TMG_D" localSheetId="3">#REF!</definedName>
    <definedName name="TMG_D" localSheetId="5">#REF!</definedName>
    <definedName name="TMG_D" localSheetId="4">#REF!</definedName>
    <definedName name="TMG_D">#REF!</definedName>
    <definedName name="TMG_Dpch" localSheetId="2">#REF!</definedName>
    <definedName name="TMG_Dpch" localSheetId="6">#REF!</definedName>
    <definedName name="TMG_Dpch" localSheetId="3">#REF!</definedName>
    <definedName name="TMG_Dpch" localSheetId="5">#REF!</definedName>
    <definedName name="TMG_Dpch" localSheetId="4">#REF!</definedName>
    <definedName name="TMG_Dpch">#REF!</definedName>
    <definedName name="TMG_R" localSheetId="2">#REF!</definedName>
    <definedName name="TMG_R" localSheetId="6">#REF!</definedName>
    <definedName name="TMG_R" localSheetId="3">#REF!</definedName>
    <definedName name="TMG_R" localSheetId="5">#REF!</definedName>
    <definedName name="TMG_R" localSheetId="4">#REF!</definedName>
    <definedName name="TMG_R">#REF!</definedName>
    <definedName name="TMG_Rpch" localSheetId="2">#REF!</definedName>
    <definedName name="TMG_Rpch" localSheetId="6">#REF!</definedName>
    <definedName name="TMG_Rpch" localSheetId="3">#REF!</definedName>
    <definedName name="TMG_Rpch" localSheetId="5">#REF!</definedName>
    <definedName name="TMG_Rpch" localSheetId="4">#REF!</definedName>
    <definedName name="TMG_Rpch">#REF!</definedName>
    <definedName name="TMGO" localSheetId="2">#REF!</definedName>
    <definedName name="TMGO" localSheetId="6">#REF!</definedName>
    <definedName name="TMGO" localSheetId="3">#REF!</definedName>
    <definedName name="TMGO" localSheetId="5">#REF!</definedName>
    <definedName name="TMGO" localSheetId="4">#REF!</definedName>
    <definedName name="TMGO">#REF!</definedName>
    <definedName name="TMGO_D" localSheetId="2">#REF!</definedName>
    <definedName name="TMGO_D" localSheetId="6">#REF!</definedName>
    <definedName name="TMGO_D" localSheetId="3">#REF!</definedName>
    <definedName name="TMGO_D" localSheetId="5">#REF!</definedName>
    <definedName name="TMGO_D" localSheetId="4">#REF!</definedName>
    <definedName name="TMGO_D">#REF!</definedName>
    <definedName name="TMGO_Dpch" localSheetId="2">#REF!</definedName>
    <definedName name="TMGO_Dpch" localSheetId="6">#REF!</definedName>
    <definedName name="TMGO_Dpch" localSheetId="3">#REF!</definedName>
    <definedName name="TMGO_Dpch" localSheetId="5">#REF!</definedName>
    <definedName name="TMGO_Dpch" localSheetId="4">#REF!</definedName>
    <definedName name="TMGO_Dpch">#REF!</definedName>
    <definedName name="TMGO_R" localSheetId="2">#REF!</definedName>
    <definedName name="TMGO_R" localSheetId="6">#REF!</definedName>
    <definedName name="TMGO_R" localSheetId="3">#REF!</definedName>
    <definedName name="TMGO_R" localSheetId="5">#REF!</definedName>
    <definedName name="TMGO_R" localSheetId="4">#REF!</definedName>
    <definedName name="TMGO_R">#REF!</definedName>
    <definedName name="TMGO_Rpch" localSheetId="2">#REF!</definedName>
    <definedName name="TMGO_Rpch" localSheetId="6">#REF!</definedName>
    <definedName name="TMGO_Rpch" localSheetId="3">#REF!</definedName>
    <definedName name="TMGO_Rpch" localSheetId="5">#REF!</definedName>
    <definedName name="TMGO_Rpch" localSheetId="4">#REF!</definedName>
    <definedName name="TMGO_Rpch">#REF!</definedName>
    <definedName name="TMGXO" localSheetId="2">#REF!</definedName>
    <definedName name="TMGXO" localSheetId="6">#REF!</definedName>
    <definedName name="TMGXO" localSheetId="3">#REF!</definedName>
    <definedName name="TMGXO" localSheetId="5">#REF!</definedName>
    <definedName name="TMGXO" localSheetId="4">#REF!</definedName>
    <definedName name="TMGXO">#REF!</definedName>
    <definedName name="TMGXO_D" localSheetId="2">#REF!</definedName>
    <definedName name="TMGXO_D" localSheetId="6">#REF!</definedName>
    <definedName name="TMGXO_D" localSheetId="3">#REF!</definedName>
    <definedName name="TMGXO_D" localSheetId="5">#REF!</definedName>
    <definedName name="TMGXO_D" localSheetId="4">#REF!</definedName>
    <definedName name="TMGXO_D">#REF!</definedName>
    <definedName name="TMGXO_Dpch" localSheetId="2">#REF!</definedName>
    <definedName name="TMGXO_Dpch" localSheetId="6">#REF!</definedName>
    <definedName name="TMGXO_Dpch" localSheetId="3">#REF!</definedName>
    <definedName name="TMGXO_Dpch" localSheetId="5">#REF!</definedName>
    <definedName name="TMGXO_Dpch" localSheetId="4">#REF!</definedName>
    <definedName name="TMGXO_Dpch">#REF!</definedName>
    <definedName name="TMGXO_R" localSheetId="2">#REF!</definedName>
    <definedName name="TMGXO_R" localSheetId="6">#REF!</definedName>
    <definedName name="TMGXO_R" localSheetId="3">#REF!</definedName>
    <definedName name="TMGXO_R" localSheetId="5">#REF!</definedName>
    <definedName name="TMGXO_R" localSheetId="4">#REF!</definedName>
    <definedName name="TMGXO_R">#REF!</definedName>
    <definedName name="TMGXO_Rpch" localSheetId="2">#REF!</definedName>
    <definedName name="TMGXO_Rpch" localSheetId="6">#REF!</definedName>
    <definedName name="TMGXO_Rpch" localSheetId="3">#REF!</definedName>
    <definedName name="TMGXO_Rpch" localSheetId="5">#REF!</definedName>
    <definedName name="TMGXO_Rpch" localSheetId="4">#REF!</definedName>
    <definedName name="TMGXO_Rpch">#REF!</definedName>
    <definedName name="TMS" localSheetId="2">#REF!</definedName>
    <definedName name="TMS" localSheetId="6">#REF!</definedName>
    <definedName name="TMS" localSheetId="3">#REF!</definedName>
    <definedName name="TMS" localSheetId="5">#REF!</definedName>
    <definedName name="TMS" localSheetId="4">#REF!</definedName>
    <definedName name="TMS">#REF!</definedName>
    <definedName name="Trade" localSheetId="2">#REF!</definedName>
    <definedName name="Trade" localSheetId="6">#REF!</definedName>
    <definedName name="Trade" localSheetId="3">#REF!</definedName>
    <definedName name="Trade" localSheetId="5">#REF!</definedName>
    <definedName name="Trade" localSheetId="4">#REF!</definedName>
    <definedName name="Trade">#REF!</definedName>
    <definedName name="TX" localSheetId="2">#REF!</definedName>
    <definedName name="TX" localSheetId="6">#REF!</definedName>
    <definedName name="TX" localSheetId="3">#REF!</definedName>
    <definedName name="TX" localSheetId="5">#REF!</definedName>
    <definedName name="TX" localSheetId="4">#REF!</definedName>
    <definedName name="TX">#REF!</definedName>
    <definedName name="TX_D" localSheetId="2">#REF!</definedName>
    <definedName name="TX_D" localSheetId="6">#REF!</definedName>
    <definedName name="TX_D" localSheetId="3">#REF!</definedName>
    <definedName name="TX_D" localSheetId="5">#REF!</definedName>
    <definedName name="TX_D" localSheetId="4">#REF!</definedName>
    <definedName name="TX_D">#REF!</definedName>
    <definedName name="TX_Dpch" localSheetId="2">#REF!</definedName>
    <definedName name="TX_Dpch" localSheetId="6">#REF!</definedName>
    <definedName name="TX_Dpch" localSheetId="3">#REF!</definedName>
    <definedName name="TX_Dpch" localSheetId="5">#REF!</definedName>
    <definedName name="TX_Dpch" localSheetId="4">#REF!</definedName>
    <definedName name="TX_Dpch">#REF!</definedName>
    <definedName name="TX_R" localSheetId="2">#REF!</definedName>
    <definedName name="TX_R" localSheetId="6">#REF!</definedName>
    <definedName name="TX_R" localSheetId="3">#REF!</definedName>
    <definedName name="TX_R" localSheetId="5">#REF!</definedName>
    <definedName name="TX_R" localSheetId="4">#REF!</definedName>
    <definedName name="TX_R">#REF!</definedName>
    <definedName name="TX_Rpch" localSheetId="2">#REF!</definedName>
    <definedName name="TX_Rpch" localSheetId="6">#REF!</definedName>
    <definedName name="TX_Rpch" localSheetId="3">#REF!</definedName>
    <definedName name="TX_Rpch" localSheetId="5">#REF!</definedName>
    <definedName name="TX_Rpch" localSheetId="4">#REF!</definedName>
    <definedName name="TX_Rpch">#REF!</definedName>
    <definedName name="TXG" localSheetId="2">#REF!</definedName>
    <definedName name="TXG" localSheetId="6">#REF!</definedName>
    <definedName name="TXG" localSheetId="3">#REF!</definedName>
    <definedName name="TXG" localSheetId="5">#REF!</definedName>
    <definedName name="TXG" localSheetId="4">#REF!</definedName>
    <definedName name="TXG">#REF!</definedName>
    <definedName name="TXG_D" localSheetId="2">#REF!</definedName>
    <definedName name="TXG_D" localSheetId="6">#REF!</definedName>
    <definedName name="TXG_D" localSheetId="3">#REF!</definedName>
    <definedName name="TXG_D" localSheetId="5">#REF!</definedName>
    <definedName name="TXG_D" localSheetId="4">#REF!</definedName>
    <definedName name="TXG_D">#REF!</definedName>
    <definedName name="TXG_Dpch" localSheetId="2">#REF!</definedName>
    <definedName name="TXG_Dpch" localSheetId="6">#REF!</definedName>
    <definedName name="TXG_Dpch" localSheetId="3">#REF!</definedName>
    <definedName name="TXG_Dpch" localSheetId="5">#REF!</definedName>
    <definedName name="TXG_Dpch" localSheetId="4">#REF!</definedName>
    <definedName name="TXG_Dpch">#REF!</definedName>
    <definedName name="TXG_R" localSheetId="2">#REF!</definedName>
    <definedName name="TXG_R" localSheetId="6">#REF!</definedName>
    <definedName name="TXG_R" localSheetId="3">#REF!</definedName>
    <definedName name="TXG_R" localSheetId="5">#REF!</definedName>
    <definedName name="TXG_R" localSheetId="4">#REF!</definedName>
    <definedName name="TXG_R">#REF!</definedName>
    <definedName name="TXG_Rpch" localSheetId="2">#REF!</definedName>
    <definedName name="TXG_Rpch" localSheetId="6">#REF!</definedName>
    <definedName name="TXG_Rpch" localSheetId="3">#REF!</definedName>
    <definedName name="TXG_Rpch" localSheetId="5">#REF!</definedName>
    <definedName name="TXG_Rpch" localSheetId="4">#REF!</definedName>
    <definedName name="TXG_Rpch">#REF!</definedName>
    <definedName name="TXGO" localSheetId="2">#REF!</definedName>
    <definedName name="TXGO" localSheetId="6">#REF!</definedName>
    <definedName name="TXGO" localSheetId="3">#REF!</definedName>
    <definedName name="TXGO" localSheetId="5">#REF!</definedName>
    <definedName name="TXGO" localSheetId="4">#REF!</definedName>
    <definedName name="TXGO">#REF!</definedName>
    <definedName name="TXGO_D" localSheetId="2">#REF!</definedName>
    <definedName name="TXGO_D" localSheetId="6">#REF!</definedName>
    <definedName name="TXGO_D" localSheetId="3">#REF!</definedName>
    <definedName name="TXGO_D" localSheetId="5">#REF!</definedName>
    <definedName name="TXGO_D" localSheetId="4">#REF!</definedName>
    <definedName name="TXGO_D">#REF!</definedName>
    <definedName name="TXGO_Dpch" localSheetId="2">#REF!</definedName>
    <definedName name="TXGO_Dpch" localSheetId="6">#REF!</definedName>
    <definedName name="TXGO_Dpch" localSheetId="3">#REF!</definedName>
    <definedName name="TXGO_Dpch" localSheetId="5">#REF!</definedName>
    <definedName name="TXGO_Dpch" localSheetId="4">#REF!</definedName>
    <definedName name="TXGO_Dpch">#REF!</definedName>
    <definedName name="TXGO_R" localSheetId="2">#REF!</definedName>
    <definedName name="TXGO_R" localSheetId="6">#REF!</definedName>
    <definedName name="TXGO_R" localSheetId="3">#REF!</definedName>
    <definedName name="TXGO_R" localSheetId="5">#REF!</definedName>
    <definedName name="TXGO_R" localSheetId="4">#REF!</definedName>
    <definedName name="TXGO_R">#REF!</definedName>
    <definedName name="TXGO_Rpch" localSheetId="2">#REF!</definedName>
    <definedName name="TXGO_Rpch" localSheetId="6">#REF!</definedName>
    <definedName name="TXGO_Rpch" localSheetId="3">#REF!</definedName>
    <definedName name="TXGO_Rpch" localSheetId="5">#REF!</definedName>
    <definedName name="TXGO_Rpch" localSheetId="4">#REF!</definedName>
    <definedName name="TXGO_Rpch">#REF!</definedName>
    <definedName name="TXGXO" localSheetId="2">#REF!</definedName>
    <definedName name="TXGXO" localSheetId="6">#REF!</definedName>
    <definedName name="TXGXO" localSheetId="3">#REF!</definedName>
    <definedName name="TXGXO" localSheetId="5">#REF!</definedName>
    <definedName name="TXGXO" localSheetId="4">#REF!</definedName>
    <definedName name="TXGXO">#REF!</definedName>
    <definedName name="TXGXO_D" localSheetId="2">#REF!</definedName>
    <definedName name="TXGXO_D" localSheetId="6">#REF!</definedName>
    <definedName name="TXGXO_D" localSheetId="3">#REF!</definedName>
    <definedName name="TXGXO_D" localSheetId="5">#REF!</definedName>
    <definedName name="TXGXO_D" localSheetId="4">#REF!</definedName>
    <definedName name="TXGXO_D">#REF!</definedName>
    <definedName name="TXGXO_Dpch" localSheetId="2">#REF!</definedName>
    <definedName name="TXGXO_Dpch" localSheetId="6">#REF!</definedName>
    <definedName name="TXGXO_Dpch" localSheetId="3">#REF!</definedName>
    <definedName name="TXGXO_Dpch" localSheetId="5">#REF!</definedName>
    <definedName name="TXGXO_Dpch" localSheetId="4">#REF!</definedName>
    <definedName name="TXGXO_Dpch">#REF!</definedName>
    <definedName name="TXGXO_R" localSheetId="2">#REF!</definedName>
    <definedName name="TXGXO_R" localSheetId="6">#REF!</definedName>
    <definedName name="TXGXO_R" localSheetId="3">#REF!</definedName>
    <definedName name="TXGXO_R" localSheetId="5">#REF!</definedName>
    <definedName name="TXGXO_R" localSheetId="4">#REF!</definedName>
    <definedName name="TXGXO_R">#REF!</definedName>
    <definedName name="TXGXO_Rpch" localSheetId="2">#REF!</definedName>
    <definedName name="TXGXO_Rpch" localSheetId="6">#REF!</definedName>
    <definedName name="TXGXO_Rpch" localSheetId="3">#REF!</definedName>
    <definedName name="TXGXO_Rpch" localSheetId="5">#REF!</definedName>
    <definedName name="TXGXO_Rpch" localSheetId="4">#REF!</definedName>
    <definedName name="TXGXO_Rpch">#REF!</definedName>
    <definedName name="TXS" localSheetId="2">#REF!</definedName>
    <definedName name="TXS" localSheetId="6">#REF!</definedName>
    <definedName name="TXS" localSheetId="3">#REF!</definedName>
    <definedName name="TXS" localSheetId="5">#REF!</definedName>
    <definedName name="TXS" localSheetId="4">#REF!</definedName>
    <definedName name="TXS">#REF!</definedName>
    <definedName name="uio" localSheetId="2">#REF!</definedName>
    <definedName name="uio" localSheetId="6">#REF!</definedName>
    <definedName name="uio" localSheetId="3">#REF!</definedName>
    <definedName name="uio" localSheetId="5">#REF!</definedName>
    <definedName name="uio" localSheetId="4">#REF!</definedName>
    <definedName name="uio">#REF!</definedName>
    <definedName name="unemp_96Q3" localSheetId="2">#REF!</definedName>
    <definedName name="unemp_96Q3" localSheetId="6">#REF!</definedName>
    <definedName name="unemp_96Q3" localSheetId="3">#REF!</definedName>
    <definedName name="unemp_96Q3" localSheetId="5">#REF!</definedName>
    <definedName name="unemp_96Q3" localSheetId="4">#REF!</definedName>
    <definedName name="unemp_96Q3">#REF!</definedName>
    <definedName name="unemp_96Q4" localSheetId="2">#REF!</definedName>
    <definedName name="unemp_96Q4" localSheetId="6">#REF!</definedName>
    <definedName name="unemp_96Q4" localSheetId="3">#REF!</definedName>
    <definedName name="unemp_96Q4" localSheetId="5">#REF!</definedName>
    <definedName name="unemp_96Q4" localSheetId="4">#REF!</definedName>
    <definedName name="unemp_96Q4">#REF!</definedName>
    <definedName name="unemp_97Q1" localSheetId="2">#REF!</definedName>
    <definedName name="unemp_97Q1" localSheetId="6">#REF!</definedName>
    <definedName name="unemp_97Q1" localSheetId="3">#REF!</definedName>
    <definedName name="unemp_97Q1" localSheetId="5">#REF!</definedName>
    <definedName name="unemp_97Q1" localSheetId="4">#REF!</definedName>
    <definedName name="unemp_97Q1">#REF!</definedName>
    <definedName name="unemp_97Q2" localSheetId="2">#REF!</definedName>
    <definedName name="unemp_97Q2" localSheetId="6">#REF!</definedName>
    <definedName name="unemp_97Q2" localSheetId="3">#REF!</definedName>
    <definedName name="unemp_97Q2" localSheetId="5">#REF!</definedName>
    <definedName name="unemp_97Q2" localSheetId="4">#REF!</definedName>
    <definedName name="unemp_97Q2">#REF!</definedName>
    <definedName name="unemp_nat" localSheetId="2">#REF!</definedName>
    <definedName name="unemp_nat" localSheetId="6">#REF!</definedName>
    <definedName name="unemp_nat" localSheetId="3">#REF!</definedName>
    <definedName name="unemp_nat" localSheetId="5">#REF!</definedName>
    <definedName name="unemp_nat" localSheetId="4">#REF!</definedName>
    <definedName name="unemp_nat">#REF!</definedName>
    <definedName name="unemp_urbrural" localSheetId="2">#REF!</definedName>
    <definedName name="unemp_urbrural" localSheetId="6">#REF!</definedName>
    <definedName name="unemp_urbrural" localSheetId="3">#REF!</definedName>
    <definedName name="unemp_urbrural" localSheetId="5">#REF!</definedName>
    <definedName name="unemp_urbrural" localSheetId="4">#REF!</definedName>
    <definedName name="unemp_urbrural">#REF!</definedName>
    <definedName name="USERNAME" localSheetId="2">#REF!</definedName>
    <definedName name="USERNAME" localSheetId="6">#REF!</definedName>
    <definedName name="USERNAME" localSheetId="3">#REF!</definedName>
    <definedName name="USERNAME" localSheetId="5">#REF!</definedName>
    <definedName name="USERNAME" localSheetId="4">#REF!</definedName>
    <definedName name="USERNAME">#REF!</definedName>
    <definedName name="wage_govt_sector" localSheetId="2">#REF!</definedName>
    <definedName name="wage_govt_sector" localSheetId="6">#REF!</definedName>
    <definedName name="wage_govt_sector" localSheetId="3">#REF!</definedName>
    <definedName name="wage_govt_sector" localSheetId="5">#REF!</definedName>
    <definedName name="wage_govt_sector" localSheetId="4">#REF!</definedName>
    <definedName name="wage_govt_sector">#REF!</definedName>
    <definedName name="WEO" localSheetId="2">#REF!</definedName>
    <definedName name="WEO" localSheetId="6">#REF!</definedName>
    <definedName name="WEO" localSheetId="3">#REF!</definedName>
    <definedName name="WEO" localSheetId="5">#REF!</definedName>
    <definedName name="WEO" localSheetId="4">#REF!</definedName>
    <definedName name="WEO">#REF!</definedName>
    <definedName name="WPCP33_D" localSheetId="2">#REF!</definedName>
    <definedName name="WPCP33_D" localSheetId="6">#REF!</definedName>
    <definedName name="WPCP33_D" localSheetId="3">#REF!</definedName>
    <definedName name="WPCP33_D" localSheetId="5">#REF!</definedName>
    <definedName name="WPCP33_D" localSheetId="4">#REF!</definedName>
    <definedName name="WPCP33_D">#REF!</definedName>
    <definedName name="WPCP33pch" localSheetId="2">#REF!</definedName>
    <definedName name="WPCP33pch" localSheetId="6">#REF!</definedName>
    <definedName name="WPCP33pch" localSheetId="3">#REF!</definedName>
    <definedName name="WPCP33pch" localSheetId="5">#REF!</definedName>
    <definedName name="WPCP33pch" localSheetId="4">#REF!</definedName>
    <definedName name="WPCP33pch">#REF!</definedName>
    <definedName name="wrn.BANKS." localSheetId="2" hidden="1">{#N/A,#N/A,FALSE,"BANKS"}</definedName>
    <definedName name="wrn.BANKS." localSheetId="7" hidden="1">{#N/A,#N/A,FALSE,"BANKS"}</definedName>
    <definedName name="wrn.BANKS." localSheetId="14" hidden="1">{#N/A,#N/A,FALSE,"BANKS"}</definedName>
    <definedName name="wrn.BANKS." hidden="1">{#N/A,#N/A,FALSE,"BANKS"}</definedName>
    <definedName name="wrn.BOP." localSheetId="2" hidden="1">{#N/A,#N/A,FALSE,"BOP"}</definedName>
    <definedName name="wrn.BOP." localSheetId="7" hidden="1">{#N/A,#N/A,FALSE,"BOP"}</definedName>
    <definedName name="wrn.BOP." localSheetId="14" hidden="1">{#N/A,#N/A,FALSE,"BOP"}</definedName>
    <definedName name="wrn.BOP." hidden="1">{#N/A,#N/A,FALSE,"BOP"}</definedName>
    <definedName name="wrn.CREDIT." localSheetId="2" hidden="1">{#N/A,#N/A,FALSE,"CREDIT"}</definedName>
    <definedName name="wrn.CREDIT." localSheetId="7" hidden="1">{#N/A,#N/A,FALSE,"CREDIT"}</definedName>
    <definedName name="wrn.CREDIT." localSheetId="14" hidden="1">{#N/A,#N/A,FALSE,"CREDIT"}</definedName>
    <definedName name="wrn.CREDIT." hidden="1">{#N/A,#N/A,FALSE,"CREDIT"}</definedName>
    <definedName name="wrn.DEBTSVC." localSheetId="2" hidden="1">{#N/A,#N/A,FALSE,"DEBTSVC"}</definedName>
    <definedName name="wrn.DEBTSVC." localSheetId="7" hidden="1">{#N/A,#N/A,FALSE,"DEBTSVC"}</definedName>
    <definedName name="wrn.DEBTSVC." localSheetId="14" hidden="1">{#N/A,#N/A,FALSE,"DEBTSVC"}</definedName>
    <definedName name="wrn.DEBTSVC." hidden="1">{#N/A,#N/A,FALSE,"DEBTSVC"}</definedName>
    <definedName name="wrn.DEPO." localSheetId="2" hidden="1">{#N/A,#N/A,FALSE,"DEPO"}</definedName>
    <definedName name="wrn.DEPO." localSheetId="7" hidden="1">{#N/A,#N/A,FALSE,"DEPO"}</definedName>
    <definedName name="wrn.DEPO." localSheetId="14" hidden="1">{#N/A,#N/A,FALSE,"DEPO"}</definedName>
    <definedName name="wrn.DEPO." hidden="1">{#N/A,#N/A,FALSE,"DEPO"}</definedName>
    <definedName name="wrn.EXCISE." localSheetId="2" hidden="1">{#N/A,#N/A,FALSE,"EXCISE"}</definedName>
    <definedName name="wrn.EXCISE." localSheetId="7" hidden="1">{#N/A,#N/A,FALSE,"EXCISE"}</definedName>
    <definedName name="wrn.EXCISE." localSheetId="14" hidden="1">{#N/A,#N/A,FALSE,"EXCISE"}</definedName>
    <definedName name="wrn.EXCISE." hidden="1">{#N/A,#N/A,FALSE,"EXCISE"}</definedName>
    <definedName name="wrn.EXRATE." localSheetId="2" hidden="1">{#N/A,#N/A,FALSE,"EXRATE"}</definedName>
    <definedName name="wrn.EXRATE." localSheetId="7" hidden="1">{#N/A,#N/A,FALSE,"EXRATE"}</definedName>
    <definedName name="wrn.EXRATE." localSheetId="14" hidden="1">{#N/A,#N/A,FALSE,"EXRATE"}</definedName>
    <definedName name="wrn.EXRATE." hidden="1">{#N/A,#N/A,FALSE,"EXRATE"}</definedName>
    <definedName name="wrn.EXTDEBT." localSheetId="2" hidden="1">{#N/A,#N/A,FALSE,"EXTDEBT"}</definedName>
    <definedName name="wrn.EXTDEBT." localSheetId="7" hidden="1">{#N/A,#N/A,FALSE,"EXTDEBT"}</definedName>
    <definedName name="wrn.EXTDEBT." localSheetId="14" hidden="1">{#N/A,#N/A,FALSE,"EXTDEBT"}</definedName>
    <definedName name="wrn.EXTDEBT." hidden="1">{#N/A,#N/A,FALSE,"EXTDEBT"}</definedName>
    <definedName name="wrn.EXTRABUDGT." localSheetId="2" hidden="1">{#N/A,#N/A,FALSE,"EXTRABUDGT"}</definedName>
    <definedName name="wrn.EXTRABUDGT." localSheetId="7" hidden="1">{#N/A,#N/A,FALSE,"EXTRABUDGT"}</definedName>
    <definedName name="wrn.EXTRABUDGT." localSheetId="14" hidden="1">{#N/A,#N/A,FALSE,"EXTRABUDGT"}</definedName>
    <definedName name="wrn.EXTRABUDGT." hidden="1">{#N/A,#N/A,FALSE,"EXTRABUDGT"}</definedName>
    <definedName name="wrn.EXTRABUDGT2." localSheetId="2" hidden="1">{#N/A,#N/A,FALSE,"EXTRABUDGT2"}</definedName>
    <definedName name="wrn.EXTRABUDGT2." localSheetId="7" hidden="1">{#N/A,#N/A,FALSE,"EXTRABUDGT2"}</definedName>
    <definedName name="wrn.EXTRABUDGT2." localSheetId="14" hidden="1">{#N/A,#N/A,FALSE,"EXTRABUDGT2"}</definedName>
    <definedName name="wrn.EXTRABUDGT2." hidden="1">{#N/A,#N/A,FALSE,"EXTRABUDGT2"}</definedName>
    <definedName name="wrn.GDP." localSheetId="2" hidden="1">{#N/A,#N/A,FALSE,"GDP_ORIGIN";#N/A,#N/A,FALSE,"EMP_POP"}</definedName>
    <definedName name="wrn.GDP." localSheetId="7" hidden="1">{#N/A,#N/A,FALSE,"GDP_ORIGIN";#N/A,#N/A,FALSE,"EMP_POP"}</definedName>
    <definedName name="wrn.GDP." localSheetId="14" hidden="1">{#N/A,#N/A,FALSE,"GDP_ORIGIN";#N/A,#N/A,FALSE,"EMP_POP"}</definedName>
    <definedName name="wrn.GDP." hidden="1">{#N/A,#N/A,FALSE,"GDP_ORIGIN";#N/A,#N/A,FALSE,"EMP_POP"}</definedName>
    <definedName name="wrn.GGOVT." localSheetId="2" hidden="1">{#N/A,#N/A,FALSE,"GGOVT"}</definedName>
    <definedName name="wrn.GGOVT." localSheetId="7" hidden="1">{#N/A,#N/A,FALSE,"GGOVT"}</definedName>
    <definedName name="wrn.GGOVT." localSheetId="14" hidden="1">{#N/A,#N/A,FALSE,"GGOVT"}</definedName>
    <definedName name="wrn.GGOVT." hidden="1">{#N/A,#N/A,FALSE,"GGOVT"}</definedName>
    <definedName name="wrn.GGOVT2." localSheetId="2" hidden="1">{#N/A,#N/A,FALSE,"GGOVT2"}</definedName>
    <definedName name="wrn.GGOVT2." localSheetId="7" hidden="1">{#N/A,#N/A,FALSE,"GGOVT2"}</definedName>
    <definedName name="wrn.GGOVT2." localSheetId="14" hidden="1">{#N/A,#N/A,FALSE,"GGOVT2"}</definedName>
    <definedName name="wrn.GGOVT2." hidden="1">{#N/A,#N/A,FALSE,"GGOVT2"}</definedName>
    <definedName name="wrn.GGOVTPC." localSheetId="2" hidden="1">{#N/A,#N/A,FALSE,"GGOVT%"}</definedName>
    <definedName name="wrn.GGOVTPC." localSheetId="7" hidden="1">{#N/A,#N/A,FALSE,"GGOVT%"}</definedName>
    <definedName name="wrn.GGOVTPC." localSheetId="14" hidden="1">{#N/A,#N/A,FALSE,"GGOVT%"}</definedName>
    <definedName name="wrn.GGOVTPC." hidden="1">{#N/A,#N/A,FALSE,"GGOVT%"}</definedName>
    <definedName name="wrn.INCOMETX." localSheetId="2" hidden="1">{#N/A,#N/A,FALSE,"INCOMETX"}</definedName>
    <definedName name="wrn.INCOMETX." localSheetId="7" hidden="1">{#N/A,#N/A,FALSE,"INCOMETX"}</definedName>
    <definedName name="wrn.INCOMETX." localSheetId="14" hidden="1">{#N/A,#N/A,FALSE,"INCOMETX"}</definedName>
    <definedName name="wrn.INCOMETX." hidden="1">{#N/A,#N/A,FALSE,"INCOMETX"}</definedName>
    <definedName name="wrn.INTERST." localSheetId="2" hidden="1">{#N/A,#N/A,FALSE,"INTERST"}</definedName>
    <definedName name="wrn.INTERST." localSheetId="7" hidden="1">{#N/A,#N/A,FALSE,"INTERST"}</definedName>
    <definedName name="wrn.INTERST." localSheetId="14" hidden="1">{#N/A,#N/A,FALSE,"INTERST"}</definedName>
    <definedName name="wrn.INTERST." hidden="1">{#N/A,#N/A,FALSE,"INTERST"}</definedName>
    <definedName name="wrn.MAIN." localSheetId="2" hidden="1">{#N/A,#N/A,FALSE,"CB";#N/A,#N/A,FALSE,"CMB";#N/A,#N/A,FALSE,"BSYS";#N/A,#N/A,FALSE,"NBFI";#N/A,#N/A,FALSE,"FSYS"}</definedName>
    <definedName name="wrn.MAIN." localSheetId="7" hidden="1">{#N/A,#N/A,FALSE,"CB";#N/A,#N/A,FALSE,"CMB";#N/A,#N/A,FALSE,"BSYS";#N/A,#N/A,FALSE,"NBFI";#N/A,#N/A,FALSE,"FSYS"}</definedName>
    <definedName name="wrn.MAIN." localSheetId="14" hidden="1">{#N/A,#N/A,FALSE,"CB";#N/A,#N/A,FALSE,"CMB";#N/A,#N/A,FALSE,"BSYS";#N/A,#N/A,FALSE,"NBFI";#N/A,#N/A,FALSE,"FSYS"}</definedName>
    <definedName name="wrn.MAIN." hidden="1">{#N/A,#N/A,FALSE,"CB";#N/A,#N/A,FALSE,"CMB";#N/A,#N/A,FALSE,"BSYS";#N/A,#N/A,FALSE,"NBFI";#N/A,#N/A,FALSE,"FSYS"}</definedName>
    <definedName name="wrn.MIT." localSheetId="2" hidden="1">{#N/A,#N/A,FALSE,"CB";#N/A,#N/A,FALSE,"CMB";#N/A,#N/A,FALSE,"NBFI"}</definedName>
    <definedName name="wrn.MIT." localSheetId="7" hidden="1">{#N/A,#N/A,FALSE,"CB";#N/A,#N/A,FALSE,"CMB";#N/A,#N/A,FALSE,"NBFI"}</definedName>
    <definedName name="wrn.MIT." localSheetId="14" hidden="1">{#N/A,#N/A,FALSE,"CB";#N/A,#N/A,FALSE,"CMB";#N/A,#N/A,FALSE,"NBFI"}</definedName>
    <definedName name="wrn.MIT." hidden="1">{#N/A,#N/A,FALSE,"CB";#N/A,#N/A,FALSE,"CMB";#N/A,#N/A,FALSE,"NBFI"}</definedName>
    <definedName name="wrn.MS." localSheetId="2" hidden="1">{#N/A,#N/A,FALSE,"MS"}</definedName>
    <definedName name="wrn.MS." localSheetId="7" hidden="1">{#N/A,#N/A,FALSE,"MS"}</definedName>
    <definedName name="wrn.MS." localSheetId="14" hidden="1">{#N/A,#N/A,FALSE,"MS"}</definedName>
    <definedName name="wrn.MS." hidden="1">{#N/A,#N/A,FALSE,"MS"}</definedName>
    <definedName name="wrn.NBG." localSheetId="2" hidden="1">{#N/A,#N/A,FALSE,"NBG"}</definedName>
    <definedName name="wrn.NBG." localSheetId="7" hidden="1">{#N/A,#N/A,FALSE,"NBG"}</definedName>
    <definedName name="wrn.NBG." localSheetId="14" hidden="1">{#N/A,#N/A,FALSE,"NBG"}</definedName>
    <definedName name="wrn.NBG." hidden="1">{#N/A,#N/A,FALSE,"NBG"}</definedName>
    <definedName name="wrn.PCPI." localSheetId="2" hidden="1">{#N/A,#N/A,FALSE,"PCPI"}</definedName>
    <definedName name="wrn.PCPI." localSheetId="7" hidden="1">{#N/A,#N/A,FALSE,"PCPI"}</definedName>
    <definedName name="wrn.PCPI." localSheetId="14" hidden="1">{#N/A,#N/A,FALSE,"PCPI"}</definedName>
    <definedName name="wrn.PCPI." hidden="1">{#N/A,#N/A,FALSE,"PCPI"}</definedName>
    <definedName name="wrn.PENSION." localSheetId="2" hidden="1">{#N/A,#N/A,FALSE,"PENSION"}</definedName>
    <definedName name="wrn.PENSION." localSheetId="7" hidden="1">{#N/A,#N/A,FALSE,"PENSION"}</definedName>
    <definedName name="wrn.PENSION." localSheetId="14" hidden="1">{#N/A,#N/A,FALSE,"PENSION"}</definedName>
    <definedName name="wrn.PENSION." hidden="1">{#N/A,#N/A,FALSE,"PENSION"}</definedName>
    <definedName name="wrn.PRUDENT." localSheetId="2" hidden="1">{#N/A,#N/A,FALSE,"PRUDENT"}</definedName>
    <definedName name="wrn.PRUDENT." localSheetId="7" hidden="1">{#N/A,#N/A,FALSE,"PRUDENT"}</definedName>
    <definedName name="wrn.PRUDENT." localSheetId="14" hidden="1">{#N/A,#N/A,FALSE,"PRUDENT"}</definedName>
    <definedName name="wrn.PRUDENT." hidden="1">{#N/A,#N/A,FALSE,"PRUDENT"}</definedName>
    <definedName name="wrn.PUBLEXP." localSheetId="2" hidden="1">{#N/A,#N/A,FALSE,"PUBLEXP"}</definedName>
    <definedName name="wrn.PUBLEXP." localSheetId="7" hidden="1">{#N/A,#N/A,FALSE,"PUBLEXP"}</definedName>
    <definedName name="wrn.PUBLEXP." localSheetId="14" hidden="1">{#N/A,#N/A,FALSE,"PUBLEXP"}</definedName>
    <definedName name="wrn.PUBLEXP." hidden="1">{#N/A,#N/A,FALSE,"PUBLEXP"}</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7"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14"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2" hidden="1">{#N/A,#N/A,FALSE,"REVSHARE"}</definedName>
    <definedName name="wrn.REVSHARE." localSheetId="7" hidden="1">{#N/A,#N/A,FALSE,"REVSHARE"}</definedName>
    <definedName name="wrn.REVSHARE." localSheetId="14" hidden="1">{#N/A,#N/A,FALSE,"REVSHARE"}</definedName>
    <definedName name="wrn.REVSHARE." hidden="1">{#N/A,#N/A,FALSE,"REVSHARE"}</definedName>
    <definedName name="wrn.Staff._.Report._.Tables." localSheetId="2" hidden="1">{#N/A,#N/A,FALSE,"SRFSYS";#N/A,#N/A,FALSE,"SRBSYS"}</definedName>
    <definedName name="wrn.Staff._.Report._.Tables." localSheetId="7" hidden="1">{#N/A,#N/A,FALSE,"SRFSYS";#N/A,#N/A,FALSE,"SRBSYS"}</definedName>
    <definedName name="wrn.Staff._.Report._.Tables." localSheetId="14" hidden="1">{#N/A,#N/A,FALSE,"SRFSYS";#N/A,#N/A,FALSE,"SRBSYS"}</definedName>
    <definedName name="wrn.Staff._.Report._.Tables." hidden="1">{#N/A,#N/A,FALSE,"SRFSYS";#N/A,#N/A,FALSE,"SRBSYS"}</definedName>
    <definedName name="wrn.STATE." localSheetId="2" hidden="1">{#N/A,#N/A,FALSE,"STATE"}</definedName>
    <definedName name="wrn.STATE." localSheetId="7" hidden="1">{#N/A,#N/A,FALSE,"STATE"}</definedName>
    <definedName name="wrn.STATE." localSheetId="14" hidden="1">{#N/A,#N/A,FALSE,"STATE"}</definedName>
    <definedName name="wrn.STATE." hidden="1">{#N/A,#N/A,FALSE,"STATE"}</definedName>
    <definedName name="wrn.TAXARREARS." localSheetId="2" hidden="1">{#N/A,#N/A,FALSE,"TAXARREARS"}</definedName>
    <definedName name="wrn.TAXARREARS." localSheetId="7" hidden="1">{#N/A,#N/A,FALSE,"TAXARREARS"}</definedName>
    <definedName name="wrn.TAXARREARS." localSheetId="14" hidden="1">{#N/A,#N/A,FALSE,"TAXARREARS"}</definedName>
    <definedName name="wrn.TAXARREARS." hidden="1">{#N/A,#N/A,FALSE,"TAXARREARS"}</definedName>
    <definedName name="wrn.TAXPAYRS." localSheetId="2" hidden="1">{#N/A,#N/A,FALSE,"TAXPAYRS"}</definedName>
    <definedName name="wrn.TAXPAYRS." localSheetId="7" hidden="1">{#N/A,#N/A,FALSE,"TAXPAYRS"}</definedName>
    <definedName name="wrn.TAXPAYRS." localSheetId="14" hidden="1">{#N/A,#N/A,FALSE,"TAXPAYRS"}</definedName>
    <definedName name="wrn.TAXPAYRS." hidden="1">{#N/A,#N/A,FALSE,"TAXPAYRS"}</definedName>
    <definedName name="wrn.TRADE." localSheetId="2" hidden="1">{#N/A,#N/A,FALSE,"TRADE"}</definedName>
    <definedName name="wrn.TRADE." localSheetId="7" hidden="1">{#N/A,#N/A,FALSE,"TRADE"}</definedName>
    <definedName name="wrn.TRADE." localSheetId="14" hidden="1">{#N/A,#N/A,FALSE,"TRADE"}</definedName>
    <definedName name="wrn.TRADE." hidden="1">{#N/A,#N/A,FALSE,"TRADE"}</definedName>
    <definedName name="wrn.TRANSPORT." localSheetId="2" hidden="1">{#N/A,#N/A,FALSE,"TRANPORT"}</definedName>
    <definedName name="wrn.TRANSPORT." localSheetId="7" hidden="1">{#N/A,#N/A,FALSE,"TRANPORT"}</definedName>
    <definedName name="wrn.TRANSPORT." localSheetId="14" hidden="1">{#N/A,#N/A,FALSE,"TRANPORT"}</definedName>
    <definedName name="wrn.TRANSPORT." hidden="1">{#N/A,#N/A,FALSE,"TRANPORT"}</definedName>
    <definedName name="wrn.UNEMPL." localSheetId="2" hidden="1">{#N/A,#N/A,FALSE,"EMP_POP";#N/A,#N/A,FALSE,"UNEMPL"}</definedName>
    <definedName name="wrn.UNEMPL." localSheetId="7" hidden="1">{#N/A,#N/A,FALSE,"EMP_POP";#N/A,#N/A,FALSE,"UNEMPL"}</definedName>
    <definedName name="wrn.UNEMPL." localSheetId="14" hidden="1">{#N/A,#N/A,FALSE,"EMP_POP";#N/A,#N/A,FALSE,"UNEMPL"}</definedName>
    <definedName name="wrn.UNEMPL." hidden="1">{#N/A,#N/A,FALSE,"EMP_POP";#N/A,#N/A,FALSE,"UNEMPL"}</definedName>
    <definedName name="wrn.WAGES." localSheetId="2" hidden="1">{#N/A,#N/A,FALSE,"WAGES"}</definedName>
    <definedName name="wrn.WAGES." localSheetId="7" hidden="1">{#N/A,#N/A,FALSE,"WAGES"}</definedName>
    <definedName name="wrn.WAGES." localSheetId="14" hidden="1">{#N/A,#N/A,FALSE,"WAGES"}</definedName>
    <definedName name="wrn.WAGES." hidden="1">{#N/A,#N/A,FALSE,"WAGES"}</definedName>
    <definedName name="xxWRS_10" localSheetId="2">#REF!</definedName>
    <definedName name="xxWRS_10" localSheetId="6">#REF!</definedName>
    <definedName name="xxWRS_10" localSheetId="3">#REF!</definedName>
    <definedName name="xxWRS_10" localSheetId="5">#REF!</definedName>
    <definedName name="xxWRS_10" localSheetId="4">#REF!</definedName>
    <definedName name="xxWRS_10">#REF!</definedName>
    <definedName name="xxWRS_6" localSheetId="2">#REF!</definedName>
    <definedName name="xxWRS_6" localSheetId="6">#REF!</definedName>
    <definedName name="xxWRS_6" localSheetId="3">#REF!</definedName>
    <definedName name="xxWRS_6" localSheetId="5">#REF!</definedName>
    <definedName name="xxWRS_6" localSheetId="4">#REF!</definedName>
    <definedName name="xxWRS_6">#REF!</definedName>
    <definedName name="xxWRS_7" localSheetId="2">#REF!</definedName>
    <definedName name="xxWRS_7" localSheetId="6">#REF!</definedName>
    <definedName name="xxWRS_7" localSheetId="3">#REF!</definedName>
    <definedName name="xxWRS_7" localSheetId="5">#REF!</definedName>
    <definedName name="xxWRS_7" localSheetId="4">#REF!</definedName>
    <definedName name="xxWRS_7">#REF!</definedName>
    <definedName name="xxWRS_8" localSheetId="2">#REF!</definedName>
    <definedName name="xxWRS_8" localSheetId="6">#REF!</definedName>
    <definedName name="xxWRS_8" localSheetId="3">#REF!</definedName>
    <definedName name="xxWRS_8" localSheetId="5">#REF!</definedName>
    <definedName name="xxWRS_8" localSheetId="4">#REF!</definedName>
    <definedName name="xxWRS_8">#REF!</definedName>
    <definedName name="xxWRS_9" localSheetId="2">#REF!</definedName>
    <definedName name="xxWRS_9" localSheetId="6">#REF!</definedName>
    <definedName name="xxWRS_9" localSheetId="3">#REF!</definedName>
    <definedName name="xxWRS_9" localSheetId="5">#REF!</definedName>
    <definedName name="xxWRS_9" localSheetId="4">#REF!</definedName>
    <definedName name="xxWRS_9">#REF!</definedName>
    <definedName name="Years" localSheetId="2">#REF!</definedName>
    <definedName name="Years" localSheetId="6">#REF!</definedName>
    <definedName name="Years" localSheetId="3">#REF!</definedName>
    <definedName name="Years" localSheetId="5">#REF!</definedName>
    <definedName name="Years" localSheetId="4">#REF!</definedName>
    <definedName name="Years">#REF!</definedName>
    <definedName name="yyy" localSheetId="2" hidden="1">{#N/A,#N/A,FALSE,"MS"}</definedName>
    <definedName name="yyy" localSheetId="7" hidden="1">{#N/A,#N/A,FALSE,"MS"}</definedName>
    <definedName name="yyy" localSheetId="14" hidden="1">{#N/A,#N/A,FALSE,"MS"}</definedName>
    <definedName name="yyy" hidden="1">{#N/A,#N/A,FALSE,"MS"}</definedName>
    <definedName name="yyyyy" localSheetId="2" hidden="1">{#N/A,#N/A,FALSE,"INTERST"}</definedName>
    <definedName name="yyyyy" localSheetId="7" hidden="1">{#N/A,#N/A,FALSE,"INTERST"}</definedName>
    <definedName name="yyyyy" localSheetId="14" hidden="1">{#N/A,#N/A,FALSE,"INTERST"}</definedName>
    <definedName name="yyyyy" hidden="1">{#N/A,#N/A,FALSE,"INTERST"}</definedName>
    <definedName name="Z_05AB59A7_9F04_4F70_A17E_8EF60EF35C7C_.wvu.PrintArea" localSheetId="2" hidden="1">'Cental Budget'!$C$17:$P$98</definedName>
    <definedName name="Z_05AB59A7_9F04_4F70_A17E_8EF60EF35C7C_.wvu.PrintArea" localSheetId="7" hidden="1">'Cental Budget_int'!$C$17:$P$98</definedName>
    <definedName name="Z_5F444141_AB98_4370_9413_F1F0A45DC16B_.wvu.Cols" localSheetId="4" hidden="1">'Public expenditure'!$AZ:$BC</definedName>
    <definedName name="Z_5F444141_AB98_4370_9413_F1F0A45DC16B_.wvu.Cols" localSheetId="9" hidden="1">'Public expenditure_int'!$AZ:$BC</definedName>
    <definedName name="Z_5F444141_AB98_4370_9413_F1F0A45DC16B_.wvu.Rows" localSheetId="4" hidden="1">'Public expenditure'!$75:$75,'Public expenditure'!$78:$78,'Public expenditure'!$81:$81,'Public expenditure'!#REF!,'Public expenditure'!$94:$94</definedName>
    <definedName name="Z_5F444141_AB98_4370_9413_F1F0A45DC16B_.wvu.Rows" localSheetId="9" hidden="1">'Public expenditure_int'!$76:$76,'Public expenditure_int'!$79:$79,'Public expenditure_int'!$74:$74,'Public expenditure_int'!#REF!,'Public expenditure_int'!$94:$94</definedName>
    <definedName name="Z_636A372C_EE02_4B23_8381_E3299ADF8816_.wvu.Cols" localSheetId="2" hidden="1">'Cental Budget'!#REF!</definedName>
    <definedName name="Z_636A372C_EE02_4B23_8381_E3299ADF8816_.wvu.Cols" localSheetId="7" hidden="1">'Cental Budget_int'!#REF!</definedName>
    <definedName name="Z_7AC1CC92_093E_4DA9_98F8_470D5521A68C_.wvu.Rows" localSheetId="2" hidden="1">'Cental Budget'!$54:$58,'Cental Budget'!$68:$72,'Cental Budget'!$74:$78,'Cental Budget'!$90:$90</definedName>
    <definedName name="Z_7AC1CC92_093E_4DA9_98F8_470D5521A68C_.wvu.Rows" localSheetId="7" hidden="1">'Cental Budget_int'!$54:$58,'Cental Budget_int'!$68:$72,'Cental Budget_int'!$74:$78,'Cental Budget_int'!$90:$90</definedName>
    <definedName name="Z_A32CDCC2_9D7B_41FA_91EC_562A88521235_.wvu.Cols" localSheetId="2" hidden="1">'Cental Budget'!#REF!,'Cental Budget'!#REF!</definedName>
    <definedName name="Z_A32CDCC2_9D7B_41FA_91EC_562A88521235_.wvu.Cols" localSheetId="7" hidden="1">'Cental Budget_int'!#REF!,'Cental Budget_int'!#REF!</definedName>
    <definedName name="Z_A4D59F75_8091_4878_A19C_E6F7EFCC98D0_.wvu.Cols" localSheetId="4" hidden="1">'Public expenditure'!$E:$E,'Public expenditure'!#REF!,'Public expenditure'!#REF!,'Public expenditure'!#REF!,'Public expenditure'!#REF!,'Public expenditure'!#REF!,'Public expenditure'!$AZ:$AZ,'Public expenditure'!$BB:$BB</definedName>
    <definedName name="Z_A4D59F75_8091_4878_A19C_E6F7EFCC98D0_.wvu.Cols" localSheetId="9" hidden="1">'Public expenditure_int'!$E:$E,'Public expenditure_int'!#REF!,'Public expenditure_int'!#REF!,'Public expenditure_int'!#REF!,'Public expenditure_int'!#REF!,'Public expenditure_int'!#REF!,'Public expenditure_int'!$AZ:$AZ,'Public expenditure_int'!$BB:$BB</definedName>
    <definedName name="Z_E484E83A_8AE1_4ACE_A5D4_7D98A52A9B4B_.wvu.Cols" localSheetId="4" hidden="1">'Public expenditure'!$AZ:$BC</definedName>
    <definedName name="Z_E484E83A_8AE1_4ACE_A5D4_7D98A52A9B4B_.wvu.Cols" localSheetId="9" hidden="1">'Public expenditure_int'!$AZ:$BC</definedName>
    <definedName name="Z_E484E83A_8AE1_4ACE_A5D4_7D98A52A9B4B_.wvu.Rows" localSheetId="4" hidden="1">'Public expenditure'!$75:$75,'Public expenditure'!$78:$78,'Public expenditure'!$81:$81,'Public expenditure'!#REF!,'Public expenditure'!$94:$94</definedName>
    <definedName name="Z_E484E83A_8AE1_4ACE_A5D4_7D98A52A9B4B_.wvu.Rows" localSheetId="9" hidden="1">'Public expenditure_int'!$76:$76,'Public expenditure_int'!$79:$79,'Public expenditure_int'!$74:$74,'Public expenditure_int'!#REF!,'Public expenditure_int'!$94:$94</definedName>
    <definedName name="Z_F37FAB72_D883_4CEB_A5EC_0FA851AD2DC3_.wvu.Cols" localSheetId="2" hidden="1">'Cental Budget'!#REF!</definedName>
    <definedName name="Z_F37FAB72_D883_4CEB_A5EC_0FA851AD2DC3_.wvu.Cols" localSheetId="7" hidden="1">'Cental Budget_int'!#REF!</definedName>
  </definedNames>
  <calcPr calcId="124519"/>
  <customWorkbookViews>
    <customWorkbookView name="RATKO - Personal View" guid="{A4D59F75-8091-4878-A19C-E6F7EFCC98D0}" mergeInterval="0" personalView="1" maximized="1" windowWidth="1276" windowHeight="850" activeSheetId="5"/>
    <customWorkbookView name="pc - Personal View" guid="{5F444141-AB98-4370-9413-F1F0A45DC16B}" mergeInterval="0" personalView="1" maximized="1" windowWidth="1276" windowHeight="874" activeSheetId="5"/>
    <customWorkbookView name="iva.vukovic - Personal View" guid="{E484E83A-8AE1-4ACE-A5D4-7D98A52A9B4B}" mergeInterval="0" personalView="1" maximized="1" windowWidth="1276" windowHeight="856" tabRatio="796" activeSheetId="3"/>
  </customWorkbookViews>
  <fileRecoveryPr autoRecover="0"/>
</workbook>
</file>

<file path=xl/calcChain.xml><?xml version="1.0" encoding="utf-8"?>
<calcChain xmlns="http://schemas.openxmlformats.org/spreadsheetml/2006/main">
  <c r="H45" i="15"/>
  <c r="H38"/>
  <c r="H33"/>
  <c r="H28"/>
  <c r="L54" i="26"/>
  <c r="M54"/>
  <c r="N54"/>
  <c r="O54"/>
  <c r="P54"/>
  <c r="P102" i="16" l="1"/>
  <c r="P101"/>
  <c r="P100"/>
  <c r="P99"/>
  <c r="P96"/>
  <c r="P95"/>
  <c r="P94"/>
  <c r="P93"/>
  <c r="P90"/>
  <c r="P89"/>
  <c r="P88"/>
  <c r="P87"/>
  <c r="P86"/>
  <c r="P85"/>
  <c r="P84"/>
  <c r="P83"/>
  <c r="P82"/>
  <c r="P81"/>
  <c r="P80"/>
  <c r="P79"/>
  <c r="P78"/>
  <c r="P77"/>
  <c r="P76"/>
  <c r="P75"/>
  <c r="P73"/>
  <c r="P72"/>
  <c r="P71"/>
  <c r="P70"/>
  <c r="P69"/>
  <c r="P68"/>
  <c r="P67"/>
  <c r="P66"/>
  <c r="P65"/>
  <c r="P64"/>
  <c r="P63"/>
  <c r="P62"/>
  <c r="P57"/>
  <c r="P56"/>
  <c r="P55"/>
  <c r="P54"/>
  <c r="P53"/>
  <c r="P52"/>
  <c r="P51"/>
  <c r="P50"/>
  <c r="P49"/>
  <c r="P48"/>
  <c r="P47"/>
  <c r="P46"/>
  <c r="P45"/>
  <c r="P44"/>
  <c r="P43"/>
  <c r="P42"/>
  <c r="P41"/>
  <c r="P40"/>
  <c r="P39"/>
  <c r="P38"/>
  <c r="P37"/>
  <c r="P36"/>
  <c r="P35"/>
  <c r="P34"/>
  <c r="P33"/>
  <c r="P32"/>
  <c r="P31"/>
  <c r="P30"/>
  <c r="P29"/>
  <c r="P28"/>
  <c r="P27"/>
  <c r="P26"/>
  <c r="M102"/>
  <c r="M101"/>
  <c r="M100"/>
  <c r="M99"/>
  <c r="M96"/>
  <c r="M95"/>
  <c r="M94"/>
  <c r="M93"/>
  <c r="M90"/>
  <c r="M89"/>
  <c r="M88"/>
  <c r="M87"/>
  <c r="M86"/>
  <c r="M85"/>
  <c r="M84"/>
  <c r="M83"/>
  <c r="M82"/>
  <c r="M81"/>
  <c r="M80"/>
  <c r="M79"/>
  <c r="M78"/>
  <c r="M77"/>
  <c r="M76"/>
  <c r="M75"/>
  <c r="M74"/>
  <c r="M73"/>
  <c r="M72"/>
  <c r="M71"/>
  <c r="M70"/>
  <c r="M69"/>
  <c r="M68"/>
  <c r="M67"/>
  <c r="M66"/>
  <c r="M65"/>
  <c r="M64"/>
  <c r="M63"/>
  <c r="M62"/>
  <c r="M57"/>
  <c r="M56"/>
  <c r="M55"/>
  <c r="M54"/>
  <c r="M53"/>
  <c r="M52"/>
  <c r="M51"/>
  <c r="M50"/>
  <c r="M49"/>
  <c r="M48"/>
  <c r="M47"/>
  <c r="M46"/>
  <c r="M45"/>
  <c r="M44"/>
  <c r="M43"/>
  <c r="M42"/>
  <c r="M41"/>
  <c r="M40"/>
  <c r="M39"/>
  <c r="M38"/>
  <c r="M37"/>
  <c r="M36"/>
  <c r="M35"/>
  <c r="M34"/>
  <c r="M33"/>
  <c r="M32"/>
  <c r="M31"/>
  <c r="M30"/>
  <c r="M29"/>
  <c r="M28"/>
  <c r="L103"/>
  <c r="L102"/>
  <c r="L101"/>
  <c r="L100"/>
  <c r="L99"/>
  <c r="L98"/>
  <c r="L97"/>
  <c r="L96"/>
  <c r="L95"/>
  <c r="L94"/>
  <c r="L93"/>
  <c r="L92"/>
  <c r="L91"/>
  <c r="L90"/>
  <c r="L89"/>
  <c r="L88"/>
  <c r="L87"/>
  <c r="L86"/>
  <c r="L85"/>
  <c r="L84"/>
  <c r="L83"/>
  <c r="L82"/>
  <c r="L81"/>
  <c r="L80"/>
  <c r="L79"/>
  <c r="L78"/>
  <c r="L77"/>
  <c r="L76"/>
  <c r="L75"/>
  <c r="L74"/>
  <c r="L73"/>
  <c r="L72"/>
  <c r="L71"/>
  <c r="L70"/>
  <c r="L69"/>
  <c r="L68"/>
  <c r="L67"/>
  <c r="L66"/>
  <c r="L65"/>
  <c r="L64"/>
  <c r="L63"/>
  <c r="L62"/>
  <c r="L61"/>
  <c r="L60"/>
  <c r="L59"/>
  <c r="L58"/>
  <c r="L57"/>
  <c r="L56"/>
  <c r="L55"/>
  <c r="L54"/>
  <c r="L53"/>
  <c r="L52"/>
  <c r="L51"/>
  <c r="L50"/>
  <c r="L49"/>
  <c r="L48"/>
  <c r="L47"/>
  <c r="L46"/>
  <c r="L45"/>
  <c r="L44"/>
  <c r="L43"/>
  <c r="L42"/>
  <c r="L41"/>
  <c r="L40"/>
  <c r="L39"/>
  <c r="L38"/>
  <c r="L37"/>
  <c r="L36"/>
  <c r="L35"/>
  <c r="L34"/>
  <c r="L33"/>
  <c r="L32"/>
  <c r="L31"/>
  <c r="L30"/>
  <c r="L29"/>
  <c r="L28"/>
  <c r="L27"/>
  <c r="L26"/>
  <c r="I102"/>
  <c r="I101"/>
  <c r="I100"/>
  <c r="I99"/>
  <c r="I96"/>
  <c r="I95"/>
  <c r="I94"/>
  <c r="I93"/>
  <c r="I90"/>
  <c r="I89"/>
  <c r="I88"/>
  <c r="I87"/>
  <c r="I86"/>
  <c r="I85"/>
  <c r="I84"/>
  <c r="I83"/>
  <c r="I82"/>
  <c r="I81"/>
  <c r="I80"/>
  <c r="I79"/>
  <c r="I78"/>
  <c r="I77"/>
  <c r="I76"/>
  <c r="I75"/>
  <c r="I73"/>
  <c r="I72"/>
  <c r="I71"/>
  <c r="I70"/>
  <c r="I69"/>
  <c r="I68"/>
  <c r="I67"/>
  <c r="I66"/>
  <c r="I65"/>
  <c r="I64"/>
  <c r="I63"/>
  <c r="I62"/>
  <c r="I57"/>
  <c r="I56"/>
  <c r="I55"/>
  <c r="I54"/>
  <c r="I53"/>
  <c r="I52"/>
  <c r="I51"/>
  <c r="I50"/>
  <c r="I49"/>
  <c r="I48"/>
  <c r="I47"/>
  <c r="I46"/>
  <c r="I45"/>
  <c r="I44"/>
  <c r="I43"/>
  <c r="I42"/>
  <c r="I41"/>
  <c r="I40"/>
  <c r="I39"/>
  <c r="I38"/>
  <c r="I37"/>
  <c r="I36"/>
  <c r="I35"/>
  <c r="I34"/>
  <c r="I33"/>
  <c r="I32"/>
  <c r="I31"/>
  <c r="I30"/>
  <c r="I29"/>
  <c r="I28"/>
  <c r="I27"/>
  <c r="I26"/>
  <c r="E103"/>
  <c r="E102"/>
  <c r="E101"/>
  <c r="E100"/>
  <c r="E99"/>
  <c r="E98"/>
  <c r="E97"/>
  <c r="E96"/>
  <c r="E95"/>
  <c r="E94"/>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6"/>
  <c r="E45"/>
  <c r="E44"/>
  <c r="E43"/>
  <c r="E42"/>
  <c r="E41"/>
  <c r="E40"/>
  <c r="E39"/>
  <c r="E38"/>
  <c r="E37"/>
  <c r="E36"/>
  <c r="E35"/>
  <c r="E34"/>
  <c r="E33"/>
  <c r="E32"/>
  <c r="E31"/>
  <c r="E30"/>
  <c r="E29"/>
  <c r="E28"/>
  <c r="E27"/>
  <c r="E26"/>
  <c r="H68" i="15"/>
  <c r="P25" i="16"/>
  <c r="R25" s="1"/>
  <c r="I25"/>
  <c r="L24" l="1"/>
  <c r="X51" i="15"/>
  <c r="T55" l="1"/>
  <c r="T56"/>
  <c r="T57"/>
  <c r="T58"/>
  <c r="T59"/>
  <c r="T60"/>
  <c r="T61"/>
  <c r="T62"/>
  <c r="T63"/>
  <c r="T64"/>
  <c r="T65"/>
  <c r="T66"/>
  <c r="T67"/>
  <c r="T69"/>
  <c r="T70"/>
  <c r="T71"/>
  <c r="T72"/>
  <c r="T73"/>
  <c r="T75"/>
  <c r="T76"/>
  <c r="T77"/>
  <c r="T78"/>
  <c r="T79"/>
  <c r="T80"/>
  <c r="T81"/>
  <c r="T82"/>
  <c r="D74" i="16" l="1"/>
  <c r="E86" i="15"/>
  <c r="Q67"/>
  <c r="S67" s="1"/>
  <c r="U67" s="1"/>
  <c r="Q67" i="14"/>
  <c r="F53"/>
  <c r="G53"/>
  <c r="H53"/>
  <c r="I53"/>
  <c r="J53"/>
  <c r="K53"/>
  <c r="L53"/>
  <c r="M53"/>
  <c r="N53"/>
  <c r="O53"/>
  <c r="P53"/>
  <c r="D96" i="26"/>
  <c r="D95"/>
  <c r="Q94"/>
  <c r="D94"/>
  <c r="Q93"/>
  <c r="D93"/>
  <c r="Q92"/>
  <c r="D92"/>
  <c r="Q91"/>
  <c r="D91"/>
  <c r="D90"/>
  <c r="D89"/>
  <c r="Q88"/>
  <c r="D88"/>
  <c r="Q87"/>
  <c r="D87"/>
  <c r="Q86"/>
  <c r="D86"/>
  <c r="P85"/>
  <c r="O85"/>
  <c r="N85"/>
  <c r="M85"/>
  <c r="L85"/>
  <c r="K85"/>
  <c r="J85"/>
  <c r="I85"/>
  <c r="H85"/>
  <c r="G85"/>
  <c r="F85"/>
  <c r="E85"/>
  <c r="Q85" s="1"/>
  <c r="D85"/>
  <c r="D84"/>
  <c r="D83"/>
  <c r="Q82"/>
  <c r="D82"/>
  <c r="Q81"/>
  <c r="D81"/>
  <c r="Q80"/>
  <c r="D80"/>
  <c r="Q79"/>
  <c r="D79"/>
  <c r="Q78"/>
  <c r="D78"/>
  <c r="Q77"/>
  <c r="D77"/>
  <c r="Q76"/>
  <c r="D76"/>
  <c r="Q75"/>
  <c r="D75"/>
  <c r="Q74"/>
  <c r="D74"/>
  <c r="P73"/>
  <c r="O73"/>
  <c r="N73"/>
  <c r="M73"/>
  <c r="L73"/>
  <c r="K73"/>
  <c r="J73"/>
  <c r="I73"/>
  <c r="H73"/>
  <c r="G73"/>
  <c r="F73"/>
  <c r="E73"/>
  <c r="Q73" s="1"/>
  <c r="D73"/>
  <c r="Q72"/>
  <c r="D72"/>
  <c r="Q71"/>
  <c r="D71"/>
  <c r="Q70"/>
  <c r="D70"/>
  <c r="Q69"/>
  <c r="D69"/>
  <c r="Q68"/>
  <c r="D68"/>
  <c r="P67"/>
  <c r="O67"/>
  <c r="N67"/>
  <c r="M67"/>
  <c r="L67"/>
  <c r="K67"/>
  <c r="J67"/>
  <c r="I67"/>
  <c r="H67"/>
  <c r="G67"/>
  <c r="F67"/>
  <c r="E67"/>
  <c r="Q67" s="1"/>
  <c r="D67"/>
  <c r="Q66"/>
  <c r="D66"/>
  <c r="Q65"/>
  <c r="D65"/>
  <c r="Q64"/>
  <c r="D64"/>
  <c r="Q63"/>
  <c r="D63"/>
  <c r="Q62"/>
  <c r="D62"/>
  <c r="Q61"/>
  <c r="D61"/>
  <c r="Q60"/>
  <c r="D60"/>
  <c r="Q59"/>
  <c r="D59"/>
  <c r="Q58"/>
  <c r="D58"/>
  <c r="Q57"/>
  <c r="D57"/>
  <c r="Q56"/>
  <c r="D56"/>
  <c r="Q55"/>
  <c r="D55"/>
  <c r="P53"/>
  <c r="P51" s="1"/>
  <c r="P52" s="1"/>
  <c r="K54"/>
  <c r="J54"/>
  <c r="I54"/>
  <c r="H54"/>
  <c r="P61" i="16" s="1"/>
  <c r="G54" i="26"/>
  <c r="F54"/>
  <c r="E54"/>
  <c r="D54"/>
  <c r="O53"/>
  <c r="N53"/>
  <c r="M53"/>
  <c r="L53"/>
  <c r="K53"/>
  <c r="K51" s="1"/>
  <c r="K52" s="1"/>
  <c r="J53"/>
  <c r="I53"/>
  <c r="H53"/>
  <c r="P60" i="16" s="1"/>
  <c r="G53" i="26"/>
  <c r="G51" s="1"/>
  <c r="G52" s="1"/>
  <c r="F53"/>
  <c r="E53"/>
  <c r="D53"/>
  <c r="D52"/>
  <c r="O51"/>
  <c r="O52" s="1"/>
  <c r="M51"/>
  <c r="M52" s="1"/>
  <c r="I51"/>
  <c r="I52" s="1"/>
  <c r="E51"/>
  <c r="D51"/>
  <c r="Q50"/>
  <c r="D50"/>
  <c r="Q49"/>
  <c r="D49"/>
  <c r="Q48"/>
  <c r="D48"/>
  <c r="Q47"/>
  <c r="D47"/>
  <c r="Q46"/>
  <c r="D46"/>
  <c r="P45"/>
  <c r="O45"/>
  <c r="N45"/>
  <c r="M45"/>
  <c r="L45"/>
  <c r="K45"/>
  <c r="J45"/>
  <c r="I45"/>
  <c r="H45"/>
  <c r="G45"/>
  <c r="F45"/>
  <c r="E45"/>
  <c r="D45"/>
  <c r="Q44"/>
  <c r="D44"/>
  <c r="Q43"/>
  <c r="D43"/>
  <c r="Q42"/>
  <c r="D42"/>
  <c r="Q41"/>
  <c r="D41"/>
  <c r="Q40"/>
  <c r="D40"/>
  <c r="Q39"/>
  <c r="D39"/>
  <c r="P38"/>
  <c r="O38"/>
  <c r="N38"/>
  <c r="M38"/>
  <c r="L38"/>
  <c r="K38"/>
  <c r="J38"/>
  <c r="I38"/>
  <c r="H38"/>
  <c r="G38"/>
  <c r="F38"/>
  <c r="E38"/>
  <c r="Q38" s="1"/>
  <c r="D38"/>
  <c r="Q37"/>
  <c r="D37"/>
  <c r="Q36"/>
  <c r="D36"/>
  <c r="Q35"/>
  <c r="D35"/>
  <c r="Q34"/>
  <c r="D34"/>
  <c r="P33"/>
  <c r="O33"/>
  <c r="N33"/>
  <c r="N19" s="1"/>
  <c r="M33"/>
  <c r="L33"/>
  <c r="K33"/>
  <c r="J33"/>
  <c r="J19" s="1"/>
  <c r="I33"/>
  <c r="H33"/>
  <c r="G33"/>
  <c r="F33"/>
  <c r="E33"/>
  <c r="D33"/>
  <c r="Q32"/>
  <c r="D32"/>
  <c r="Q31"/>
  <c r="D31"/>
  <c r="Q30"/>
  <c r="D30"/>
  <c r="Q29"/>
  <c r="D29"/>
  <c r="P28"/>
  <c r="O28"/>
  <c r="O19" s="1"/>
  <c r="O83" s="1"/>
  <c r="N28"/>
  <c r="M28"/>
  <c r="M19" s="1"/>
  <c r="M83" s="1"/>
  <c r="L28"/>
  <c r="K28"/>
  <c r="K19" s="1"/>
  <c r="J28"/>
  <c r="I28"/>
  <c r="I19" s="1"/>
  <c r="I83" s="1"/>
  <c r="H28"/>
  <c r="G28"/>
  <c r="G19" s="1"/>
  <c r="F28"/>
  <c r="E28"/>
  <c r="E19" s="1"/>
  <c r="D28"/>
  <c r="Q27"/>
  <c r="D27"/>
  <c r="Q26"/>
  <c r="D26"/>
  <c r="Q25"/>
  <c r="D25"/>
  <c r="Q24"/>
  <c r="D24"/>
  <c r="Q23"/>
  <c r="D23"/>
  <c r="Q22"/>
  <c r="D22"/>
  <c r="Q21"/>
  <c r="D21"/>
  <c r="M20"/>
  <c r="L20"/>
  <c r="K20"/>
  <c r="J20"/>
  <c r="I20"/>
  <c r="H20"/>
  <c r="G20"/>
  <c r="F20"/>
  <c r="Q20" s="1"/>
  <c r="E20"/>
  <c r="D20"/>
  <c r="P19"/>
  <c r="P83" s="1"/>
  <c r="L19"/>
  <c r="H19"/>
  <c r="D19"/>
  <c r="P18"/>
  <c r="O18"/>
  <c r="N18"/>
  <c r="M18"/>
  <c r="L18"/>
  <c r="K18"/>
  <c r="J18"/>
  <c r="I18"/>
  <c r="H18"/>
  <c r="G18"/>
  <c r="F18"/>
  <c r="E18"/>
  <c r="D17"/>
  <c r="E14"/>
  <c r="D14"/>
  <c r="E9"/>
  <c r="E8"/>
  <c r="L83" l="1"/>
  <c r="L51"/>
  <c r="L52" s="1"/>
  <c r="E52"/>
  <c r="Q53"/>
  <c r="I60" i="16"/>
  <c r="Q54" i="26"/>
  <c r="I61" i="16"/>
  <c r="H83" i="26"/>
  <c r="P91" i="16" s="1"/>
  <c r="G83" i="26"/>
  <c r="G84" s="1"/>
  <c r="K83"/>
  <c r="F51"/>
  <c r="F52" s="1"/>
  <c r="H51"/>
  <c r="J51"/>
  <c r="J52" s="1"/>
  <c r="N51"/>
  <c r="N52" s="1"/>
  <c r="F74" i="16"/>
  <c r="J74" s="1"/>
  <c r="Q45" i="26"/>
  <c r="F19"/>
  <c r="Q33"/>
  <c r="H89"/>
  <c r="L89"/>
  <c r="L95" s="1"/>
  <c r="L90" s="1"/>
  <c r="L84"/>
  <c r="P89"/>
  <c r="P95" s="1"/>
  <c r="P90" s="1"/>
  <c r="P84"/>
  <c r="E83"/>
  <c r="Q19"/>
  <c r="G89"/>
  <c r="G95" s="1"/>
  <c r="G90" s="1"/>
  <c r="I89"/>
  <c r="I95" s="1"/>
  <c r="I90" s="1"/>
  <c r="I84"/>
  <c r="K89"/>
  <c r="K95" s="1"/>
  <c r="K90" s="1"/>
  <c r="K84"/>
  <c r="M89"/>
  <c r="M95" s="1"/>
  <c r="M90" s="1"/>
  <c r="M84"/>
  <c r="O89"/>
  <c r="O95" s="1"/>
  <c r="O90" s="1"/>
  <c r="O84"/>
  <c r="Q28"/>
  <c r="Q51"/>
  <c r="N83" l="1"/>
  <c r="H95"/>
  <c r="P97" i="16"/>
  <c r="H52" i="26"/>
  <c r="P58" i="16"/>
  <c r="I58"/>
  <c r="H84" i="26"/>
  <c r="P92" i="16" s="1"/>
  <c r="J83" i="26"/>
  <c r="H16"/>
  <c r="I16" s="1"/>
  <c r="I59" i="16"/>
  <c r="F83" i="26"/>
  <c r="I91" i="16" s="1"/>
  <c r="E89" i="26"/>
  <c r="E84"/>
  <c r="N84" l="1"/>
  <c r="N89"/>
  <c r="N95" s="1"/>
  <c r="N90" s="1"/>
  <c r="J84"/>
  <c r="J89"/>
  <c r="J95" s="1"/>
  <c r="J90" s="1"/>
  <c r="P59" i="16"/>
  <c r="Q52" i="26"/>
  <c r="H90"/>
  <c r="P98" i="16" s="1"/>
  <c r="P103"/>
  <c r="F96" i="26"/>
  <c r="G96" s="1"/>
  <c r="Q83"/>
  <c r="I97" i="16"/>
  <c r="F89" i="26"/>
  <c r="F84"/>
  <c r="I92" i="16" s="1"/>
  <c r="E95" i="26"/>
  <c r="Q89" l="1"/>
  <c r="Q84"/>
  <c r="F95"/>
  <c r="I103" i="16" s="1"/>
  <c r="E90" i="26"/>
  <c r="Q95" l="1"/>
  <c r="F90"/>
  <c r="I98" i="16" s="1"/>
  <c r="Q90" i="26"/>
  <c r="P20" i="15"/>
  <c r="O20"/>
  <c r="N20"/>
  <c r="M20"/>
  <c r="P54"/>
  <c r="P53" s="1"/>
  <c r="O54"/>
  <c r="O53" s="1"/>
  <c r="N54"/>
  <c r="N53" s="1"/>
  <c r="M54"/>
  <c r="M53" s="1"/>
  <c r="L54"/>
  <c r="L53" s="1"/>
  <c r="K54"/>
  <c r="K53" s="1"/>
  <c r="J54"/>
  <c r="J53" s="1"/>
  <c r="I54"/>
  <c r="I53" s="1"/>
  <c r="H54"/>
  <c r="G54"/>
  <c r="F54"/>
  <c r="F53" s="1"/>
  <c r="E54"/>
  <c r="E53" s="1"/>
  <c r="E14" i="14"/>
  <c r="P54"/>
  <c r="O54"/>
  <c r="N54"/>
  <c r="M54"/>
  <c r="L54"/>
  <c r="K54"/>
  <c r="J54"/>
  <c r="I54"/>
  <c r="H54"/>
  <c r="G54"/>
  <c r="F54"/>
  <c r="E54"/>
  <c r="Q29" i="7"/>
  <c r="R92"/>
  <c r="P30" i="11"/>
  <c r="P35"/>
  <c r="H53" i="15" l="1"/>
  <c r="M60" i="16" s="1"/>
  <c r="M61"/>
  <c r="G53" i="15"/>
  <c r="T54"/>
  <c r="E53" i="14"/>
  <c r="H74" i="16"/>
  <c r="G74"/>
  <c r="Q74"/>
  <c r="N74"/>
  <c r="O74"/>
  <c r="C100" i="11"/>
  <c r="C101"/>
  <c r="O39" i="17"/>
  <c r="E39"/>
  <c r="F39"/>
  <c r="G39"/>
  <c r="H39"/>
  <c r="I39"/>
  <c r="J39"/>
  <c r="K39"/>
  <c r="L39"/>
  <c r="M39"/>
  <c r="N39"/>
  <c r="D73"/>
  <c r="P70"/>
  <c r="D39"/>
  <c r="T53" i="15" l="1"/>
  <c r="V61" i="11"/>
  <c r="T61"/>
  <c r="R61"/>
  <c r="Z55"/>
  <c r="W75" i="10"/>
  <c r="U75"/>
  <c r="S75"/>
  <c r="Q75"/>
  <c r="W69"/>
  <c r="U69"/>
  <c r="S69"/>
  <c r="Q69"/>
  <c r="V105" i="11"/>
  <c r="T105"/>
  <c r="R105"/>
  <c r="P105"/>
  <c r="N105"/>
  <c r="V94"/>
  <c r="T94"/>
  <c r="R94"/>
  <c r="P94"/>
  <c r="N94"/>
  <c r="P51"/>
  <c r="N51"/>
  <c r="N41"/>
  <c r="W38" i="7"/>
  <c r="U38"/>
  <c r="S38"/>
  <c r="Q38"/>
  <c r="W34"/>
  <c r="W33"/>
  <c r="W32"/>
  <c r="W31"/>
  <c r="U34"/>
  <c r="U33"/>
  <c r="U32"/>
  <c r="U31"/>
  <c r="S34"/>
  <c r="S33"/>
  <c r="S32"/>
  <c r="S31"/>
  <c r="Q34"/>
  <c r="Q33"/>
  <c r="Q32"/>
  <c r="Q31"/>
  <c r="W29"/>
  <c r="W28"/>
  <c r="W27"/>
  <c r="W26"/>
  <c r="W25"/>
  <c r="W24"/>
  <c r="W23"/>
  <c r="W22"/>
  <c r="U29"/>
  <c r="U28"/>
  <c r="U27"/>
  <c r="U26"/>
  <c r="U25"/>
  <c r="U24"/>
  <c r="U23"/>
  <c r="U22"/>
  <c r="S29"/>
  <c r="S28"/>
  <c r="S27"/>
  <c r="S26"/>
  <c r="S25"/>
  <c r="S24"/>
  <c r="S23"/>
  <c r="S22"/>
  <c r="Q28"/>
  <c r="Q27"/>
  <c r="Q26"/>
  <c r="Q25"/>
  <c r="Q24"/>
  <c r="Q23"/>
  <c r="Q22"/>
  <c r="Q74"/>
  <c r="W73"/>
  <c r="U73"/>
  <c r="S73"/>
  <c r="Q73"/>
  <c r="W70"/>
  <c r="U70"/>
  <c r="S70"/>
  <c r="Q70"/>
  <c r="W69"/>
  <c r="U69"/>
  <c r="S69"/>
  <c r="Q69"/>
  <c r="W68"/>
  <c r="U68"/>
  <c r="S68"/>
  <c r="Q68"/>
  <c r="W67"/>
  <c r="U67"/>
  <c r="S67"/>
  <c r="W66"/>
  <c r="W65"/>
  <c r="W64"/>
  <c r="W63"/>
  <c r="U66"/>
  <c r="U65"/>
  <c r="U64"/>
  <c r="U63"/>
  <c r="S66"/>
  <c r="S65"/>
  <c r="S64"/>
  <c r="S63"/>
  <c r="Q66"/>
  <c r="Q65"/>
  <c r="Q64"/>
  <c r="Q63"/>
  <c r="W61"/>
  <c r="W60"/>
  <c r="W59"/>
  <c r="W58"/>
  <c r="W57"/>
  <c r="U61"/>
  <c r="U60"/>
  <c r="U59"/>
  <c r="U58"/>
  <c r="U57"/>
  <c r="S61"/>
  <c r="S60"/>
  <c r="S59"/>
  <c r="S58"/>
  <c r="S57"/>
  <c r="Q61"/>
  <c r="Q60"/>
  <c r="Q59"/>
  <c r="Q58"/>
  <c r="Q57"/>
  <c r="W55"/>
  <c r="W54"/>
  <c r="W53"/>
  <c r="W52"/>
  <c r="W51"/>
  <c r="W50"/>
  <c r="W49"/>
  <c r="W48"/>
  <c r="W47"/>
  <c r="W46"/>
  <c r="W45"/>
  <c r="W44"/>
  <c r="W43"/>
  <c r="U55"/>
  <c r="U54"/>
  <c r="U53"/>
  <c r="U52"/>
  <c r="U51"/>
  <c r="U50"/>
  <c r="U49"/>
  <c r="U48"/>
  <c r="U47"/>
  <c r="U46"/>
  <c r="U45"/>
  <c r="U44"/>
  <c r="U43"/>
  <c r="S55"/>
  <c r="S54"/>
  <c r="S53"/>
  <c r="S52"/>
  <c r="S51"/>
  <c r="S50"/>
  <c r="S49"/>
  <c r="S48"/>
  <c r="S47"/>
  <c r="S46"/>
  <c r="S45"/>
  <c r="S44"/>
  <c r="S43"/>
  <c r="Q55"/>
  <c r="Q54"/>
  <c r="Q53"/>
  <c r="Q52"/>
  <c r="Q51"/>
  <c r="Q50"/>
  <c r="Q49"/>
  <c r="Q48"/>
  <c r="Q47"/>
  <c r="Q46"/>
  <c r="Q45"/>
  <c r="Q44"/>
  <c r="Q43"/>
  <c r="Q67" l="1"/>
  <c r="S42"/>
  <c r="S41" s="1"/>
  <c r="W42"/>
  <c r="W41" s="1"/>
  <c r="S56"/>
  <c r="U62"/>
  <c r="W56"/>
  <c r="Q42"/>
  <c r="Q41" s="1"/>
  <c r="U42"/>
  <c r="U41" s="1"/>
  <c r="Q56"/>
  <c r="U56"/>
  <c r="Q62"/>
  <c r="S62"/>
  <c r="W62"/>
  <c r="U21"/>
  <c r="Q21"/>
  <c r="W21"/>
  <c r="S21"/>
  <c r="N80" i="11"/>
  <c r="O75" i="10" l="1"/>
  <c r="P61" i="11"/>
  <c r="AA33" i="18" l="1"/>
  <c r="AA32"/>
  <c r="Q54" i="15"/>
  <c r="Q55"/>
  <c r="Q56"/>
  <c r="Q57"/>
  <c r="Q58"/>
  <c r="Q59"/>
  <c r="Q60"/>
  <c r="S60" s="1"/>
  <c r="U60" s="1"/>
  <c r="Q61"/>
  <c r="S61" s="1"/>
  <c r="U61" s="1"/>
  <c r="Q62"/>
  <c r="S62" s="1"/>
  <c r="U62" s="1"/>
  <c r="Q63"/>
  <c r="S63" s="1"/>
  <c r="U63" s="1"/>
  <c r="Q64"/>
  <c r="S64" s="1"/>
  <c r="U64" s="1"/>
  <c r="Q65"/>
  <c r="S65" s="1"/>
  <c r="U65" s="1"/>
  <c r="Q66"/>
  <c r="S66" s="1"/>
  <c r="U66" s="1"/>
  <c r="S58" l="1"/>
  <c r="U58" s="1"/>
  <c r="S56"/>
  <c r="U56" s="1"/>
  <c r="S54"/>
  <c r="U54" s="1"/>
  <c r="S59"/>
  <c r="U59" s="1"/>
  <c r="S57"/>
  <c r="U57" s="1"/>
  <c r="S55"/>
  <c r="U55" s="1"/>
  <c r="N45"/>
  <c r="O45"/>
  <c r="P45"/>
  <c r="N38"/>
  <c r="O38"/>
  <c r="P38"/>
  <c r="N33"/>
  <c r="O33"/>
  <c r="P33"/>
  <c r="N28"/>
  <c r="O28"/>
  <c r="P28"/>
  <c r="P19" l="1"/>
  <c r="N19"/>
  <c r="O19"/>
  <c r="AA30" i="18" l="1"/>
  <c r="AB30"/>
  <c r="AA31"/>
  <c r="Y42"/>
  <c r="AA42"/>
  <c r="Y41"/>
  <c r="Z41"/>
  <c r="AA41"/>
  <c r="AB41"/>
  <c r="W42"/>
  <c r="P74" i="15"/>
  <c r="R91" i="10" l="1"/>
  <c r="R90" i="19" s="1"/>
  <c r="R89" i="10"/>
  <c r="R88" i="19" s="1"/>
  <c r="R85" i="10"/>
  <c r="R84" i="19" s="1"/>
  <c r="R84" i="10"/>
  <c r="R83"/>
  <c r="R83" i="19" s="1"/>
  <c r="R82" i="10"/>
  <c r="R82" i="19" s="1"/>
  <c r="R81" i="10"/>
  <c r="R81" i="19" s="1"/>
  <c r="R80" i="10"/>
  <c r="R80" i="19" s="1"/>
  <c r="R79" i="10"/>
  <c r="R79" i="19" s="1"/>
  <c r="R78" i="10"/>
  <c r="R78" i="19" s="1"/>
  <c r="R77" i="10"/>
  <c r="R77" i="19" s="1"/>
  <c r="R76" i="10"/>
  <c r="R76" i="19" s="1"/>
  <c r="R74" i="10"/>
  <c r="R74" i="19" s="1"/>
  <c r="R73" i="10"/>
  <c r="R73" i="19" s="1"/>
  <c r="R72" i="10"/>
  <c r="R72" i="19" s="1"/>
  <c r="R71" i="10"/>
  <c r="R71" i="19" s="1"/>
  <c r="R70" i="10"/>
  <c r="R70" i="19" s="1"/>
  <c r="R68" i="10"/>
  <c r="R68" i="19" s="1"/>
  <c r="R67" i="10"/>
  <c r="R66"/>
  <c r="R66" i="19" s="1"/>
  <c r="R65" i="10"/>
  <c r="R65" i="19" s="1"/>
  <c r="R64" i="10"/>
  <c r="R64" i="19" s="1"/>
  <c r="R63" i="10"/>
  <c r="R63" i="19" s="1"/>
  <c r="R62" i="10"/>
  <c r="R62" i="19" s="1"/>
  <c r="R61" i="10"/>
  <c r="R61" i="19" s="1"/>
  <c r="R60" i="10"/>
  <c r="R60" i="19" s="1"/>
  <c r="R59" i="10"/>
  <c r="R58"/>
  <c r="R58" i="19" s="1"/>
  <c r="R57" i="10"/>
  <c r="R57" i="19" s="1"/>
  <c r="R56" i="10"/>
  <c r="R56" i="19" s="1"/>
  <c r="R51" i="10"/>
  <c r="R51" i="19" s="1"/>
  <c r="R50" i="10"/>
  <c r="R50" i="19" s="1"/>
  <c r="R49" i="10"/>
  <c r="R49" i="19" s="1"/>
  <c r="R48" i="10"/>
  <c r="R48" i="19" s="1"/>
  <c r="R47" i="10"/>
  <c r="R47" i="19" s="1"/>
  <c r="R45" i="10"/>
  <c r="R45" i="19" s="1"/>
  <c r="R44" i="10"/>
  <c r="R44" i="19" s="1"/>
  <c r="R43" i="10"/>
  <c r="R43" i="19" s="1"/>
  <c r="R42" i="10"/>
  <c r="R42" i="19" s="1"/>
  <c r="R41" i="10"/>
  <c r="R41" i="19" s="1"/>
  <c r="R40" i="10"/>
  <c r="R40" i="19" s="1"/>
  <c r="R38" i="10"/>
  <c r="R38" i="19" s="1"/>
  <c r="R37" i="10"/>
  <c r="R37" i="19" s="1"/>
  <c r="R36" i="10"/>
  <c r="R36" i="19" s="1"/>
  <c r="R35" i="10"/>
  <c r="R35" i="19" s="1"/>
  <c r="R33" i="10"/>
  <c r="R33" i="19" s="1"/>
  <c r="R32" i="10"/>
  <c r="R32" i="19" s="1"/>
  <c r="R31" i="10"/>
  <c r="R31" i="19" s="1"/>
  <c r="R30" i="10"/>
  <c r="R30" i="19" s="1"/>
  <c r="R28" i="10"/>
  <c r="R27"/>
  <c r="R27" i="19" s="1"/>
  <c r="R26" i="10"/>
  <c r="R26" i="19" s="1"/>
  <c r="R25" i="10"/>
  <c r="R25" i="19" s="1"/>
  <c r="R24" i="10"/>
  <c r="R24" i="19" s="1"/>
  <c r="R23" i="10"/>
  <c r="R22"/>
  <c r="R22" i="19" s="1"/>
  <c r="T97" i="10"/>
  <c r="T97" i="19" s="1"/>
  <c r="T96" i="10"/>
  <c r="T96" i="19" s="1"/>
  <c r="T94" i="10"/>
  <c r="T94" i="19" s="1"/>
  <c r="T91" i="10"/>
  <c r="T90" i="19" s="1"/>
  <c r="T90" i="10"/>
  <c r="T89"/>
  <c r="T88" i="19" s="1"/>
  <c r="T85" i="10"/>
  <c r="T84" i="19" s="1"/>
  <c r="T84" i="10"/>
  <c r="T91" i="19" s="1"/>
  <c r="T83" i="10"/>
  <c r="T83" i="19" s="1"/>
  <c r="T82" i="10"/>
  <c r="T82" i="19" s="1"/>
  <c r="T81" i="10"/>
  <c r="T80"/>
  <c r="T80" i="19" s="1"/>
  <c r="T79" i="10"/>
  <c r="T79" i="19" s="1"/>
  <c r="T78" i="10"/>
  <c r="T78" i="19" s="1"/>
  <c r="T77" i="10"/>
  <c r="T77" i="19" s="1"/>
  <c r="T76" i="10"/>
  <c r="T76" i="19" s="1"/>
  <c r="T74" i="10"/>
  <c r="T74" i="19" s="1"/>
  <c r="T73" i="10"/>
  <c r="T73" i="19" s="1"/>
  <c r="T72" i="10"/>
  <c r="T72" i="19" s="1"/>
  <c r="T71" i="10"/>
  <c r="T71" i="19" s="1"/>
  <c r="T70" i="10"/>
  <c r="T70" i="19" s="1"/>
  <c r="T68" i="10"/>
  <c r="T68" i="19" s="1"/>
  <c r="T67" i="10"/>
  <c r="T67" i="19" s="1"/>
  <c r="T66" i="10"/>
  <c r="T66" i="19" s="1"/>
  <c r="T65" i="10"/>
  <c r="T65" i="19" s="1"/>
  <c r="T64" i="10"/>
  <c r="T64" i="19" s="1"/>
  <c r="T63" i="10"/>
  <c r="T62"/>
  <c r="T62" i="19" s="1"/>
  <c r="T61" i="10"/>
  <c r="T61" i="19" s="1"/>
  <c r="T60" i="10"/>
  <c r="T60" i="19" s="1"/>
  <c r="T59" i="10"/>
  <c r="T59" i="19" s="1"/>
  <c r="T58" i="10"/>
  <c r="T58" i="19" s="1"/>
  <c r="T57" i="10"/>
  <c r="T56"/>
  <c r="T56" i="19" s="1"/>
  <c r="T51" i="10"/>
  <c r="T51" i="19" s="1"/>
  <c r="T50" i="10"/>
  <c r="T50" i="19" s="1"/>
  <c r="T49" i="10"/>
  <c r="T49" i="19" s="1"/>
  <c r="T48" i="10"/>
  <c r="T48" i="19" s="1"/>
  <c r="T47" i="10"/>
  <c r="T47" i="19" s="1"/>
  <c r="T45" i="10"/>
  <c r="T45" i="19" s="1"/>
  <c r="T44" i="10"/>
  <c r="T44" i="19" s="1"/>
  <c r="T43" i="10"/>
  <c r="T43" i="19" s="1"/>
  <c r="T42" i="10"/>
  <c r="T42" i="19" s="1"/>
  <c r="T41" i="10"/>
  <c r="T41" i="19" s="1"/>
  <c r="T40" i="10"/>
  <c r="T40" i="19" s="1"/>
  <c r="T38" i="10"/>
  <c r="T38" i="19" s="1"/>
  <c r="T37" i="10"/>
  <c r="T37" i="19" s="1"/>
  <c r="T36" i="10"/>
  <c r="T36" i="19" s="1"/>
  <c r="T35" i="10"/>
  <c r="T35" i="19" s="1"/>
  <c r="T33" i="10"/>
  <c r="T33" i="19" s="1"/>
  <c r="T32" i="10"/>
  <c r="T32" i="19" s="1"/>
  <c r="T31" i="10"/>
  <c r="T31" i="19" s="1"/>
  <c r="T30" i="10"/>
  <c r="T30" i="19" s="1"/>
  <c r="T28" i="10"/>
  <c r="T28" i="19" s="1"/>
  <c r="T27" i="10"/>
  <c r="T27" i="19" s="1"/>
  <c r="T26" i="10"/>
  <c r="T26" i="19" s="1"/>
  <c r="T25" i="10"/>
  <c r="T25" i="19" s="1"/>
  <c r="T24" i="10"/>
  <c r="T24" i="19" s="1"/>
  <c r="T23" i="10"/>
  <c r="T23" i="19" s="1"/>
  <c r="T22" i="10"/>
  <c r="T22" i="19" s="1"/>
  <c r="V97" i="10"/>
  <c r="V97" i="19" s="1"/>
  <c r="V96" i="10"/>
  <c r="V96" i="19" s="1"/>
  <c r="V95" i="10"/>
  <c r="V94"/>
  <c r="V94" i="19" s="1"/>
  <c r="V91" i="10"/>
  <c r="V90"/>
  <c r="V89" i="19" s="1"/>
  <c r="V89" i="10"/>
  <c r="V88" i="19" s="1"/>
  <c r="V85" i="10"/>
  <c r="V84" i="19" s="1"/>
  <c r="V84" i="10"/>
  <c r="V91" i="19" s="1"/>
  <c r="V83" i="10"/>
  <c r="V82"/>
  <c r="V82" i="19" s="1"/>
  <c r="V81" i="10"/>
  <c r="V81" i="19" s="1"/>
  <c r="V80" i="10"/>
  <c r="V80" i="19" s="1"/>
  <c r="V79" i="10"/>
  <c r="V79" i="19" s="1"/>
  <c r="V78" i="10"/>
  <c r="V78" i="19" s="1"/>
  <c r="V77" i="10"/>
  <c r="V77" i="19" s="1"/>
  <c r="V76" i="10"/>
  <c r="V76" i="19" s="1"/>
  <c r="V74" i="10"/>
  <c r="V74" i="19" s="1"/>
  <c r="V73" i="10"/>
  <c r="V73" i="19" s="1"/>
  <c r="V72" i="10"/>
  <c r="V72" i="19" s="1"/>
  <c r="V71" i="10"/>
  <c r="V71" i="19" s="1"/>
  <c r="V70" i="10"/>
  <c r="V70" i="19" s="1"/>
  <c r="V68" i="10"/>
  <c r="V68" i="19" s="1"/>
  <c r="V67" i="10"/>
  <c r="V66"/>
  <c r="V66" i="19" s="1"/>
  <c r="V65" i="10"/>
  <c r="V65" i="19" s="1"/>
  <c r="V64" i="10"/>
  <c r="V64" i="19" s="1"/>
  <c r="V63" i="10"/>
  <c r="V62"/>
  <c r="V62" i="19" s="1"/>
  <c r="V61" i="10"/>
  <c r="V61" i="19" s="1"/>
  <c r="V60" i="10"/>
  <c r="V60" i="19" s="1"/>
  <c r="V59" i="10"/>
  <c r="V59" i="19" s="1"/>
  <c r="V58" i="10"/>
  <c r="V58" i="19" s="1"/>
  <c r="V57" i="10"/>
  <c r="V57" i="19" s="1"/>
  <c r="V56" i="10"/>
  <c r="V56" i="19" s="1"/>
  <c r="V51" i="10"/>
  <c r="V51" i="19" s="1"/>
  <c r="V50" i="10"/>
  <c r="V50" i="19" s="1"/>
  <c r="V49" i="10"/>
  <c r="V49" i="19" s="1"/>
  <c r="V48" i="10"/>
  <c r="V48" i="19" s="1"/>
  <c r="V47" i="10"/>
  <c r="V47" i="19" s="1"/>
  <c r="V45" i="10"/>
  <c r="V45" i="19" s="1"/>
  <c r="V44" i="10"/>
  <c r="V44" i="19" s="1"/>
  <c r="V43" i="10"/>
  <c r="V42"/>
  <c r="V42" i="19" s="1"/>
  <c r="V41" i="10"/>
  <c r="V41" i="19" s="1"/>
  <c r="V40" i="10"/>
  <c r="V40" i="19" s="1"/>
  <c r="V38" i="10"/>
  <c r="V38" i="19" s="1"/>
  <c r="V37" i="10"/>
  <c r="V37" i="19" s="1"/>
  <c r="V36" i="10"/>
  <c r="V36" i="19" s="1"/>
  <c r="V35" i="10"/>
  <c r="V35" i="19" s="1"/>
  <c r="V33" i="10"/>
  <c r="V33" i="19" s="1"/>
  <c r="V32" i="10"/>
  <c r="V32" i="19" s="1"/>
  <c r="V31" i="10"/>
  <c r="V30"/>
  <c r="V30" i="19" s="1"/>
  <c r="V28" i="10"/>
  <c r="V28" i="19" s="1"/>
  <c r="V27" i="10"/>
  <c r="V27" i="19" s="1"/>
  <c r="V26" i="10"/>
  <c r="V26" i="19" s="1"/>
  <c r="V25" i="10"/>
  <c r="V25" i="19" s="1"/>
  <c r="V24" i="10"/>
  <c r="V24" i="19" s="1"/>
  <c r="V23" i="10"/>
  <c r="V23" i="19" s="1"/>
  <c r="V22" i="10"/>
  <c r="V22" i="19" s="1"/>
  <c r="X97" i="10"/>
  <c r="X97" i="19" s="1"/>
  <c r="X96" i="10"/>
  <c r="X96" i="19" s="1"/>
  <c r="X95" i="10"/>
  <c r="X94"/>
  <c r="X94" i="19" s="1"/>
  <c r="X91" i="10"/>
  <c r="X90" i="19" s="1"/>
  <c r="X90" i="10"/>
  <c r="X89" i="19" s="1"/>
  <c r="X89" i="10"/>
  <c r="X88" i="19" s="1"/>
  <c r="X85" i="10"/>
  <c r="X84" i="19" s="1"/>
  <c r="X84" i="10"/>
  <c r="X91" i="19" s="1"/>
  <c r="X83" i="10"/>
  <c r="X83" i="19" s="1"/>
  <c r="X82" i="10"/>
  <c r="X82" i="19" s="1"/>
  <c r="X81" i="10"/>
  <c r="X81" i="19" s="1"/>
  <c r="X80" i="10"/>
  <c r="X80" i="19" s="1"/>
  <c r="X79" i="10"/>
  <c r="X79" i="19" s="1"/>
  <c r="X78" i="10"/>
  <c r="X78" i="19" s="1"/>
  <c r="X77" i="10"/>
  <c r="X77" i="19" s="1"/>
  <c r="X76" i="10"/>
  <c r="X76" i="19" s="1"/>
  <c r="X74" i="10"/>
  <c r="X74" i="19" s="1"/>
  <c r="X73" i="10"/>
  <c r="X73" i="19" s="1"/>
  <c r="X72" i="10"/>
  <c r="X72" i="19" s="1"/>
  <c r="X71" i="10"/>
  <c r="X71" i="19" s="1"/>
  <c r="X70" i="10"/>
  <c r="X70" i="19" s="1"/>
  <c r="X68" i="10"/>
  <c r="X68" i="19" s="1"/>
  <c r="X67" i="10"/>
  <c r="X67" i="19" s="1"/>
  <c r="X66" i="10"/>
  <c r="X66" i="19" s="1"/>
  <c r="X65" i="10"/>
  <c r="X65" i="19" s="1"/>
  <c r="X64" i="10"/>
  <c r="X64" i="19" s="1"/>
  <c r="X63" i="10"/>
  <c r="X62"/>
  <c r="X62" i="19" s="1"/>
  <c r="X61" i="10"/>
  <c r="X61" i="19" s="1"/>
  <c r="X60" i="10"/>
  <c r="X60" i="19" s="1"/>
  <c r="X59" i="10"/>
  <c r="X58"/>
  <c r="X58" i="19" s="1"/>
  <c r="X57" i="10"/>
  <c r="X57" i="19" s="1"/>
  <c r="X56" i="10"/>
  <c r="X56" i="19" s="1"/>
  <c r="X51" i="10"/>
  <c r="X51" i="19" s="1"/>
  <c r="X50" i="10"/>
  <c r="X50" i="19" s="1"/>
  <c r="X49" i="10"/>
  <c r="X49" i="19" s="1"/>
  <c r="X48" i="10"/>
  <c r="X48" i="19" s="1"/>
  <c r="X47" i="10"/>
  <c r="X47" i="19" s="1"/>
  <c r="X45" i="10"/>
  <c r="X45" i="19" s="1"/>
  <c r="X44" i="10"/>
  <c r="X44" i="19" s="1"/>
  <c r="X43" i="10"/>
  <c r="X43" i="19" s="1"/>
  <c r="X42" i="10"/>
  <c r="X42" i="19" s="1"/>
  <c r="X41" i="10"/>
  <c r="X41" i="19" s="1"/>
  <c r="X40" i="10"/>
  <c r="X40" i="19" s="1"/>
  <c r="X38" i="10"/>
  <c r="X38" i="19" s="1"/>
  <c r="X37" i="10"/>
  <c r="X37" i="19" s="1"/>
  <c r="X36" i="10"/>
  <c r="X36" i="19" s="1"/>
  <c r="X35" i="10"/>
  <c r="X35" i="19" s="1"/>
  <c r="X33" i="10"/>
  <c r="X33" i="19" s="1"/>
  <c r="X32" i="10"/>
  <c r="X32" i="19" s="1"/>
  <c r="X31" i="10"/>
  <c r="X31" i="19" s="1"/>
  <c r="X30" i="10"/>
  <c r="X30" i="19" s="1"/>
  <c r="X28" i="10"/>
  <c r="X27"/>
  <c r="X27" i="19" s="1"/>
  <c r="X26" i="10"/>
  <c r="X26" i="19" s="1"/>
  <c r="X25" i="10"/>
  <c r="X25" i="19" s="1"/>
  <c r="X24" i="10"/>
  <c r="X24" i="19" s="1"/>
  <c r="X23" i="10"/>
  <c r="X23" i="19" s="1"/>
  <c r="X22" i="10"/>
  <c r="X22" i="19" s="1"/>
  <c r="N15" i="16"/>
  <c r="M15"/>
  <c r="L15"/>
  <c r="K15"/>
  <c r="J15"/>
  <c r="I15"/>
  <c r="H15"/>
  <c r="G15"/>
  <c r="F15"/>
  <c r="E15"/>
  <c r="V104" i="20"/>
  <c r="T104"/>
  <c r="R104"/>
  <c r="P104"/>
  <c r="N104"/>
  <c r="V102"/>
  <c r="T102"/>
  <c r="R102"/>
  <c r="P102"/>
  <c r="N102"/>
  <c r="L102"/>
  <c r="J102"/>
  <c r="H102"/>
  <c r="F102"/>
  <c r="D102"/>
  <c r="V101"/>
  <c r="T101"/>
  <c r="R101"/>
  <c r="P101"/>
  <c r="N101"/>
  <c r="L101"/>
  <c r="J101"/>
  <c r="H101"/>
  <c r="F101"/>
  <c r="D101"/>
  <c r="V100"/>
  <c r="T100"/>
  <c r="R100"/>
  <c r="P100"/>
  <c r="N100"/>
  <c r="L100"/>
  <c r="J100"/>
  <c r="H100"/>
  <c r="F100"/>
  <c r="D100"/>
  <c r="V99"/>
  <c r="T99"/>
  <c r="R99"/>
  <c r="P99"/>
  <c r="N99"/>
  <c r="L99"/>
  <c r="J99"/>
  <c r="H99"/>
  <c r="F99"/>
  <c r="D99"/>
  <c r="V96"/>
  <c r="T96"/>
  <c r="R96"/>
  <c r="P96"/>
  <c r="N96"/>
  <c r="L96"/>
  <c r="J96"/>
  <c r="H96"/>
  <c r="F96"/>
  <c r="D96"/>
  <c r="V95"/>
  <c r="T95"/>
  <c r="R95"/>
  <c r="P95"/>
  <c r="N95"/>
  <c r="L95"/>
  <c r="J95"/>
  <c r="H95"/>
  <c r="F95"/>
  <c r="D95"/>
  <c r="V94"/>
  <c r="T94"/>
  <c r="R94"/>
  <c r="P94"/>
  <c r="N94"/>
  <c r="L94"/>
  <c r="J94"/>
  <c r="H94"/>
  <c r="F94"/>
  <c r="D94"/>
  <c r="V93"/>
  <c r="T93"/>
  <c r="R93"/>
  <c r="P93"/>
  <c r="N93"/>
  <c r="L93"/>
  <c r="J93"/>
  <c r="H93"/>
  <c r="F93"/>
  <c r="D93"/>
  <c r="V88"/>
  <c r="T88"/>
  <c r="R88"/>
  <c r="P88"/>
  <c r="N88"/>
  <c r="L88"/>
  <c r="J88"/>
  <c r="H88"/>
  <c r="F88"/>
  <c r="D88"/>
  <c r="V87"/>
  <c r="T87"/>
  <c r="R87"/>
  <c r="P87"/>
  <c r="N87"/>
  <c r="L87"/>
  <c r="J87"/>
  <c r="H87"/>
  <c r="F87"/>
  <c r="D87"/>
  <c r="V86"/>
  <c r="T86"/>
  <c r="R86"/>
  <c r="P86"/>
  <c r="N86"/>
  <c r="L86"/>
  <c r="J86"/>
  <c r="H86"/>
  <c r="F86"/>
  <c r="D86"/>
  <c r="V85"/>
  <c r="T85"/>
  <c r="R85"/>
  <c r="P85"/>
  <c r="N85"/>
  <c r="L85"/>
  <c r="J85"/>
  <c r="H85"/>
  <c r="F85"/>
  <c r="D85"/>
  <c r="V84"/>
  <c r="T84"/>
  <c r="R84"/>
  <c r="P84"/>
  <c r="N84"/>
  <c r="L84"/>
  <c r="J84"/>
  <c r="H84"/>
  <c r="F84"/>
  <c r="D84"/>
  <c r="V83"/>
  <c r="T83"/>
  <c r="R83"/>
  <c r="P83"/>
  <c r="N83"/>
  <c r="L83"/>
  <c r="J83"/>
  <c r="H83"/>
  <c r="F83"/>
  <c r="D83"/>
  <c r="V82"/>
  <c r="T82"/>
  <c r="R82"/>
  <c r="P82"/>
  <c r="N82"/>
  <c r="L82"/>
  <c r="J82"/>
  <c r="H82"/>
  <c r="F82"/>
  <c r="D82"/>
  <c r="V81"/>
  <c r="T81"/>
  <c r="R81"/>
  <c r="P81"/>
  <c r="N81"/>
  <c r="L81"/>
  <c r="J81"/>
  <c r="H81"/>
  <c r="F81"/>
  <c r="D81"/>
  <c r="V79"/>
  <c r="T79"/>
  <c r="R79"/>
  <c r="P79"/>
  <c r="N79"/>
  <c r="L79"/>
  <c r="J79"/>
  <c r="H79"/>
  <c r="F79"/>
  <c r="D79"/>
  <c r="V78"/>
  <c r="T78"/>
  <c r="R78"/>
  <c r="P78"/>
  <c r="N78"/>
  <c r="L78"/>
  <c r="J78"/>
  <c r="H78"/>
  <c r="F78"/>
  <c r="D78"/>
  <c r="V77"/>
  <c r="T77"/>
  <c r="R77"/>
  <c r="P77"/>
  <c r="N77"/>
  <c r="L77"/>
  <c r="J77"/>
  <c r="H77"/>
  <c r="F77"/>
  <c r="D77"/>
  <c r="V76"/>
  <c r="T76"/>
  <c r="R76"/>
  <c r="P76"/>
  <c r="N76"/>
  <c r="L76"/>
  <c r="J76"/>
  <c r="H76"/>
  <c r="F76"/>
  <c r="D76"/>
  <c r="V75"/>
  <c r="T75"/>
  <c r="R75"/>
  <c r="P75"/>
  <c r="N75"/>
  <c r="L75"/>
  <c r="J75"/>
  <c r="H75"/>
  <c r="F75"/>
  <c r="D75"/>
  <c r="V73"/>
  <c r="T73"/>
  <c r="R73"/>
  <c r="P73"/>
  <c r="N73"/>
  <c r="L73"/>
  <c r="J73"/>
  <c r="H73"/>
  <c r="F73"/>
  <c r="D73"/>
  <c r="V72"/>
  <c r="T72"/>
  <c r="R72"/>
  <c r="P72"/>
  <c r="N72"/>
  <c r="L72"/>
  <c r="J72"/>
  <c r="H72"/>
  <c r="F72"/>
  <c r="D72"/>
  <c r="V71"/>
  <c r="T71"/>
  <c r="R71"/>
  <c r="P71"/>
  <c r="N71"/>
  <c r="L71"/>
  <c r="J71"/>
  <c r="H71"/>
  <c r="F71"/>
  <c r="D71"/>
  <c r="V70"/>
  <c r="T70"/>
  <c r="R70"/>
  <c r="P70"/>
  <c r="N70"/>
  <c r="L70"/>
  <c r="J70"/>
  <c r="H70"/>
  <c r="F70"/>
  <c r="D70"/>
  <c r="V69"/>
  <c r="T69"/>
  <c r="R69"/>
  <c r="P69"/>
  <c r="N69"/>
  <c r="L69"/>
  <c r="J69"/>
  <c r="H69"/>
  <c r="F69"/>
  <c r="D69"/>
  <c r="V68"/>
  <c r="T68"/>
  <c r="R68"/>
  <c r="P68"/>
  <c r="N68"/>
  <c r="L68"/>
  <c r="J68"/>
  <c r="H68"/>
  <c r="F68"/>
  <c r="D68"/>
  <c r="V67"/>
  <c r="T67"/>
  <c r="R67"/>
  <c r="P67"/>
  <c r="N67"/>
  <c r="L67"/>
  <c r="J67"/>
  <c r="H67"/>
  <c r="F67"/>
  <c r="D67"/>
  <c r="V66"/>
  <c r="T66"/>
  <c r="R66"/>
  <c r="P66"/>
  <c r="N66"/>
  <c r="L66"/>
  <c r="J66"/>
  <c r="H66"/>
  <c r="F66"/>
  <c r="D66"/>
  <c r="V65"/>
  <c r="T65"/>
  <c r="R65"/>
  <c r="P65"/>
  <c r="N65"/>
  <c r="L65"/>
  <c r="J65"/>
  <c r="H65"/>
  <c r="F65"/>
  <c r="D65"/>
  <c r="V64"/>
  <c r="T64"/>
  <c r="R64"/>
  <c r="P64"/>
  <c r="N64"/>
  <c r="L64"/>
  <c r="J64"/>
  <c r="H64"/>
  <c r="F64"/>
  <c r="D64"/>
  <c r="V63"/>
  <c r="T63"/>
  <c r="R63"/>
  <c r="P63"/>
  <c r="N63"/>
  <c r="L63"/>
  <c r="J63"/>
  <c r="H63"/>
  <c r="F63"/>
  <c r="D63"/>
  <c r="V62"/>
  <c r="T62"/>
  <c r="R62"/>
  <c r="P62"/>
  <c r="N62"/>
  <c r="L62"/>
  <c r="J62"/>
  <c r="H62"/>
  <c r="F62"/>
  <c r="D62"/>
  <c r="T61"/>
  <c r="R61"/>
  <c r="P61"/>
  <c r="L61"/>
  <c r="J61"/>
  <c r="H61"/>
  <c r="F61"/>
  <c r="D61"/>
  <c r="V56"/>
  <c r="T56"/>
  <c r="R56"/>
  <c r="P56"/>
  <c r="N56"/>
  <c r="L56"/>
  <c r="J56"/>
  <c r="H56"/>
  <c r="F56"/>
  <c r="D56"/>
  <c r="V55"/>
  <c r="T55"/>
  <c r="R55"/>
  <c r="P55"/>
  <c r="N55"/>
  <c r="L55"/>
  <c r="J55"/>
  <c r="H55"/>
  <c r="F55"/>
  <c r="D55"/>
  <c r="V54"/>
  <c r="T54"/>
  <c r="R54"/>
  <c r="P54"/>
  <c r="N54"/>
  <c r="L54"/>
  <c r="J54"/>
  <c r="H54"/>
  <c r="F54"/>
  <c r="D54"/>
  <c r="V53"/>
  <c r="T53"/>
  <c r="R53"/>
  <c r="P53"/>
  <c r="N53"/>
  <c r="L53"/>
  <c r="J53"/>
  <c r="H53"/>
  <c r="F53"/>
  <c r="D53"/>
  <c r="V52"/>
  <c r="T52"/>
  <c r="R52"/>
  <c r="P52"/>
  <c r="N52"/>
  <c r="L52"/>
  <c r="J52"/>
  <c r="H52"/>
  <c r="F52"/>
  <c r="D52"/>
  <c r="L51"/>
  <c r="V50"/>
  <c r="T50"/>
  <c r="R50"/>
  <c r="P50"/>
  <c r="N50"/>
  <c r="L50"/>
  <c r="J50"/>
  <c r="H50"/>
  <c r="F50"/>
  <c r="D50"/>
  <c r="V49"/>
  <c r="T49"/>
  <c r="R49"/>
  <c r="P49"/>
  <c r="N49"/>
  <c r="L49"/>
  <c r="J49"/>
  <c r="H49"/>
  <c r="F49"/>
  <c r="D49"/>
  <c r="V48"/>
  <c r="T48"/>
  <c r="R48"/>
  <c r="P48"/>
  <c r="N48"/>
  <c r="L48"/>
  <c r="J48"/>
  <c r="H48"/>
  <c r="F48"/>
  <c r="D48"/>
  <c r="V47"/>
  <c r="T47"/>
  <c r="R47"/>
  <c r="P47"/>
  <c r="N47"/>
  <c r="L47"/>
  <c r="J47"/>
  <c r="H47"/>
  <c r="F47"/>
  <c r="D47"/>
  <c r="V46"/>
  <c r="T46"/>
  <c r="R46"/>
  <c r="P46"/>
  <c r="N46"/>
  <c r="L46"/>
  <c r="J46"/>
  <c r="H46"/>
  <c r="F46"/>
  <c r="D46"/>
  <c r="V45"/>
  <c r="T45"/>
  <c r="R45"/>
  <c r="P45"/>
  <c r="N45"/>
  <c r="L45"/>
  <c r="J45"/>
  <c r="H45"/>
  <c r="F45"/>
  <c r="D45"/>
  <c r="V44"/>
  <c r="T44"/>
  <c r="R44"/>
  <c r="P44"/>
  <c r="N44"/>
  <c r="L44"/>
  <c r="J44"/>
  <c r="H44"/>
  <c r="F44"/>
  <c r="D44"/>
  <c r="V43"/>
  <c r="T43"/>
  <c r="R43"/>
  <c r="P43"/>
  <c r="N43"/>
  <c r="L43"/>
  <c r="J43"/>
  <c r="H43"/>
  <c r="F43"/>
  <c r="D43"/>
  <c r="V42"/>
  <c r="T42"/>
  <c r="R42"/>
  <c r="P42"/>
  <c r="N42"/>
  <c r="L42"/>
  <c r="J42"/>
  <c r="H42"/>
  <c r="F42"/>
  <c r="D42"/>
  <c r="L41"/>
  <c r="V40"/>
  <c r="T40"/>
  <c r="R40"/>
  <c r="P40"/>
  <c r="N40"/>
  <c r="L40"/>
  <c r="J40"/>
  <c r="H40"/>
  <c r="F40"/>
  <c r="D40"/>
  <c r="V39"/>
  <c r="T39"/>
  <c r="R39"/>
  <c r="P39"/>
  <c r="N39"/>
  <c r="L39"/>
  <c r="J39"/>
  <c r="H39"/>
  <c r="F39"/>
  <c r="D39"/>
  <c r="V38"/>
  <c r="T38"/>
  <c r="R38"/>
  <c r="P38"/>
  <c r="N38"/>
  <c r="L38"/>
  <c r="J38"/>
  <c r="H38"/>
  <c r="F38"/>
  <c r="D38"/>
  <c r="V37"/>
  <c r="T37"/>
  <c r="R37"/>
  <c r="P37"/>
  <c r="N37"/>
  <c r="L37"/>
  <c r="J37"/>
  <c r="H37"/>
  <c r="F37"/>
  <c r="D37"/>
  <c r="V36"/>
  <c r="T36"/>
  <c r="R36"/>
  <c r="P36"/>
  <c r="N36"/>
  <c r="L36"/>
  <c r="J36"/>
  <c r="H36"/>
  <c r="F36"/>
  <c r="D36"/>
  <c r="L35"/>
  <c r="V34"/>
  <c r="T34"/>
  <c r="R34"/>
  <c r="P34"/>
  <c r="N34"/>
  <c r="L34"/>
  <c r="J34"/>
  <c r="H34"/>
  <c r="F34"/>
  <c r="D34"/>
  <c r="V33"/>
  <c r="T33"/>
  <c r="R33"/>
  <c r="P33"/>
  <c r="N33"/>
  <c r="L33"/>
  <c r="J33"/>
  <c r="H33"/>
  <c r="F33"/>
  <c r="D33"/>
  <c r="V32"/>
  <c r="T32"/>
  <c r="R32"/>
  <c r="P32"/>
  <c r="N32"/>
  <c r="L32"/>
  <c r="J32"/>
  <c r="H32"/>
  <c r="F32"/>
  <c r="D32"/>
  <c r="V31"/>
  <c r="T31"/>
  <c r="R31"/>
  <c r="P31"/>
  <c r="N31"/>
  <c r="L31"/>
  <c r="J31"/>
  <c r="H31"/>
  <c r="F31"/>
  <c r="D31"/>
  <c r="V29"/>
  <c r="T29"/>
  <c r="R29"/>
  <c r="P29"/>
  <c r="N29"/>
  <c r="L29"/>
  <c r="J29"/>
  <c r="H29"/>
  <c r="F29"/>
  <c r="D29"/>
  <c r="V28"/>
  <c r="T28"/>
  <c r="R28"/>
  <c r="P28"/>
  <c r="N28"/>
  <c r="L28"/>
  <c r="J28"/>
  <c r="H28"/>
  <c r="F28"/>
  <c r="D28"/>
  <c r="V27"/>
  <c r="T27"/>
  <c r="R27"/>
  <c r="P27"/>
  <c r="N27"/>
  <c r="L27"/>
  <c r="J27"/>
  <c r="H27"/>
  <c r="F27"/>
  <c r="D27"/>
  <c r="V26"/>
  <c r="T26"/>
  <c r="R26"/>
  <c r="P26"/>
  <c r="N26"/>
  <c r="L26"/>
  <c r="J26"/>
  <c r="H26"/>
  <c r="F26"/>
  <c r="D26"/>
  <c r="V25"/>
  <c r="T25"/>
  <c r="R25"/>
  <c r="P25"/>
  <c r="N25"/>
  <c r="L25"/>
  <c r="J25"/>
  <c r="H25"/>
  <c r="F25"/>
  <c r="D25"/>
  <c r="V24"/>
  <c r="T24"/>
  <c r="R24"/>
  <c r="P24"/>
  <c r="N24"/>
  <c r="L24"/>
  <c r="J24"/>
  <c r="H24"/>
  <c r="F24"/>
  <c r="D24"/>
  <c r="V23"/>
  <c r="T23"/>
  <c r="R23"/>
  <c r="P23"/>
  <c r="N23"/>
  <c r="L23"/>
  <c r="J23"/>
  <c r="H23"/>
  <c r="F23"/>
  <c r="D23"/>
  <c r="V22"/>
  <c r="T22"/>
  <c r="R22"/>
  <c r="P22"/>
  <c r="N22"/>
  <c r="L22"/>
  <c r="J22"/>
  <c r="H22"/>
  <c r="F22"/>
  <c r="D22"/>
  <c r="W97" i="19"/>
  <c r="U97"/>
  <c r="S97"/>
  <c r="O97"/>
  <c r="M97"/>
  <c r="K97"/>
  <c r="I97"/>
  <c r="G97"/>
  <c r="E97"/>
  <c r="W96"/>
  <c r="U96"/>
  <c r="S96"/>
  <c r="O96"/>
  <c r="M96"/>
  <c r="K96"/>
  <c r="I96"/>
  <c r="G96"/>
  <c r="E96"/>
  <c r="O95"/>
  <c r="M95"/>
  <c r="K95"/>
  <c r="I95"/>
  <c r="G95"/>
  <c r="E95"/>
  <c r="W94"/>
  <c r="U94"/>
  <c r="S94"/>
  <c r="O94"/>
  <c r="M94"/>
  <c r="K94"/>
  <c r="I94"/>
  <c r="G94"/>
  <c r="E94"/>
  <c r="W84"/>
  <c r="U84"/>
  <c r="S84"/>
  <c r="Q84"/>
  <c r="O84"/>
  <c r="M84"/>
  <c r="K84"/>
  <c r="I84"/>
  <c r="G84"/>
  <c r="E84"/>
  <c r="W91"/>
  <c r="U91"/>
  <c r="S91"/>
  <c r="R91"/>
  <c r="Q91"/>
  <c r="O91"/>
  <c r="M91"/>
  <c r="K91"/>
  <c r="I91"/>
  <c r="G91"/>
  <c r="E91"/>
  <c r="W90"/>
  <c r="V90"/>
  <c r="U90"/>
  <c r="S90"/>
  <c r="Q90"/>
  <c r="O90"/>
  <c r="M90"/>
  <c r="K90"/>
  <c r="I90"/>
  <c r="G90"/>
  <c r="E90"/>
  <c r="W89"/>
  <c r="U89"/>
  <c r="T89"/>
  <c r="S89"/>
  <c r="O89"/>
  <c r="M89"/>
  <c r="K89"/>
  <c r="I89"/>
  <c r="G89"/>
  <c r="E89"/>
  <c r="W88"/>
  <c r="U88"/>
  <c r="S88"/>
  <c r="Q88"/>
  <c r="O88"/>
  <c r="M88"/>
  <c r="K88"/>
  <c r="I88"/>
  <c r="G88"/>
  <c r="E88"/>
  <c r="W83"/>
  <c r="V83"/>
  <c r="U83"/>
  <c r="S83"/>
  <c r="Q83"/>
  <c r="O83"/>
  <c r="M83"/>
  <c r="K83"/>
  <c r="I83"/>
  <c r="G83"/>
  <c r="W82"/>
  <c r="U82"/>
  <c r="S82"/>
  <c r="Q82"/>
  <c r="O82"/>
  <c r="M82"/>
  <c r="K82"/>
  <c r="I82"/>
  <c r="G82"/>
  <c r="W81"/>
  <c r="U81"/>
  <c r="T81"/>
  <c r="S81"/>
  <c r="Q81"/>
  <c r="O81"/>
  <c r="M81"/>
  <c r="K81"/>
  <c r="I81"/>
  <c r="G81"/>
  <c r="W80"/>
  <c r="U80"/>
  <c r="S80"/>
  <c r="Q80"/>
  <c r="O80"/>
  <c r="M80"/>
  <c r="K80"/>
  <c r="I80"/>
  <c r="G80"/>
  <c r="W79"/>
  <c r="U79"/>
  <c r="S79"/>
  <c r="Q79"/>
  <c r="O79"/>
  <c r="M79"/>
  <c r="K79"/>
  <c r="I79"/>
  <c r="G79"/>
  <c r="W78"/>
  <c r="U78"/>
  <c r="S78"/>
  <c r="Q78"/>
  <c r="O78"/>
  <c r="M78"/>
  <c r="K78"/>
  <c r="I78"/>
  <c r="G78"/>
  <c r="W77"/>
  <c r="U77"/>
  <c r="S77"/>
  <c r="Q77"/>
  <c r="O77"/>
  <c r="M77"/>
  <c r="K77"/>
  <c r="I77"/>
  <c r="G77"/>
  <c r="W76"/>
  <c r="U76"/>
  <c r="S76"/>
  <c r="Q76"/>
  <c r="O76"/>
  <c r="M76"/>
  <c r="K76"/>
  <c r="I76"/>
  <c r="G76"/>
  <c r="W74"/>
  <c r="U74"/>
  <c r="S74"/>
  <c r="Q74"/>
  <c r="O74"/>
  <c r="M74"/>
  <c r="K74"/>
  <c r="I74"/>
  <c r="G74"/>
  <c r="W73"/>
  <c r="U73"/>
  <c r="S73"/>
  <c r="Q73"/>
  <c r="O73"/>
  <c r="M73"/>
  <c r="K73"/>
  <c r="I73"/>
  <c r="G73"/>
  <c r="W72"/>
  <c r="U72"/>
  <c r="S72"/>
  <c r="Q72"/>
  <c r="O72"/>
  <c r="M72"/>
  <c r="K72"/>
  <c r="I72"/>
  <c r="G72"/>
  <c r="W71"/>
  <c r="U71"/>
  <c r="S71"/>
  <c r="Q71"/>
  <c r="O71"/>
  <c r="M71"/>
  <c r="K71"/>
  <c r="I71"/>
  <c r="G71"/>
  <c r="W70"/>
  <c r="U70"/>
  <c r="S70"/>
  <c r="Q70"/>
  <c r="O70"/>
  <c r="M70"/>
  <c r="K70"/>
  <c r="I70"/>
  <c r="G70"/>
  <c r="W68"/>
  <c r="U68"/>
  <c r="S68"/>
  <c r="Q68"/>
  <c r="O68"/>
  <c r="M68"/>
  <c r="K68"/>
  <c r="I68"/>
  <c r="G68"/>
  <c r="W67"/>
  <c r="V67"/>
  <c r="U67"/>
  <c r="S67"/>
  <c r="R67"/>
  <c r="Q67"/>
  <c r="O67"/>
  <c r="M67"/>
  <c r="K67"/>
  <c r="I67"/>
  <c r="G67"/>
  <c r="W66"/>
  <c r="U66"/>
  <c r="S66"/>
  <c r="Q66"/>
  <c r="O66"/>
  <c r="M66"/>
  <c r="K66"/>
  <c r="I66"/>
  <c r="G66"/>
  <c r="W65"/>
  <c r="U65"/>
  <c r="S65"/>
  <c r="Q65"/>
  <c r="O65"/>
  <c r="M65"/>
  <c r="K65"/>
  <c r="I65"/>
  <c r="G65"/>
  <c r="W64"/>
  <c r="U64"/>
  <c r="S64"/>
  <c r="Q64"/>
  <c r="O64"/>
  <c r="M64"/>
  <c r="K64"/>
  <c r="I64"/>
  <c r="G64"/>
  <c r="X63"/>
  <c r="W63"/>
  <c r="V63"/>
  <c r="U63"/>
  <c r="T63"/>
  <c r="S63"/>
  <c r="Q63"/>
  <c r="O63"/>
  <c r="M63"/>
  <c r="K63"/>
  <c r="I63"/>
  <c r="G63"/>
  <c r="W62"/>
  <c r="U62"/>
  <c r="S62"/>
  <c r="Q62"/>
  <c r="O62"/>
  <c r="M62"/>
  <c r="K62"/>
  <c r="I62"/>
  <c r="G62"/>
  <c r="W61"/>
  <c r="U61"/>
  <c r="S61"/>
  <c r="Q61"/>
  <c r="O61"/>
  <c r="M61"/>
  <c r="K61"/>
  <c r="I61"/>
  <c r="G61"/>
  <c r="W60"/>
  <c r="U60"/>
  <c r="S60"/>
  <c r="Q60"/>
  <c r="O60"/>
  <c r="M60"/>
  <c r="K60"/>
  <c r="I60"/>
  <c r="G60"/>
  <c r="X59"/>
  <c r="W59"/>
  <c r="U59"/>
  <c r="S59"/>
  <c r="R59"/>
  <c r="Q59"/>
  <c r="O59"/>
  <c r="M59"/>
  <c r="K59"/>
  <c r="I59"/>
  <c r="G59"/>
  <c r="W58"/>
  <c r="U58"/>
  <c r="S58"/>
  <c r="Q58"/>
  <c r="O58"/>
  <c r="M58"/>
  <c r="K58"/>
  <c r="I58"/>
  <c r="G58"/>
  <c r="W57"/>
  <c r="U57"/>
  <c r="T57"/>
  <c r="S57"/>
  <c r="Q57"/>
  <c r="O57"/>
  <c r="M57"/>
  <c r="K57"/>
  <c r="I57"/>
  <c r="G57"/>
  <c r="W56"/>
  <c r="U56"/>
  <c r="S56"/>
  <c r="Q56"/>
  <c r="O56"/>
  <c r="M56"/>
  <c r="K56"/>
  <c r="I56"/>
  <c r="G56"/>
  <c r="E83"/>
  <c r="E82"/>
  <c r="E81"/>
  <c r="E80"/>
  <c r="E79"/>
  <c r="E78"/>
  <c r="E77"/>
  <c r="E76"/>
  <c r="E74"/>
  <c r="E73"/>
  <c r="E72"/>
  <c r="E71"/>
  <c r="E70"/>
  <c r="E68"/>
  <c r="E67"/>
  <c r="E66"/>
  <c r="E65"/>
  <c r="E64"/>
  <c r="E63"/>
  <c r="E62"/>
  <c r="E61"/>
  <c r="E60"/>
  <c r="E59"/>
  <c r="E58"/>
  <c r="E57"/>
  <c r="E56"/>
  <c r="W51"/>
  <c r="U51"/>
  <c r="S51"/>
  <c r="Q51"/>
  <c r="O51"/>
  <c r="M51"/>
  <c r="K51"/>
  <c r="I51"/>
  <c r="G51"/>
  <c r="E51"/>
  <c r="W50"/>
  <c r="U50"/>
  <c r="S50"/>
  <c r="Q50"/>
  <c r="O50"/>
  <c r="M50"/>
  <c r="K50"/>
  <c r="I50"/>
  <c r="G50"/>
  <c r="E50"/>
  <c r="W49"/>
  <c r="U49"/>
  <c r="S49"/>
  <c r="Q49"/>
  <c r="O49"/>
  <c r="M49"/>
  <c r="K49"/>
  <c r="I49"/>
  <c r="G49"/>
  <c r="E49"/>
  <c r="W48"/>
  <c r="U48"/>
  <c r="S48"/>
  <c r="Q48"/>
  <c r="O48"/>
  <c r="M48"/>
  <c r="K48"/>
  <c r="I48"/>
  <c r="G48"/>
  <c r="E48"/>
  <c r="W47"/>
  <c r="U47"/>
  <c r="S47"/>
  <c r="Q47"/>
  <c r="O47"/>
  <c r="M47"/>
  <c r="K47"/>
  <c r="I47"/>
  <c r="G47"/>
  <c r="E47"/>
  <c r="W45"/>
  <c r="U45"/>
  <c r="S45"/>
  <c r="Q45"/>
  <c r="O45"/>
  <c r="M45"/>
  <c r="K45"/>
  <c r="I45"/>
  <c r="G45"/>
  <c r="E45"/>
  <c r="W44"/>
  <c r="U44"/>
  <c r="S44"/>
  <c r="Q44"/>
  <c r="O44"/>
  <c r="M44"/>
  <c r="K44"/>
  <c r="I44"/>
  <c r="G44"/>
  <c r="E44"/>
  <c r="W43"/>
  <c r="V43"/>
  <c r="U43"/>
  <c r="S43"/>
  <c r="Q43"/>
  <c r="O43"/>
  <c r="M43"/>
  <c r="K43"/>
  <c r="I43"/>
  <c r="G43"/>
  <c r="E43"/>
  <c r="W42"/>
  <c r="U42"/>
  <c r="S42"/>
  <c r="Q42"/>
  <c r="O42"/>
  <c r="M42"/>
  <c r="K42"/>
  <c r="I42"/>
  <c r="G42"/>
  <c r="E42"/>
  <c r="W41"/>
  <c r="U41"/>
  <c r="S41"/>
  <c r="Q41"/>
  <c r="O41"/>
  <c r="M41"/>
  <c r="K41"/>
  <c r="I41"/>
  <c r="G41"/>
  <c r="E41"/>
  <c r="W40"/>
  <c r="U40"/>
  <c r="S40"/>
  <c r="Q40"/>
  <c r="O40"/>
  <c r="M40"/>
  <c r="K40"/>
  <c r="I40"/>
  <c r="G40"/>
  <c r="E40"/>
  <c r="W38"/>
  <c r="U38"/>
  <c r="S38"/>
  <c r="Q38"/>
  <c r="O38"/>
  <c r="M38"/>
  <c r="K38"/>
  <c r="I38"/>
  <c r="G38"/>
  <c r="E38"/>
  <c r="W37"/>
  <c r="U37"/>
  <c r="S37"/>
  <c r="Q37"/>
  <c r="O37"/>
  <c r="M37"/>
  <c r="K37"/>
  <c r="I37"/>
  <c r="G37"/>
  <c r="E37"/>
  <c r="W36"/>
  <c r="U36"/>
  <c r="S36"/>
  <c r="Q36"/>
  <c r="O36"/>
  <c r="M36"/>
  <c r="K36"/>
  <c r="I36"/>
  <c r="G36"/>
  <c r="E36"/>
  <c r="W35"/>
  <c r="U35"/>
  <c r="S35"/>
  <c r="Q35"/>
  <c r="O35"/>
  <c r="M35"/>
  <c r="K35"/>
  <c r="I35"/>
  <c r="G35"/>
  <c r="E35"/>
  <c r="W33"/>
  <c r="U33"/>
  <c r="S33"/>
  <c r="Q33"/>
  <c r="O33"/>
  <c r="M33"/>
  <c r="K33"/>
  <c r="I33"/>
  <c r="G33"/>
  <c r="E33"/>
  <c r="W32"/>
  <c r="U32"/>
  <c r="S32"/>
  <c r="Q32"/>
  <c r="O32"/>
  <c r="M32"/>
  <c r="K32"/>
  <c r="I32"/>
  <c r="G32"/>
  <c r="E32"/>
  <c r="W31"/>
  <c r="V31"/>
  <c r="U31"/>
  <c r="S31"/>
  <c r="Q31"/>
  <c r="O31"/>
  <c r="M31"/>
  <c r="K31"/>
  <c r="I31"/>
  <c r="G31"/>
  <c r="E31"/>
  <c r="W30"/>
  <c r="U30"/>
  <c r="S30"/>
  <c r="Q30"/>
  <c r="O30"/>
  <c r="M30"/>
  <c r="K30"/>
  <c r="I30"/>
  <c r="G30"/>
  <c r="E30"/>
  <c r="X28"/>
  <c r="W28"/>
  <c r="U28"/>
  <c r="S28"/>
  <c r="R28"/>
  <c r="Q28"/>
  <c r="O28"/>
  <c r="M28"/>
  <c r="K28"/>
  <c r="I28"/>
  <c r="G28"/>
  <c r="E28"/>
  <c r="W27"/>
  <c r="U27"/>
  <c r="S27"/>
  <c r="Q27"/>
  <c r="O27"/>
  <c r="M27"/>
  <c r="K27"/>
  <c r="I27"/>
  <c r="G27"/>
  <c r="E27"/>
  <c r="W26"/>
  <c r="U26"/>
  <c r="S26"/>
  <c r="Q26"/>
  <c r="O26"/>
  <c r="M26"/>
  <c r="K26"/>
  <c r="I26"/>
  <c r="G26"/>
  <c r="E26"/>
  <c r="W25"/>
  <c r="U25"/>
  <c r="S25"/>
  <c r="Q25"/>
  <c r="O25"/>
  <c r="M25"/>
  <c r="K25"/>
  <c r="I25"/>
  <c r="G25"/>
  <c r="E25"/>
  <c r="W24"/>
  <c r="U24"/>
  <c r="S24"/>
  <c r="Q24"/>
  <c r="O24"/>
  <c r="M24"/>
  <c r="K24"/>
  <c r="I24"/>
  <c r="G24"/>
  <c r="E24"/>
  <c r="W23"/>
  <c r="U23"/>
  <c r="S23"/>
  <c r="R23"/>
  <c r="Q23"/>
  <c r="O23"/>
  <c r="M23"/>
  <c r="K23"/>
  <c r="I23"/>
  <c r="G23"/>
  <c r="E23"/>
  <c r="W22"/>
  <c r="U22"/>
  <c r="S22"/>
  <c r="Q22"/>
  <c r="O22"/>
  <c r="M22"/>
  <c r="K22"/>
  <c r="I22"/>
  <c r="G22"/>
  <c r="E22"/>
  <c r="W15"/>
  <c r="U15"/>
  <c r="S15"/>
  <c r="Q15"/>
  <c r="O15"/>
  <c r="M15"/>
  <c r="K15"/>
  <c r="I15"/>
  <c r="G15"/>
  <c r="E15"/>
  <c r="E14" i="22" l="1"/>
  <c r="E14" i="23" s="1"/>
  <c r="E14" i="15"/>
  <c r="R90" i="10"/>
  <c r="R89" i="19" s="1"/>
  <c r="Q89"/>
  <c r="Y66" i="15" l="1"/>
  <c r="Y64"/>
  <c r="Y60"/>
  <c r="Y67"/>
  <c r="Y65"/>
  <c r="Y63"/>
  <c r="Y61"/>
  <c r="Y62"/>
  <c r="Y58"/>
  <c r="Y56"/>
  <c r="Y54"/>
  <c r="Y59"/>
  <c r="Y57"/>
  <c r="Y55"/>
  <c r="O50" i="23"/>
  <c r="N50"/>
  <c r="M50"/>
  <c r="L50"/>
  <c r="K50"/>
  <c r="J50"/>
  <c r="I50"/>
  <c r="H50"/>
  <c r="G50"/>
  <c r="F50"/>
  <c r="E50"/>
  <c r="O49"/>
  <c r="N49"/>
  <c r="M49"/>
  <c r="L49"/>
  <c r="K49"/>
  <c r="J49"/>
  <c r="I49"/>
  <c r="H49"/>
  <c r="G49"/>
  <c r="F49"/>
  <c r="E49"/>
  <c r="O48"/>
  <c r="N48"/>
  <c r="M48"/>
  <c r="L48"/>
  <c r="K48"/>
  <c r="J48"/>
  <c r="I48"/>
  <c r="H48"/>
  <c r="G48"/>
  <c r="F48"/>
  <c r="E48"/>
  <c r="O47"/>
  <c r="N47"/>
  <c r="M47"/>
  <c r="L47"/>
  <c r="K47"/>
  <c r="J47"/>
  <c r="I47"/>
  <c r="H47"/>
  <c r="G47"/>
  <c r="F47"/>
  <c r="E47"/>
  <c r="O46"/>
  <c r="N46"/>
  <c r="M46"/>
  <c r="L46"/>
  <c r="K46"/>
  <c r="J46"/>
  <c r="I46"/>
  <c r="H46"/>
  <c r="G46"/>
  <c r="F46"/>
  <c r="E46"/>
  <c r="O44"/>
  <c r="N44"/>
  <c r="M44"/>
  <c r="L44"/>
  <c r="K44"/>
  <c r="J44"/>
  <c r="I44"/>
  <c r="H44"/>
  <c r="G44"/>
  <c r="F44"/>
  <c r="E44"/>
  <c r="O43"/>
  <c r="N43"/>
  <c r="M43"/>
  <c r="L43"/>
  <c r="K43"/>
  <c r="J43"/>
  <c r="I43"/>
  <c r="H43"/>
  <c r="G43"/>
  <c r="F43"/>
  <c r="E43"/>
  <c r="O42"/>
  <c r="N42"/>
  <c r="M42"/>
  <c r="L42"/>
  <c r="K42"/>
  <c r="J42"/>
  <c r="I42"/>
  <c r="H42"/>
  <c r="G42"/>
  <c r="F42"/>
  <c r="E42"/>
  <c r="O41"/>
  <c r="N41"/>
  <c r="M41"/>
  <c r="L41"/>
  <c r="K41"/>
  <c r="J41"/>
  <c r="I41"/>
  <c r="H41"/>
  <c r="G41"/>
  <c r="F41"/>
  <c r="E41"/>
  <c r="O40"/>
  <c r="N40"/>
  <c r="M40"/>
  <c r="L40"/>
  <c r="K40"/>
  <c r="J40"/>
  <c r="I40"/>
  <c r="H40"/>
  <c r="G40"/>
  <c r="F40"/>
  <c r="E40"/>
  <c r="O39"/>
  <c r="N39"/>
  <c r="M39"/>
  <c r="L39"/>
  <c r="K39"/>
  <c r="J39"/>
  <c r="I39"/>
  <c r="H39"/>
  <c r="G39"/>
  <c r="F39"/>
  <c r="E39"/>
  <c r="O37"/>
  <c r="N37"/>
  <c r="M37"/>
  <c r="L37"/>
  <c r="K37"/>
  <c r="J37"/>
  <c r="I37"/>
  <c r="H37"/>
  <c r="G37"/>
  <c r="F37"/>
  <c r="E37"/>
  <c r="O36"/>
  <c r="N36"/>
  <c r="M36"/>
  <c r="L36"/>
  <c r="K36"/>
  <c r="J36"/>
  <c r="I36"/>
  <c r="H36"/>
  <c r="G36"/>
  <c r="F36"/>
  <c r="E36"/>
  <c r="O35"/>
  <c r="N35"/>
  <c r="M35"/>
  <c r="L35"/>
  <c r="K35"/>
  <c r="J35"/>
  <c r="I35"/>
  <c r="H35"/>
  <c r="G35"/>
  <c r="F35"/>
  <c r="E35"/>
  <c r="O34"/>
  <c r="N34"/>
  <c r="M34"/>
  <c r="L34"/>
  <c r="K34"/>
  <c r="J34"/>
  <c r="I34"/>
  <c r="H34"/>
  <c r="G34"/>
  <c r="F34"/>
  <c r="E34"/>
  <c r="O32"/>
  <c r="N32"/>
  <c r="M32"/>
  <c r="L32"/>
  <c r="K32"/>
  <c r="J32"/>
  <c r="I32"/>
  <c r="H32"/>
  <c r="G32"/>
  <c r="F32"/>
  <c r="E32"/>
  <c r="O31"/>
  <c r="N31"/>
  <c r="M31"/>
  <c r="L31"/>
  <c r="K31"/>
  <c r="J31"/>
  <c r="I31"/>
  <c r="H31"/>
  <c r="G31"/>
  <c r="F31"/>
  <c r="E31"/>
  <c r="O30"/>
  <c r="N30"/>
  <c r="M30"/>
  <c r="L30"/>
  <c r="K30"/>
  <c r="J30"/>
  <c r="I30"/>
  <c r="H30"/>
  <c r="G30"/>
  <c r="F30"/>
  <c r="E30"/>
  <c r="O29"/>
  <c r="N29"/>
  <c r="M29"/>
  <c r="L29"/>
  <c r="K29"/>
  <c r="J29"/>
  <c r="I29"/>
  <c r="H29"/>
  <c r="G29"/>
  <c r="F29"/>
  <c r="E29"/>
  <c r="O27"/>
  <c r="N27"/>
  <c r="M27"/>
  <c r="L27"/>
  <c r="K27"/>
  <c r="J27"/>
  <c r="I27"/>
  <c r="H27"/>
  <c r="G27"/>
  <c r="F27"/>
  <c r="E27"/>
  <c r="O26"/>
  <c r="N26"/>
  <c r="M26"/>
  <c r="L26"/>
  <c r="K26"/>
  <c r="J26"/>
  <c r="I26"/>
  <c r="H26"/>
  <c r="G26"/>
  <c r="F26"/>
  <c r="E26"/>
  <c r="O25"/>
  <c r="N25"/>
  <c r="M25"/>
  <c r="L25"/>
  <c r="K25"/>
  <c r="J25"/>
  <c r="I25"/>
  <c r="H25"/>
  <c r="G25"/>
  <c r="F25"/>
  <c r="E25"/>
  <c r="O24"/>
  <c r="N24"/>
  <c r="M24"/>
  <c r="L24"/>
  <c r="K24"/>
  <c r="J24"/>
  <c r="I24"/>
  <c r="H24"/>
  <c r="G24"/>
  <c r="F24"/>
  <c r="E24"/>
  <c r="O23"/>
  <c r="N23"/>
  <c r="M23"/>
  <c r="L23"/>
  <c r="K23"/>
  <c r="J23"/>
  <c r="I23"/>
  <c r="H23"/>
  <c r="G23"/>
  <c r="F23"/>
  <c r="E23"/>
  <c r="O22"/>
  <c r="N22"/>
  <c r="M22"/>
  <c r="L22"/>
  <c r="K22"/>
  <c r="J22"/>
  <c r="I22"/>
  <c r="H22"/>
  <c r="G22"/>
  <c r="F22"/>
  <c r="E22"/>
  <c r="O21"/>
  <c r="N21"/>
  <c r="M21"/>
  <c r="L21"/>
  <c r="K21"/>
  <c r="J21"/>
  <c r="I21"/>
  <c r="H21"/>
  <c r="G21"/>
  <c r="F21"/>
  <c r="O92"/>
  <c r="O93"/>
  <c r="O94"/>
  <c r="O91"/>
  <c r="N43" i="16" l="1"/>
  <c r="Q43"/>
  <c r="N55"/>
  <c r="Q55"/>
  <c r="N63"/>
  <c r="Q63"/>
  <c r="N71"/>
  <c r="Q71"/>
  <c r="N80"/>
  <c r="Q80"/>
  <c r="N100"/>
  <c r="Q100"/>
  <c r="N34"/>
  <c r="Q34"/>
  <c r="N42"/>
  <c r="Q42"/>
  <c r="N46"/>
  <c r="Q46"/>
  <c r="N54"/>
  <c r="Q54"/>
  <c r="N62"/>
  <c r="Q62"/>
  <c r="N70"/>
  <c r="Q70"/>
  <c r="N79"/>
  <c r="Q79"/>
  <c r="N87"/>
  <c r="Q87"/>
  <c r="N95"/>
  <c r="Q95"/>
  <c r="N99"/>
  <c r="Q99"/>
  <c r="N29"/>
  <c r="Q29"/>
  <c r="N33"/>
  <c r="Q33"/>
  <c r="N37"/>
  <c r="Q37"/>
  <c r="N41"/>
  <c r="Q41"/>
  <c r="N49"/>
  <c r="Q49"/>
  <c r="N53"/>
  <c r="Q53"/>
  <c r="N57"/>
  <c r="Q57"/>
  <c r="N65"/>
  <c r="Q65"/>
  <c r="N69"/>
  <c r="Q69"/>
  <c r="N73"/>
  <c r="Q73"/>
  <c r="N78"/>
  <c r="Q78"/>
  <c r="N82"/>
  <c r="Q82"/>
  <c r="N86"/>
  <c r="Q86"/>
  <c r="N90"/>
  <c r="Q90"/>
  <c r="N94"/>
  <c r="Q94"/>
  <c r="N102"/>
  <c r="Q102"/>
  <c r="Q31"/>
  <c r="N31"/>
  <c r="N39"/>
  <c r="Q39"/>
  <c r="Q47"/>
  <c r="N47"/>
  <c r="N51"/>
  <c r="Q51"/>
  <c r="N67"/>
  <c r="Q67"/>
  <c r="N76"/>
  <c r="Q76"/>
  <c r="N84"/>
  <c r="Q84"/>
  <c r="N88"/>
  <c r="Q88"/>
  <c r="N96"/>
  <c r="Q96"/>
  <c r="Q30"/>
  <c r="N30"/>
  <c r="N38"/>
  <c r="Q38"/>
  <c r="N50"/>
  <c r="Q50"/>
  <c r="N66"/>
  <c r="Q66"/>
  <c r="N83"/>
  <c r="Q83"/>
  <c r="Q28"/>
  <c r="N28"/>
  <c r="Q32"/>
  <c r="N32"/>
  <c r="Q36"/>
  <c r="N36"/>
  <c r="Q44"/>
  <c r="N44"/>
  <c r="Q48"/>
  <c r="N48"/>
  <c r="Q56"/>
  <c r="N56"/>
  <c r="Q64"/>
  <c r="N64"/>
  <c r="Q68"/>
  <c r="N68"/>
  <c r="Q72"/>
  <c r="N72"/>
  <c r="Q77"/>
  <c r="N77"/>
  <c r="Q85"/>
  <c r="N85"/>
  <c r="Q89"/>
  <c r="N89"/>
  <c r="Q101"/>
  <c r="N101"/>
  <c r="O88" i="23" l="1"/>
  <c r="O87"/>
  <c r="O86"/>
  <c r="O85"/>
  <c r="N73"/>
  <c r="N67"/>
  <c r="P67"/>
  <c r="N54"/>
  <c r="N53" s="1"/>
  <c r="L45"/>
  <c r="M45"/>
  <c r="N45"/>
  <c r="L38"/>
  <c r="M38"/>
  <c r="N38"/>
  <c r="L33"/>
  <c r="M33"/>
  <c r="N33"/>
  <c r="L28"/>
  <c r="M28"/>
  <c r="N28"/>
  <c r="L20"/>
  <c r="M20"/>
  <c r="N20"/>
  <c r="O81"/>
  <c r="O80"/>
  <c r="O79"/>
  <c r="O78"/>
  <c r="O77"/>
  <c r="O76"/>
  <c r="O75"/>
  <c r="O74"/>
  <c r="O72"/>
  <c r="O71"/>
  <c r="O70"/>
  <c r="O69"/>
  <c r="O68"/>
  <c r="O66"/>
  <c r="O65"/>
  <c r="O64"/>
  <c r="O63"/>
  <c r="O62"/>
  <c r="O61"/>
  <c r="O60"/>
  <c r="O59"/>
  <c r="O58"/>
  <c r="O57"/>
  <c r="O56"/>
  <c r="O55"/>
  <c r="O33"/>
  <c r="O20"/>
  <c r="F86" i="15"/>
  <c r="G86"/>
  <c r="H86"/>
  <c r="I86"/>
  <c r="J86"/>
  <c r="K86"/>
  <c r="L86"/>
  <c r="M86"/>
  <c r="N86"/>
  <c r="O86"/>
  <c r="F74"/>
  <c r="G74"/>
  <c r="H74"/>
  <c r="I74"/>
  <c r="J74"/>
  <c r="K74"/>
  <c r="L74"/>
  <c r="M74"/>
  <c r="N74"/>
  <c r="O74"/>
  <c r="F68"/>
  <c r="G68"/>
  <c r="I68"/>
  <c r="J68"/>
  <c r="K68"/>
  <c r="L68"/>
  <c r="M68"/>
  <c r="N68"/>
  <c r="O68"/>
  <c r="F45"/>
  <c r="G45"/>
  <c r="I45"/>
  <c r="J45"/>
  <c r="K45"/>
  <c r="L45"/>
  <c r="M45"/>
  <c r="F38"/>
  <c r="G38"/>
  <c r="I38"/>
  <c r="J38"/>
  <c r="K38"/>
  <c r="L38"/>
  <c r="M38"/>
  <c r="F33"/>
  <c r="G33"/>
  <c r="I33"/>
  <c r="J33"/>
  <c r="K33"/>
  <c r="L33"/>
  <c r="M33"/>
  <c r="F28"/>
  <c r="G28"/>
  <c r="G19" s="1"/>
  <c r="I28"/>
  <c r="J28"/>
  <c r="K28"/>
  <c r="L28"/>
  <c r="M28"/>
  <c r="F20"/>
  <c r="G20"/>
  <c r="H20"/>
  <c r="M27" i="16" s="1"/>
  <c r="I20" i="15"/>
  <c r="J20"/>
  <c r="K20"/>
  <c r="L20"/>
  <c r="H19" l="1"/>
  <c r="M26" i="16" s="1"/>
  <c r="Q40"/>
  <c r="M51" i="15"/>
  <c r="M52" s="1"/>
  <c r="L51"/>
  <c r="L52" s="1"/>
  <c r="O54" i="23"/>
  <c r="N51"/>
  <c r="N52" s="1"/>
  <c r="Q81" i="16"/>
  <c r="O67" i="23"/>
  <c r="O73"/>
  <c r="N19"/>
  <c r="M19"/>
  <c r="O28"/>
  <c r="K19" i="15"/>
  <c r="L19"/>
  <c r="M19"/>
  <c r="M84" s="1"/>
  <c r="M90" s="1"/>
  <c r="M96" s="1"/>
  <c r="M91" s="1"/>
  <c r="I19"/>
  <c r="O38" i="23"/>
  <c r="J19" i="15"/>
  <c r="F19"/>
  <c r="O45" i="23"/>
  <c r="L19"/>
  <c r="O51" i="15"/>
  <c r="L84" l="1"/>
  <c r="L90" s="1"/>
  <c r="L96" s="1"/>
  <c r="L91" s="1"/>
  <c r="O19" i="23"/>
  <c r="O52" i="15"/>
  <c r="O84"/>
  <c r="O53" i="23"/>
  <c r="M85" i="15"/>
  <c r="E68"/>
  <c r="L85" l="1"/>
  <c r="O85"/>
  <c r="O90"/>
  <c r="O96" s="1"/>
  <c r="O91" s="1"/>
  <c r="O51" i="23"/>
  <c r="O52" l="1"/>
  <c r="N94"/>
  <c r="N93"/>
  <c r="N92"/>
  <c r="N91"/>
  <c r="N88"/>
  <c r="N84" s="1"/>
  <c r="N82"/>
  <c r="E74" i="15"/>
  <c r="E51" s="1"/>
  <c r="M94" i="23"/>
  <c r="L94"/>
  <c r="K94"/>
  <c r="J94"/>
  <c r="I94"/>
  <c r="H94"/>
  <c r="G94"/>
  <c r="F94"/>
  <c r="E94"/>
  <c r="M93"/>
  <c r="L93"/>
  <c r="K93"/>
  <c r="J93"/>
  <c r="I93"/>
  <c r="H93"/>
  <c r="G93"/>
  <c r="F93"/>
  <c r="E93"/>
  <c r="M92"/>
  <c r="L92"/>
  <c r="K92"/>
  <c r="J92"/>
  <c r="I92"/>
  <c r="H92"/>
  <c r="G92"/>
  <c r="F92"/>
  <c r="E92"/>
  <c r="M91"/>
  <c r="L91"/>
  <c r="K91"/>
  <c r="J91"/>
  <c r="I91"/>
  <c r="H91"/>
  <c r="G91"/>
  <c r="F91"/>
  <c r="E91"/>
  <c r="M88"/>
  <c r="L88"/>
  <c r="K88"/>
  <c r="J88"/>
  <c r="I88"/>
  <c r="H88"/>
  <c r="G88"/>
  <c r="F88"/>
  <c r="E88"/>
  <c r="M87"/>
  <c r="L87"/>
  <c r="K87"/>
  <c r="J87"/>
  <c r="I87"/>
  <c r="H87"/>
  <c r="G87"/>
  <c r="F87"/>
  <c r="E87"/>
  <c r="M86"/>
  <c r="L86"/>
  <c r="K86"/>
  <c r="J86"/>
  <c r="I86"/>
  <c r="H86"/>
  <c r="G86"/>
  <c r="F86"/>
  <c r="E86"/>
  <c r="M85"/>
  <c r="L85"/>
  <c r="K85"/>
  <c r="J85"/>
  <c r="I85"/>
  <c r="H85"/>
  <c r="G85"/>
  <c r="F85"/>
  <c r="E85"/>
  <c r="M81"/>
  <c r="L81"/>
  <c r="K81"/>
  <c r="J81"/>
  <c r="I81"/>
  <c r="H81"/>
  <c r="G81"/>
  <c r="F81"/>
  <c r="E81"/>
  <c r="M80"/>
  <c r="L80"/>
  <c r="K80"/>
  <c r="J80"/>
  <c r="I80"/>
  <c r="H80"/>
  <c r="G80"/>
  <c r="F80"/>
  <c r="E80"/>
  <c r="M79"/>
  <c r="L79"/>
  <c r="K79"/>
  <c r="J79"/>
  <c r="I79"/>
  <c r="H79"/>
  <c r="G79"/>
  <c r="F79"/>
  <c r="E79"/>
  <c r="M78"/>
  <c r="L78"/>
  <c r="K78"/>
  <c r="J78"/>
  <c r="I78"/>
  <c r="H78"/>
  <c r="G78"/>
  <c r="F78"/>
  <c r="E78"/>
  <c r="M77"/>
  <c r="L77"/>
  <c r="K77"/>
  <c r="J77"/>
  <c r="I77"/>
  <c r="H77"/>
  <c r="G77"/>
  <c r="F77"/>
  <c r="E77"/>
  <c r="M76"/>
  <c r="L76"/>
  <c r="K76"/>
  <c r="J76"/>
  <c r="I76"/>
  <c r="H76"/>
  <c r="G76"/>
  <c r="F76"/>
  <c r="E76"/>
  <c r="M75"/>
  <c r="L75"/>
  <c r="K75"/>
  <c r="J75"/>
  <c r="I75"/>
  <c r="H75"/>
  <c r="G75"/>
  <c r="F75"/>
  <c r="E75"/>
  <c r="M74"/>
  <c r="L74"/>
  <c r="K74"/>
  <c r="J74"/>
  <c r="I74"/>
  <c r="H74"/>
  <c r="G74"/>
  <c r="F74"/>
  <c r="E74"/>
  <c r="M72"/>
  <c r="L72"/>
  <c r="K72"/>
  <c r="J72"/>
  <c r="I72"/>
  <c r="H72"/>
  <c r="G72"/>
  <c r="F72"/>
  <c r="E72"/>
  <c r="M71"/>
  <c r="L71"/>
  <c r="K71"/>
  <c r="J71"/>
  <c r="I71"/>
  <c r="H71"/>
  <c r="G71"/>
  <c r="F71"/>
  <c r="E71"/>
  <c r="M70"/>
  <c r="L70"/>
  <c r="K70"/>
  <c r="J70"/>
  <c r="I70"/>
  <c r="H70"/>
  <c r="G70"/>
  <c r="F70"/>
  <c r="E70"/>
  <c r="M69"/>
  <c r="L69"/>
  <c r="K69"/>
  <c r="J69"/>
  <c r="I69"/>
  <c r="H69"/>
  <c r="G69"/>
  <c r="F69"/>
  <c r="E69"/>
  <c r="M68"/>
  <c r="L68"/>
  <c r="K68"/>
  <c r="J68"/>
  <c r="I68"/>
  <c r="H68"/>
  <c r="G68"/>
  <c r="F68"/>
  <c r="E68"/>
  <c r="M66"/>
  <c r="L66"/>
  <c r="K66"/>
  <c r="J66"/>
  <c r="I66"/>
  <c r="H66"/>
  <c r="G66"/>
  <c r="F66"/>
  <c r="E66"/>
  <c r="M65"/>
  <c r="L65"/>
  <c r="K65"/>
  <c r="J65"/>
  <c r="I65"/>
  <c r="H65"/>
  <c r="G65"/>
  <c r="F65"/>
  <c r="E65"/>
  <c r="M64"/>
  <c r="L64"/>
  <c r="K64"/>
  <c r="J64"/>
  <c r="I64"/>
  <c r="H64"/>
  <c r="G64"/>
  <c r="F64"/>
  <c r="E64"/>
  <c r="M63"/>
  <c r="L63"/>
  <c r="K63"/>
  <c r="J63"/>
  <c r="I63"/>
  <c r="H63"/>
  <c r="G63"/>
  <c r="F63"/>
  <c r="E63"/>
  <c r="M62"/>
  <c r="L62"/>
  <c r="K62"/>
  <c r="J62"/>
  <c r="I62"/>
  <c r="H62"/>
  <c r="G62"/>
  <c r="F62"/>
  <c r="E62"/>
  <c r="M61"/>
  <c r="L61"/>
  <c r="K61"/>
  <c r="J61"/>
  <c r="I61"/>
  <c r="H61"/>
  <c r="G61"/>
  <c r="F61"/>
  <c r="E61"/>
  <c r="M60"/>
  <c r="L60"/>
  <c r="K60"/>
  <c r="J60"/>
  <c r="I60"/>
  <c r="H60"/>
  <c r="G60"/>
  <c r="F60"/>
  <c r="E60"/>
  <c r="M59"/>
  <c r="L59"/>
  <c r="K59"/>
  <c r="J59"/>
  <c r="I59"/>
  <c r="H59"/>
  <c r="G59"/>
  <c r="F59"/>
  <c r="E59"/>
  <c r="M58"/>
  <c r="L58"/>
  <c r="K58"/>
  <c r="J58"/>
  <c r="I58"/>
  <c r="H58"/>
  <c r="G58"/>
  <c r="F58"/>
  <c r="E58"/>
  <c r="M57"/>
  <c r="L57"/>
  <c r="K57"/>
  <c r="J57"/>
  <c r="I57"/>
  <c r="H57"/>
  <c r="G57"/>
  <c r="F57"/>
  <c r="E57"/>
  <c r="M56"/>
  <c r="L56"/>
  <c r="K56"/>
  <c r="J56"/>
  <c r="I56"/>
  <c r="H56"/>
  <c r="G56"/>
  <c r="F56"/>
  <c r="E56"/>
  <c r="M55"/>
  <c r="L55"/>
  <c r="K55"/>
  <c r="J55"/>
  <c r="I55"/>
  <c r="H55"/>
  <c r="G55"/>
  <c r="F55"/>
  <c r="E55"/>
  <c r="I45"/>
  <c r="I38"/>
  <c r="E38"/>
  <c r="J33"/>
  <c r="F33"/>
  <c r="I28"/>
  <c r="E28"/>
  <c r="J20"/>
  <c r="F20"/>
  <c r="E21"/>
  <c r="Q18"/>
  <c r="N51" i="15"/>
  <c r="K51"/>
  <c r="J51"/>
  <c r="I51"/>
  <c r="H51"/>
  <c r="M58" i="16" s="1"/>
  <c r="G51" i="15"/>
  <c r="E45"/>
  <c r="E38"/>
  <c r="E33"/>
  <c r="E28"/>
  <c r="E20"/>
  <c r="F51" l="1"/>
  <c r="F52" s="1"/>
  <c r="E52"/>
  <c r="I54" i="23"/>
  <c r="I53" s="1"/>
  <c r="M54"/>
  <c r="M53" s="1"/>
  <c r="I67"/>
  <c r="M67"/>
  <c r="H73"/>
  <c r="L73"/>
  <c r="E73"/>
  <c r="I52" i="15"/>
  <c r="I84"/>
  <c r="H52"/>
  <c r="M59" i="16" s="1"/>
  <c r="H84" i="15"/>
  <c r="M91" i="16" s="1"/>
  <c r="J52" i="15"/>
  <c r="J84"/>
  <c r="L54" i="23"/>
  <c r="L53" s="1"/>
  <c r="H67"/>
  <c r="G73"/>
  <c r="F84"/>
  <c r="F54"/>
  <c r="F53" s="1"/>
  <c r="J54"/>
  <c r="J53" s="1"/>
  <c r="F67"/>
  <c r="J67"/>
  <c r="E67"/>
  <c r="I73"/>
  <c r="M73"/>
  <c r="N52" i="15"/>
  <c r="N84"/>
  <c r="G52"/>
  <c r="G84"/>
  <c r="K52"/>
  <c r="K84"/>
  <c r="H54" i="23"/>
  <c r="H53" s="1"/>
  <c r="L67"/>
  <c r="K73"/>
  <c r="J84"/>
  <c r="G54"/>
  <c r="G53" s="1"/>
  <c r="K54"/>
  <c r="K53" s="1"/>
  <c r="G67"/>
  <c r="K67"/>
  <c r="F73"/>
  <c r="J73"/>
  <c r="H25" i="16"/>
  <c r="I20" i="23"/>
  <c r="H20"/>
  <c r="G20"/>
  <c r="K20"/>
  <c r="H28"/>
  <c r="G28"/>
  <c r="F28"/>
  <c r="J28"/>
  <c r="K28"/>
  <c r="I33"/>
  <c r="G33"/>
  <c r="K33"/>
  <c r="E33"/>
  <c r="H33"/>
  <c r="H38"/>
  <c r="E19" i="15"/>
  <c r="E84" s="1"/>
  <c r="E85" s="1"/>
  <c r="G38" i="23"/>
  <c r="K38"/>
  <c r="F38"/>
  <c r="J38"/>
  <c r="H45"/>
  <c r="G45"/>
  <c r="K45"/>
  <c r="E45"/>
  <c r="F45"/>
  <c r="J45"/>
  <c r="H84"/>
  <c r="L84"/>
  <c r="G84"/>
  <c r="K84"/>
  <c r="N89"/>
  <c r="E84"/>
  <c r="I84"/>
  <c r="M84"/>
  <c r="E54"/>
  <c r="E53" s="1"/>
  <c r="E20"/>
  <c r="O25" i="16"/>
  <c r="N83" i="23"/>
  <c r="I51" l="1"/>
  <c r="I52" s="1"/>
  <c r="F84" i="15"/>
  <c r="L51" i="23"/>
  <c r="L52" s="1"/>
  <c r="J51"/>
  <c r="J52" s="1"/>
  <c r="F19"/>
  <c r="I19"/>
  <c r="M51"/>
  <c r="M52" s="1"/>
  <c r="E90" i="15"/>
  <c r="K85"/>
  <c r="K90"/>
  <c r="N85"/>
  <c r="N90"/>
  <c r="N96" s="1"/>
  <c r="I85"/>
  <c r="I90"/>
  <c r="E19" i="23"/>
  <c r="K51"/>
  <c r="K52" s="1"/>
  <c r="G85" i="15"/>
  <c r="G90"/>
  <c r="J85"/>
  <c r="J90"/>
  <c r="H90"/>
  <c r="H85"/>
  <c r="M92" i="16" s="1"/>
  <c r="E51" i="23"/>
  <c r="E52" s="1"/>
  <c r="G51"/>
  <c r="G52" s="1"/>
  <c r="H51"/>
  <c r="H52" s="1"/>
  <c r="F51"/>
  <c r="F52" s="1"/>
  <c r="J19"/>
  <c r="K19"/>
  <c r="K82" s="1"/>
  <c r="K83" s="1"/>
  <c r="G19"/>
  <c r="H19"/>
  <c r="K25" i="16"/>
  <c r="E82" i="23" l="1"/>
  <c r="E83" s="1"/>
  <c r="H96" i="15"/>
  <c r="M97" i="16"/>
  <c r="I82" i="23"/>
  <c r="I89" s="1"/>
  <c r="E96" i="15"/>
  <c r="E95" i="23" s="1"/>
  <c r="E90" s="1"/>
  <c r="F90" i="15"/>
  <c r="F85"/>
  <c r="F82" i="23"/>
  <c r="F89" s="1"/>
  <c r="J82"/>
  <c r="J89" s="1"/>
  <c r="M82"/>
  <c r="M89" s="1"/>
  <c r="G82"/>
  <c r="G89" s="1"/>
  <c r="H82"/>
  <c r="H83" s="1"/>
  <c r="E89"/>
  <c r="K89"/>
  <c r="K96" i="15"/>
  <c r="K91" s="1"/>
  <c r="G96"/>
  <c r="L82" i="23"/>
  <c r="L89" s="1"/>
  <c r="F96" i="15"/>
  <c r="J96"/>
  <c r="I96"/>
  <c r="M95" i="23"/>
  <c r="M90" s="1"/>
  <c r="H95"/>
  <c r="H90" s="1"/>
  <c r="H91" i="15" l="1"/>
  <c r="M98" i="16" s="1"/>
  <c r="M103"/>
  <c r="I83" i="23"/>
  <c r="E91" i="15"/>
  <c r="G83" i="23"/>
  <c r="F83"/>
  <c r="J83"/>
  <c r="H89"/>
  <c r="M83"/>
  <c r="F95"/>
  <c r="F90" s="1"/>
  <c r="F91" i="15"/>
  <c r="G95" i="23"/>
  <c r="G90" s="1"/>
  <c r="G91" i="15"/>
  <c r="J95" i="23"/>
  <c r="J90" s="1"/>
  <c r="J91" i="15"/>
  <c r="I95" i="23"/>
  <c r="I90" s="1"/>
  <c r="I91" i="15"/>
  <c r="K95" i="23"/>
  <c r="K90" s="1"/>
  <c r="L83"/>
  <c r="L95"/>
  <c r="L90" s="1"/>
  <c r="U42" i="18"/>
  <c r="S42"/>
  <c r="Y31"/>
  <c r="Z30"/>
  <c r="Y30"/>
  <c r="V41"/>
  <c r="U41"/>
  <c r="T41"/>
  <c r="S41"/>
  <c r="W31"/>
  <c r="N91" i="15" l="1"/>
  <c r="R102" i="16"/>
  <c r="R101"/>
  <c r="T8" i="17" l="1"/>
  <c r="U8"/>
  <c r="V8"/>
  <c r="W8"/>
  <c r="T9"/>
  <c r="U9"/>
  <c r="V9"/>
  <c r="W9"/>
  <c r="T10"/>
  <c r="U10"/>
  <c r="V10"/>
  <c r="W10"/>
  <c r="T11"/>
  <c r="U11"/>
  <c r="V11"/>
  <c r="W11"/>
  <c r="T12"/>
  <c r="U12"/>
  <c r="V12"/>
  <c r="W12"/>
  <c r="T13"/>
  <c r="U13"/>
  <c r="V13"/>
  <c r="W13"/>
  <c r="T14"/>
  <c r="U14"/>
  <c r="V14"/>
  <c r="W14"/>
  <c r="T15"/>
  <c r="U15"/>
  <c r="V15"/>
  <c r="W15"/>
  <c r="T16"/>
  <c r="U16"/>
  <c r="V16"/>
  <c r="W16"/>
  <c r="T17"/>
  <c r="U17"/>
  <c r="V17"/>
  <c r="W17"/>
  <c r="T18"/>
  <c r="U18"/>
  <c r="V18"/>
  <c r="W18"/>
  <c r="T19"/>
  <c r="U19"/>
  <c r="V19"/>
  <c r="W19"/>
  <c r="T20"/>
  <c r="U20"/>
  <c r="V20"/>
  <c r="W20"/>
  <c r="T21"/>
  <c r="U21"/>
  <c r="V21"/>
  <c r="W21"/>
  <c r="T22"/>
  <c r="U22"/>
  <c r="V22"/>
  <c r="W22"/>
  <c r="T23"/>
  <c r="U23"/>
  <c r="V23"/>
  <c r="W23"/>
  <c r="T24"/>
  <c r="U24"/>
  <c r="V24"/>
  <c r="W24"/>
  <c r="T25"/>
  <c r="U25"/>
  <c r="V25"/>
  <c r="W25"/>
  <c r="T26"/>
  <c r="U26"/>
  <c r="V26"/>
  <c r="W26"/>
  <c r="T27"/>
  <c r="U27"/>
  <c r="V27"/>
  <c r="W27"/>
  <c r="T28"/>
  <c r="U28"/>
  <c r="V28"/>
  <c r="W28"/>
  <c r="T29"/>
  <c r="U29"/>
  <c r="V29"/>
  <c r="W29"/>
  <c r="T30"/>
  <c r="U30"/>
  <c r="V30"/>
  <c r="W30"/>
  <c r="T31"/>
  <c r="U31"/>
  <c r="V31"/>
  <c r="W31"/>
  <c r="T32"/>
  <c r="U32"/>
  <c r="V32"/>
  <c r="W32"/>
  <c r="T33"/>
  <c r="U33"/>
  <c r="V33"/>
  <c r="W33"/>
  <c r="T34"/>
  <c r="U34"/>
  <c r="V34"/>
  <c r="W34"/>
  <c r="T35"/>
  <c r="U35"/>
  <c r="V35"/>
  <c r="W35"/>
  <c r="T36"/>
  <c r="U36"/>
  <c r="V36"/>
  <c r="W36"/>
  <c r="T37"/>
  <c r="U37"/>
  <c r="V37"/>
  <c r="W37"/>
  <c r="T38"/>
  <c r="U38"/>
  <c r="V38"/>
  <c r="W38"/>
  <c r="T40"/>
  <c r="U40"/>
  <c r="V40"/>
  <c r="W40"/>
  <c r="T41"/>
  <c r="U41"/>
  <c r="V41"/>
  <c r="W41"/>
  <c r="T42"/>
  <c r="U42"/>
  <c r="V42"/>
  <c r="W42"/>
  <c r="T43"/>
  <c r="U43"/>
  <c r="V43"/>
  <c r="W43"/>
  <c r="T44"/>
  <c r="U44"/>
  <c r="V44"/>
  <c r="W44"/>
  <c r="T45"/>
  <c r="U45"/>
  <c r="V45"/>
  <c r="W45"/>
  <c r="T46"/>
  <c r="U46"/>
  <c r="V46"/>
  <c r="W46"/>
  <c r="T47"/>
  <c r="U47"/>
  <c r="V47"/>
  <c r="W47"/>
  <c r="T48"/>
  <c r="U48"/>
  <c r="V48"/>
  <c r="W48"/>
  <c r="T49"/>
  <c r="U49"/>
  <c r="V49"/>
  <c r="W49"/>
  <c r="T50"/>
  <c r="U50"/>
  <c r="V50"/>
  <c r="W50"/>
  <c r="T51"/>
  <c r="U51"/>
  <c r="V51"/>
  <c r="W51"/>
  <c r="T52"/>
  <c r="U52"/>
  <c r="V52"/>
  <c r="W52"/>
  <c r="T53"/>
  <c r="U53"/>
  <c r="V53"/>
  <c r="W53"/>
  <c r="T54"/>
  <c r="U54"/>
  <c r="V54"/>
  <c r="W54"/>
  <c r="T55"/>
  <c r="U55"/>
  <c r="V55"/>
  <c r="W55"/>
  <c r="T56"/>
  <c r="U56"/>
  <c r="V56"/>
  <c r="W56"/>
  <c r="T57"/>
  <c r="U57"/>
  <c r="V57"/>
  <c r="W57"/>
  <c r="T58"/>
  <c r="U58"/>
  <c r="V58"/>
  <c r="W58"/>
  <c r="T59"/>
  <c r="U59"/>
  <c r="V59"/>
  <c r="W59"/>
  <c r="T60"/>
  <c r="U60"/>
  <c r="V60"/>
  <c r="W60"/>
  <c r="T61"/>
  <c r="U61"/>
  <c r="V61"/>
  <c r="W61"/>
  <c r="T62"/>
  <c r="U62"/>
  <c r="V62"/>
  <c r="W62"/>
  <c r="T63"/>
  <c r="U63"/>
  <c r="V63"/>
  <c r="W63"/>
  <c r="T64"/>
  <c r="U64"/>
  <c r="V64"/>
  <c r="W64"/>
  <c r="T65"/>
  <c r="U65"/>
  <c r="V65"/>
  <c r="W65"/>
  <c r="T66"/>
  <c r="U66"/>
  <c r="V66"/>
  <c r="W66"/>
  <c r="T67"/>
  <c r="U67"/>
  <c r="V67"/>
  <c r="W67"/>
  <c r="T68"/>
  <c r="U68"/>
  <c r="V68"/>
  <c r="W68"/>
  <c r="T69"/>
  <c r="U69"/>
  <c r="V69"/>
  <c r="W69"/>
  <c r="T71"/>
  <c r="U71"/>
  <c r="V71"/>
  <c r="W71"/>
  <c r="T75"/>
  <c r="U75"/>
  <c r="V75"/>
  <c r="W75"/>
  <c r="T76"/>
  <c r="U76"/>
  <c r="V76"/>
  <c r="W76"/>
  <c r="T77"/>
  <c r="U77"/>
  <c r="V77"/>
  <c r="W77"/>
  <c r="T80"/>
  <c r="U80"/>
  <c r="V80"/>
  <c r="W80"/>
  <c r="T81"/>
  <c r="U81"/>
  <c r="V81"/>
  <c r="W81"/>
  <c r="T82"/>
  <c r="U82"/>
  <c r="V82"/>
  <c r="W82"/>
  <c r="T83"/>
  <c r="U83"/>
  <c r="V83"/>
  <c r="W83"/>
  <c r="W7"/>
  <c r="V7"/>
  <c r="U7"/>
  <c r="T7"/>
  <c r="G36" i="9"/>
  <c r="G33"/>
  <c r="P84" i="23"/>
  <c r="O84"/>
  <c r="P84" i="22"/>
  <c r="O84"/>
  <c r="N84"/>
  <c r="M84"/>
  <c r="L84"/>
  <c r="K84"/>
  <c r="J84"/>
  <c r="I84"/>
  <c r="H84"/>
  <c r="G84"/>
  <c r="F84"/>
  <c r="E84"/>
  <c r="V92" i="20"/>
  <c r="T92"/>
  <c r="R92"/>
  <c r="P92"/>
  <c r="N92"/>
  <c r="L92"/>
  <c r="J92"/>
  <c r="H92"/>
  <c r="F92"/>
  <c r="D92"/>
  <c r="W87" i="19"/>
  <c r="X87" s="1"/>
  <c r="U87"/>
  <c r="S87"/>
  <c r="O87"/>
  <c r="P87" s="1"/>
  <c r="M87"/>
  <c r="K87"/>
  <c r="I87"/>
  <c r="J87" s="1"/>
  <c r="G87"/>
  <c r="H87" s="1"/>
  <c r="E87"/>
  <c r="F87" s="1"/>
  <c r="D96" i="23"/>
  <c r="D95"/>
  <c r="Q94"/>
  <c r="D94"/>
  <c r="Q93"/>
  <c r="D93"/>
  <c r="Q92"/>
  <c r="D92"/>
  <c r="Q91"/>
  <c r="D91"/>
  <c r="D90"/>
  <c r="D89"/>
  <c r="Q87"/>
  <c r="D87"/>
  <c r="Q86"/>
  <c r="D86"/>
  <c r="Q85"/>
  <c r="D85"/>
  <c r="D84"/>
  <c r="D83"/>
  <c r="D82"/>
  <c r="Q88"/>
  <c r="D88"/>
  <c r="Q81"/>
  <c r="D81"/>
  <c r="Q80"/>
  <c r="D80"/>
  <c r="Q79"/>
  <c r="D79"/>
  <c r="Q78"/>
  <c r="D78"/>
  <c r="Q77"/>
  <c r="D77"/>
  <c r="Q76"/>
  <c r="D76"/>
  <c r="Q75"/>
  <c r="D75"/>
  <c r="Q74"/>
  <c r="D74"/>
  <c r="P73"/>
  <c r="D73"/>
  <c r="Q72"/>
  <c r="D72"/>
  <c r="Q71"/>
  <c r="D71"/>
  <c r="Q70"/>
  <c r="D70"/>
  <c r="Q69"/>
  <c r="D69"/>
  <c r="Q68"/>
  <c r="D68"/>
  <c r="D67"/>
  <c r="Q66"/>
  <c r="D66"/>
  <c r="Q65"/>
  <c r="D65"/>
  <c r="Q64"/>
  <c r="D64"/>
  <c r="Q63"/>
  <c r="D63"/>
  <c r="Q62"/>
  <c r="D62"/>
  <c r="Q61"/>
  <c r="D61"/>
  <c r="Q60"/>
  <c r="D60"/>
  <c r="Q59"/>
  <c r="D59"/>
  <c r="Q58"/>
  <c r="D58"/>
  <c r="Q57"/>
  <c r="D57"/>
  <c r="Q56"/>
  <c r="D56"/>
  <c r="Q55"/>
  <c r="D55"/>
  <c r="P54"/>
  <c r="P53" s="1"/>
  <c r="D54"/>
  <c r="D53"/>
  <c r="D52"/>
  <c r="D51"/>
  <c r="Q50"/>
  <c r="D50"/>
  <c r="Q49"/>
  <c r="D49"/>
  <c r="Q48"/>
  <c r="D48"/>
  <c r="Q47"/>
  <c r="D47"/>
  <c r="Q46"/>
  <c r="D46"/>
  <c r="P45"/>
  <c r="D45"/>
  <c r="Q44"/>
  <c r="D44"/>
  <c r="Q43"/>
  <c r="D43"/>
  <c r="Q42"/>
  <c r="D42"/>
  <c r="Q41"/>
  <c r="D41"/>
  <c r="Q40"/>
  <c r="D40"/>
  <c r="Q39"/>
  <c r="D39"/>
  <c r="P38"/>
  <c r="D38"/>
  <c r="Q37"/>
  <c r="D37"/>
  <c r="Q36"/>
  <c r="D36"/>
  <c r="Q35"/>
  <c r="D35"/>
  <c r="Q34"/>
  <c r="D34"/>
  <c r="P33"/>
  <c r="D33"/>
  <c r="Q32"/>
  <c r="D32"/>
  <c r="Q31"/>
  <c r="D31"/>
  <c r="Q30"/>
  <c r="D30"/>
  <c r="Q29"/>
  <c r="D29"/>
  <c r="P28"/>
  <c r="D28"/>
  <c r="Q27"/>
  <c r="D27"/>
  <c r="Q26"/>
  <c r="D26"/>
  <c r="Q25"/>
  <c r="D25"/>
  <c r="Q24"/>
  <c r="D24"/>
  <c r="Q23"/>
  <c r="D23"/>
  <c r="Q22"/>
  <c r="D22"/>
  <c r="Q21"/>
  <c r="D21"/>
  <c r="P20"/>
  <c r="D20"/>
  <c r="D19"/>
  <c r="P18"/>
  <c r="O18"/>
  <c r="N18"/>
  <c r="M18"/>
  <c r="L18"/>
  <c r="K18"/>
  <c r="J18"/>
  <c r="I18"/>
  <c r="H18"/>
  <c r="G18"/>
  <c r="F18"/>
  <c r="E18"/>
  <c r="D17"/>
  <c r="D14"/>
  <c r="E9"/>
  <c r="E8"/>
  <c r="D96" i="22"/>
  <c r="D95"/>
  <c r="Q94"/>
  <c r="D94"/>
  <c r="Q93"/>
  <c r="D93"/>
  <c r="Q92"/>
  <c r="D92"/>
  <c r="Q91"/>
  <c r="D91"/>
  <c r="D90"/>
  <c r="D89"/>
  <c r="Q87"/>
  <c r="D87"/>
  <c r="Q86"/>
  <c r="D86"/>
  <c r="Q85"/>
  <c r="D85"/>
  <c r="D84"/>
  <c r="D83"/>
  <c r="D82"/>
  <c r="Q88"/>
  <c r="D88"/>
  <c r="Q81"/>
  <c r="D81"/>
  <c r="Q80"/>
  <c r="D80"/>
  <c r="Q79"/>
  <c r="D79"/>
  <c r="Q78"/>
  <c r="D78"/>
  <c r="Q77"/>
  <c r="D77"/>
  <c r="Q76"/>
  <c r="D76"/>
  <c r="Q75"/>
  <c r="D75"/>
  <c r="Q74"/>
  <c r="D74"/>
  <c r="P73"/>
  <c r="O73"/>
  <c r="N73"/>
  <c r="M73"/>
  <c r="L73"/>
  <c r="K73"/>
  <c r="J73"/>
  <c r="I73"/>
  <c r="H73"/>
  <c r="G73"/>
  <c r="F73"/>
  <c r="E73"/>
  <c r="D73"/>
  <c r="Q72"/>
  <c r="D72"/>
  <c r="Q71"/>
  <c r="D71"/>
  <c r="Q70"/>
  <c r="D70"/>
  <c r="Q69"/>
  <c r="D69"/>
  <c r="Q68"/>
  <c r="D68"/>
  <c r="P67"/>
  <c r="O67"/>
  <c r="N67"/>
  <c r="M67"/>
  <c r="L67"/>
  <c r="K67"/>
  <c r="J67"/>
  <c r="I67"/>
  <c r="H67"/>
  <c r="G67"/>
  <c r="F67"/>
  <c r="E67"/>
  <c r="D67"/>
  <c r="Q66"/>
  <c r="D66"/>
  <c r="Q65"/>
  <c r="D65"/>
  <c r="Q64"/>
  <c r="D64"/>
  <c r="Q63"/>
  <c r="D63"/>
  <c r="Q62"/>
  <c r="D62"/>
  <c r="Q61"/>
  <c r="D61"/>
  <c r="Q60"/>
  <c r="D60"/>
  <c r="Q59"/>
  <c r="D59"/>
  <c r="Q58"/>
  <c r="D58"/>
  <c r="Q57"/>
  <c r="D57"/>
  <c r="Q56"/>
  <c r="D56"/>
  <c r="Q55"/>
  <c r="D55"/>
  <c r="Q54"/>
  <c r="D54"/>
  <c r="P53"/>
  <c r="O53"/>
  <c r="N53"/>
  <c r="N51" s="1"/>
  <c r="N52" s="1"/>
  <c r="M53"/>
  <c r="L53"/>
  <c r="K53"/>
  <c r="J53"/>
  <c r="I53"/>
  <c r="H53"/>
  <c r="G53"/>
  <c r="F53"/>
  <c r="E53"/>
  <c r="D53"/>
  <c r="D52"/>
  <c r="D51"/>
  <c r="Q50"/>
  <c r="D50"/>
  <c r="Q49"/>
  <c r="D49"/>
  <c r="Q48"/>
  <c r="D48"/>
  <c r="Q47"/>
  <c r="D47"/>
  <c r="Q46"/>
  <c r="D46"/>
  <c r="P45"/>
  <c r="O45"/>
  <c r="N45"/>
  <c r="M45"/>
  <c r="L45"/>
  <c r="K45"/>
  <c r="J45"/>
  <c r="I45"/>
  <c r="H45"/>
  <c r="G45"/>
  <c r="F45"/>
  <c r="E45"/>
  <c r="D45"/>
  <c r="Q44"/>
  <c r="D44"/>
  <c r="Q43"/>
  <c r="D43"/>
  <c r="Q42"/>
  <c r="D42"/>
  <c r="Q41"/>
  <c r="D41"/>
  <c r="Q40"/>
  <c r="D40"/>
  <c r="Q39"/>
  <c r="D39"/>
  <c r="P38"/>
  <c r="O38"/>
  <c r="N38"/>
  <c r="M38"/>
  <c r="L38"/>
  <c r="K38"/>
  <c r="J38"/>
  <c r="I38"/>
  <c r="H38"/>
  <c r="G38"/>
  <c r="F38"/>
  <c r="E38"/>
  <c r="D38"/>
  <c r="Q37"/>
  <c r="D37"/>
  <c r="Q36"/>
  <c r="D36"/>
  <c r="Q35"/>
  <c r="D35"/>
  <c r="Q34"/>
  <c r="D34"/>
  <c r="P33"/>
  <c r="O33"/>
  <c r="N33"/>
  <c r="M33"/>
  <c r="L33"/>
  <c r="K33"/>
  <c r="J33"/>
  <c r="I33"/>
  <c r="H33"/>
  <c r="G33"/>
  <c r="F33"/>
  <c r="E33"/>
  <c r="D33"/>
  <c r="Q32"/>
  <c r="D32"/>
  <c r="Q31"/>
  <c r="D31"/>
  <c r="Q30"/>
  <c r="D30"/>
  <c r="Q29"/>
  <c r="D29"/>
  <c r="P28"/>
  <c r="O28"/>
  <c r="N28"/>
  <c r="M28"/>
  <c r="L28"/>
  <c r="K28"/>
  <c r="J28"/>
  <c r="I28"/>
  <c r="H28"/>
  <c r="G28"/>
  <c r="F28"/>
  <c r="E28"/>
  <c r="D28"/>
  <c r="Q27"/>
  <c r="D27"/>
  <c r="Q26"/>
  <c r="D26"/>
  <c r="Q25"/>
  <c r="D25"/>
  <c r="Q24"/>
  <c r="D24"/>
  <c r="Q23"/>
  <c r="D23"/>
  <c r="Q22"/>
  <c r="D22"/>
  <c r="Q21"/>
  <c r="D21"/>
  <c r="P20"/>
  <c r="O20"/>
  <c r="N20"/>
  <c r="M20"/>
  <c r="L20"/>
  <c r="K20"/>
  <c r="J20"/>
  <c r="I20"/>
  <c r="H20"/>
  <c r="G20"/>
  <c r="F20"/>
  <c r="E20"/>
  <c r="D20"/>
  <c r="D19"/>
  <c r="Q18"/>
  <c r="P18"/>
  <c r="O18"/>
  <c r="N18"/>
  <c r="M18"/>
  <c r="L18"/>
  <c r="K18"/>
  <c r="J18"/>
  <c r="I18"/>
  <c r="H18"/>
  <c r="G18"/>
  <c r="F18"/>
  <c r="E18"/>
  <c r="D17"/>
  <c r="D14"/>
  <c r="G9"/>
  <c r="H8"/>
  <c r="D89" i="21"/>
  <c r="D88"/>
  <c r="W87"/>
  <c r="U87"/>
  <c r="S87"/>
  <c r="O87"/>
  <c r="M87"/>
  <c r="K87"/>
  <c r="I87"/>
  <c r="G87"/>
  <c r="E87"/>
  <c r="D87"/>
  <c r="W86"/>
  <c r="U86"/>
  <c r="S86"/>
  <c r="O86"/>
  <c r="M86"/>
  <c r="K86"/>
  <c r="I86"/>
  <c r="G86"/>
  <c r="E86"/>
  <c r="D86"/>
  <c r="O85"/>
  <c r="M85"/>
  <c r="K85"/>
  <c r="I85"/>
  <c r="G85"/>
  <c r="E85"/>
  <c r="D85"/>
  <c r="W84"/>
  <c r="U84"/>
  <c r="S84"/>
  <c r="O84"/>
  <c r="M84"/>
  <c r="K84"/>
  <c r="I84"/>
  <c r="G84"/>
  <c r="E84"/>
  <c r="D84"/>
  <c r="D83"/>
  <c r="D82"/>
  <c r="W80"/>
  <c r="U80"/>
  <c r="S80"/>
  <c r="O80"/>
  <c r="M80"/>
  <c r="K80"/>
  <c r="I80"/>
  <c r="G80"/>
  <c r="E80"/>
  <c r="D80"/>
  <c r="W79"/>
  <c r="U79"/>
  <c r="S79"/>
  <c r="Q79"/>
  <c r="O79"/>
  <c r="M79"/>
  <c r="K79"/>
  <c r="I79"/>
  <c r="G79"/>
  <c r="E79"/>
  <c r="D79"/>
  <c r="W78"/>
  <c r="U78"/>
  <c r="S78"/>
  <c r="Q78"/>
  <c r="O78"/>
  <c r="M78"/>
  <c r="K78"/>
  <c r="I78"/>
  <c r="G78"/>
  <c r="E78"/>
  <c r="D78"/>
  <c r="D77"/>
  <c r="D76"/>
  <c r="D75"/>
  <c r="W74"/>
  <c r="U74"/>
  <c r="S74"/>
  <c r="Q74"/>
  <c r="O74"/>
  <c r="M74"/>
  <c r="K74"/>
  <c r="I74"/>
  <c r="G74"/>
  <c r="E74"/>
  <c r="D74"/>
  <c r="W81"/>
  <c r="U81"/>
  <c r="S81"/>
  <c r="Q81"/>
  <c r="O81"/>
  <c r="M81"/>
  <c r="K81"/>
  <c r="I81"/>
  <c r="G81"/>
  <c r="E81"/>
  <c r="D81"/>
  <c r="U73"/>
  <c r="S73"/>
  <c r="Q73"/>
  <c r="O73"/>
  <c r="M73"/>
  <c r="K73"/>
  <c r="I73"/>
  <c r="G73"/>
  <c r="E73"/>
  <c r="D73"/>
  <c r="D72"/>
  <c r="D71"/>
  <c r="U70"/>
  <c r="S70"/>
  <c r="Q70"/>
  <c r="O70"/>
  <c r="M70"/>
  <c r="K70"/>
  <c r="I70"/>
  <c r="G70"/>
  <c r="E70"/>
  <c r="D70"/>
  <c r="W69"/>
  <c r="U69"/>
  <c r="S69"/>
  <c r="Q69"/>
  <c r="O69"/>
  <c r="M69"/>
  <c r="K69"/>
  <c r="I69"/>
  <c r="G69"/>
  <c r="E69"/>
  <c r="D69"/>
  <c r="W68"/>
  <c r="U68"/>
  <c r="S68"/>
  <c r="O68"/>
  <c r="M68"/>
  <c r="K68"/>
  <c r="I68"/>
  <c r="G68"/>
  <c r="D68"/>
  <c r="D67"/>
  <c r="U66"/>
  <c r="S66"/>
  <c r="Q66"/>
  <c r="O66"/>
  <c r="M66"/>
  <c r="K66"/>
  <c r="I66"/>
  <c r="G66"/>
  <c r="E66"/>
  <c r="D66"/>
  <c r="U65"/>
  <c r="S65"/>
  <c r="Q65"/>
  <c r="O65"/>
  <c r="M65"/>
  <c r="K65"/>
  <c r="I65"/>
  <c r="G65"/>
  <c r="E65"/>
  <c r="D65"/>
  <c r="U64"/>
  <c r="S64"/>
  <c r="Q64"/>
  <c r="O64"/>
  <c r="M64"/>
  <c r="K64"/>
  <c r="I64"/>
  <c r="G64"/>
  <c r="E64"/>
  <c r="D64"/>
  <c r="U63"/>
  <c r="S63"/>
  <c r="Q63"/>
  <c r="O63"/>
  <c r="M63"/>
  <c r="K63"/>
  <c r="I63"/>
  <c r="G63"/>
  <c r="E63"/>
  <c r="D63"/>
  <c r="D62"/>
  <c r="W61"/>
  <c r="U61"/>
  <c r="S61"/>
  <c r="Q61"/>
  <c r="O61"/>
  <c r="M61"/>
  <c r="K61"/>
  <c r="I61"/>
  <c r="G61"/>
  <c r="E61"/>
  <c r="D61"/>
  <c r="W60"/>
  <c r="U60"/>
  <c r="S60"/>
  <c r="Q60"/>
  <c r="O60"/>
  <c r="M60"/>
  <c r="K60"/>
  <c r="I60"/>
  <c r="G60"/>
  <c r="E60"/>
  <c r="D60"/>
  <c r="W59"/>
  <c r="U59"/>
  <c r="S59"/>
  <c r="Q59"/>
  <c r="O59"/>
  <c r="M59"/>
  <c r="K59"/>
  <c r="I59"/>
  <c r="G59"/>
  <c r="E59"/>
  <c r="D59"/>
  <c r="W58"/>
  <c r="U58"/>
  <c r="S58"/>
  <c r="Q58"/>
  <c r="O58"/>
  <c r="M58"/>
  <c r="K58"/>
  <c r="I58"/>
  <c r="G58"/>
  <c r="E58"/>
  <c r="D58"/>
  <c r="W57"/>
  <c r="U57"/>
  <c r="S57"/>
  <c r="Q57"/>
  <c r="O57"/>
  <c r="M57"/>
  <c r="K57"/>
  <c r="I57"/>
  <c r="G57"/>
  <c r="E57"/>
  <c r="D57"/>
  <c r="D56"/>
  <c r="W55"/>
  <c r="U55"/>
  <c r="S55"/>
  <c r="Q55"/>
  <c r="O55"/>
  <c r="M55"/>
  <c r="K55"/>
  <c r="I55"/>
  <c r="G55"/>
  <c r="E55"/>
  <c r="D55"/>
  <c r="U54"/>
  <c r="S54"/>
  <c r="Q54"/>
  <c r="O54"/>
  <c r="M54"/>
  <c r="K54"/>
  <c r="I54"/>
  <c r="G54"/>
  <c r="E54"/>
  <c r="D54"/>
  <c r="U53"/>
  <c r="S53"/>
  <c r="Q53"/>
  <c r="O53"/>
  <c r="M53"/>
  <c r="K53"/>
  <c r="I53"/>
  <c r="G53"/>
  <c r="E53"/>
  <c r="D53"/>
  <c r="U52"/>
  <c r="S52"/>
  <c r="Q52"/>
  <c r="O52"/>
  <c r="M52"/>
  <c r="K52"/>
  <c r="I52"/>
  <c r="G52"/>
  <c r="E52"/>
  <c r="D52"/>
  <c r="Q51"/>
  <c r="O51"/>
  <c r="M51"/>
  <c r="K51"/>
  <c r="I51"/>
  <c r="G51"/>
  <c r="E51"/>
  <c r="D51"/>
  <c r="W50"/>
  <c r="U50"/>
  <c r="S50"/>
  <c r="Q50"/>
  <c r="O50"/>
  <c r="M50"/>
  <c r="K50"/>
  <c r="I50"/>
  <c r="G50"/>
  <c r="E50"/>
  <c r="D50"/>
  <c r="U49"/>
  <c r="S49"/>
  <c r="Q49"/>
  <c r="O49"/>
  <c r="M49"/>
  <c r="K49"/>
  <c r="I49"/>
  <c r="G49"/>
  <c r="E49"/>
  <c r="D49"/>
  <c r="U48"/>
  <c r="S48"/>
  <c r="Q48"/>
  <c r="O48"/>
  <c r="M48"/>
  <c r="K48"/>
  <c r="I48"/>
  <c r="G48"/>
  <c r="E48"/>
  <c r="D48"/>
  <c r="U47"/>
  <c r="S47"/>
  <c r="Q47"/>
  <c r="O47"/>
  <c r="M47"/>
  <c r="K47"/>
  <c r="I47"/>
  <c r="G47"/>
  <c r="E47"/>
  <c r="D47"/>
  <c r="U46"/>
  <c r="S46"/>
  <c r="Q46"/>
  <c r="O46"/>
  <c r="M46"/>
  <c r="K46"/>
  <c r="I46"/>
  <c r="G46"/>
  <c r="E46"/>
  <c r="D46"/>
  <c r="U45"/>
  <c r="S45"/>
  <c r="Q45"/>
  <c r="O45"/>
  <c r="M45"/>
  <c r="K45"/>
  <c r="I45"/>
  <c r="G45"/>
  <c r="E45"/>
  <c r="D45"/>
  <c r="U44"/>
  <c r="S44"/>
  <c r="Q44"/>
  <c r="O44"/>
  <c r="M44"/>
  <c r="K44"/>
  <c r="I44"/>
  <c r="G44"/>
  <c r="E44"/>
  <c r="D44"/>
  <c r="U43"/>
  <c r="S43"/>
  <c r="Q43"/>
  <c r="O43"/>
  <c r="M43"/>
  <c r="K43"/>
  <c r="I43"/>
  <c r="G43"/>
  <c r="E43"/>
  <c r="D43"/>
  <c r="D42"/>
  <c r="D41"/>
  <c r="D40"/>
  <c r="D39"/>
  <c r="Q38"/>
  <c r="O38"/>
  <c r="M38"/>
  <c r="K38"/>
  <c r="I38"/>
  <c r="G38"/>
  <c r="E38"/>
  <c r="D38"/>
  <c r="D37"/>
  <c r="D36"/>
  <c r="D35"/>
  <c r="Q34"/>
  <c r="O34"/>
  <c r="M34"/>
  <c r="K34"/>
  <c r="I34"/>
  <c r="G34"/>
  <c r="E34"/>
  <c r="D34"/>
  <c r="Q33"/>
  <c r="O33"/>
  <c r="M33"/>
  <c r="K33"/>
  <c r="I33"/>
  <c r="G33"/>
  <c r="E33"/>
  <c r="D33"/>
  <c r="Q32"/>
  <c r="O32"/>
  <c r="M32"/>
  <c r="K32"/>
  <c r="I32"/>
  <c r="G32"/>
  <c r="E32"/>
  <c r="D32"/>
  <c r="Q31"/>
  <c r="O31"/>
  <c r="M31"/>
  <c r="K31"/>
  <c r="I31"/>
  <c r="G31"/>
  <c r="E31"/>
  <c r="D31"/>
  <c r="D30"/>
  <c r="Q29"/>
  <c r="O29"/>
  <c r="M29"/>
  <c r="K29"/>
  <c r="I29"/>
  <c r="G29"/>
  <c r="E29"/>
  <c r="D29"/>
  <c r="U28"/>
  <c r="S28"/>
  <c r="Q28"/>
  <c r="O28"/>
  <c r="M28"/>
  <c r="K28"/>
  <c r="I28"/>
  <c r="G28"/>
  <c r="E28"/>
  <c r="D28"/>
  <c r="Q27"/>
  <c r="O27"/>
  <c r="M27"/>
  <c r="K27"/>
  <c r="I27"/>
  <c r="G27"/>
  <c r="E27"/>
  <c r="D27"/>
  <c r="Q26"/>
  <c r="O26"/>
  <c r="M26"/>
  <c r="K26"/>
  <c r="I26"/>
  <c r="G26"/>
  <c r="E26"/>
  <c r="D26"/>
  <c r="Q25"/>
  <c r="O25"/>
  <c r="M25"/>
  <c r="K25"/>
  <c r="I25"/>
  <c r="G25"/>
  <c r="E25"/>
  <c r="D25"/>
  <c r="Q24"/>
  <c r="O24"/>
  <c r="M24"/>
  <c r="K24"/>
  <c r="I24"/>
  <c r="G24"/>
  <c r="E24"/>
  <c r="D24"/>
  <c r="Q23"/>
  <c r="O23"/>
  <c r="M23"/>
  <c r="K23"/>
  <c r="I23"/>
  <c r="G23"/>
  <c r="E23"/>
  <c r="D23"/>
  <c r="Q22"/>
  <c r="O22"/>
  <c r="M22"/>
  <c r="K22"/>
  <c r="I22"/>
  <c r="G22"/>
  <c r="E22"/>
  <c r="D22"/>
  <c r="D21"/>
  <c r="D20"/>
  <c r="X19"/>
  <c r="W19"/>
  <c r="V19"/>
  <c r="U19"/>
  <c r="T19"/>
  <c r="S19"/>
  <c r="R19"/>
  <c r="Q19"/>
  <c r="P19"/>
  <c r="O19"/>
  <c r="N19"/>
  <c r="M19"/>
  <c r="L19"/>
  <c r="K19"/>
  <c r="J19"/>
  <c r="I19"/>
  <c r="H19"/>
  <c r="G19"/>
  <c r="F19"/>
  <c r="E19"/>
  <c r="D18"/>
  <c r="Q17"/>
  <c r="X15"/>
  <c r="W15"/>
  <c r="V15"/>
  <c r="U15"/>
  <c r="V72" s="1"/>
  <c r="T15"/>
  <c r="S15"/>
  <c r="R15"/>
  <c r="Q15"/>
  <c r="R71" s="1"/>
  <c r="P15"/>
  <c r="O15"/>
  <c r="P71" s="1"/>
  <c r="N15"/>
  <c r="M15"/>
  <c r="N72" s="1"/>
  <c r="L15"/>
  <c r="K15"/>
  <c r="J15"/>
  <c r="I15"/>
  <c r="J71" s="1"/>
  <c r="H15"/>
  <c r="G15"/>
  <c r="F15"/>
  <c r="E15"/>
  <c r="F68" s="1"/>
  <c r="I8"/>
  <c r="J7"/>
  <c r="C105" i="20"/>
  <c r="C104"/>
  <c r="C103"/>
  <c r="C102"/>
  <c r="C101"/>
  <c r="C100"/>
  <c r="C99"/>
  <c r="C98"/>
  <c r="C97"/>
  <c r="C95"/>
  <c r="C94"/>
  <c r="C93"/>
  <c r="C92"/>
  <c r="C91"/>
  <c r="C90"/>
  <c r="C89"/>
  <c r="C96"/>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W19"/>
  <c r="V19"/>
  <c r="U19"/>
  <c r="T19"/>
  <c r="S19"/>
  <c r="R19"/>
  <c r="Q19"/>
  <c r="P19"/>
  <c r="O19"/>
  <c r="N19"/>
  <c r="M19"/>
  <c r="L19"/>
  <c r="K19"/>
  <c r="J19"/>
  <c r="I19"/>
  <c r="H19"/>
  <c r="G19"/>
  <c r="F19"/>
  <c r="E19"/>
  <c r="D19"/>
  <c r="C18"/>
  <c r="P17"/>
  <c r="V15"/>
  <c r="T15"/>
  <c r="R15"/>
  <c r="P15"/>
  <c r="N15"/>
  <c r="L15"/>
  <c r="J15"/>
  <c r="H15"/>
  <c r="F15"/>
  <c r="D15"/>
  <c r="H9"/>
  <c r="I8"/>
  <c r="D99" i="19"/>
  <c r="X98"/>
  <c r="V98"/>
  <c r="T98"/>
  <c r="R98"/>
  <c r="D98"/>
  <c r="D97"/>
  <c r="D96"/>
  <c r="D95"/>
  <c r="D94"/>
  <c r="D93"/>
  <c r="D92"/>
  <c r="D90"/>
  <c r="D89"/>
  <c r="D88"/>
  <c r="D87"/>
  <c r="D86"/>
  <c r="D85"/>
  <c r="D84"/>
  <c r="D91"/>
  <c r="D83"/>
  <c r="D82"/>
  <c r="D81"/>
  <c r="D80"/>
  <c r="D79"/>
  <c r="D78"/>
  <c r="D77"/>
  <c r="D76"/>
  <c r="D75"/>
  <c r="D74"/>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X19"/>
  <c r="W19"/>
  <c r="V19"/>
  <c r="U19"/>
  <c r="T19"/>
  <c r="S19"/>
  <c r="R19"/>
  <c r="Q19"/>
  <c r="P19"/>
  <c r="O19"/>
  <c r="N19"/>
  <c r="M19"/>
  <c r="L19"/>
  <c r="K19"/>
  <c r="J19"/>
  <c r="I19"/>
  <c r="H19"/>
  <c r="G19"/>
  <c r="F19"/>
  <c r="E19"/>
  <c r="D19"/>
  <c r="D18"/>
  <c r="Q17"/>
  <c r="D15"/>
  <c r="I8"/>
  <c r="J7"/>
  <c r="E86" i="14"/>
  <c r="Q42" i="18"/>
  <c r="R41"/>
  <c r="Q41"/>
  <c r="H51" i="22" l="1"/>
  <c r="H52" s="1"/>
  <c r="L51"/>
  <c r="L52" s="1"/>
  <c r="P19" i="23"/>
  <c r="P51"/>
  <c r="P52" s="1"/>
  <c r="P51" i="22"/>
  <c r="P52" s="1"/>
  <c r="X7" i="17"/>
  <c r="X83"/>
  <c r="X81"/>
  <c r="X80"/>
  <c r="X76"/>
  <c r="X71"/>
  <c r="X68"/>
  <c r="X66"/>
  <c r="X64"/>
  <c r="X62"/>
  <c r="X60"/>
  <c r="X58"/>
  <c r="X56"/>
  <c r="X54"/>
  <c r="X52"/>
  <c r="X50"/>
  <c r="X48"/>
  <c r="X46"/>
  <c r="X44"/>
  <c r="X42"/>
  <c r="X40"/>
  <c r="X36"/>
  <c r="X34"/>
  <c r="X32"/>
  <c r="X30"/>
  <c r="X28"/>
  <c r="X26"/>
  <c r="X24"/>
  <c r="X22"/>
  <c r="X20"/>
  <c r="X19"/>
  <c r="X17"/>
  <c r="X15"/>
  <c r="X14"/>
  <c r="X12"/>
  <c r="X11"/>
  <c r="X10"/>
  <c r="X9"/>
  <c r="X8"/>
  <c r="I51" i="22"/>
  <c r="I52" s="1"/>
  <c r="M51"/>
  <c r="M52" s="1"/>
  <c r="G51"/>
  <c r="G52" s="1"/>
  <c r="K51"/>
  <c r="K52" s="1"/>
  <c r="O51"/>
  <c r="X82" i="17"/>
  <c r="X77"/>
  <c r="X75"/>
  <c r="X69"/>
  <c r="X67"/>
  <c r="X65"/>
  <c r="X63"/>
  <c r="X61"/>
  <c r="X59"/>
  <c r="X57"/>
  <c r="X55"/>
  <c r="X53"/>
  <c r="X51"/>
  <c r="X49"/>
  <c r="X47"/>
  <c r="X45"/>
  <c r="X43"/>
  <c r="X41"/>
  <c r="X38"/>
  <c r="X37"/>
  <c r="X35"/>
  <c r="X33"/>
  <c r="X31"/>
  <c r="X29"/>
  <c r="X27"/>
  <c r="X25"/>
  <c r="X23"/>
  <c r="X21"/>
  <c r="X18"/>
  <c r="X16"/>
  <c r="X13"/>
  <c r="T64" i="21"/>
  <c r="T87" i="19"/>
  <c r="P19" i="22"/>
  <c r="F51"/>
  <c r="F52" s="1"/>
  <c r="J51"/>
  <c r="J52" s="1"/>
  <c r="L80" i="21"/>
  <c r="E77"/>
  <c r="F77" s="1"/>
  <c r="I77"/>
  <c r="J77" s="1"/>
  <c r="K77"/>
  <c r="L77" s="1"/>
  <c r="S77"/>
  <c r="T77" s="1"/>
  <c r="M77"/>
  <c r="N77" s="1"/>
  <c r="G77"/>
  <c r="H77" s="1"/>
  <c r="O77"/>
  <c r="P77" s="1"/>
  <c r="W77"/>
  <c r="X77" s="1"/>
  <c r="U77"/>
  <c r="V77" s="1"/>
  <c r="Q30"/>
  <c r="R30" s="1"/>
  <c r="E51" i="22"/>
  <c r="Q87" i="19"/>
  <c r="R87" s="1"/>
  <c r="O57" i="20"/>
  <c r="K21" i="21"/>
  <c r="L21" s="1"/>
  <c r="Q38" i="23"/>
  <c r="Q67"/>
  <c r="Q84"/>
  <c r="Q33"/>
  <c r="Q45"/>
  <c r="Q20"/>
  <c r="Q54"/>
  <c r="Q73"/>
  <c r="Q28"/>
  <c r="Q84" i="22"/>
  <c r="G19"/>
  <c r="K19"/>
  <c r="K82" s="1"/>
  <c r="K89" s="1"/>
  <c r="K95" s="1"/>
  <c r="K90" s="1"/>
  <c r="O19"/>
  <c r="H19"/>
  <c r="H82" s="1"/>
  <c r="H83" s="1"/>
  <c r="Q45"/>
  <c r="M19"/>
  <c r="I19"/>
  <c r="L19"/>
  <c r="J19"/>
  <c r="Q53"/>
  <c r="Q20"/>
  <c r="Q33"/>
  <c r="Q67"/>
  <c r="E19"/>
  <c r="F19"/>
  <c r="F82" s="1"/>
  <c r="F83" s="1"/>
  <c r="N19"/>
  <c r="N82" s="1"/>
  <c r="N89" s="1"/>
  <c r="N95" s="1"/>
  <c r="N90" s="1"/>
  <c r="Q38"/>
  <c r="Q28"/>
  <c r="Q73"/>
  <c r="J34" i="21"/>
  <c r="L43"/>
  <c r="H23"/>
  <c r="N33"/>
  <c r="P60"/>
  <c r="K62"/>
  <c r="R25"/>
  <c r="H28"/>
  <c r="J29"/>
  <c r="V74"/>
  <c r="P44"/>
  <c r="R49"/>
  <c r="P64"/>
  <c r="H73"/>
  <c r="R22"/>
  <c r="J23"/>
  <c r="P23"/>
  <c r="J25"/>
  <c r="J26"/>
  <c r="R26"/>
  <c r="P29"/>
  <c r="K30"/>
  <c r="L30" s="1"/>
  <c r="F33"/>
  <c r="J38"/>
  <c r="R44"/>
  <c r="L45"/>
  <c r="R45"/>
  <c r="T46"/>
  <c r="L47"/>
  <c r="T47"/>
  <c r="N49"/>
  <c r="N50"/>
  <c r="V50"/>
  <c r="H53"/>
  <c r="N53"/>
  <c r="N54"/>
  <c r="N57"/>
  <c r="N58"/>
  <c r="N61"/>
  <c r="J73"/>
  <c r="L81"/>
  <c r="R74"/>
  <c r="V80"/>
  <c r="F85"/>
  <c r="H86"/>
  <c r="H87"/>
  <c r="Q21"/>
  <c r="R21" s="1"/>
  <c r="F24"/>
  <c r="H26"/>
  <c r="P26"/>
  <c r="P28"/>
  <c r="V28"/>
  <c r="J31"/>
  <c r="P38"/>
  <c r="J46"/>
  <c r="L48"/>
  <c r="R48"/>
  <c r="L49"/>
  <c r="T50"/>
  <c r="H52"/>
  <c r="N52"/>
  <c r="T58"/>
  <c r="N65"/>
  <c r="N66"/>
  <c r="U67"/>
  <c r="V67" s="1"/>
  <c r="J70"/>
  <c r="R81"/>
  <c r="P78"/>
  <c r="L85"/>
  <c r="N86"/>
  <c r="N87"/>
  <c r="L24"/>
  <c r="N25"/>
  <c r="H27"/>
  <c r="T28"/>
  <c r="F29"/>
  <c r="P31"/>
  <c r="J33"/>
  <c r="P34"/>
  <c r="P48"/>
  <c r="J50"/>
  <c r="L52"/>
  <c r="F60"/>
  <c r="L60"/>
  <c r="R60"/>
  <c r="L62"/>
  <c r="R64"/>
  <c r="R65"/>
  <c r="R66"/>
  <c r="N69"/>
  <c r="N70"/>
  <c r="V71"/>
  <c r="V81"/>
  <c r="F74"/>
  <c r="F78"/>
  <c r="V78"/>
  <c r="J80"/>
  <c r="L86"/>
  <c r="L87"/>
  <c r="N27"/>
  <c r="F32"/>
  <c r="N32"/>
  <c r="T43"/>
  <c r="N45"/>
  <c r="N46"/>
  <c r="V46"/>
  <c r="N47"/>
  <c r="J53"/>
  <c r="J54"/>
  <c r="J57"/>
  <c r="J61"/>
  <c r="T70"/>
  <c r="F81"/>
  <c r="L74"/>
  <c r="P80"/>
  <c r="X86"/>
  <c r="X87"/>
  <c r="G89" i="20"/>
  <c r="W89"/>
  <c r="W92"/>
  <c r="M92"/>
  <c r="Q92"/>
  <c r="N87" i="19"/>
  <c r="V87"/>
  <c r="L87"/>
  <c r="K42" i="21"/>
  <c r="L42" s="1"/>
  <c r="W67"/>
  <c r="X67" s="1"/>
  <c r="H85"/>
  <c r="P69"/>
  <c r="I42"/>
  <c r="J42" s="1"/>
  <c r="H25"/>
  <c r="G21"/>
  <c r="N43"/>
  <c r="M42"/>
  <c r="N42" s="1"/>
  <c r="S92" i="20"/>
  <c r="M21" i="21"/>
  <c r="N21" s="1"/>
  <c r="N22"/>
  <c r="F69"/>
  <c r="E67"/>
  <c r="F67" s="1"/>
  <c r="R78"/>
  <c r="E21"/>
  <c r="F21" s="1"/>
  <c r="Q42"/>
  <c r="S67"/>
  <c r="T67" s="1"/>
  <c r="T69"/>
  <c r="E89" i="20"/>
  <c r="E57"/>
  <c r="U89"/>
  <c r="I56" i="21"/>
  <c r="J56" s="1"/>
  <c r="J58"/>
  <c r="U57" i="20"/>
  <c r="I30" i="21"/>
  <c r="J30" s="1"/>
  <c r="R24"/>
  <c r="N28"/>
  <c r="R32"/>
  <c r="N38"/>
  <c r="F43"/>
  <c r="V44"/>
  <c r="V45"/>
  <c r="V48"/>
  <c r="F49"/>
  <c r="F51"/>
  <c r="N51"/>
  <c r="R52"/>
  <c r="R53"/>
  <c r="R54"/>
  <c r="J55"/>
  <c r="R57"/>
  <c r="R59"/>
  <c r="R61"/>
  <c r="V64"/>
  <c r="V65"/>
  <c r="J68"/>
  <c r="R69"/>
  <c r="R70"/>
  <c r="V73"/>
  <c r="J81"/>
  <c r="F79"/>
  <c r="V79"/>
  <c r="N80"/>
  <c r="F86"/>
  <c r="W57" i="20"/>
  <c r="O89"/>
  <c r="G92"/>
  <c r="H22" i="21"/>
  <c r="F23"/>
  <c r="R23"/>
  <c r="N24"/>
  <c r="J28"/>
  <c r="R28"/>
  <c r="G30"/>
  <c r="H30" s="1"/>
  <c r="P33"/>
  <c r="F34"/>
  <c r="L34"/>
  <c r="R34"/>
  <c r="F38"/>
  <c r="L38"/>
  <c r="R38"/>
  <c r="J43"/>
  <c r="F44"/>
  <c r="N44"/>
  <c r="T45"/>
  <c r="P46"/>
  <c r="J47"/>
  <c r="F48"/>
  <c r="N48"/>
  <c r="T49"/>
  <c r="P50"/>
  <c r="J51"/>
  <c r="R51"/>
  <c r="J52"/>
  <c r="V52"/>
  <c r="P53"/>
  <c r="P54"/>
  <c r="F55"/>
  <c r="N55"/>
  <c r="V55"/>
  <c r="E56"/>
  <c r="F56" s="1"/>
  <c r="P58"/>
  <c r="U56"/>
  <c r="V56" s="1"/>
  <c r="F59"/>
  <c r="N59"/>
  <c r="V59"/>
  <c r="N60"/>
  <c r="P61"/>
  <c r="F64"/>
  <c r="N64"/>
  <c r="T65"/>
  <c r="T66"/>
  <c r="N68"/>
  <c r="V68"/>
  <c r="G67"/>
  <c r="H67" s="1"/>
  <c r="O67"/>
  <c r="P67" s="1"/>
  <c r="P70"/>
  <c r="F71"/>
  <c r="F73"/>
  <c r="R73"/>
  <c r="H81"/>
  <c r="X81"/>
  <c r="H74"/>
  <c r="X74"/>
  <c r="J79"/>
  <c r="R79"/>
  <c r="J24"/>
  <c r="F25"/>
  <c r="N26"/>
  <c r="F27"/>
  <c r="R27"/>
  <c r="N29"/>
  <c r="N31"/>
  <c r="R33"/>
  <c r="N34"/>
  <c r="R43"/>
  <c r="J44"/>
  <c r="F45"/>
  <c r="F47"/>
  <c r="R47"/>
  <c r="J48"/>
  <c r="V49"/>
  <c r="R55"/>
  <c r="R58"/>
  <c r="J59"/>
  <c r="J64"/>
  <c r="F65"/>
  <c r="F66"/>
  <c r="V66"/>
  <c r="K67"/>
  <c r="L67" s="1"/>
  <c r="R72"/>
  <c r="N73"/>
  <c r="J74"/>
  <c r="J78"/>
  <c r="N79"/>
  <c r="J85"/>
  <c r="V86"/>
  <c r="F87"/>
  <c r="V87"/>
  <c r="G57" i="20"/>
  <c r="I92"/>
  <c r="O92"/>
  <c r="I21" i="21"/>
  <c r="P22"/>
  <c r="N23"/>
  <c r="H24"/>
  <c r="P24"/>
  <c r="P25"/>
  <c r="F26"/>
  <c r="J27"/>
  <c r="P27"/>
  <c r="F28"/>
  <c r="L28"/>
  <c r="H29"/>
  <c r="R29"/>
  <c r="M30"/>
  <c r="N30" s="1"/>
  <c r="F31"/>
  <c r="L31"/>
  <c r="R31"/>
  <c r="J32"/>
  <c r="P32"/>
  <c r="L33"/>
  <c r="P43"/>
  <c r="V43"/>
  <c r="G42"/>
  <c r="T44"/>
  <c r="J45"/>
  <c r="P45"/>
  <c r="F46"/>
  <c r="L46"/>
  <c r="R46"/>
  <c r="P47"/>
  <c r="V47"/>
  <c r="H48"/>
  <c r="T48"/>
  <c r="J49"/>
  <c r="P49"/>
  <c r="F50"/>
  <c r="L50"/>
  <c r="R50"/>
  <c r="F52"/>
  <c r="P52"/>
  <c r="F53"/>
  <c r="L53"/>
  <c r="V53"/>
  <c r="F54"/>
  <c r="L54"/>
  <c r="V54"/>
  <c r="F57"/>
  <c r="V57"/>
  <c r="F58"/>
  <c r="Q56"/>
  <c r="R56" s="1"/>
  <c r="V58"/>
  <c r="J60"/>
  <c r="V60"/>
  <c r="F61"/>
  <c r="L61"/>
  <c r="V61"/>
  <c r="G62"/>
  <c r="H62" s="1"/>
  <c r="J65"/>
  <c r="P65"/>
  <c r="J66"/>
  <c r="P66"/>
  <c r="J69"/>
  <c r="V69"/>
  <c r="F70"/>
  <c r="V70"/>
  <c r="N71"/>
  <c r="J72"/>
  <c r="L73"/>
  <c r="N81"/>
  <c r="N74"/>
  <c r="N78"/>
  <c r="T78"/>
  <c r="F80"/>
  <c r="N85"/>
  <c r="J86"/>
  <c r="J87"/>
  <c r="Q53" i="23"/>
  <c r="T57" i="21"/>
  <c r="S56"/>
  <c r="T56" s="1"/>
  <c r="J63"/>
  <c r="I62"/>
  <c r="J62" s="1"/>
  <c r="R63"/>
  <c r="Q62"/>
  <c r="R62" s="1"/>
  <c r="F84"/>
  <c r="N84"/>
  <c r="V84"/>
  <c r="H84"/>
  <c r="H79"/>
  <c r="H68"/>
  <c r="H51"/>
  <c r="H72"/>
  <c r="H63"/>
  <c r="H59"/>
  <c r="H55"/>
  <c r="L72"/>
  <c r="L84"/>
  <c r="L68"/>
  <c r="L63"/>
  <c r="L55"/>
  <c r="L71"/>
  <c r="L79"/>
  <c r="L59"/>
  <c r="L51"/>
  <c r="P79"/>
  <c r="P72"/>
  <c r="P59"/>
  <c r="P51"/>
  <c r="P84"/>
  <c r="P68"/>
  <c r="P63"/>
  <c r="P55"/>
  <c r="T72"/>
  <c r="T84"/>
  <c r="T68"/>
  <c r="T63"/>
  <c r="T55"/>
  <c r="T71"/>
  <c r="T79"/>
  <c r="T59"/>
  <c r="X84"/>
  <c r="X79"/>
  <c r="X72"/>
  <c r="X68"/>
  <c r="X59"/>
  <c r="X55"/>
  <c r="H57"/>
  <c r="G56"/>
  <c r="H56" s="1"/>
  <c r="X57"/>
  <c r="W56"/>
  <c r="X56" s="1"/>
  <c r="O21"/>
  <c r="O42"/>
  <c r="O62"/>
  <c r="P62" s="1"/>
  <c r="F22"/>
  <c r="L22"/>
  <c r="L23"/>
  <c r="L25"/>
  <c r="L26"/>
  <c r="L27"/>
  <c r="L29"/>
  <c r="H31"/>
  <c r="H32"/>
  <c r="H33"/>
  <c r="H34"/>
  <c r="H38"/>
  <c r="H43"/>
  <c r="H44"/>
  <c r="S42"/>
  <c r="H45"/>
  <c r="H46"/>
  <c r="H47"/>
  <c r="H49"/>
  <c r="H50"/>
  <c r="X50"/>
  <c r="T52"/>
  <c r="T53"/>
  <c r="T54"/>
  <c r="H58"/>
  <c r="M56"/>
  <c r="N56" s="1"/>
  <c r="X58"/>
  <c r="T60"/>
  <c r="T61"/>
  <c r="H64"/>
  <c r="S62"/>
  <c r="T62" s="1"/>
  <c r="H65"/>
  <c r="H66"/>
  <c r="M67"/>
  <c r="N67" s="1"/>
  <c r="H69"/>
  <c r="X69"/>
  <c r="H70"/>
  <c r="P73"/>
  <c r="P81"/>
  <c r="P74"/>
  <c r="H78"/>
  <c r="X78"/>
  <c r="T80"/>
  <c r="P85"/>
  <c r="P86"/>
  <c r="P87"/>
  <c r="P57"/>
  <c r="O56"/>
  <c r="P56" s="1"/>
  <c r="L57"/>
  <c r="K56"/>
  <c r="L56" s="1"/>
  <c r="F63"/>
  <c r="E62"/>
  <c r="F62" s="1"/>
  <c r="N63"/>
  <c r="M62"/>
  <c r="N62" s="1"/>
  <c r="V63"/>
  <c r="U62"/>
  <c r="V62" s="1"/>
  <c r="J84"/>
  <c r="O30"/>
  <c r="P30" s="1"/>
  <c r="J22"/>
  <c r="E30"/>
  <c r="F30" s="1"/>
  <c r="L32"/>
  <c r="E42"/>
  <c r="U42"/>
  <c r="L44"/>
  <c r="H54"/>
  <c r="L58"/>
  <c r="H60"/>
  <c r="X60"/>
  <c r="H61"/>
  <c r="X61"/>
  <c r="L64"/>
  <c r="L65"/>
  <c r="L66"/>
  <c r="I67"/>
  <c r="J67" s="1"/>
  <c r="L69"/>
  <c r="L70"/>
  <c r="H71"/>
  <c r="X71"/>
  <c r="T73"/>
  <c r="T81"/>
  <c r="T74"/>
  <c r="L78"/>
  <c r="H80"/>
  <c r="X80"/>
  <c r="T86"/>
  <c r="T87"/>
  <c r="F72"/>
  <c r="K89" i="20"/>
  <c r="K57"/>
  <c r="S89"/>
  <c r="S57"/>
  <c r="E92"/>
  <c r="U92"/>
  <c r="M57"/>
  <c r="M89"/>
  <c r="K92"/>
  <c r="I57"/>
  <c r="Q57"/>
  <c r="I89"/>
  <c r="Q89"/>
  <c r="G82" i="22" l="1"/>
  <c r="G83" s="1"/>
  <c r="O52"/>
  <c r="E52"/>
  <c r="M82"/>
  <c r="M89" s="1"/>
  <c r="M95" s="1"/>
  <c r="M90" s="1"/>
  <c r="O82"/>
  <c r="I82"/>
  <c r="J82"/>
  <c r="Q19" i="23"/>
  <c r="E82" i="22"/>
  <c r="P82" i="23"/>
  <c r="O82"/>
  <c r="K83" i="22"/>
  <c r="F89"/>
  <c r="F95" s="1"/>
  <c r="F90" s="1"/>
  <c r="G89"/>
  <c r="G95" s="1"/>
  <c r="G90" s="1"/>
  <c r="Q51"/>
  <c r="P82"/>
  <c r="P89" s="1"/>
  <c r="P95" s="1"/>
  <c r="P90" s="1"/>
  <c r="N83"/>
  <c r="L82"/>
  <c r="L83" s="1"/>
  <c r="H89"/>
  <c r="H95" s="1"/>
  <c r="H90" s="1"/>
  <c r="Q19"/>
  <c r="K41" i="21"/>
  <c r="K39" s="1"/>
  <c r="J21"/>
  <c r="I41"/>
  <c r="M41"/>
  <c r="M39" s="1"/>
  <c r="H21"/>
  <c r="H42"/>
  <c r="G41"/>
  <c r="Q41"/>
  <c r="R42"/>
  <c r="E41"/>
  <c r="E39" s="1"/>
  <c r="F42"/>
  <c r="P21"/>
  <c r="P42"/>
  <c r="O41"/>
  <c r="O39" s="1"/>
  <c r="V42"/>
  <c r="T42"/>
  <c r="Q52" i="22" l="1"/>
  <c r="M83"/>
  <c r="E89"/>
  <c r="O83"/>
  <c r="I83"/>
  <c r="I89"/>
  <c r="I95" s="1"/>
  <c r="I90" s="1"/>
  <c r="O89"/>
  <c r="J83"/>
  <c r="J89"/>
  <c r="J95" s="1"/>
  <c r="J90" s="1"/>
  <c r="E83"/>
  <c r="R41" i="21"/>
  <c r="J41"/>
  <c r="I39"/>
  <c r="J39" s="1"/>
  <c r="P83" i="22"/>
  <c r="H41" i="21"/>
  <c r="G39"/>
  <c r="G40" s="1"/>
  <c r="H40" s="1"/>
  <c r="P89" i="23"/>
  <c r="P95" s="1"/>
  <c r="P90" s="1"/>
  <c r="P83"/>
  <c r="O89"/>
  <c r="O83"/>
  <c r="Q82" i="22"/>
  <c r="L89"/>
  <c r="L95" s="1"/>
  <c r="L90" s="1"/>
  <c r="L41" i="21"/>
  <c r="N41"/>
  <c r="K40"/>
  <c r="L40" s="1"/>
  <c r="L39"/>
  <c r="M40"/>
  <c r="N40" s="1"/>
  <c r="N39"/>
  <c r="P41"/>
  <c r="F41"/>
  <c r="E88" i="10"/>
  <c r="F30" i="9"/>
  <c r="O95" i="23" l="1"/>
  <c r="O95" i="22"/>
  <c r="E95"/>
  <c r="Q83"/>
  <c r="H39" i="21"/>
  <c r="I40"/>
  <c r="J40" s="1"/>
  <c r="Q89" i="22"/>
  <c r="E40" i="21"/>
  <c r="F40" s="1"/>
  <c r="F39"/>
  <c r="P39"/>
  <c r="O40"/>
  <c r="P40" s="1"/>
  <c r="X30" i="18"/>
  <c r="W30"/>
  <c r="O42"/>
  <c r="P41"/>
  <c r="O41"/>
  <c r="N61" i="11"/>
  <c r="N61" i="20" s="1"/>
  <c r="O29" i="10"/>
  <c r="P29" l="1"/>
  <c r="P29" i="19" s="1"/>
  <c r="O29"/>
  <c r="O90" i="22"/>
  <c r="E90"/>
  <c r="O90" i="23"/>
  <c r="Q95" i="22"/>
  <c r="M42" i="18"/>
  <c r="N41"/>
  <c r="M41"/>
  <c r="O96" i="16"/>
  <c r="O95"/>
  <c r="O83"/>
  <c r="O73"/>
  <c r="O69"/>
  <c r="O57"/>
  <c r="O54"/>
  <c r="O53"/>
  <c r="O50"/>
  <c r="O49"/>
  <c r="O46"/>
  <c r="O42"/>
  <c r="O41"/>
  <c r="O38"/>
  <c r="O37"/>
  <c r="O34"/>
  <c r="O33"/>
  <c r="O30"/>
  <c r="O29"/>
  <c r="O85"/>
  <c r="O76"/>
  <c r="O72"/>
  <c r="O67"/>
  <c r="O63"/>
  <c r="O56"/>
  <c r="O55"/>
  <c r="O51"/>
  <c r="O48"/>
  <c r="O47"/>
  <c r="O44"/>
  <c r="O43"/>
  <c r="O39"/>
  <c r="O36"/>
  <c r="O32"/>
  <c r="O31"/>
  <c r="O28"/>
  <c r="O89"/>
  <c r="O88"/>
  <c r="O84"/>
  <c r="O80"/>
  <c r="O77"/>
  <c r="O71"/>
  <c r="O68"/>
  <c r="O64"/>
  <c r="P86" i="14"/>
  <c r="O86"/>
  <c r="N86"/>
  <c r="M86"/>
  <c r="L86"/>
  <c r="K86"/>
  <c r="J86"/>
  <c r="I86"/>
  <c r="H86"/>
  <c r="G86"/>
  <c r="F86"/>
  <c r="E74"/>
  <c r="E68"/>
  <c r="G74"/>
  <c r="F74"/>
  <c r="G68"/>
  <c r="F68"/>
  <c r="T68" i="15" l="1"/>
  <c r="T74"/>
  <c r="Q90" i="22"/>
  <c r="Q86" i="14"/>
  <c r="O87" i="16"/>
  <c r="E51" i="14"/>
  <c r="O82" i="16"/>
  <c r="F51" i="14"/>
  <c r="O79" i="16"/>
  <c r="O78"/>
  <c r="G51" i="14"/>
  <c r="O70" i="16"/>
  <c r="O66"/>
  <c r="O62"/>
  <c r="O65"/>
  <c r="P68" i="14"/>
  <c r="P74"/>
  <c r="O68"/>
  <c r="O74"/>
  <c r="N68"/>
  <c r="N74"/>
  <c r="M68"/>
  <c r="M74"/>
  <c r="L68"/>
  <c r="L74"/>
  <c r="K68"/>
  <c r="K74"/>
  <c r="J68"/>
  <c r="J74"/>
  <c r="I68"/>
  <c r="I74"/>
  <c r="H68"/>
  <c r="H74"/>
  <c r="P20"/>
  <c r="P28"/>
  <c r="P33"/>
  <c r="P38"/>
  <c r="P45"/>
  <c r="O20"/>
  <c r="O28"/>
  <c r="O33"/>
  <c r="O38"/>
  <c r="O45"/>
  <c r="N20"/>
  <c r="N28"/>
  <c r="N33"/>
  <c r="N38"/>
  <c r="N45"/>
  <c r="M20"/>
  <c r="M28"/>
  <c r="M33"/>
  <c r="M38"/>
  <c r="M45"/>
  <c r="L20"/>
  <c r="L28"/>
  <c r="L33"/>
  <c r="L38"/>
  <c r="L45"/>
  <c r="K20"/>
  <c r="K28"/>
  <c r="K33"/>
  <c r="K38"/>
  <c r="K45"/>
  <c r="J20"/>
  <c r="J28"/>
  <c r="J33"/>
  <c r="J38"/>
  <c r="J45"/>
  <c r="I20"/>
  <c r="I28"/>
  <c r="I33"/>
  <c r="I38"/>
  <c r="I45"/>
  <c r="H20"/>
  <c r="H28"/>
  <c r="H33"/>
  <c r="H38"/>
  <c r="H45"/>
  <c r="G20"/>
  <c r="G28"/>
  <c r="G33"/>
  <c r="G38"/>
  <c r="G45"/>
  <c r="F20"/>
  <c r="F28"/>
  <c r="F33"/>
  <c r="F38"/>
  <c r="F45"/>
  <c r="E20"/>
  <c r="E28"/>
  <c r="E33"/>
  <c r="E38"/>
  <c r="E45"/>
  <c r="G52" l="1"/>
  <c r="T51" i="15"/>
  <c r="F52" i="14"/>
  <c r="N81" i="16"/>
  <c r="N40"/>
  <c r="H51" i="14"/>
  <c r="H52" s="1"/>
  <c r="J19"/>
  <c r="E52"/>
  <c r="K51"/>
  <c r="O51"/>
  <c r="J51"/>
  <c r="N51"/>
  <c r="M51"/>
  <c r="L51"/>
  <c r="L52" s="1"/>
  <c r="P51"/>
  <c r="I51"/>
  <c r="H19"/>
  <c r="L19"/>
  <c r="G19"/>
  <c r="G84" s="1"/>
  <c r="P19"/>
  <c r="F19"/>
  <c r="I19"/>
  <c r="O19"/>
  <c r="K19"/>
  <c r="E19"/>
  <c r="M19"/>
  <c r="N19"/>
  <c r="U31" i="18"/>
  <c r="V30"/>
  <c r="U30"/>
  <c r="H18" i="14"/>
  <c r="K40" i="18" s="1"/>
  <c r="K42"/>
  <c r="L41"/>
  <c r="K41"/>
  <c r="Q95" i="14"/>
  <c r="Q94"/>
  <c r="Q93"/>
  <c r="Q92"/>
  <c r="Q83"/>
  <c r="Q89"/>
  <c r="Q88"/>
  <c r="Q87"/>
  <c r="Q82"/>
  <c r="Q81"/>
  <c r="Q80"/>
  <c r="Q79"/>
  <c r="Q78"/>
  <c r="Q77"/>
  <c r="Q76"/>
  <c r="Q75"/>
  <c r="Q73"/>
  <c r="Q72"/>
  <c r="Q71"/>
  <c r="Q70"/>
  <c r="Q69"/>
  <c r="Q68"/>
  <c r="Q66"/>
  <c r="Q65"/>
  <c r="Q64"/>
  <c r="Q63"/>
  <c r="Q62"/>
  <c r="Q61"/>
  <c r="Q60"/>
  <c r="Q59"/>
  <c r="Q58"/>
  <c r="Q57"/>
  <c r="Q56"/>
  <c r="Q55"/>
  <c r="Q54"/>
  <c r="Q53"/>
  <c r="Q50"/>
  <c r="Q49"/>
  <c r="Q48"/>
  <c r="Q47"/>
  <c r="Q46"/>
  <c r="Q45"/>
  <c r="Q44"/>
  <c r="Q43"/>
  <c r="Q42"/>
  <c r="Q41"/>
  <c r="Q40"/>
  <c r="Q39"/>
  <c r="Q38"/>
  <c r="Q37"/>
  <c r="Q36"/>
  <c r="Q35"/>
  <c r="Q34"/>
  <c r="Q33"/>
  <c r="Q32"/>
  <c r="Q31"/>
  <c r="Q30"/>
  <c r="Q29"/>
  <c r="Q28"/>
  <c r="Q27"/>
  <c r="Q26"/>
  <c r="Q25"/>
  <c r="Q24"/>
  <c r="Q23"/>
  <c r="Q22"/>
  <c r="Q21"/>
  <c r="Q20"/>
  <c r="G85" l="1"/>
  <c r="T52" i="15"/>
  <c r="F84" i="14"/>
  <c r="F85" s="1"/>
  <c r="O72" i="17"/>
  <c r="O52" i="14"/>
  <c r="V39" i="17"/>
  <c r="N52" i="14"/>
  <c r="M52"/>
  <c r="W39" i="17"/>
  <c r="U39"/>
  <c r="T39"/>
  <c r="J52" i="14"/>
  <c r="K84"/>
  <c r="K85" s="1"/>
  <c r="P84"/>
  <c r="E84"/>
  <c r="J84"/>
  <c r="J85" s="1"/>
  <c r="H84"/>
  <c r="H90" s="1"/>
  <c r="L84"/>
  <c r="L85" s="1"/>
  <c r="G90"/>
  <c r="I84"/>
  <c r="Q51"/>
  <c r="P52"/>
  <c r="K52"/>
  <c r="M84"/>
  <c r="Q19"/>
  <c r="O84"/>
  <c r="N84"/>
  <c r="I52"/>
  <c r="P39" i="17"/>
  <c r="F90" i="14" l="1"/>
  <c r="G96"/>
  <c r="F96"/>
  <c r="F91" s="1"/>
  <c r="O73" i="17"/>
  <c r="P90" i="14"/>
  <c r="O85"/>
  <c r="P85"/>
  <c r="X39" i="17"/>
  <c r="Q52" i="14"/>
  <c r="K90"/>
  <c r="M85"/>
  <c r="H96"/>
  <c r="H91" s="1"/>
  <c r="E85"/>
  <c r="J90"/>
  <c r="J96" s="1"/>
  <c r="E90"/>
  <c r="L90"/>
  <c r="H85"/>
  <c r="Q84"/>
  <c r="I85"/>
  <c r="I90"/>
  <c r="I96" s="1"/>
  <c r="M90"/>
  <c r="O90"/>
  <c r="N90"/>
  <c r="N85"/>
  <c r="P8" i="17"/>
  <c r="P9"/>
  <c r="P10"/>
  <c r="P11"/>
  <c r="P12"/>
  <c r="P13"/>
  <c r="P14"/>
  <c r="P15"/>
  <c r="P16"/>
  <c r="P17"/>
  <c r="P18"/>
  <c r="P19"/>
  <c r="P20"/>
  <c r="P21"/>
  <c r="P22"/>
  <c r="P23"/>
  <c r="P24"/>
  <c r="P25"/>
  <c r="P26"/>
  <c r="P27"/>
  <c r="P28"/>
  <c r="P29"/>
  <c r="P30"/>
  <c r="P31"/>
  <c r="P32"/>
  <c r="P33"/>
  <c r="P34"/>
  <c r="P35"/>
  <c r="P36"/>
  <c r="P37"/>
  <c r="P38"/>
  <c r="P40"/>
  <c r="P41"/>
  <c r="P42"/>
  <c r="P43"/>
  <c r="P44"/>
  <c r="P45"/>
  <c r="P46"/>
  <c r="P47"/>
  <c r="P48"/>
  <c r="P49"/>
  <c r="P50"/>
  <c r="P51"/>
  <c r="P52"/>
  <c r="P53"/>
  <c r="P54"/>
  <c r="P55"/>
  <c r="P56"/>
  <c r="P57"/>
  <c r="P58"/>
  <c r="P59"/>
  <c r="P60"/>
  <c r="P61"/>
  <c r="P62"/>
  <c r="P63"/>
  <c r="P64"/>
  <c r="P65"/>
  <c r="P66"/>
  <c r="P67"/>
  <c r="P68"/>
  <c r="P69"/>
  <c r="P75"/>
  <c r="P76"/>
  <c r="P77"/>
  <c r="P71"/>
  <c r="P80"/>
  <c r="P81"/>
  <c r="P82"/>
  <c r="P83"/>
  <c r="P7"/>
  <c r="O87" i="7"/>
  <c r="O86"/>
  <c r="M87"/>
  <c r="M86"/>
  <c r="K87"/>
  <c r="K86"/>
  <c r="I87"/>
  <c r="I86"/>
  <c r="G87"/>
  <c r="G86"/>
  <c r="E87"/>
  <c r="E86"/>
  <c r="Q93" i="15"/>
  <c r="Y93" s="1"/>
  <c r="P86"/>
  <c r="N93" i="16" s="1"/>
  <c r="P68" i="15"/>
  <c r="G91" i="14" l="1"/>
  <c r="Q85" i="7"/>
  <c r="R95" i="10"/>
  <c r="P96" i="14"/>
  <c r="P91" s="1"/>
  <c r="Q75" i="16"/>
  <c r="N75"/>
  <c r="Q52"/>
  <c r="N52"/>
  <c r="Q45"/>
  <c r="N45"/>
  <c r="Q35"/>
  <c r="N35"/>
  <c r="O61"/>
  <c r="Q27"/>
  <c r="N27"/>
  <c r="N96" i="14"/>
  <c r="K96"/>
  <c r="K91" s="1"/>
  <c r="M96"/>
  <c r="M91" s="1"/>
  <c r="O96"/>
  <c r="L96"/>
  <c r="L91" s="1"/>
  <c r="E96"/>
  <c r="O40" i="16"/>
  <c r="O35"/>
  <c r="O27"/>
  <c r="O81"/>
  <c r="O75"/>
  <c r="O52"/>
  <c r="O45"/>
  <c r="O93"/>
  <c r="Q85" i="14"/>
  <c r="I91"/>
  <c r="Q90"/>
  <c r="X15" i="18"/>
  <c r="W15"/>
  <c r="X22" s="1"/>
  <c r="W20"/>
  <c r="X19" i="7"/>
  <c r="W19"/>
  <c r="W73" i="21"/>
  <c r="X73" s="1"/>
  <c r="W70"/>
  <c r="X70" s="1"/>
  <c r="W65"/>
  <c r="X65" s="1"/>
  <c r="W66"/>
  <c r="X66" s="1"/>
  <c r="W64"/>
  <c r="X64" s="1"/>
  <c r="T80" i="11"/>
  <c r="R80"/>
  <c r="V74"/>
  <c r="T74"/>
  <c r="R74"/>
  <c r="W54" i="21"/>
  <c r="X54" s="1"/>
  <c r="W53"/>
  <c r="X53" s="1"/>
  <c r="W52"/>
  <c r="X52" s="1"/>
  <c r="W49"/>
  <c r="X49" s="1"/>
  <c r="W48"/>
  <c r="X48" s="1"/>
  <c r="W47"/>
  <c r="X47" s="1"/>
  <c r="W46"/>
  <c r="X46" s="1"/>
  <c r="W45"/>
  <c r="X45" s="1"/>
  <c r="W44"/>
  <c r="X44" s="1"/>
  <c r="W43"/>
  <c r="T60" i="11"/>
  <c r="T58" s="1"/>
  <c r="R60"/>
  <c r="T51"/>
  <c r="R51"/>
  <c r="T41"/>
  <c r="R41"/>
  <c r="T35"/>
  <c r="R35"/>
  <c r="V30"/>
  <c r="T30"/>
  <c r="R30"/>
  <c r="W28" i="21"/>
  <c r="X28" s="1"/>
  <c r="T21" i="11"/>
  <c r="R21"/>
  <c r="P21"/>
  <c r="P20" s="1"/>
  <c r="P41"/>
  <c r="P60"/>
  <c r="P74"/>
  <c r="P80"/>
  <c r="W19"/>
  <c r="V19"/>
  <c r="X19" i="10"/>
  <c r="W19"/>
  <c r="W88"/>
  <c r="X88" s="1"/>
  <c r="U88"/>
  <c r="V88" s="1"/>
  <c r="S88"/>
  <c r="T88" s="1"/>
  <c r="X75"/>
  <c r="V75"/>
  <c r="T75"/>
  <c r="R75"/>
  <c r="X69"/>
  <c r="V69"/>
  <c r="T69"/>
  <c r="R69"/>
  <c r="Q55"/>
  <c r="Q46"/>
  <c r="Q39"/>
  <c r="Q34"/>
  <c r="Q29"/>
  <c r="Q21"/>
  <c r="R58" i="11" l="1"/>
  <c r="Q96" i="14"/>
  <c r="Q37" i="7"/>
  <c r="E91" i="14"/>
  <c r="R55" i="10"/>
  <c r="Q54"/>
  <c r="P58" i="11"/>
  <c r="P59" s="1"/>
  <c r="Q36" i="7"/>
  <c r="T59" i="11"/>
  <c r="R59"/>
  <c r="T20"/>
  <c r="T92" s="1"/>
  <c r="R20"/>
  <c r="R92" s="1"/>
  <c r="Q35" i="7"/>
  <c r="P51" i="15"/>
  <c r="P52" s="1"/>
  <c r="Q61" i="16"/>
  <c r="N61"/>
  <c r="Q19" i="15"/>
  <c r="Y19" s="1"/>
  <c r="Q39" i="19"/>
  <c r="R39" i="10"/>
  <c r="R39" i="19" s="1"/>
  <c r="R34" i="10"/>
  <c r="R34" i="19" s="1"/>
  <c r="Q34"/>
  <c r="Q29"/>
  <c r="R29" i="10"/>
  <c r="R29" i="19" s="1"/>
  <c r="O91" i="14"/>
  <c r="R21" i="10"/>
  <c r="R21" i="19" s="1"/>
  <c r="Q21"/>
  <c r="R46" i="10"/>
  <c r="R46" i="19" s="1"/>
  <c r="Q46"/>
  <c r="U75"/>
  <c r="V75"/>
  <c r="S75"/>
  <c r="T75"/>
  <c r="W75"/>
  <c r="X75"/>
  <c r="Q75"/>
  <c r="R75"/>
  <c r="Q69"/>
  <c r="R69"/>
  <c r="U69"/>
  <c r="V69"/>
  <c r="W69"/>
  <c r="X69"/>
  <c r="S69"/>
  <c r="T69"/>
  <c r="Q55"/>
  <c r="R55"/>
  <c r="P60" i="20"/>
  <c r="P30"/>
  <c r="R35"/>
  <c r="R51"/>
  <c r="V74"/>
  <c r="P74"/>
  <c r="T21"/>
  <c r="V30"/>
  <c r="T60"/>
  <c r="P80"/>
  <c r="P41"/>
  <c r="R21"/>
  <c r="T30"/>
  <c r="R41"/>
  <c r="R60"/>
  <c r="R74"/>
  <c r="T80"/>
  <c r="P35"/>
  <c r="T41"/>
  <c r="T74"/>
  <c r="P51"/>
  <c r="P21"/>
  <c r="R30"/>
  <c r="T35"/>
  <c r="T51"/>
  <c r="R80"/>
  <c r="N91" i="14"/>
  <c r="S38" i="21"/>
  <c r="T38" s="1"/>
  <c r="S27"/>
  <c r="T27" s="1"/>
  <c r="V51" i="11"/>
  <c r="S26" i="21"/>
  <c r="T26" s="1"/>
  <c r="S31"/>
  <c r="W63"/>
  <c r="Q20" i="10"/>
  <c r="Q68" i="21"/>
  <c r="Q80"/>
  <c r="S24"/>
  <c r="T24" s="1"/>
  <c r="S29"/>
  <c r="T29" s="1"/>
  <c r="S33"/>
  <c r="T33" s="1"/>
  <c r="Q36"/>
  <c r="R36" s="1"/>
  <c r="Q37"/>
  <c r="R37" s="1"/>
  <c r="S51"/>
  <c r="S23"/>
  <c r="T23" s="1"/>
  <c r="S22"/>
  <c r="Q35"/>
  <c r="S25"/>
  <c r="T25" s="1"/>
  <c r="S34"/>
  <c r="T34" s="1"/>
  <c r="U23"/>
  <c r="V23" s="1"/>
  <c r="S32"/>
  <c r="T32" s="1"/>
  <c r="X43"/>
  <c r="W42"/>
  <c r="Q88" i="10"/>
  <c r="X21" i="18"/>
  <c r="J91" i="14"/>
  <c r="S21" i="10"/>
  <c r="R54"/>
  <c r="X20" i="18"/>
  <c r="V80" i="11"/>
  <c r="V21"/>
  <c r="V35"/>
  <c r="V41"/>
  <c r="S55" i="10"/>
  <c r="S46"/>
  <c r="S37" i="7" s="1"/>
  <c r="S29" i="10"/>
  <c r="S34"/>
  <c r="S35" i="7" s="1"/>
  <c r="S39" i="10"/>
  <c r="S36" i="7" s="1"/>
  <c r="R88" i="10" l="1"/>
  <c r="L92" i="7"/>
  <c r="Q52" i="10"/>
  <c r="Q86" s="1"/>
  <c r="Q87" s="1"/>
  <c r="T55"/>
  <c r="S54"/>
  <c r="S52" s="1"/>
  <c r="S53" s="1"/>
  <c r="V20" i="11"/>
  <c r="P92"/>
  <c r="T98"/>
  <c r="T93"/>
  <c r="R98"/>
  <c r="R93"/>
  <c r="R20" i="20"/>
  <c r="T20"/>
  <c r="P84" i="15"/>
  <c r="N91" i="16" s="1"/>
  <c r="P58" i="20"/>
  <c r="Q58" s="1"/>
  <c r="Q59" i="16"/>
  <c r="N59"/>
  <c r="Q60"/>
  <c r="N60"/>
  <c r="Q51" i="15"/>
  <c r="Y51" s="1"/>
  <c r="O60" i="16"/>
  <c r="Q26"/>
  <c r="R26"/>
  <c r="O26"/>
  <c r="N26"/>
  <c r="T29" i="10"/>
  <c r="T29" i="19" s="1"/>
  <c r="S29"/>
  <c r="T21" i="10"/>
  <c r="T21" i="19" s="1"/>
  <c r="S21"/>
  <c r="R20" i="10"/>
  <c r="R20" i="19" s="1"/>
  <c r="Q20"/>
  <c r="T58" i="20"/>
  <c r="T46" i="10"/>
  <c r="T46" i="19" s="1"/>
  <c r="S46"/>
  <c r="S34"/>
  <c r="T34" i="10"/>
  <c r="T34" i="19" s="1"/>
  <c r="S39"/>
  <c r="T39" i="10"/>
  <c r="T39" i="19" s="1"/>
  <c r="Q54"/>
  <c r="Q52" s="1"/>
  <c r="R54"/>
  <c r="S55"/>
  <c r="T55"/>
  <c r="V51" i="20"/>
  <c r="P20"/>
  <c r="V35"/>
  <c r="R58"/>
  <c r="V80"/>
  <c r="V21"/>
  <c r="V41"/>
  <c r="V61"/>
  <c r="W38" i="21"/>
  <c r="X38" s="1"/>
  <c r="U38"/>
  <c r="V38" s="1"/>
  <c r="U27"/>
  <c r="V27" s="1"/>
  <c r="W22"/>
  <c r="U24"/>
  <c r="V24" s="1"/>
  <c r="U22"/>
  <c r="U26"/>
  <c r="V26" s="1"/>
  <c r="W32"/>
  <c r="X32" s="1"/>
  <c r="U29"/>
  <c r="V29" s="1"/>
  <c r="U34"/>
  <c r="V34" s="1"/>
  <c r="X42"/>
  <c r="T51"/>
  <c r="S41"/>
  <c r="U33"/>
  <c r="V33" s="1"/>
  <c r="Q67"/>
  <c r="R68"/>
  <c r="S36"/>
  <c r="T36" s="1"/>
  <c r="W23"/>
  <c r="X23" s="1"/>
  <c r="W62"/>
  <c r="X62" s="1"/>
  <c r="X63"/>
  <c r="W27"/>
  <c r="X27" s="1"/>
  <c r="T31"/>
  <c r="S30"/>
  <c r="T30" s="1"/>
  <c r="S35"/>
  <c r="T35" s="1"/>
  <c r="U31"/>
  <c r="U32"/>
  <c r="V32" s="1"/>
  <c r="S21"/>
  <c r="T22"/>
  <c r="S37"/>
  <c r="T37" s="1"/>
  <c r="U25"/>
  <c r="V25" s="1"/>
  <c r="R35"/>
  <c r="Q20"/>
  <c r="R20" s="1"/>
  <c r="R80"/>
  <c r="Q77"/>
  <c r="R77" s="1"/>
  <c r="U46" i="10"/>
  <c r="U37" i="7" s="1"/>
  <c r="Q91" i="14"/>
  <c r="V60" i="11"/>
  <c r="V58" s="1"/>
  <c r="O59" i="16"/>
  <c r="U55" i="10"/>
  <c r="W55"/>
  <c r="U34"/>
  <c r="U35" i="7" s="1"/>
  <c r="S20" i="10"/>
  <c r="U39"/>
  <c r="U36" i="7" s="1"/>
  <c r="U29" i="10"/>
  <c r="U21"/>
  <c r="S86" l="1"/>
  <c r="S87" s="1"/>
  <c r="Q53"/>
  <c r="S51" i="15"/>
  <c r="U51" s="1"/>
  <c r="X55" i="10"/>
  <c r="W54"/>
  <c r="W52" s="1"/>
  <c r="W53" s="1"/>
  <c r="V55"/>
  <c r="U54"/>
  <c r="U52" s="1"/>
  <c r="U53" s="1"/>
  <c r="P98" i="11"/>
  <c r="P93"/>
  <c r="V59"/>
  <c r="V92"/>
  <c r="R90" i="20"/>
  <c r="S90" s="1"/>
  <c r="V20"/>
  <c r="T90"/>
  <c r="U90" s="1"/>
  <c r="T54" i="10"/>
  <c r="T54" i="19" s="1"/>
  <c r="U58" i="20"/>
  <c r="P59"/>
  <c r="Q59" s="1"/>
  <c r="R52" i="10"/>
  <c r="P85" i="15"/>
  <c r="N92" i="16" s="1"/>
  <c r="O91"/>
  <c r="P90" i="15"/>
  <c r="Q84"/>
  <c r="Y84" s="1"/>
  <c r="T59" i="20"/>
  <c r="U59" s="1"/>
  <c r="P90"/>
  <c r="Q90" s="1"/>
  <c r="N58" i="16"/>
  <c r="Q58"/>
  <c r="R58"/>
  <c r="O58"/>
  <c r="V21" i="10"/>
  <c r="V21" i="19" s="1"/>
  <c r="U21"/>
  <c r="V34" i="10"/>
  <c r="V34" i="19" s="1"/>
  <c r="U34"/>
  <c r="V46" i="10"/>
  <c r="V46" i="19" s="1"/>
  <c r="U46"/>
  <c r="U39"/>
  <c r="V39" i="10"/>
  <c r="V39" i="19" s="1"/>
  <c r="V29" i="10"/>
  <c r="V29" i="19" s="1"/>
  <c r="U29"/>
  <c r="T20" i="10"/>
  <c r="T20" i="19" s="1"/>
  <c r="S20"/>
  <c r="S54"/>
  <c r="S52" s="1"/>
  <c r="U55"/>
  <c r="V55"/>
  <c r="W55"/>
  <c r="X55"/>
  <c r="R52"/>
  <c r="Q85"/>
  <c r="Q53"/>
  <c r="R53" s="1"/>
  <c r="V60" i="20"/>
  <c r="V58" s="1"/>
  <c r="S58"/>
  <c r="R59"/>
  <c r="S59" s="1"/>
  <c r="F91" i="16"/>
  <c r="E104" s="1"/>
  <c r="W21" i="10"/>
  <c r="S39" i="21"/>
  <c r="T41"/>
  <c r="U35"/>
  <c r="V35" s="1"/>
  <c r="T52" i="10"/>
  <c r="W26" i="21"/>
  <c r="X26" s="1"/>
  <c r="W34"/>
  <c r="X34" s="1"/>
  <c r="V22"/>
  <c r="U21"/>
  <c r="X22"/>
  <c r="R53" i="10"/>
  <c r="U36" i="21"/>
  <c r="V36" s="1"/>
  <c r="U37"/>
  <c r="V37" s="1"/>
  <c r="W31"/>
  <c r="W25"/>
  <c r="X25" s="1"/>
  <c r="W29"/>
  <c r="X29" s="1"/>
  <c r="T21"/>
  <c r="S20"/>
  <c r="T20" s="1"/>
  <c r="U30"/>
  <c r="V30" s="1"/>
  <c r="V31"/>
  <c r="W33"/>
  <c r="X33" s="1"/>
  <c r="R67"/>
  <c r="Q39"/>
  <c r="Q75" s="1"/>
  <c r="W24"/>
  <c r="X24" s="1"/>
  <c r="R86" i="10"/>
  <c r="W46"/>
  <c r="W37" i="7" s="1"/>
  <c r="R104" i="11"/>
  <c r="R99" s="1"/>
  <c r="T104"/>
  <c r="T99" s="1"/>
  <c r="W39" i="10"/>
  <c r="W36" i="7" s="1"/>
  <c r="W29" i="10"/>
  <c r="W34"/>
  <c r="W35" i="7" s="1"/>
  <c r="U20" i="10"/>
  <c r="U86" l="1"/>
  <c r="U87" s="1"/>
  <c r="P104" i="11"/>
  <c r="P99" s="1"/>
  <c r="V93"/>
  <c r="V98"/>
  <c r="R91" i="20"/>
  <c r="S91" s="1"/>
  <c r="R97"/>
  <c r="S97" s="1"/>
  <c r="T91"/>
  <c r="U91" s="1"/>
  <c r="T97"/>
  <c r="U97" s="1"/>
  <c r="O97" i="16"/>
  <c r="P96" i="15"/>
  <c r="P91" s="1"/>
  <c r="N98" i="16" s="1"/>
  <c r="O92"/>
  <c r="P91" i="20"/>
  <c r="Q91" s="1"/>
  <c r="P97"/>
  <c r="Q97" s="1"/>
  <c r="W39" i="19"/>
  <c r="X39" i="10"/>
  <c r="X39" i="19" s="1"/>
  <c r="X29" i="10"/>
  <c r="X29" i="19" s="1"/>
  <c r="W29"/>
  <c r="X21" i="10"/>
  <c r="X21" i="19" s="1"/>
  <c r="W21"/>
  <c r="W46"/>
  <c r="X46" i="10"/>
  <c r="X46" i="19" s="1"/>
  <c r="W34"/>
  <c r="X34" i="10"/>
  <c r="X34" i="19" s="1"/>
  <c r="V20" i="10"/>
  <c r="V20" i="19" s="1"/>
  <c r="U20"/>
  <c r="R85"/>
  <c r="Q86"/>
  <c r="R86" s="1"/>
  <c r="Q92"/>
  <c r="R92" s="1"/>
  <c r="S53"/>
  <c r="T53" s="1"/>
  <c r="T52"/>
  <c r="S85"/>
  <c r="W58" i="20"/>
  <c r="V59"/>
  <c r="W59" s="1"/>
  <c r="V90"/>
  <c r="H91" i="16"/>
  <c r="G91"/>
  <c r="S75" i="21"/>
  <c r="T39"/>
  <c r="S40"/>
  <c r="T40" s="1"/>
  <c r="V21"/>
  <c r="U20"/>
  <c r="V20" s="1"/>
  <c r="Q82"/>
  <c r="R82" s="1"/>
  <c r="R75"/>
  <c r="Q76"/>
  <c r="R76" s="1"/>
  <c r="W36"/>
  <c r="X36" s="1"/>
  <c r="W37"/>
  <c r="X37" s="1"/>
  <c r="R39"/>
  <c r="Q40"/>
  <c r="R40" s="1"/>
  <c r="X31"/>
  <c r="W30"/>
  <c r="X30" s="1"/>
  <c r="W35"/>
  <c r="X35" s="1"/>
  <c r="T53" i="10"/>
  <c r="W21" i="21"/>
  <c r="Q92" i="10"/>
  <c r="R87"/>
  <c r="W20"/>
  <c r="W86" s="1"/>
  <c r="W87" s="1"/>
  <c r="R103" i="20" l="1"/>
  <c r="R98" s="1"/>
  <c r="S98" s="1"/>
  <c r="T103"/>
  <c r="U103" s="1"/>
  <c r="T86" i="10"/>
  <c r="P103" i="20"/>
  <c r="Q103" s="1"/>
  <c r="N97" i="16"/>
  <c r="R92" i="10"/>
  <c r="N103" i="16"/>
  <c r="X20" i="10"/>
  <c r="X20" i="19" s="1"/>
  <c r="W20"/>
  <c r="T85"/>
  <c r="S86"/>
  <c r="T86" s="1"/>
  <c r="S92"/>
  <c r="T92" s="1"/>
  <c r="S103" i="20"/>
  <c r="V91"/>
  <c r="W91" s="1"/>
  <c r="W90"/>
  <c r="V97"/>
  <c r="S92" i="10"/>
  <c r="S98" s="1"/>
  <c r="T87"/>
  <c r="S76" i="21"/>
  <c r="T76" s="1"/>
  <c r="T75"/>
  <c r="S82"/>
  <c r="T82" s="1"/>
  <c r="W20"/>
  <c r="X20" s="1"/>
  <c r="X21"/>
  <c r="O98" i="16"/>
  <c r="V104" i="11"/>
  <c r="V99" s="1"/>
  <c r="T98" i="20" l="1"/>
  <c r="U98" s="1"/>
  <c r="P98"/>
  <c r="Q98" s="1"/>
  <c r="T98" i="10"/>
  <c r="S88" i="21"/>
  <c r="T88" s="1"/>
  <c r="T92" i="10"/>
  <c r="T95"/>
  <c r="Q95" i="19"/>
  <c r="R95"/>
  <c r="V103" i="20"/>
  <c r="W97"/>
  <c r="Q85" i="21"/>
  <c r="S95" i="19" l="1"/>
  <c r="S93" s="1"/>
  <c r="T93" s="1"/>
  <c r="T95"/>
  <c r="V98" i="20"/>
  <c r="W98" s="1"/>
  <c r="W103"/>
  <c r="S93" i="10"/>
  <c r="T93" s="1"/>
  <c r="S85" i="21"/>
  <c r="S83" s="1"/>
  <c r="T83" s="1"/>
  <c r="U51"/>
  <c r="R85"/>
  <c r="V54" i="10"/>
  <c r="U54" i="19" l="1"/>
  <c r="U52" s="1"/>
  <c r="V54"/>
  <c r="T85" i="21"/>
  <c r="V52" i="10"/>
  <c r="V51" i="21"/>
  <c r="U41"/>
  <c r="U85" i="19" l="1"/>
  <c r="V52"/>
  <c r="U53"/>
  <c r="V53" s="1"/>
  <c r="V53" i="10"/>
  <c r="U39" i="21"/>
  <c r="V41"/>
  <c r="V86" i="10" l="1"/>
  <c r="U86" i="19"/>
  <c r="V86" s="1"/>
  <c r="U92"/>
  <c r="V92" s="1"/>
  <c r="V85"/>
  <c r="V87" i="10"/>
  <c r="U92"/>
  <c r="U98" s="1"/>
  <c r="U40" i="21"/>
  <c r="V40" s="1"/>
  <c r="V39"/>
  <c r="U75"/>
  <c r="V92" i="10" l="1"/>
  <c r="U76" i="21"/>
  <c r="V76" s="1"/>
  <c r="U82"/>
  <c r="V82" s="1"/>
  <c r="V75"/>
  <c r="V98" i="10" l="1"/>
  <c r="U88" i="21"/>
  <c r="V88" s="1"/>
  <c r="U93" i="10"/>
  <c r="V93" s="1"/>
  <c r="U95" i="19"/>
  <c r="U93" s="1"/>
  <c r="V93" s="1"/>
  <c r="U85" i="21"/>
  <c r="V85" s="1"/>
  <c r="V95" i="19"/>
  <c r="W51" i="21"/>
  <c r="X54" i="10"/>
  <c r="U83" i="21" l="1"/>
  <c r="V83" s="1"/>
  <c r="W54" i="19"/>
  <c r="W52" s="1"/>
  <c r="X54"/>
  <c r="X51" i="21"/>
  <c r="W41"/>
  <c r="X52" i="10"/>
  <c r="X52" i="19" l="1"/>
  <c r="W53"/>
  <c r="X53" s="1"/>
  <c r="W85"/>
  <c r="X41" i="21"/>
  <c r="W39"/>
  <c r="X53" i="10"/>
  <c r="X86" l="1"/>
  <c r="W92"/>
  <c r="W98" s="1"/>
  <c r="W86" i="19"/>
  <c r="X86" s="1"/>
  <c r="W92"/>
  <c r="X92" s="1"/>
  <c r="X85"/>
  <c r="X87" i="10"/>
  <c r="W40" i="21"/>
  <c r="X40" s="1"/>
  <c r="X39"/>
  <c r="W75"/>
  <c r="I42" i="18"/>
  <c r="X92" i="10" l="1"/>
  <c r="W95" i="19"/>
  <c r="W93" s="1"/>
  <c r="X93" s="1"/>
  <c r="X95"/>
  <c r="W76" i="21"/>
  <c r="X76" s="1"/>
  <c r="X75"/>
  <c r="W82"/>
  <c r="X82" s="1"/>
  <c r="W85"/>
  <c r="W93" i="10"/>
  <c r="X93" s="1"/>
  <c r="D74" i="15"/>
  <c r="X98" i="10" l="1"/>
  <c r="W88" i="21"/>
  <c r="X88" s="1"/>
  <c r="X85"/>
  <c r="X15" i="7"/>
  <c r="W15"/>
  <c r="X70" s="1"/>
  <c r="W88"/>
  <c r="W87"/>
  <c r="W86"/>
  <c r="W85"/>
  <c r="W84"/>
  <c r="W74"/>
  <c r="W81"/>
  <c r="W80"/>
  <c r="X80" s="1"/>
  <c r="W79"/>
  <c r="W75"/>
  <c r="W39" s="1"/>
  <c r="W40" s="1"/>
  <c r="X65"/>
  <c r="X54"/>
  <c r="X46"/>
  <c r="X34"/>
  <c r="X25"/>
  <c r="V15" i="11"/>
  <c r="J41" i="18"/>
  <c r="I41"/>
  <c r="H10" i="9"/>
  <c r="X29" i="7" l="1"/>
  <c r="X38"/>
  <c r="X50"/>
  <c r="X59"/>
  <c r="W78"/>
  <c r="X78" s="1"/>
  <c r="W83"/>
  <c r="W83" i="21"/>
  <c r="X83" s="1"/>
  <c r="W20" i="11"/>
  <c r="W20" i="20" s="1"/>
  <c r="W102" i="11"/>
  <c r="W101" i="20" s="1"/>
  <c r="W97" i="11"/>
  <c r="W95" i="20" s="1"/>
  <c r="W91" i="11"/>
  <c r="W84"/>
  <c r="W84" i="20" s="1"/>
  <c r="W76" i="11"/>
  <c r="W76" i="20" s="1"/>
  <c r="W72" i="11"/>
  <c r="W72" i="20" s="1"/>
  <c r="W68" i="11"/>
  <c r="W68" i="20" s="1"/>
  <c r="W54" i="11"/>
  <c r="W54" i="20" s="1"/>
  <c r="W50" i="11"/>
  <c r="W50" i="20" s="1"/>
  <c r="W46" i="11"/>
  <c r="W46" i="20" s="1"/>
  <c r="W42" i="11"/>
  <c r="W42" i="20" s="1"/>
  <c r="W38" i="11"/>
  <c r="W38" i="20" s="1"/>
  <c r="W22" i="11"/>
  <c r="W22" i="20" s="1"/>
  <c r="W100" i="11"/>
  <c r="W99" i="20" s="1"/>
  <c r="W70" i="11"/>
  <c r="W70" i="20" s="1"/>
  <c r="W56" i="11"/>
  <c r="W56" i="20" s="1"/>
  <c r="W48" i="11"/>
  <c r="W48" i="20" s="1"/>
  <c r="W40" i="11"/>
  <c r="W40" i="20" s="1"/>
  <c r="W32" i="11"/>
  <c r="W32" i="20" s="1"/>
  <c r="W24" i="11"/>
  <c r="W24" i="20" s="1"/>
  <c r="W105" i="11"/>
  <c r="W104" i="20" s="1"/>
  <c r="W101" i="11"/>
  <c r="W100" i="20" s="1"/>
  <c r="W96" i="11"/>
  <c r="W94" i="20" s="1"/>
  <c r="W90" i="11"/>
  <c r="W96" i="20" s="1"/>
  <c r="W87" i="11"/>
  <c r="W87" i="20" s="1"/>
  <c r="W83" i="11"/>
  <c r="W83" i="20" s="1"/>
  <c r="W79" i="11"/>
  <c r="W79" i="20" s="1"/>
  <c r="W75" i="11"/>
  <c r="W75" i="20" s="1"/>
  <c r="W71" i="11"/>
  <c r="W71" i="20" s="1"/>
  <c r="W67" i="11"/>
  <c r="W67" i="20" s="1"/>
  <c r="W63" i="11"/>
  <c r="W63" i="20" s="1"/>
  <c r="W57" i="11"/>
  <c r="W53"/>
  <c r="W53" i="20" s="1"/>
  <c r="W49" i="11"/>
  <c r="W49" i="20" s="1"/>
  <c r="W45" i="11"/>
  <c r="W45" i="20" s="1"/>
  <c r="W37" i="11"/>
  <c r="W37" i="20" s="1"/>
  <c r="W33" i="11"/>
  <c r="W33" i="20" s="1"/>
  <c r="W29" i="11"/>
  <c r="W29" i="20" s="1"/>
  <c r="W25" i="11"/>
  <c r="W25" i="20" s="1"/>
  <c r="W64" i="11"/>
  <c r="W64" i="20" s="1"/>
  <c r="W34" i="11"/>
  <c r="W34" i="20" s="1"/>
  <c r="W26" i="11"/>
  <c r="W26" i="20" s="1"/>
  <c r="W103" i="11"/>
  <c r="W102" i="20" s="1"/>
  <c r="W88" i="11"/>
  <c r="W85"/>
  <c r="W85" i="20" s="1"/>
  <c r="W81" i="11"/>
  <c r="W81" i="20" s="1"/>
  <c r="W77" i="11"/>
  <c r="W77" i="20" s="1"/>
  <c r="W73" i="11"/>
  <c r="W73" i="20" s="1"/>
  <c r="W69" i="11"/>
  <c r="W69" i="20" s="1"/>
  <c r="W65" i="11"/>
  <c r="W65" i="20" s="1"/>
  <c r="W55" i="11"/>
  <c r="W55" i="20" s="1"/>
  <c r="W47" i="11"/>
  <c r="W47" i="20" s="1"/>
  <c r="W43" i="11"/>
  <c r="W43" i="20" s="1"/>
  <c r="W39" i="11"/>
  <c r="W39" i="20" s="1"/>
  <c r="W31" i="11"/>
  <c r="W31" i="20" s="1"/>
  <c r="W27" i="11"/>
  <c r="W27" i="20" s="1"/>
  <c r="W23" i="11"/>
  <c r="W23" i="20" s="1"/>
  <c r="W104" i="11"/>
  <c r="W95"/>
  <c r="W93" i="20" s="1"/>
  <c r="W89" i="11"/>
  <c r="W88" i="20" s="1"/>
  <c r="W86" i="11"/>
  <c r="W86" i="20" s="1"/>
  <c r="W82" i="11"/>
  <c r="W82" i="20" s="1"/>
  <c r="W78" i="11"/>
  <c r="W78" i="20" s="1"/>
  <c r="W66" i="11"/>
  <c r="W66" i="20" s="1"/>
  <c r="W62" i="11"/>
  <c r="W62" i="20" s="1"/>
  <c r="W52" i="11"/>
  <c r="W52" i="20" s="1"/>
  <c r="W44" i="11"/>
  <c r="W44" i="20" s="1"/>
  <c r="W36" i="11"/>
  <c r="W36" i="20" s="1"/>
  <c r="W28" i="11"/>
  <c r="W28" i="20" s="1"/>
  <c r="W30" i="11"/>
  <c r="W30" i="20" s="1"/>
  <c r="W74" i="11"/>
  <c r="W74" i="20" s="1"/>
  <c r="W94" i="11"/>
  <c r="W35"/>
  <c r="W35" i="20" s="1"/>
  <c r="W51" i="11"/>
  <c r="W51" i="20" s="1"/>
  <c r="W41" i="11"/>
  <c r="W41" i="20" s="1"/>
  <c r="W80" i="11"/>
  <c r="W80" i="20" s="1"/>
  <c r="W21" i="11"/>
  <c r="W21" i="20" s="1"/>
  <c r="W61" i="11"/>
  <c r="W61" i="20" s="1"/>
  <c r="W60" i="11"/>
  <c r="W59"/>
  <c r="W92"/>
  <c r="W93"/>
  <c r="W98"/>
  <c r="W99"/>
  <c r="X26" i="7"/>
  <c r="X31"/>
  <c r="X35"/>
  <c r="X43"/>
  <c r="X47"/>
  <c r="X51"/>
  <c r="O34" i="9" s="1"/>
  <c r="X55" i="7"/>
  <c r="X60"/>
  <c r="X66"/>
  <c r="X73"/>
  <c r="X81"/>
  <c r="X86"/>
  <c r="X85"/>
  <c r="X24"/>
  <c r="X28"/>
  <c r="X33"/>
  <c r="X37"/>
  <c r="X45"/>
  <c r="X49"/>
  <c r="X53"/>
  <c r="X58"/>
  <c r="X64"/>
  <c r="X69"/>
  <c r="X79"/>
  <c r="X84"/>
  <c r="X88"/>
  <c r="X72"/>
  <c r="X71"/>
  <c r="X22"/>
  <c r="X63"/>
  <c r="X27"/>
  <c r="X32"/>
  <c r="X36"/>
  <c r="X44"/>
  <c r="X48"/>
  <c r="X52"/>
  <c r="X57"/>
  <c r="X61"/>
  <c r="X68"/>
  <c r="X75"/>
  <c r="X74"/>
  <c r="X87"/>
  <c r="X23"/>
  <c r="X21"/>
  <c r="X83"/>
  <c r="W30"/>
  <c r="X56"/>
  <c r="X62"/>
  <c r="X67"/>
  <c r="X30" l="1"/>
  <c r="W20"/>
  <c r="W76" s="1"/>
  <c r="W77" s="1"/>
  <c r="W60" i="20"/>
  <c r="W58" i="11"/>
  <c r="X42" i="7"/>
  <c r="X20" l="1"/>
  <c r="X41"/>
  <c r="O30" i="9" l="1"/>
  <c r="X39" i="7"/>
  <c r="X40"/>
  <c r="X76" l="1"/>
  <c r="O32" i="9" s="1"/>
  <c r="O33" s="1"/>
  <c r="W82" i="7"/>
  <c r="X82" s="1"/>
  <c r="O31" i="9"/>
  <c r="X77" i="7"/>
  <c r="Q50" i="15"/>
  <c r="Y50" s="1"/>
  <c r="G42" i="18"/>
  <c r="E42"/>
  <c r="H41"/>
  <c r="G41"/>
  <c r="D44"/>
  <c r="D33"/>
  <c r="D39"/>
  <c r="X41"/>
  <c r="W41"/>
  <c r="D45"/>
  <c r="D43"/>
  <c r="D42"/>
  <c r="F41"/>
  <c r="E41"/>
  <c r="K29"/>
  <c r="S29" s="1"/>
  <c r="AA29" s="1"/>
  <c r="I29"/>
  <c r="Q29" s="1"/>
  <c r="Y29" s="1"/>
  <c r="G29"/>
  <c r="O29" s="1"/>
  <c r="W29" s="1"/>
  <c r="E29"/>
  <c r="M29" s="1"/>
  <c r="U29" s="1"/>
  <c r="E30"/>
  <c r="F30"/>
  <c r="D28"/>
  <c r="S31"/>
  <c r="Q31"/>
  <c r="O31"/>
  <c r="M31"/>
  <c r="K31"/>
  <c r="I31"/>
  <c r="G31"/>
  <c r="E32"/>
  <c r="E31" s="1"/>
  <c r="D34"/>
  <c r="D23"/>
  <c r="G30"/>
  <c r="H30"/>
  <c r="I30"/>
  <c r="J30"/>
  <c r="K30"/>
  <c r="L30"/>
  <c r="M30"/>
  <c r="N30"/>
  <c r="O30"/>
  <c r="P30"/>
  <c r="Q30"/>
  <c r="R30"/>
  <c r="S30"/>
  <c r="T30"/>
  <c r="F19"/>
  <c r="E19"/>
  <c r="D32"/>
  <c r="D31"/>
  <c r="D22"/>
  <c r="D21"/>
  <c r="D20"/>
  <c r="D18"/>
  <c r="M20"/>
  <c r="M19"/>
  <c r="N19"/>
  <c r="U20"/>
  <c r="S20"/>
  <c r="Q20"/>
  <c r="O20"/>
  <c r="K20"/>
  <c r="I20"/>
  <c r="G20"/>
  <c r="E20"/>
  <c r="V19"/>
  <c r="U19"/>
  <c r="T19"/>
  <c r="S19"/>
  <c r="R19"/>
  <c r="Q19"/>
  <c r="P19"/>
  <c r="O19"/>
  <c r="L19"/>
  <c r="K19"/>
  <c r="J19"/>
  <c r="I19"/>
  <c r="H19"/>
  <c r="G19"/>
  <c r="S17"/>
  <c r="V15"/>
  <c r="U15"/>
  <c r="V22" s="1"/>
  <c r="T15"/>
  <c r="S15"/>
  <c r="R15"/>
  <c r="Q15"/>
  <c r="P15"/>
  <c r="O15"/>
  <c r="P22" s="1"/>
  <c r="M15"/>
  <c r="N22" s="1"/>
  <c r="L15"/>
  <c r="K15"/>
  <c r="L22" s="1"/>
  <c r="J15"/>
  <c r="I15"/>
  <c r="J21" s="1"/>
  <c r="H15"/>
  <c r="G15"/>
  <c r="F15"/>
  <c r="E15"/>
  <c r="F22" s="1"/>
  <c r="I8"/>
  <c r="J7"/>
  <c r="M25" i="16"/>
  <c r="F25"/>
  <c r="S17" i="7"/>
  <c r="R17" i="11"/>
  <c r="S17" i="10"/>
  <c r="O74" i="17"/>
  <c r="N74"/>
  <c r="M74"/>
  <c r="L74"/>
  <c r="K74"/>
  <c r="J74"/>
  <c r="I74"/>
  <c r="H74"/>
  <c r="G74"/>
  <c r="F74"/>
  <c r="E74"/>
  <c r="D74"/>
  <c r="F42" i="18" l="1"/>
  <c r="T21"/>
  <c r="AB43"/>
  <c r="Z44"/>
  <c r="Z42"/>
  <c r="X43"/>
  <c r="V44"/>
  <c r="T43"/>
  <c r="R44"/>
  <c r="P43"/>
  <c r="N44"/>
  <c r="L43"/>
  <c r="J44"/>
  <c r="H43"/>
  <c r="F44"/>
  <c r="AB44"/>
  <c r="AB42"/>
  <c r="Z43"/>
  <c r="X44"/>
  <c r="V43"/>
  <c r="T44"/>
  <c r="R43"/>
  <c r="P44"/>
  <c r="N43"/>
  <c r="L44"/>
  <c r="J43"/>
  <c r="H44"/>
  <c r="F43"/>
  <c r="X42"/>
  <c r="V42"/>
  <c r="T42"/>
  <c r="R42"/>
  <c r="P42"/>
  <c r="N42"/>
  <c r="L42"/>
  <c r="J42"/>
  <c r="H42"/>
  <c r="O29" i="12" s="1"/>
  <c r="O35" i="9"/>
  <c r="O36" s="1"/>
  <c r="Q93" i="16"/>
  <c r="AB32" i="18"/>
  <c r="AB33"/>
  <c r="AB31"/>
  <c r="Z32"/>
  <c r="Z33"/>
  <c r="Z31"/>
  <c r="U74" i="17"/>
  <c r="T74"/>
  <c r="V74"/>
  <c r="H31" i="18"/>
  <c r="W74" i="17"/>
  <c r="X31" i="18"/>
  <c r="V31"/>
  <c r="T31"/>
  <c r="N31"/>
  <c r="F57" i="16"/>
  <c r="J57" s="1"/>
  <c r="P74" i="17"/>
  <c r="X33" i="18"/>
  <c r="X32"/>
  <c r="V33"/>
  <c r="V32"/>
  <c r="K72" i="17"/>
  <c r="K73" s="1"/>
  <c r="O78"/>
  <c r="R27" i="16"/>
  <c r="L72" i="17"/>
  <c r="L73" s="1"/>
  <c r="I72"/>
  <c r="I73" s="1"/>
  <c r="L31" i="18"/>
  <c r="P31"/>
  <c r="H32"/>
  <c r="J32"/>
  <c r="L32"/>
  <c r="N32"/>
  <c r="P32"/>
  <c r="R32"/>
  <c r="T32"/>
  <c r="V21"/>
  <c r="F31"/>
  <c r="J31"/>
  <c r="R31"/>
  <c r="F33"/>
  <c r="H33"/>
  <c r="J33"/>
  <c r="L33"/>
  <c r="N33"/>
  <c r="P33"/>
  <c r="R33"/>
  <c r="T33"/>
  <c r="F32"/>
  <c r="R20"/>
  <c r="R22"/>
  <c r="R21"/>
  <c r="P21"/>
  <c r="T20"/>
  <c r="N20"/>
  <c r="T22"/>
  <c r="P20"/>
  <c r="V20"/>
  <c r="J20"/>
  <c r="H20"/>
  <c r="F20"/>
  <c r="J22"/>
  <c r="N21"/>
  <c r="F21"/>
  <c r="H22"/>
  <c r="H21"/>
  <c r="L21"/>
  <c r="L20"/>
  <c r="M72" i="17"/>
  <c r="M73" s="1"/>
  <c r="J72"/>
  <c r="J73" s="1"/>
  <c r="R96" i="16"/>
  <c r="R95"/>
  <c r="R88"/>
  <c r="R87"/>
  <c r="R84"/>
  <c r="R83"/>
  <c r="R82"/>
  <c r="R80"/>
  <c r="R79"/>
  <c r="R78"/>
  <c r="R77"/>
  <c r="R76"/>
  <c r="R73"/>
  <c r="R72"/>
  <c r="R71"/>
  <c r="R70"/>
  <c r="R69"/>
  <c r="R68"/>
  <c r="R67"/>
  <c r="R66"/>
  <c r="R65"/>
  <c r="R64"/>
  <c r="R63"/>
  <c r="R62"/>
  <c r="R61"/>
  <c r="R57"/>
  <c r="R56"/>
  <c r="R55"/>
  <c r="R54"/>
  <c r="R53"/>
  <c r="R52"/>
  <c r="R51"/>
  <c r="R50"/>
  <c r="R49"/>
  <c r="R48"/>
  <c r="R47"/>
  <c r="R46"/>
  <c r="R45"/>
  <c r="R44"/>
  <c r="R43"/>
  <c r="R42"/>
  <c r="R41"/>
  <c r="R40"/>
  <c r="R39"/>
  <c r="R38"/>
  <c r="R37"/>
  <c r="R36"/>
  <c r="R35"/>
  <c r="R34"/>
  <c r="R33"/>
  <c r="R32"/>
  <c r="R31"/>
  <c r="R30"/>
  <c r="R29"/>
  <c r="R28"/>
  <c r="D24"/>
  <c r="D15"/>
  <c r="D15" i="10"/>
  <c r="D104" i="16"/>
  <c r="D103"/>
  <c r="D102"/>
  <c r="D101"/>
  <c r="D100"/>
  <c r="D99"/>
  <c r="D98"/>
  <c r="D97"/>
  <c r="D90"/>
  <c r="D96"/>
  <c r="D95"/>
  <c r="D94"/>
  <c r="D93"/>
  <c r="D92"/>
  <c r="D91"/>
  <c r="D89"/>
  <c r="D88"/>
  <c r="D87"/>
  <c r="D86"/>
  <c r="D85"/>
  <c r="D84"/>
  <c r="D83"/>
  <c r="D82"/>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H9"/>
  <c r="I8"/>
  <c r="U86" i="7"/>
  <c r="S86"/>
  <c r="F38" i="9"/>
  <c r="E21" i="10"/>
  <c r="E29"/>
  <c r="E34"/>
  <c r="E34" i="19" s="1"/>
  <c r="E39" i="10"/>
  <c r="E39" i="19" s="1"/>
  <c r="E46" i="10"/>
  <c r="E46" i="19" s="1"/>
  <c r="E55" i="10"/>
  <c r="E69"/>
  <c r="E75"/>
  <c r="F88"/>
  <c r="E22" i="7"/>
  <c r="E23"/>
  <c r="E24"/>
  <c r="E25"/>
  <c r="E26"/>
  <c r="E27"/>
  <c r="E28"/>
  <c r="E29"/>
  <c r="E31"/>
  <c r="E32"/>
  <c r="E33"/>
  <c r="E34"/>
  <c r="D35" i="11"/>
  <c r="D35" i="20" s="1"/>
  <c r="D41" i="11"/>
  <c r="D41" i="20" s="1"/>
  <c r="D51" i="11"/>
  <c r="D51" i="20" s="1"/>
  <c r="E38" i="7"/>
  <c r="E43"/>
  <c r="E44"/>
  <c r="E45"/>
  <c r="E46"/>
  <c r="E47"/>
  <c r="E48"/>
  <c r="E49"/>
  <c r="E51"/>
  <c r="E52"/>
  <c r="E53"/>
  <c r="E54"/>
  <c r="E50"/>
  <c r="E55"/>
  <c r="E57"/>
  <c r="E58"/>
  <c r="E59"/>
  <c r="E60"/>
  <c r="E61"/>
  <c r="E63"/>
  <c r="E64"/>
  <c r="E65"/>
  <c r="E66"/>
  <c r="E69"/>
  <c r="E70"/>
  <c r="E73"/>
  <c r="E75"/>
  <c r="E79"/>
  <c r="E80"/>
  <c r="E81"/>
  <c r="E74"/>
  <c r="Q45" i="15"/>
  <c r="Y45" s="1"/>
  <c r="U15" i="7"/>
  <c r="S15"/>
  <c r="T71" s="1"/>
  <c r="Q15"/>
  <c r="R72" s="1"/>
  <c r="D39" i="15"/>
  <c r="D17"/>
  <c r="E9"/>
  <c r="Q95"/>
  <c r="Y95" s="1"/>
  <c r="Q94"/>
  <c r="Y94" s="1"/>
  <c r="Q92"/>
  <c r="Y92" s="1"/>
  <c r="Q83"/>
  <c r="Q89"/>
  <c r="Y89" s="1"/>
  <c r="Q88"/>
  <c r="Y88" s="1"/>
  <c r="Q87"/>
  <c r="Y87" s="1"/>
  <c r="Q82"/>
  <c r="Q81"/>
  <c r="Q80"/>
  <c r="Q79"/>
  <c r="Q78"/>
  <c r="Q77"/>
  <c r="Q76"/>
  <c r="Q75"/>
  <c r="Q73"/>
  <c r="Q72"/>
  <c r="Q71"/>
  <c r="Q70"/>
  <c r="Q69"/>
  <c r="Q49"/>
  <c r="Y49" s="1"/>
  <c r="Q48"/>
  <c r="Y48" s="1"/>
  <c r="Q47"/>
  <c r="Y47" s="1"/>
  <c r="Q46"/>
  <c r="Y46" s="1"/>
  <c r="Q44"/>
  <c r="Y44" s="1"/>
  <c r="Q43"/>
  <c r="Y43" s="1"/>
  <c r="Q42"/>
  <c r="Y42" s="1"/>
  <c r="Q41"/>
  <c r="Y41" s="1"/>
  <c r="Q40"/>
  <c r="Y40" s="1"/>
  <c r="Q39"/>
  <c r="Y39" s="1"/>
  <c r="Q38"/>
  <c r="Y38" s="1"/>
  <c r="Q37"/>
  <c r="Y37" s="1"/>
  <c r="Q36"/>
  <c r="Y36" s="1"/>
  <c r="Q35"/>
  <c r="Y35" s="1"/>
  <c r="Q34"/>
  <c r="Y34" s="1"/>
  <c r="Q33"/>
  <c r="Y33" s="1"/>
  <c r="Q32"/>
  <c r="Y32" s="1"/>
  <c r="Q31"/>
  <c r="Y31" s="1"/>
  <c r="Q30"/>
  <c r="Y30" s="1"/>
  <c r="Q29"/>
  <c r="Y29" s="1"/>
  <c r="Q28"/>
  <c r="Y28" s="1"/>
  <c r="Q27"/>
  <c r="Y27" s="1"/>
  <c r="Q26"/>
  <c r="Y26" s="1"/>
  <c r="Q25"/>
  <c r="Y25" s="1"/>
  <c r="Q24"/>
  <c r="Y24" s="1"/>
  <c r="Q23"/>
  <c r="Y23" s="1"/>
  <c r="Q22"/>
  <c r="Y22" s="1"/>
  <c r="Q21"/>
  <c r="Y21" s="1"/>
  <c r="Q20"/>
  <c r="Y20" s="1"/>
  <c r="D97"/>
  <c r="D96"/>
  <c r="D95"/>
  <c r="D94"/>
  <c r="D93"/>
  <c r="D92"/>
  <c r="D91"/>
  <c r="D90"/>
  <c r="D83"/>
  <c r="D89"/>
  <c r="D88"/>
  <c r="D87"/>
  <c r="D86"/>
  <c r="D85"/>
  <c r="D84"/>
  <c r="D82"/>
  <c r="D81"/>
  <c r="D80"/>
  <c r="D79"/>
  <c r="D78"/>
  <c r="D77"/>
  <c r="D76"/>
  <c r="D75"/>
  <c r="D73"/>
  <c r="D72"/>
  <c r="D71"/>
  <c r="D70"/>
  <c r="D69"/>
  <c r="D68"/>
  <c r="D66"/>
  <c r="D65"/>
  <c r="D64"/>
  <c r="D63"/>
  <c r="D62"/>
  <c r="D61"/>
  <c r="D60"/>
  <c r="D59"/>
  <c r="D58"/>
  <c r="D57"/>
  <c r="D56"/>
  <c r="D55"/>
  <c r="D54"/>
  <c r="D53"/>
  <c r="D52"/>
  <c r="D51"/>
  <c r="D50"/>
  <c r="D49"/>
  <c r="D48"/>
  <c r="D47"/>
  <c r="D46"/>
  <c r="D45"/>
  <c r="D44"/>
  <c r="D43"/>
  <c r="D42"/>
  <c r="D41"/>
  <c r="D40"/>
  <c r="D38"/>
  <c r="D37"/>
  <c r="D36"/>
  <c r="D35"/>
  <c r="D34"/>
  <c r="D33"/>
  <c r="D32"/>
  <c r="D31"/>
  <c r="D30"/>
  <c r="D29"/>
  <c r="D28"/>
  <c r="D27"/>
  <c r="D26"/>
  <c r="D25"/>
  <c r="D24"/>
  <c r="D23"/>
  <c r="D22"/>
  <c r="D21"/>
  <c r="D20"/>
  <c r="D19"/>
  <c r="P18"/>
  <c r="O18"/>
  <c r="N18"/>
  <c r="M18"/>
  <c r="L18"/>
  <c r="K18"/>
  <c r="J18"/>
  <c r="I18"/>
  <c r="H18"/>
  <c r="G18"/>
  <c r="F18"/>
  <c r="E18"/>
  <c r="D14"/>
  <c r="E8"/>
  <c r="D14" i="14"/>
  <c r="C99" i="11"/>
  <c r="C90"/>
  <c r="C97"/>
  <c r="G55" i="10"/>
  <c r="D89" i="7"/>
  <c r="D97" i="14"/>
  <c r="D96"/>
  <c r="D95"/>
  <c r="D94"/>
  <c r="D93"/>
  <c r="D92"/>
  <c r="D91"/>
  <c r="D90"/>
  <c r="D83"/>
  <c r="D89"/>
  <c r="D88"/>
  <c r="D87"/>
  <c r="D86"/>
  <c r="D85"/>
  <c r="D84"/>
  <c r="D82"/>
  <c r="D81"/>
  <c r="D80"/>
  <c r="D79"/>
  <c r="D78"/>
  <c r="D77"/>
  <c r="D76"/>
  <c r="D75"/>
  <c r="D74"/>
  <c r="D73"/>
  <c r="D72"/>
  <c r="D71"/>
  <c r="D70"/>
  <c r="D69"/>
  <c r="D68"/>
  <c r="D66"/>
  <c r="D65"/>
  <c r="D64"/>
  <c r="D63"/>
  <c r="D62"/>
  <c r="D61"/>
  <c r="D60"/>
  <c r="D59"/>
  <c r="D58"/>
  <c r="D57"/>
  <c r="D56"/>
  <c r="D55"/>
  <c r="D54"/>
  <c r="D53"/>
  <c r="D52"/>
  <c r="D51"/>
  <c r="G9"/>
  <c r="H8"/>
  <c r="D50"/>
  <c r="D49"/>
  <c r="D48"/>
  <c r="D47"/>
  <c r="D46"/>
  <c r="D45"/>
  <c r="D44"/>
  <c r="D43"/>
  <c r="D42"/>
  <c r="D41"/>
  <c r="D40"/>
  <c r="D39"/>
  <c r="D38"/>
  <c r="D37"/>
  <c r="D36"/>
  <c r="D35"/>
  <c r="D34"/>
  <c r="D33"/>
  <c r="D32"/>
  <c r="D31"/>
  <c r="D30"/>
  <c r="D29"/>
  <c r="D28"/>
  <c r="D27"/>
  <c r="D26"/>
  <c r="D25"/>
  <c r="D24"/>
  <c r="D23"/>
  <c r="D22"/>
  <c r="D21"/>
  <c r="D20"/>
  <c r="D19"/>
  <c r="D17"/>
  <c r="Q18"/>
  <c r="P18"/>
  <c r="AA40" i="18" s="1"/>
  <c r="O18" i="14"/>
  <c r="Y40" i="18" s="1"/>
  <c r="N18" i="14"/>
  <c r="W40" i="18" s="1"/>
  <c r="M18" i="14"/>
  <c r="U40" i="18" s="1"/>
  <c r="L18" i="14"/>
  <c r="S40" i="18" s="1"/>
  <c r="K18" i="14"/>
  <c r="Q40" i="18" s="1"/>
  <c r="J18" i="14"/>
  <c r="O40" i="18" s="1"/>
  <c r="I18" i="14"/>
  <c r="M40" i="18" s="1"/>
  <c r="G18" i="14"/>
  <c r="I40" i="18" s="1"/>
  <c r="F18" i="14"/>
  <c r="G40" i="18" s="1"/>
  <c r="E18" i="14"/>
  <c r="E40" i="18" s="1"/>
  <c r="K33" i="12"/>
  <c r="K30"/>
  <c r="D88" i="7"/>
  <c r="D87"/>
  <c r="D86"/>
  <c r="D85"/>
  <c r="D84"/>
  <c r="D83"/>
  <c r="D82"/>
  <c r="D74"/>
  <c r="D81"/>
  <c r="D80"/>
  <c r="D79"/>
  <c r="D78"/>
  <c r="D77"/>
  <c r="D76"/>
  <c r="D75"/>
  <c r="D73"/>
  <c r="D72"/>
  <c r="D71"/>
  <c r="D70"/>
  <c r="D69"/>
  <c r="D68"/>
  <c r="D67"/>
  <c r="D66"/>
  <c r="D65"/>
  <c r="D64"/>
  <c r="D63"/>
  <c r="D62"/>
  <c r="D61"/>
  <c r="D60"/>
  <c r="D59"/>
  <c r="D58"/>
  <c r="D57"/>
  <c r="D56"/>
  <c r="D55"/>
  <c r="D54"/>
  <c r="D53"/>
  <c r="D52"/>
  <c r="D51"/>
  <c r="D50"/>
  <c r="D49"/>
  <c r="D48"/>
  <c r="D47"/>
  <c r="D46"/>
  <c r="D45"/>
  <c r="D44"/>
  <c r="D43"/>
  <c r="D42"/>
  <c r="D41"/>
  <c r="D40"/>
  <c r="D39"/>
  <c r="D38"/>
  <c r="D37"/>
  <c r="D36"/>
  <c r="D35"/>
  <c r="D34"/>
  <c r="D33"/>
  <c r="D32"/>
  <c r="D31"/>
  <c r="D30"/>
  <c r="D29"/>
  <c r="D28"/>
  <c r="D27"/>
  <c r="D26"/>
  <c r="D25"/>
  <c r="D24"/>
  <c r="D23"/>
  <c r="D22"/>
  <c r="D21"/>
  <c r="D20"/>
  <c r="D18"/>
  <c r="V19"/>
  <c r="U19"/>
  <c r="T19"/>
  <c r="S19"/>
  <c r="R19"/>
  <c r="Q19"/>
  <c r="P19"/>
  <c r="O19"/>
  <c r="N19"/>
  <c r="M19"/>
  <c r="L19"/>
  <c r="K19"/>
  <c r="J19"/>
  <c r="I19"/>
  <c r="H19"/>
  <c r="G19"/>
  <c r="F19"/>
  <c r="E19"/>
  <c r="E15"/>
  <c r="F72" s="1"/>
  <c r="F15"/>
  <c r="G15"/>
  <c r="H71" s="1"/>
  <c r="H15"/>
  <c r="I15"/>
  <c r="J71" s="1"/>
  <c r="J15"/>
  <c r="K15"/>
  <c r="L72" s="1"/>
  <c r="L15"/>
  <c r="M15"/>
  <c r="N71" s="1"/>
  <c r="N15"/>
  <c r="O15"/>
  <c r="P71" s="1"/>
  <c r="P15"/>
  <c r="R15"/>
  <c r="T15"/>
  <c r="V15"/>
  <c r="I8"/>
  <c r="J7"/>
  <c r="I8" i="11"/>
  <c r="H30"/>
  <c r="H30" i="20" s="1"/>
  <c r="F35" i="11"/>
  <c r="F35" i="20" s="1"/>
  <c r="H35" i="11"/>
  <c r="H35" i="20" s="1"/>
  <c r="U19" i="11"/>
  <c r="T19"/>
  <c r="S19"/>
  <c r="R19"/>
  <c r="Q19"/>
  <c r="P19"/>
  <c r="O19"/>
  <c r="N19"/>
  <c r="M19"/>
  <c r="L19"/>
  <c r="K19"/>
  <c r="J19"/>
  <c r="I19"/>
  <c r="H19"/>
  <c r="G19"/>
  <c r="F19"/>
  <c r="E19"/>
  <c r="D19"/>
  <c r="C106"/>
  <c r="J80"/>
  <c r="J80" i="20" s="1"/>
  <c r="V19" i="10"/>
  <c r="U19"/>
  <c r="T19"/>
  <c r="S19"/>
  <c r="R19"/>
  <c r="Q19"/>
  <c r="P19"/>
  <c r="O19"/>
  <c r="N19"/>
  <c r="M19"/>
  <c r="L19"/>
  <c r="K19"/>
  <c r="J19"/>
  <c r="I19"/>
  <c r="H19"/>
  <c r="G19"/>
  <c r="F19"/>
  <c r="E19"/>
  <c r="C105" i="11"/>
  <c r="C104"/>
  <c r="C103"/>
  <c r="C102"/>
  <c r="C98"/>
  <c r="C96"/>
  <c r="C95"/>
  <c r="C94"/>
  <c r="C93"/>
  <c r="C92"/>
  <c r="C91"/>
  <c r="C89"/>
  <c r="C88"/>
  <c r="C87"/>
  <c r="C86"/>
  <c r="C85"/>
  <c r="C84"/>
  <c r="C83"/>
  <c r="C82"/>
  <c r="C81"/>
  <c r="C80"/>
  <c r="C79"/>
  <c r="C78"/>
  <c r="C77"/>
  <c r="C76"/>
  <c r="C75"/>
  <c r="C74"/>
  <c r="C73"/>
  <c r="C72"/>
  <c r="C71"/>
  <c r="C70"/>
  <c r="C69"/>
  <c r="C68"/>
  <c r="C67"/>
  <c r="C66"/>
  <c r="C65"/>
  <c r="C64"/>
  <c r="C63"/>
  <c r="C62"/>
  <c r="C61"/>
  <c r="C60"/>
  <c r="C59"/>
  <c r="C58"/>
  <c r="C57"/>
  <c r="C56"/>
  <c r="C55"/>
  <c r="C54"/>
  <c r="C53"/>
  <c r="C52"/>
  <c r="C51"/>
  <c r="C50"/>
  <c r="C49"/>
  <c r="C48"/>
  <c r="C47"/>
  <c r="C46"/>
  <c r="C45"/>
  <c r="C44"/>
  <c r="C43"/>
  <c r="C42"/>
  <c r="C41"/>
  <c r="C40"/>
  <c r="C39"/>
  <c r="C38"/>
  <c r="C37"/>
  <c r="C36"/>
  <c r="C35"/>
  <c r="C34"/>
  <c r="C33"/>
  <c r="C32"/>
  <c r="C31"/>
  <c r="C30"/>
  <c r="C29"/>
  <c r="C28"/>
  <c r="C27"/>
  <c r="C26"/>
  <c r="C25"/>
  <c r="C24"/>
  <c r="C23"/>
  <c r="C22"/>
  <c r="C21"/>
  <c r="C20"/>
  <c r="C18"/>
  <c r="D15"/>
  <c r="E87" s="1"/>
  <c r="E87" i="20" s="1"/>
  <c r="F15" i="11"/>
  <c r="G29" s="1"/>
  <c r="G29" i="20" s="1"/>
  <c r="H15" i="11"/>
  <c r="I70" s="1"/>
  <c r="I70" i="20" s="1"/>
  <c r="J15" i="11"/>
  <c r="K100" s="1"/>
  <c r="K99" i="20" s="1"/>
  <c r="L15" i="11"/>
  <c r="M100" s="1"/>
  <c r="M99" i="20" s="1"/>
  <c r="N15" i="11"/>
  <c r="O103" s="1"/>
  <c r="O102" i="20" s="1"/>
  <c r="P15" i="11"/>
  <c r="R15"/>
  <c r="T15"/>
  <c r="O88" i="10"/>
  <c r="P88" s="1"/>
  <c r="O69"/>
  <c r="O55"/>
  <c r="O46"/>
  <c r="O46" i="19" s="1"/>
  <c r="O39" i="10"/>
  <c r="O39" i="19" s="1"/>
  <c r="O34" i="10"/>
  <c r="O34" i="19" s="1"/>
  <c r="O21" i="10"/>
  <c r="M88"/>
  <c r="N88" s="1"/>
  <c r="M75"/>
  <c r="M69"/>
  <c r="M55"/>
  <c r="M46"/>
  <c r="M46" i="19" s="1"/>
  <c r="M39" i="10"/>
  <c r="M34"/>
  <c r="M34" i="19" s="1"/>
  <c r="M29" i="10"/>
  <c r="M21"/>
  <c r="K88"/>
  <c r="L88" s="1"/>
  <c r="K75"/>
  <c r="K69"/>
  <c r="K55"/>
  <c r="K46"/>
  <c r="K46" i="19" s="1"/>
  <c r="K39" i="10"/>
  <c r="K39" i="19" s="1"/>
  <c r="K34" i="10"/>
  <c r="K34" i="19" s="1"/>
  <c r="K29" i="10"/>
  <c r="K21"/>
  <c r="K21" i="19" s="1"/>
  <c r="I88" i="10"/>
  <c r="J88" s="1"/>
  <c r="I75"/>
  <c r="I69"/>
  <c r="I55"/>
  <c r="I55" i="19" s="1"/>
  <c r="I46" i="10"/>
  <c r="I46" i="19" s="1"/>
  <c r="I39" i="10"/>
  <c r="I39" i="19" s="1"/>
  <c r="I34" i="10"/>
  <c r="I34" i="19" s="1"/>
  <c r="I29" i="10"/>
  <c r="I21"/>
  <c r="G21"/>
  <c r="G88"/>
  <c r="H88" s="1"/>
  <c r="G75"/>
  <c r="G69"/>
  <c r="G46"/>
  <c r="G46" i="19" s="1"/>
  <c r="G39" i="10"/>
  <c r="G39" i="19" s="1"/>
  <c r="G34" i="10"/>
  <c r="G34" i="19" s="1"/>
  <c r="G29" i="10"/>
  <c r="G29" i="19" s="1"/>
  <c r="P97" i="10"/>
  <c r="P97" i="19" s="1"/>
  <c r="P96" i="10"/>
  <c r="P96" i="19" s="1"/>
  <c r="P95" i="10"/>
  <c r="P95" i="19" s="1"/>
  <c r="P94" i="10"/>
  <c r="P94" i="19" s="1"/>
  <c r="P84" i="10"/>
  <c r="P91" i="19" s="1"/>
  <c r="P91" i="10"/>
  <c r="P90" i="19" s="1"/>
  <c r="P90" i="10"/>
  <c r="P89" i="19" s="1"/>
  <c r="P89" i="10"/>
  <c r="P88" i="19" s="1"/>
  <c r="P85" i="10"/>
  <c r="P84" i="19" s="1"/>
  <c r="P83" i="10"/>
  <c r="P83" i="19" s="1"/>
  <c r="P82" i="10"/>
  <c r="P82" i="19" s="1"/>
  <c r="P81" i="10"/>
  <c r="P81" i="19" s="1"/>
  <c r="P80" i="10"/>
  <c r="P80" i="19" s="1"/>
  <c r="P79" i="10"/>
  <c r="P79" i="19" s="1"/>
  <c r="P78" i="10"/>
  <c r="P78" i="19" s="1"/>
  <c r="P77" i="10"/>
  <c r="P77" i="19" s="1"/>
  <c r="P76" i="10"/>
  <c r="P76" i="19" s="1"/>
  <c r="P74" i="10"/>
  <c r="P74" i="19" s="1"/>
  <c r="P73" i="10"/>
  <c r="P73" i="19" s="1"/>
  <c r="P72" i="10"/>
  <c r="P72" i="19" s="1"/>
  <c r="P71" i="10"/>
  <c r="P71" i="19" s="1"/>
  <c r="P70" i="10"/>
  <c r="P70" i="19" s="1"/>
  <c r="P68" i="10"/>
  <c r="P68" i="19" s="1"/>
  <c r="P67" i="10"/>
  <c r="P67" i="19" s="1"/>
  <c r="P66" i="10"/>
  <c r="P66" i="19" s="1"/>
  <c r="P65" i="10"/>
  <c r="P65" i="19" s="1"/>
  <c r="P64" i="10"/>
  <c r="P64" i="19" s="1"/>
  <c r="P63" i="10"/>
  <c r="P63" i="19" s="1"/>
  <c r="P62" i="10"/>
  <c r="P62" i="19" s="1"/>
  <c r="P61" i="10"/>
  <c r="P61" i="19" s="1"/>
  <c r="P60" i="10"/>
  <c r="P60" i="19" s="1"/>
  <c r="P59" i="10"/>
  <c r="P59" i="19" s="1"/>
  <c r="P58" i="10"/>
  <c r="P58" i="19" s="1"/>
  <c r="P57" i="10"/>
  <c r="P57" i="19" s="1"/>
  <c r="P56" i="10"/>
  <c r="P56" i="19" s="1"/>
  <c r="P51" i="10"/>
  <c r="P51" i="19" s="1"/>
  <c r="P50" i="10"/>
  <c r="P50" i="19" s="1"/>
  <c r="P49" i="10"/>
  <c r="P49" i="19" s="1"/>
  <c r="P48" i="10"/>
  <c r="P48" i="19" s="1"/>
  <c r="P47" i="10"/>
  <c r="P47" i="19" s="1"/>
  <c r="P45" i="10"/>
  <c r="P45" i="19" s="1"/>
  <c r="P44" i="10"/>
  <c r="P44" i="19" s="1"/>
  <c r="P43" i="10"/>
  <c r="P43" i="19" s="1"/>
  <c r="P42" i="10"/>
  <c r="P42" i="19" s="1"/>
  <c r="P41" i="10"/>
  <c r="P41" i="19" s="1"/>
  <c r="P40" i="10"/>
  <c r="P40" i="19" s="1"/>
  <c r="P38" i="10"/>
  <c r="P38" i="19" s="1"/>
  <c r="P37" i="10"/>
  <c r="P37" i="19" s="1"/>
  <c r="P36" i="10"/>
  <c r="P36" i="19" s="1"/>
  <c r="P35" i="10"/>
  <c r="P35" i="19" s="1"/>
  <c r="P33" i="10"/>
  <c r="P33" i="19" s="1"/>
  <c r="P32" i="10"/>
  <c r="P32" i="19" s="1"/>
  <c r="P31" i="10"/>
  <c r="P31" i="19" s="1"/>
  <c r="P30" i="10"/>
  <c r="P30" i="19" s="1"/>
  <c r="P28" i="10"/>
  <c r="P28" i="19" s="1"/>
  <c r="P27" i="10"/>
  <c r="P27" i="19" s="1"/>
  <c r="P26" i="10"/>
  <c r="P26" i="19" s="1"/>
  <c r="P25" i="10"/>
  <c r="P25" i="19" s="1"/>
  <c r="P24" i="10"/>
  <c r="P24" i="19" s="1"/>
  <c r="P23" i="10"/>
  <c r="P23" i="19" s="1"/>
  <c r="P22" i="10"/>
  <c r="P22" i="19" s="1"/>
  <c r="N97" i="10"/>
  <c r="N97" i="19" s="1"/>
  <c r="N96" i="10"/>
  <c r="N96" i="19" s="1"/>
  <c r="N95" i="10"/>
  <c r="N95" i="19" s="1"/>
  <c r="N94" i="10"/>
  <c r="N94" i="19" s="1"/>
  <c r="N84" i="10"/>
  <c r="N91" i="19" s="1"/>
  <c r="N91" i="10"/>
  <c r="N90" i="19" s="1"/>
  <c r="N90" i="10"/>
  <c r="N89" i="19" s="1"/>
  <c r="N89" i="10"/>
  <c r="N88" i="19" s="1"/>
  <c r="N85" i="10"/>
  <c r="N84" i="19" s="1"/>
  <c r="N83" i="10"/>
  <c r="N83" i="19" s="1"/>
  <c r="N82" i="10"/>
  <c r="N82" i="19" s="1"/>
  <c r="N81" i="10"/>
  <c r="N81" i="19" s="1"/>
  <c r="N80" i="10"/>
  <c r="N80" i="19" s="1"/>
  <c r="N79" i="10"/>
  <c r="N79" i="19" s="1"/>
  <c r="N78" i="10"/>
  <c r="N78" i="19" s="1"/>
  <c r="N77" i="10"/>
  <c r="N77" i="19" s="1"/>
  <c r="N76" i="10"/>
  <c r="N76" i="19" s="1"/>
  <c r="N74" i="10"/>
  <c r="N74" i="19" s="1"/>
  <c r="N73" i="10"/>
  <c r="N73" i="19" s="1"/>
  <c r="N72" i="10"/>
  <c r="N72" i="19" s="1"/>
  <c r="N71" i="10"/>
  <c r="N71" i="19" s="1"/>
  <c r="N70" i="10"/>
  <c r="N70" i="19" s="1"/>
  <c r="N68" i="10"/>
  <c r="N68" i="19" s="1"/>
  <c r="N67" i="10"/>
  <c r="N67" i="19" s="1"/>
  <c r="N66" i="10"/>
  <c r="N66" i="19" s="1"/>
  <c r="N65" i="10"/>
  <c r="N65" i="19" s="1"/>
  <c r="N64" i="10"/>
  <c r="N64" i="19" s="1"/>
  <c r="N63" i="10"/>
  <c r="N63" i="19" s="1"/>
  <c r="N62" i="10"/>
  <c r="N62" i="19" s="1"/>
  <c r="N61" i="10"/>
  <c r="N61" i="19" s="1"/>
  <c r="N60" i="10"/>
  <c r="N60" i="19" s="1"/>
  <c r="N59" i="10"/>
  <c r="N59" i="19" s="1"/>
  <c r="N58" i="10"/>
  <c r="N58" i="19" s="1"/>
  <c r="N57" i="10"/>
  <c r="N57" i="19" s="1"/>
  <c r="N56" i="10"/>
  <c r="N56" i="19" s="1"/>
  <c r="N51" i="10"/>
  <c r="N51" i="19" s="1"/>
  <c r="N50" i="10"/>
  <c r="N50" i="19" s="1"/>
  <c r="N49" i="10"/>
  <c r="N49" i="19" s="1"/>
  <c r="N48" i="10"/>
  <c r="N48" i="19" s="1"/>
  <c r="N47" i="10"/>
  <c r="N47" i="19" s="1"/>
  <c r="N45" i="10"/>
  <c r="N45" i="19" s="1"/>
  <c r="N44" i="10"/>
  <c r="N44" i="19" s="1"/>
  <c r="N43" i="10"/>
  <c r="N43" i="19" s="1"/>
  <c r="N42" i="10"/>
  <c r="N42" i="19" s="1"/>
  <c r="N41" i="10"/>
  <c r="N41" i="19" s="1"/>
  <c r="N40" i="10"/>
  <c r="N40" i="19" s="1"/>
  <c r="N38" i="10"/>
  <c r="N38" i="19" s="1"/>
  <c r="N37" i="10"/>
  <c r="N37" i="19" s="1"/>
  <c r="N36" i="10"/>
  <c r="N36" i="19" s="1"/>
  <c r="N35" i="10"/>
  <c r="N35" i="19" s="1"/>
  <c r="N33" i="10"/>
  <c r="N33" i="19" s="1"/>
  <c r="N32" i="10"/>
  <c r="N32" i="19" s="1"/>
  <c r="N31" i="10"/>
  <c r="N31" i="19" s="1"/>
  <c r="N30" i="10"/>
  <c r="N30" i="19" s="1"/>
  <c r="N28" i="10"/>
  <c r="N28" i="19" s="1"/>
  <c r="N27" i="10"/>
  <c r="N27" i="19" s="1"/>
  <c r="N26" i="10"/>
  <c r="N26" i="19" s="1"/>
  <c r="N25" i="10"/>
  <c r="N25" i="19" s="1"/>
  <c r="N24" i="10"/>
  <c r="N24" i="19" s="1"/>
  <c r="N23" i="10"/>
  <c r="N23" i="19" s="1"/>
  <c r="N22" i="10"/>
  <c r="N22" i="19" s="1"/>
  <c r="L97" i="10"/>
  <c r="L97" i="19" s="1"/>
  <c r="L96" i="10"/>
  <c r="L96" i="19" s="1"/>
  <c r="L95" i="10"/>
  <c r="L95" i="19" s="1"/>
  <c r="L94" i="10"/>
  <c r="L94" i="19" s="1"/>
  <c r="L84" i="10"/>
  <c r="L91" i="19" s="1"/>
  <c r="L91" i="10"/>
  <c r="L90" i="19" s="1"/>
  <c r="L90" i="10"/>
  <c r="L89" i="19" s="1"/>
  <c r="L89" i="10"/>
  <c r="L88" i="19" s="1"/>
  <c r="L85" i="10"/>
  <c r="L84" i="19" s="1"/>
  <c r="L83" i="10"/>
  <c r="L83" i="19" s="1"/>
  <c r="L82" i="10"/>
  <c r="L82" i="19" s="1"/>
  <c r="L81" i="10"/>
  <c r="L81" i="19" s="1"/>
  <c r="L80" i="10"/>
  <c r="L80" i="19" s="1"/>
  <c r="L79" i="10"/>
  <c r="L79" i="19" s="1"/>
  <c r="L78" i="10"/>
  <c r="L78" i="19" s="1"/>
  <c r="L77" i="10"/>
  <c r="L77" i="19" s="1"/>
  <c r="L76" i="10"/>
  <c r="L76" i="19" s="1"/>
  <c r="L74" i="10"/>
  <c r="L74" i="19" s="1"/>
  <c r="L73" i="10"/>
  <c r="L73" i="19" s="1"/>
  <c r="L72" i="10"/>
  <c r="L72" i="19" s="1"/>
  <c r="L71" i="10"/>
  <c r="L71" i="19" s="1"/>
  <c r="L70" i="10"/>
  <c r="L70" i="19" s="1"/>
  <c r="L68" i="10"/>
  <c r="L68" i="19" s="1"/>
  <c r="L67" i="10"/>
  <c r="L67" i="19" s="1"/>
  <c r="L66" i="10"/>
  <c r="L66" i="19" s="1"/>
  <c r="L65" i="10"/>
  <c r="L65" i="19" s="1"/>
  <c r="L64" i="10"/>
  <c r="L64" i="19" s="1"/>
  <c r="L63" i="10"/>
  <c r="L63" i="19" s="1"/>
  <c r="L62" i="10"/>
  <c r="L62" i="19" s="1"/>
  <c r="L61" i="10"/>
  <c r="L61" i="19" s="1"/>
  <c r="L60" i="10"/>
  <c r="L60" i="19" s="1"/>
  <c r="L59" i="10"/>
  <c r="L59" i="19" s="1"/>
  <c r="L58" i="10"/>
  <c r="L58" i="19" s="1"/>
  <c r="L57" i="10"/>
  <c r="L57" i="19" s="1"/>
  <c r="L56" i="10"/>
  <c r="L56" i="19" s="1"/>
  <c r="L51" i="10"/>
  <c r="L51" i="19" s="1"/>
  <c r="L50" i="10"/>
  <c r="L50" i="19" s="1"/>
  <c r="L49" i="10"/>
  <c r="L49" i="19" s="1"/>
  <c r="L48" i="10"/>
  <c r="L48" i="19" s="1"/>
  <c r="L47" i="10"/>
  <c r="L47" i="19" s="1"/>
  <c r="L45" i="10"/>
  <c r="L45" i="19" s="1"/>
  <c r="L44" i="10"/>
  <c r="L44" i="19" s="1"/>
  <c r="L43" i="10"/>
  <c r="L43" i="19" s="1"/>
  <c r="L42" i="10"/>
  <c r="L42" i="19" s="1"/>
  <c r="L41" i="10"/>
  <c r="L41" i="19" s="1"/>
  <c r="L40" i="10"/>
  <c r="L40" i="19" s="1"/>
  <c r="L38" i="10"/>
  <c r="L38" i="19" s="1"/>
  <c r="L37" i="10"/>
  <c r="L37" i="19" s="1"/>
  <c r="L36" i="10"/>
  <c r="L36" i="19" s="1"/>
  <c r="L35" i="10"/>
  <c r="L35" i="19" s="1"/>
  <c r="L33" i="10"/>
  <c r="L33" i="19" s="1"/>
  <c r="L32" i="10"/>
  <c r="L32" i="19" s="1"/>
  <c r="L31" i="10"/>
  <c r="L31" i="19" s="1"/>
  <c r="L30" i="10"/>
  <c r="L30" i="19" s="1"/>
  <c r="L28" i="10"/>
  <c r="L28" i="19" s="1"/>
  <c r="L27" i="10"/>
  <c r="L27" i="19" s="1"/>
  <c r="L26" i="10"/>
  <c r="L26" i="19" s="1"/>
  <c r="L25" i="10"/>
  <c r="L25" i="19" s="1"/>
  <c r="L24" i="10"/>
  <c r="L24" i="19" s="1"/>
  <c r="L23" i="10"/>
  <c r="L23" i="19" s="1"/>
  <c r="L22" i="10"/>
  <c r="L22" i="19" s="1"/>
  <c r="J97" i="10"/>
  <c r="J97" i="19" s="1"/>
  <c r="J96" i="10"/>
  <c r="J96" i="19" s="1"/>
  <c r="J95" i="10"/>
  <c r="J95" i="19" s="1"/>
  <c r="J94" i="10"/>
  <c r="J94" i="19" s="1"/>
  <c r="J84" i="10"/>
  <c r="J91" i="19" s="1"/>
  <c r="J91" i="10"/>
  <c r="J90" i="19" s="1"/>
  <c r="J90" i="10"/>
  <c r="J89" i="19" s="1"/>
  <c r="J89" i="10"/>
  <c r="J88" i="19" s="1"/>
  <c r="J85" i="10"/>
  <c r="J84" i="19" s="1"/>
  <c r="J83" i="10"/>
  <c r="J83" i="19" s="1"/>
  <c r="J82" i="10"/>
  <c r="J82" i="19" s="1"/>
  <c r="J81" i="10"/>
  <c r="J81" i="19" s="1"/>
  <c r="J80" i="10"/>
  <c r="J80" i="19" s="1"/>
  <c r="J79" i="10"/>
  <c r="J79" i="19" s="1"/>
  <c r="J78" i="10"/>
  <c r="J78" i="19" s="1"/>
  <c r="J77" i="10"/>
  <c r="J77" i="19" s="1"/>
  <c r="J76" i="10"/>
  <c r="J76" i="19" s="1"/>
  <c r="J74" i="10"/>
  <c r="J74" i="19" s="1"/>
  <c r="J73" i="10"/>
  <c r="J73" i="19" s="1"/>
  <c r="J72" i="10"/>
  <c r="J72" i="19" s="1"/>
  <c r="J71" i="10"/>
  <c r="J71" i="19" s="1"/>
  <c r="J70" i="10"/>
  <c r="J70" i="19" s="1"/>
  <c r="J68" i="10"/>
  <c r="J68" i="19" s="1"/>
  <c r="J67" i="10"/>
  <c r="J67" i="19" s="1"/>
  <c r="J66" i="10"/>
  <c r="J66" i="19" s="1"/>
  <c r="J65" i="10"/>
  <c r="J65" i="19" s="1"/>
  <c r="J64" i="10"/>
  <c r="J64" i="19" s="1"/>
  <c r="J63" i="10"/>
  <c r="J63" i="19" s="1"/>
  <c r="J62" i="10"/>
  <c r="J62" i="19" s="1"/>
  <c r="J61" i="10"/>
  <c r="J61" i="19" s="1"/>
  <c r="J60" i="10"/>
  <c r="J60" i="19" s="1"/>
  <c r="J59" i="10"/>
  <c r="J59" i="19" s="1"/>
  <c r="J58" i="10"/>
  <c r="J58" i="19" s="1"/>
  <c r="J57" i="10"/>
  <c r="J57" i="19" s="1"/>
  <c r="J56" i="10"/>
  <c r="J56" i="19" s="1"/>
  <c r="J51" i="10"/>
  <c r="J51" i="19" s="1"/>
  <c r="J50" i="10"/>
  <c r="J50" i="19" s="1"/>
  <c r="J49" i="10"/>
  <c r="J49" i="19" s="1"/>
  <c r="J48" i="10"/>
  <c r="J48" i="19" s="1"/>
  <c r="J47" i="10"/>
  <c r="J47" i="19" s="1"/>
  <c r="J45" i="10"/>
  <c r="J45" i="19" s="1"/>
  <c r="J44" i="10"/>
  <c r="J44" i="19" s="1"/>
  <c r="J43" i="10"/>
  <c r="J43" i="19" s="1"/>
  <c r="J42" i="10"/>
  <c r="J42" i="19" s="1"/>
  <c r="J41" i="10"/>
  <c r="J41" i="19" s="1"/>
  <c r="J40" i="10"/>
  <c r="J40" i="19" s="1"/>
  <c r="J38" i="10"/>
  <c r="J38" i="19" s="1"/>
  <c r="J37" i="10"/>
  <c r="J37" i="19" s="1"/>
  <c r="J36" i="10"/>
  <c r="J36" i="19" s="1"/>
  <c r="J35" i="10"/>
  <c r="J35" i="19" s="1"/>
  <c r="J33" i="10"/>
  <c r="J33" i="19" s="1"/>
  <c r="J32" i="10"/>
  <c r="J32" i="19" s="1"/>
  <c r="J31" i="10"/>
  <c r="J31" i="19" s="1"/>
  <c r="J30" i="10"/>
  <c r="J30" i="19" s="1"/>
  <c r="J28" i="10"/>
  <c r="J28" i="19" s="1"/>
  <c r="J27" i="10"/>
  <c r="J27" i="19" s="1"/>
  <c r="J26" i="10"/>
  <c r="J26" i="19" s="1"/>
  <c r="J25" i="10"/>
  <c r="J25" i="19" s="1"/>
  <c r="J24" i="10"/>
  <c r="J24" i="19" s="1"/>
  <c r="J23" i="10"/>
  <c r="J23" i="19" s="1"/>
  <c r="J22" i="10"/>
  <c r="J22" i="19" s="1"/>
  <c r="H97" i="10"/>
  <c r="H97" i="19" s="1"/>
  <c r="H96" i="10"/>
  <c r="H96" i="19" s="1"/>
  <c r="H95" i="10"/>
  <c r="H95" i="19" s="1"/>
  <c r="H94" i="10"/>
  <c r="H94" i="19" s="1"/>
  <c r="H84" i="10"/>
  <c r="H91" i="19" s="1"/>
  <c r="H91" i="10"/>
  <c r="H90" i="19" s="1"/>
  <c r="H90" i="10"/>
  <c r="H89" i="19" s="1"/>
  <c r="H89" i="10"/>
  <c r="H88" i="19" s="1"/>
  <c r="H85" i="10"/>
  <c r="H84" i="19" s="1"/>
  <c r="H83" i="10"/>
  <c r="H83" i="19" s="1"/>
  <c r="H82" i="10"/>
  <c r="H82" i="19" s="1"/>
  <c r="H81" i="10"/>
  <c r="H81" i="19" s="1"/>
  <c r="H80" i="10"/>
  <c r="H80" i="19" s="1"/>
  <c r="H79" i="10"/>
  <c r="H79" i="19" s="1"/>
  <c r="H78" i="10"/>
  <c r="H78" i="19" s="1"/>
  <c r="H77" i="10"/>
  <c r="H77" i="19" s="1"/>
  <c r="H76" i="10"/>
  <c r="H76" i="19" s="1"/>
  <c r="H74" i="10"/>
  <c r="H74" i="19" s="1"/>
  <c r="H73" i="10"/>
  <c r="H73" i="19" s="1"/>
  <c r="H72" i="10"/>
  <c r="H72" i="19" s="1"/>
  <c r="H71" i="10"/>
  <c r="H71" i="19" s="1"/>
  <c r="H70" i="10"/>
  <c r="H70" i="19" s="1"/>
  <c r="H68" i="10"/>
  <c r="H68" i="19" s="1"/>
  <c r="H67" i="10"/>
  <c r="H67" i="19" s="1"/>
  <c r="H66" i="10"/>
  <c r="H66" i="19" s="1"/>
  <c r="H65" i="10"/>
  <c r="H65" i="19" s="1"/>
  <c r="H64" i="10"/>
  <c r="H64" i="19" s="1"/>
  <c r="H63" i="10"/>
  <c r="H63" i="19" s="1"/>
  <c r="H62" i="10"/>
  <c r="H62" i="19" s="1"/>
  <c r="H61" i="10"/>
  <c r="H61" i="19" s="1"/>
  <c r="H60" i="10"/>
  <c r="H60" i="19" s="1"/>
  <c r="H59" i="10"/>
  <c r="H59" i="19" s="1"/>
  <c r="H58" i="10"/>
  <c r="H58" i="19" s="1"/>
  <c r="H57" i="10"/>
  <c r="H57" i="19" s="1"/>
  <c r="H56" i="10"/>
  <c r="H56" i="19" s="1"/>
  <c r="H51" i="10"/>
  <c r="H51" i="19" s="1"/>
  <c r="H50" i="10"/>
  <c r="H50" i="19" s="1"/>
  <c r="H49" i="10"/>
  <c r="H49" i="19" s="1"/>
  <c r="H48" i="10"/>
  <c r="H48" i="19" s="1"/>
  <c r="H47" i="10"/>
  <c r="H47" i="19" s="1"/>
  <c r="H45" i="10"/>
  <c r="H45" i="19" s="1"/>
  <c r="H44" i="10"/>
  <c r="H44" i="19" s="1"/>
  <c r="H43" i="10"/>
  <c r="H43" i="19" s="1"/>
  <c r="H42" i="10"/>
  <c r="H42" i="19" s="1"/>
  <c r="H41" i="10"/>
  <c r="H41" i="19" s="1"/>
  <c r="H40" i="10"/>
  <c r="H40" i="19" s="1"/>
  <c r="H38" i="10"/>
  <c r="H38" i="19" s="1"/>
  <c r="H37" i="10"/>
  <c r="H37" i="19" s="1"/>
  <c r="H36" i="10"/>
  <c r="H36" i="19" s="1"/>
  <c r="H35" i="10"/>
  <c r="H35" i="19" s="1"/>
  <c r="H33" i="10"/>
  <c r="H33" i="19" s="1"/>
  <c r="H32" i="10"/>
  <c r="H32" i="19" s="1"/>
  <c r="H31" i="10"/>
  <c r="H31" i="19" s="1"/>
  <c r="H30" i="10"/>
  <c r="H30" i="19" s="1"/>
  <c r="H28" i="10"/>
  <c r="H28" i="19" s="1"/>
  <c r="H27" i="10"/>
  <c r="H27" i="19" s="1"/>
  <c r="H26" i="10"/>
  <c r="H26" i="19" s="1"/>
  <c r="H25" i="10"/>
  <c r="H25" i="19" s="1"/>
  <c r="H24" i="10"/>
  <c r="H24" i="19" s="1"/>
  <c r="H23" i="10"/>
  <c r="H23" i="19" s="1"/>
  <c r="H22" i="10"/>
  <c r="H22" i="19" s="1"/>
  <c r="F97" i="10"/>
  <c r="F97" i="19" s="1"/>
  <c r="F96" i="10"/>
  <c r="F96" i="19" s="1"/>
  <c r="F95" i="10"/>
  <c r="F95" i="19" s="1"/>
  <c r="F94" i="10"/>
  <c r="F94" i="19" s="1"/>
  <c r="F84" i="10"/>
  <c r="F91" i="19" s="1"/>
  <c r="F91" i="10"/>
  <c r="F90" i="19" s="1"/>
  <c r="F90" i="10"/>
  <c r="F89" i="19" s="1"/>
  <c r="F89" i="10"/>
  <c r="F88" i="19" s="1"/>
  <c r="F85" i="10"/>
  <c r="F84" i="19" s="1"/>
  <c r="F83" i="10"/>
  <c r="F83" i="19" s="1"/>
  <c r="F82" i="10"/>
  <c r="F82" i="19" s="1"/>
  <c r="F81" i="10"/>
  <c r="F81" i="19" s="1"/>
  <c r="F80" i="10"/>
  <c r="F80" i="19" s="1"/>
  <c r="F79" i="10"/>
  <c r="F79" i="19" s="1"/>
  <c r="F78" i="10"/>
  <c r="F78" i="19" s="1"/>
  <c r="F77" i="10"/>
  <c r="F77" i="19" s="1"/>
  <c r="F76" i="10"/>
  <c r="F76" i="19" s="1"/>
  <c r="F74" i="10"/>
  <c r="F74" i="19" s="1"/>
  <c r="F73" i="10"/>
  <c r="F73" i="19" s="1"/>
  <c r="F72" i="10"/>
  <c r="F72" i="19" s="1"/>
  <c r="F71" i="10"/>
  <c r="F71" i="19" s="1"/>
  <c r="F70" i="10"/>
  <c r="F70" i="19" s="1"/>
  <c r="F68" i="10"/>
  <c r="F68" i="19" s="1"/>
  <c r="F67" i="10"/>
  <c r="F67" i="19" s="1"/>
  <c r="F66" i="10"/>
  <c r="F66" i="19" s="1"/>
  <c r="F65" i="10"/>
  <c r="F65" i="19" s="1"/>
  <c r="F64" i="10"/>
  <c r="F64" i="19" s="1"/>
  <c r="F63" i="10"/>
  <c r="F63" i="19" s="1"/>
  <c r="F62" i="10"/>
  <c r="F62" i="19" s="1"/>
  <c r="F61" i="10"/>
  <c r="F61" i="19" s="1"/>
  <c r="F60" i="10"/>
  <c r="F60" i="19" s="1"/>
  <c r="F59" i="10"/>
  <c r="F59" i="19" s="1"/>
  <c r="F58" i="10"/>
  <c r="F58" i="19" s="1"/>
  <c r="F57" i="10"/>
  <c r="F57" i="19" s="1"/>
  <c r="F56" i="10"/>
  <c r="F56" i="19" s="1"/>
  <c r="F51" i="10"/>
  <c r="F51" i="19" s="1"/>
  <c r="F50" i="10"/>
  <c r="F50" i="19" s="1"/>
  <c r="F49" i="10"/>
  <c r="F49" i="19" s="1"/>
  <c r="F48" i="10"/>
  <c r="F48" i="19" s="1"/>
  <c r="F47" i="10"/>
  <c r="F47" i="19" s="1"/>
  <c r="F45" i="10"/>
  <c r="F45" i="19" s="1"/>
  <c r="F44" i="10"/>
  <c r="F44" i="19" s="1"/>
  <c r="F43" i="10"/>
  <c r="F43" i="19" s="1"/>
  <c r="F42" i="10"/>
  <c r="F42" i="19" s="1"/>
  <c r="F41" i="10"/>
  <c r="F41" i="19" s="1"/>
  <c r="F40" i="10"/>
  <c r="F40" i="19" s="1"/>
  <c r="F38" i="10"/>
  <c r="F38" i="19" s="1"/>
  <c r="F37" i="10"/>
  <c r="F37" i="19" s="1"/>
  <c r="F36" i="10"/>
  <c r="F36" i="19" s="1"/>
  <c r="F35" i="10"/>
  <c r="F35" i="19" s="1"/>
  <c r="F33" i="10"/>
  <c r="F33" i="19" s="1"/>
  <c r="F32" i="10"/>
  <c r="F32" i="19" s="1"/>
  <c r="F31" i="10"/>
  <c r="F31" i="19" s="1"/>
  <c r="F30" i="10"/>
  <c r="F30" i="19" s="1"/>
  <c r="F28" i="10"/>
  <c r="F28" i="19" s="1"/>
  <c r="F27" i="10"/>
  <c r="F27" i="19" s="1"/>
  <c r="F26" i="10"/>
  <c r="F26" i="19" s="1"/>
  <c r="F25" i="10"/>
  <c r="F25" i="19" s="1"/>
  <c r="F24" i="10"/>
  <c r="F24" i="19" s="1"/>
  <c r="F23" i="10"/>
  <c r="F23" i="19" s="1"/>
  <c r="F22" i="10"/>
  <c r="F22" i="19" s="1"/>
  <c r="D75" i="10"/>
  <c r="D99"/>
  <c r="D21"/>
  <c r="D22"/>
  <c r="D23"/>
  <c r="D24"/>
  <c r="D25"/>
  <c r="D26"/>
  <c r="D27"/>
  <c r="D28"/>
  <c r="D29"/>
  <c r="D30"/>
  <c r="D31"/>
  <c r="D32"/>
  <c r="D33"/>
  <c r="D34"/>
  <c r="D35"/>
  <c r="D36"/>
  <c r="D37"/>
  <c r="D38"/>
  <c r="D39"/>
  <c r="D40"/>
  <c r="D41"/>
  <c r="D42"/>
  <c r="D43"/>
  <c r="D44"/>
  <c r="D45"/>
  <c r="D46"/>
  <c r="D47"/>
  <c r="D48"/>
  <c r="D49"/>
  <c r="D50"/>
  <c r="D51"/>
  <c r="D52"/>
  <c r="D53"/>
  <c r="D54"/>
  <c r="D55"/>
  <c r="D56"/>
  <c r="D57"/>
  <c r="D58"/>
  <c r="D59"/>
  <c r="D60"/>
  <c r="D61"/>
  <c r="D62"/>
  <c r="D63"/>
  <c r="D64"/>
  <c r="D65"/>
  <c r="D66"/>
  <c r="D67"/>
  <c r="D68"/>
  <c r="D67" i="15" s="1"/>
  <c r="D69" i="10"/>
  <c r="D70"/>
  <c r="D71"/>
  <c r="D72"/>
  <c r="D73"/>
  <c r="D74"/>
  <c r="D76"/>
  <c r="D77"/>
  <c r="D78"/>
  <c r="D79"/>
  <c r="D80"/>
  <c r="D81"/>
  <c r="D82"/>
  <c r="D83"/>
  <c r="D85"/>
  <c r="D86"/>
  <c r="D87"/>
  <c r="D88"/>
  <c r="D89"/>
  <c r="D90"/>
  <c r="D91"/>
  <c r="D84"/>
  <c r="D92"/>
  <c r="D93"/>
  <c r="D94"/>
  <c r="D95"/>
  <c r="D96"/>
  <c r="D97"/>
  <c r="D98"/>
  <c r="D20"/>
  <c r="D18"/>
  <c r="D19"/>
  <c r="I8"/>
  <c r="J7"/>
  <c r="H9" i="9"/>
  <c r="H94" i="11"/>
  <c r="I45"/>
  <c r="I45" i="20" s="1"/>
  <c r="H9" i="11"/>
  <c r="F20" i="9"/>
  <c r="P18"/>
  <c r="M18"/>
  <c r="H18"/>
  <c r="G20"/>
  <c r="G21"/>
  <c r="G22"/>
  <c r="G23"/>
  <c r="G24"/>
  <c r="G25"/>
  <c r="G26"/>
  <c r="G27"/>
  <c r="G28"/>
  <c r="G29"/>
  <c r="G30"/>
  <c r="G31"/>
  <c r="G32"/>
  <c r="G34"/>
  <c r="G35"/>
  <c r="G37"/>
  <c r="F18"/>
  <c r="J8" i="12"/>
  <c r="K27"/>
  <c r="O27"/>
  <c r="K40"/>
  <c r="K34"/>
  <c r="K35"/>
  <c r="B3"/>
  <c r="K18"/>
  <c r="K19"/>
  <c r="K24"/>
  <c r="K22"/>
  <c r="K21"/>
  <c r="K26"/>
  <c r="K28"/>
  <c r="K29"/>
  <c r="K32"/>
  <c r="I9"/>
  <c r="U87" i="7"/>
  <c r="U85"/>
  <c r="U84"/>
  <c r="U74"/>
  <c r="U81"/>
  <c r="U80"/>
  <c r="U79"/>
  <c r="U75"/>
  <c r="U39" s="1"/>
  <c r="U40" s="1"/>
  <c r="S87"/>
  <c r="S85"/>
  <c r="S84"/>
  <c r="S74"/>
  <c r="S81"/>
  <c r="S80"/>
  <c r="S79"/>
  <c r="S75"/>
  <c r="S39" s="1"/>
  <c r="S40" s="1"/>
  <c r="Q81"/>
  <c r="Q80"/>
  <c r="Q79"/>
  <c r="Q75"/>
  <c r="K43"/>
  <c r="F80" i="11"/>
  <c r="F80" i="20" s="1"/>
  <c r="L105" i="11"/>
  <c r="L104" i="20" s="1"/>
  <c r="J105" i="11"/>
  <c r="J104" i="20" s="1"/>
  <c r="H105" i="11"/>
  <c r="H104" i="20" s="1"/>
  <c r="F105" i="11"/>
  <c r="F104" i="20" s="1"/>
  <c r="D105" i="11"/>
  <c r="D104" i="20" s="1"/>
  <c r="F94" i="11"/>
  <c r="D94"/>
  <c r="D80"/>
  <c r="D80" i="20" s="1"/>
  <c r="D21" i="11"/>
  <c r="D21" i="20" s="1"/>
  <c r="I80" i="7"/>
  <c r="H80" i="11"/>
  <c r="H80" i="20" s="1"/>
  <c r="H74" i="11"/>
  <c r="H74" i="20" s="1"/>
  <c r="H51" i="11"/>
  <c r="H41"/>
  <c r="H41" i="20" s="1"/>
  <c r="L80" i="11"/>
  <c r="L80" i="20" s="1"/>
  <c r="L74" i="11"/>
  <c r="L74" i="20" s="1"/>
  <c r="N80"/>
  <c r="J74" i="11"/>
  <c r="J51"/>
  <c r="J41"/>
  <c r="J35"/>
  <c r="F74"/>
  <c r="F74" i="20" s="1"/>
  <c r="F51" i="11"/>
  <c r="F51" i="20" s="1"/>
  <c r="F41" i="11"/>
  <c r="F41" i="20" s="1"/>
  <c r="D74" i="11"/>
  <c r="D74" i="20" s="1"/>
  <c r="O68" i="7"/>
  <c r="M68"/>
  <c r="K68"/>
  <c r="I68"/>
  <c r="G68"/>
  <c r="G55"/>
  <c r="O85"/>
  <c r="O84"/>
  <c r="M85"/>
  <c r="M84"/>
  <c r="K85"/>
  <c r="K84"/>
  <c r="I85"/>
  <c r="I84"/>
  <c r="G85"/>
  <c r="G84"/>
  <c r="E85"/>
  <c r="E84"/>
  <c r="O74"/>
  <c r="O81"/>
  <c r="O80"/>
  <c r="O79"/>
  <c r="M74"/>
  <c r="M81"/>
  <c r="M80"/>
  <c r="M79"/>
  <c r="K74"/>
  <c r="K81"/>
  <c r="K80"/>
  <c r="K79"/>
  <c r="I74"/>
  <c r="I81"/>
  <c r="I79"/>
  <c r="G74"/>
  <c r="G81"/>
  <c r="G80"/>
  <c r="G79"/>
  <c r="O75"/>
  <c r="O73"/>
  <c r="M75"/>
  <c r="M73"/>
  <c r="K75"/>
  <c r="K73"/>
  <c r="I75"/>
  <c r="I73"/>
  <c r="G75"/>
  <c r="G73"/>
  <c r="O70"/>
  <c r="M70"/>
  <c r="K70"/>
  <c r="I70"/>
  <c r="G70"/>
  <c r="O69"/>
  <c r="M69"/>
  <c r="K69"/>
  <c r="I69"/>
  <c r="G69"/>
  <c r="O66"/>
  <c r="O65"/>
  <c r="O64"/>
  <c r="O63"/>
  <c r="M66"/>
  <c r="M65"/>
  <c r="M64"/>
  <c r="M63"/>
  <c r="K66"/>
  <c r="K65"/>
  <c r="K64"/>
  <c r="K63"/>
  <c r="I66"/>
  <c r="I65"/>
  <c r="I64"/>
  <c r="I63"/>
  <c r="G66"/>
  <c r="G65"/>
  <c r="G64"/>
  <c r="G63"/>
  <c r="O61"/>
  <c r="O60"/>
  <c r="O59"/>
  <c r="O58"/>
  <c r="O57"/>
  <c r="M61"/>
  <c r="M60"/>
  <c r="M59"/>
  <c r="M58"/>
  <c r="M57"/>
  <c r="K61"/>
  <c r="K60"/>
  <c r="K59"/>
  <c r="K58"/>
  <c r="K57"/>
  <c r="I61"/>
  <c r="I60"/>
  <c r="I59"/>
  <c r="I58"/>
  <c r="I57"/>
  <c r="G61"/>
  <c r="G60"/>
  <c r="G59"/>
  <c r="G58"/>
  <c r="G57"/>
  <c r="O55"/>
  <c r="M55"/>
  <c r="K55"/>
  <c r="I55"/>
  <c r="O54"/>
  <c r="O53"/>
  <c r="O52"/>
  <c r="O51"/>
  <c r="O50"/>
  <c r="O49"/>
  <c r="O48"/>
  <c r="O47"/>
  <c r="O46"/>
  <c r="O45"/>
  <c r="O44"/>
  <c r="O43"/>
  <c r="M54"/>
  <c r="M53"/>
  <c r="M52"/>
  <c r="M51"/>
  <c r="M50"/>
  <c r="M49"/>
  <c r="M48"/>
  <c r="M47"/>
  <c r="M46"/>
  <c r="M45"/>
  <c r="M44"/>
  <c r="M43"/>
  <c r="K54"/>
  <c r="K53"/>
  <c r="K52"/>
  <c r="K51"/>
  <c r="K50"/>
  <c r="K49"/>
  <c r="K48"/>
  <c r="K47"/>
  <c r="K46"/>
  <c r="K45"/>
  <c r="K44"/>
  <c r="I54"/>
  <c r="I53"/>
  <c r="I52"/>
  <c r="I51"/>
  <c r="I50"/>
  <c r="I49"/>
  <c r="I48"/>
  <c r="I47"/>
  <c r="I46"/>
  <c r="I45"/>
  <c r="I44"/>
  <c r="I43"/>
  <c r="G54"/>
  <c r="G53"/>
  <c r="G52"/>
  <c r="G51"/>
  <c r="G50"/>
  <c r="G49"/>
  <c r="G48"/>
  <c r="G47"/>
  <c r="G46"/>
  <c r="G45"/>
  <c r="G44"/>
  <c r="G43"/>
  <c r="O38"/>
  <c r="M38"/>
  <c r="K38"/>
  <c r="I38"/>
  <c r="G38"/>
  <c r="O29"/>
  <c r="M29"/>
  <c r="K29"/>
  <c r="I29"/>
  <c r="G29"/>
  <c r="O28"/>
  <c r="M28"/>
  <c r="K28"/>
  <c r="I28"/>
  <c r="G28"/>
  <c r="O24"/>
  <c r="M24"/>
  <c r="K24"/>
  <c r="I24"/>
  <c r="G24"/>
  <c r="O27"/>
  <c r="O26"/>
  <c r="O25"/>
  <c r="M27"/>
  <c r="M26"/>
  <c r="M25"/>
  <c r="K27"/>
  <c r="K26"/>
  <c r="K25"/>
  <c r="I27"/>
  <c r="I26"/>
  <c r="I25"/>
  <c r="G27"/>
  <c r="G26"/>
  <c r="G25"/>
  <c r="O23"/>
  <c r="M23"/>
  <c r="K23"/>
  <c r="I23"/>
  <c r="G23"/>
  <c r="O22"/>
  <c r="M22"/>
  <c r="K22"/>
  <c r="I22"/>
  <c r="G22"/>
  <c r="O34"/>
  <c r="O33"/>
  <c r="O32"/>
  <c r="O31"/>
  <c r="M34"/>
  <c r="M33"/>
  <c r="M32"/>
  <c r="M31"/>
  <c r="K34"/>
  <c r="K33"/>
  <c r="K32"/>
  <c r="K31"/>
  <c r="I34"/>
  <c r="I33"/>
  <c r="I32"/>
  <c r="I31"/>
  <c r="G34"/>
  <c r="G33"/>
  <c r="G32"/>
  <c r="G31"/>
  <c r="D60" i="11"/>
  <c r="D30"/>
  <c r="D30" i="20" s="1"/>
  <c r="F60" i="11"/>
  <c r="F30"/>
  <c r="F30" i="20" s="1"/>
  <c r="F21" i="11"/>
  <c r="F21" i="20" s="1"/>
  <c r="H60" i="11"/>
  <c r="H21"/>
  <c r="H21" i="20" s="1"/>
  <c r="J94" i="11"/>
  <c r="J60"/>
  <c r="J30"/>
  <c r="J21"/>
  <c r="L94"/>
  <c r="N74"/>
  <c r="N74" i="20" s="1"/>
  <c r="N60" i="11"/>
  <c r="L60"/>
  <c r="N51" i="20"/>
  <c r="N41"/>
  <c r="N35" i="11"/>
  <c r="N35" i="20" s="1"/>
  <c r="N30" i="11"/>
  <c r="N30" i="20" s="1"/>
  <c r="L30" i="11"/>
  <c r="L30" i="20" s="1"/>
  <c r="N21" i="11"/>
  <c r="N21" i="20" s="1"/>
  <c r="L21" i="11"/>
  <c r="L21" i="20" s="1"/>
  <c r="S82" i="15" l="1"/>
  <c r="U82" s="1"/>
  <c r="Y82"/>
  <c r="S83"/>
  <c r="Y83"/>
  <c r="S81"/>
  <c r="U81" s="1"/>
  <c r="Y81"/>
  <c r="S80"/>
  <c r="U80" s="1"/>
  <c r="Y80"/>
  <c r="S73"/>
  <c r="U73" s="1"/>
  <c r="Y73"/>
  <c r="S69"/>
  <c r="U69" s="1"/>
  <c r="Y69"/>
  <c r="S71"/>
  <c r="U71" s="1"/>
  <c r="Y71"/>
  <c r="S70"/>
  <c r="U70" s="1"/>
  <c r="Y70"/>
  <c r="S72"/>
  <c r="U72" s="1"/>
  <c r="Y72"/>
  <c r="I84" i="11"/>
  <c r="I84" i="20" s="1"/>
  <c r="S76" i="15"/>
  <c r="U76" s="1"/>
  <c r="Y76"/>
  <c r="S78"/>
  <c r="U78" s="1"/>
  <c r="Y78"/>
  <c r="S75"/>
  <c r="U75" s="1"/>
  <c r="Y75"/>
  <c r="S77"/>
  <c r="U77" s="1"/>
  <c r="Y77"/>
  <c r="S79"/>
  <c r="U79" s="1"/>
  <c r="Y79"/>
  <c r="U78" i="7"/>
  <c r="Q39"/>
  <c r="Q40" s="1"/>
  <c r="Q86"/>
  <c r="R96" i="10"/>
  <c r="R96" i="19" s="1"/>
  <c r="Q96"/>
  <c r="Q86" i="21"/>
  <c r="R86" s="1"/>
  <c r="N58" i="11"/>
  <c r="X58" s="1"/>
  <c r="Q78" i="7"/>
  <c r="S78"/>
  <c r="V25"/>
  <c r="V29"/>
  <c r="V26"/>
  <c r="V28"/>
  <c r="V23"/>
  <c r="V27"/>
  <c r="V24"/>
  <c r="V22"/>
  <c r="K101" i="11"/>
  <c r="K100" i="20" s="1"/>
  <c r="O84" i="17"/>
  <c r="K45" i="11"/>
  <c r="K45" i="20" s="1"/>
  <c r="K46" i="11"/>
  <c r="K46" i="20" s="1"/>
  <c r="K84" i="11"/>
  <c r="K84" i="20" s="1"/>
  <c r="K24" i="11"/>
  <c r="K24" i="20" s="1"/>
  <c r="K49" i="11"/>
  <c r="K49" i="20" s="1"/>
  <c r="K63" i="11"/>
  <c r="K63" i="20" s="1"/>
  <c r="K77" i="11"/>
  <c r="K77" i="20" s="1"/>
  <c r="K23" i="11"/>
  <c r="K23" i="20" s="1"/>
  <c r="K38" i="11"/>
  <c r="K38" i="20" s="1"/>
  <c r="K69" i="11"/>
  <c r="K69" i="20" s="1"/>
  <c r="K48" i="11"/>
  <c r="K48" i="20" s="1"/>
  <c r="K66" i="11"/>
  <c r="K66" i="20" s="1"/>
  <c r="K27" i="11"/>
  <c r="K27" i="20" s="1"/>
  <c r="K81" i="11"/>
  <c r="K81" i="20" s="1"/>
  <c r="K43" i="11"/>
  <c r="K43" i="20" s="1"/>
  <c r="K83" i="11"/>
  <c r="K83" i="20" s="1"/>
  <c r="K82" i="11"/>
  <c r="K82" i="20" s="1"/>
  <c r="K61" i="11"/>
  <c r="K61" i="20" s="1"/>
  <c r="K29" i="11"/>
  <c r="K29" i="20" s="1"/>
  <c r="K62" i="11"/>
  <c r="K62" i="20" s="1"/>
  <c r="K76" i="11"/>
  <c r="K76" i="20" s="1"/>
  <c r="K73" i="11"/>
  <c r="K73" i="20" s="1"/>
  <c r="K79" i="11"/>
  <c r="K79" i="20" s="1"/>
  <c r="K42" i="11"/>
  <c r="K42" i="20" s="1"/>
  <c r="K96" i="11"/>
  <c r="K94" i="20" s="1"/>
  <c r="K56" i="11"/>
  <c r="K56" i="20" s="1"/>
  <c r="K36" i="11"/>
  <c r="K36" i="20" s="1"/>
  <c r="K39" i="11"/>
  <c r="K39" i="20" s="1"/>
  <c r="K78" i="11"/>
  <c r="K78" i="20" s="1"/>
  <c r="J60"/>
  <c r="J58" i="11"/>
  <c r="L69" i="10"/>
  <c r="L69" i="19" s="1"/>
  <c r="K69"/>
  <c r="M54" i="10"/>
  <c r="M54" i="19" s="1"/>
  <c r="M55"/>
  <c r="P55" i="10"/>
  <c r="P55" i="19" s="1"/>
  <c r="O55"/>
  <c r="L29" i="10"/>
  <c r="L29" i="19" s="1"/>
  <c r="K29"/>
  <c r="N21" i="10"/>
  <c r="N21" i="19" s="1"/>
  <c r="M21"/>
  <c r="F21" i="10"/>
  <c r="F21" i="19" s="1"/>
  <c r="E21"/>
  <c r="F60" i="20"/>
  <c r="F58" s="1"/>
  <c r="F58" i="11"/>
  <c r="L60" i="20"/>
  <c r="L58" s="1"/>
  <c r="L58" i="11"/>
  <c r="H69" i="10"/>
  <c r="H69" i="19" s="1"/>
  <c r="G69"/>
  <c r="J21" i="10"/>
  <c r="J21" i="19" s="1"/>
  <c r="I21"/>
  <c r="L75" i="10"/>
  <c r="L75" i="19" s="1"/>
  <c r="K75"/>
  <c r="N69" i="10"/>
  <c r="N69" i="19" s="1"/>
  <c r="M69"/>
  <c r="P69" i="10"/>
  <c r="P69" i="19" s="1"/>
  <c r="O69"/>
  <c r="F69" i="10"/>
  <c r="F69" i="19" s="1"/>
  <c r="E69"/>
  <c r="D60" i="20"/>
  <c r="D58" s="1"/>
  <c r="D59" s="1"/>
  <c r="E59" s="1"/>
  <c r="D58" i="11"/>
  <c r="H21" i="10"/>
  <c r="H21" i="19" s="1"/>
  <c r="G21"/>
  <c r="J75" i="10"/>
  <c r="J75" i="19" s="1"/>
  <c r="I75"/>
  <c r="N29" i="10"/>
  <c r="N29" i="19" s="1"/>
  <c r="M29"/>
  <c r="P21" i="10"/>
  <c r="P21" i="19" s="1"/>
  <c r="O21"/>
  <c r="H55" i="10"/>
  <c r="H55" i="19" s="1"/>
  <c r="G55"/>
  <c r="F75" i="10"/>
  <c r="F75" i="19" s="1"/>
  <c r="E75"/>
  <c r="H60" i="20"/>
  <c r="H58" s="1"/>
  <c r="H58" i="11"/>
  <c r="J69" i="10"/>
  <c r="J69" i="19" s="1"/>
  <c r="I69"/>
  <c r="K54" i="10"/>
  <c r="K54" i="19" s="1"/>
  <c r="K55"/>
  <c r="N60" i="20"/>
  <c r="H75" i="10"/>
  <c r="H75" i="19" s="1"/>
  <c r="G75"/>
  <c r="J29" i="10"/>
  <c r="J29" i="19" s="1"/>
  <c r="I29"/>
  <c r="M36" i="21"/>
  <c r="N36" s="1"/>
  <c r="M39" i="19"/>
  <c r="N75" i="10"/>
  <c r="N75" i="19" s="1"/>
  <c r="M75"/>
  <c r="P75" i="10"/>
  <c r="P75" i="19" s="1"/>
  <c r="O75"/>
  <c r="E54" i="10"/>
  <c r="E52" s="1"/>
  <c r="E53" s="1"/>
  <c r="E55" i="19"/>
  <c r="F29" i="10"/>
  <c r="F29" i="19" s="1"/>
  <c r="E29"/>
  <c r="K41" i="11"/>
  <c r="K41" i="20" s="1"/>
  <c r="J41"/>
  <c r="Q101" i="11"/>
  <c r="Q100" i="20" s="1"/>
  <c r="Q87" i="11"/>
  <c r="Q87" i="20" s="1"/>
  <c r="Q75" i="11"/>
  <c r="Q75" i="20" s="1"/>
  <c r="Q63" i="11"/>
  <c r="Q63" i="20" s="1"/>
  <c r="Q53" i="11"/>
  <c r="Q53" i="20" s="1"/>
  <c r="Q37" i="11"/>
  <c r="Q37" i="20" s="1"/>
  <c r="Q97" i="11"/>
  <c r="Q95" i="20" s="1"/>
  <c r="Q68" i="11"/>
  <c r="Q68" i="20" s="1"/>
  <c r="Q54" i="11"/>
  <c r="Q54" i="20" s="1"/>
  <c r="Q46" i="11"/>
  <c r="Q46" i="20" s="1"/>
  <c r="Q38" i="11"/>
  <c r="Q38" i="20" s="1"/>
  <c r="Q22" i="11"/>
  <c r="Q22" i="20" s="1"/>
  <c r="Q88" i="11"/>
  <c r="Q81"/>
  <c r="Q81" i="20" s="1"/>
  <c r="Q73" i="11"/>
  <c r="Q73" i="20" s="1"/>
  <c r="Q65" i="11"/>
  <c r="Q65" i="20" s="1"/>
  <c r="Q55" i="11"/>
  <c r="Q55" i="20" s="1"/>
  <c r="Q47" i="11"/>
  <c r="Q47" i="20" s="1"/>
  <c r="Q39" i="11"/>
  <c r="Q39" i="20" s="1"/>
  <c r="Q27" i="11"/>
  <c r="Q27" i="20" s="1"/>
  <c r="Q104" i="11"/>
  <c r="Q100"/>
  <c r="Q99" i="20" s="1"/>
  <c r="Q95" i="11"/>
  <c r="Q93" i="20" s="1"/>
  <c r="Q89" i="11"/>
  <c r="Q88" i="20" s="1"/>
  <c r="Q86" i="11"/>
  <c r="Q86" i="20" s="1"/>
  <c r="Q82" i="11"/>
  <c r="Q82" i="20" s="1"/>
  <c r="Q78" i="11"/>
  <c r="Q78" i="20" s="1"/>
  <c r="Q70" i="11"/>
  <c r="Q70" i="20" s="1"/>
  <c r="Q66" i="11"/>
  <c r="Q66" i="20" s="1"/>
  <c r="Q62" i="11"/>
  <c r="Q62" i="20" s="1"/>
  <c r="Q56" i="11"/>
  <c r="Q56" i="20" s="1"/>
  <c r="Q52" i="11"/>
  <c r="Q52" i="20" s="1"/>
  <c r="Q48" i="11"/>
  <c r="Q48" i="20" s="1"/>
  <c r="Q44" i="11"/>
  <c r="Q44" i="20" s="1"/>
  <c r="Q40" i="11"/>
  <c r="Q40" i="20" s="1"/>
  <c r="Q36" i="11"/>
  <c r="Q36" i="20" s="1"/>
  <c r="Q32" i="11"/>
  <c r="Q32" i="20" s="1"/>
  <c r="Q28" i="11"/>
  <c r="Q28" i="20" s="1"/>
  <c r="Q24" i="11"/>
  <c r="Q24" i="20" s="1"/>
  <c r="Q105" i="11"/>
  <c r="Q104" i="20" s="1"/>
  <c r="Q96" i="11"/>
  <c r="Q94" i="20" s="1"/>
  <c r="Q90" i="11"/>
  <c r="Q96" i="20" s="1"/>
  <c r="Q83" i="11"/>
  <c r="Q83" i="20" s="1"/>
  <c r="Q79" i="11"/>
  <c r="Q79" i="20" s="1"/>
  <c r="Q71" i="11"/>
  <c r="Q71" i="20" s="1"/>
  <c r="Q67" i="11"/>
  <c r="Q67" i="20" s="1"/>
  <c r="Q57" i="11"/>
  <c r="Q49"/>
  <c r="Q49" i="20" s="1"/>
  <c r="Q45" i="11"/>
  <c r="Q45" i="20" s="1"/>
  <c r="Q33" i="11"/>
  <c r="Q33" i="20" s="1"/>
  <c r="Q29" i="11"/>
  <c r="Q29" i="20" s="1"/>
  <c r="Q25" i="11"/>
  <c r="Q25" i="20" s="1"/>
  <c r="Q102" i="11"/>
  <c r="Q101" i="20" s="1"/>
  <c r="Q91" i="11"/>
  <c r="Q84"/>
  <c r="Q84" i="20" s="1"/>
  <c r="Q76" i="11"/>
  <c r="Q76" i="20" s="1"/>
  <c r="Q72" i="11"/>
  <c r="Q72" i="20" s="1"/>
  <c r="Q64" i="11"/>
  <c r="Q64" i="20" s="1"/>
  <c r="Q50" i="11"/>
  <c r="Q50" i="20" s="1"/>
  <c r="Q42" i="11"/>
  <c r="Q42" i="20" s="1"/>
  <c r="Q34" i="11"/>
  <c r="Q34" i="20" s="1"/>
  <c r="Q26" i="11"/>
  <c r="Q26" i="20" s="1"/>
  <c r="Q103" i="11"/>
  <c r="Q102" i="20" s="1"/>
  <c r="Q85" i="11"/>
  <c r="Q85" i="20" s="1"/>
  <c r="Q77" i="11"/>
  <c r="Q77" i="20" s="1"/>
  <c r="Q69" i="11"/>
  <c r="Q69" i="20" s="1"/>
  <c r="Q61" i="11"/>
  <c r="Q61" i="20" s="1"/>
  <c r="Q43" i="11"/>
  <c r="Q43" i="20" s="1"/>
  <c r="Q31" i="11"/>
  <c r="Q31" i="20" s="1"/>
  <c r="Q23" i="11"/>
  <c r="Q23" i="20" s="1"/>
  <c r="Q30" i="11"/>
  <c r="Q30" i="20" s="1"/>
  <c r="Q74" i="11"/>
  <c r="Q74" i="20" s="1"/>
  <c r="Q80" i="11"/>
  <c r="Q80" i="20" s="1"/>
  <c r="Q94" i="11"/>
  <c r="Q35"/>
  <c r="Q35" i="20" s="1"/>
  <c r="Q21" i="11"/>
  <c r="Q21" i="20" s="1"/>
  <c r="Q60" i="11"/>
  <c r="Q41"/>
  <c r="Q41" i="20" s="1"/>
  <c r="Q51" i="11"/>
  <c r="Q51" i="20" s="1"/>
  <c r="Q20" i="11"/>
  <c r="Q20" i="20" s="1"/>
  <c r="Q59" i="11"/>
  <c r="Q92"/>
  <c r="Q93"/>
  <c r="Q98"/>
  <c r="Q99"/>
  <c r="K30"/>
  <c r="K30" i="20" s="1"/>
  <c r="J30"/>
  <c r="K51" i="11"/>
  <c r="K51" i="20" s="1"/>
  <c r="J51"/>
  <c r="K94" i="11"/>
  <c r="K95"/>
  <c r="K93" i="20" s="1"/>
  <c r="K75" i="11"/>
  <c r="K75" i="20" s="1"/>
  <c r="K55" i="11"/>
  <c r="K55" i="20" s="1"/>
  <c r="K37" i="11"/>
  <c r="K37" i="20" s="1"/>
  <c r="I96" i="11"/>
  <c r="I94" i="20" s="1"/>
  <c r="K88" i="11"/>
  <c r="K71"/>
  <c r="K71" i="20" s="1"/>
  <c r="K52" i="11"/>
  <c r="K52" i="20" s="1"/>
  <c r="K33" i="11"/>
  <c r="K33" i="20" s="1"/>
  <c r="K103" i="11"/>
  <c r="K102" i="20" s="1"/>
  <c r="K65" i="11"/>
  <c r="K65" i="20" s="1"/>
  <c r="K26" i="11"/>
  <c r="K26" i="20" s="1"/>
  <c r="K44" i="11"/>
  <c r="K44" i="20" s="1"/>
  <c r="K90" i="11"/>
  <c r="K96" i="20" s="1"/>
  <c r="K22" i="11"/>
  <c r="K22" i="20" s="1"/>
  <c r="K68" i="11"/>
  <c r="K68" i="20" s="1"/>
  <c r="K64" i="11"/>
  <c r="K64" i="20" s="1"/>
  <c r="K35" i="11"/>
  <c r="K35" i="20" s="1"/>
  <c r="J35"/>
  <c r="I51" i="11"/>
  <c r="I51" i="20" s="1"/>
  <c r="H51"/>
  <c r="S20" i="11"/>
  <c r="S20" i="20" s="1"/>
  <c r="S100" i="11"/>
  <c r="S99" i="20" s="1"/>
  <c r="S86" i="11"/>
  <c r="S86" i="20" s="1"/>
  <c r="S78" i="11"/>
  <c r="S78" i="20" s="1"/>
  <c r="S66" i="11"/>
  <c r="S66" i="20" s="1"/>
  <c r="S52" i="11"/>
  <c r="S52" i="20" s="1"/>
  <c r="S36" i="11"/>
  <c r="S36" i="20" s="1"/>
  <c r="S24" i="11"/>
  <c r="S24" i="20" s="1"/>
  <c r="S105" i="11"/>
  <c r="S104" i="20" s="1"/>
  <c r="S96" i="11"/>
  <c r="S94" i="20" s="1"/>
  <c r="S87" i="11"/>
  <c r="S87" i="20" s="1"/>
  <c r="S79" i="11"/>
  <c r="S79" i="20" s="1"/>
  <c r="S71" i="11"/>
  <c r="S71" i="20" s="1"/>
  <c r="S63" i="11"/>
  <c r="S63" i="20" s="1"/>
  <c r="S53" i="11"/>
  <c r="S53" i="20" s="1"/>
  <c r="S45" i="11"/>
  <c r="S45" i="20" s="1"/>
  <c r="S37" i="11"/>
  <c r="S37" i="20" s="1"/>
  <c r="S29" i="11"/>
  <c r="S29" i="20" s="1"/>
  <c r="S102" i="11"/>
  <c r="S101" i="20" s="1"/>
  <c r="S91" i="11"/>
  <c r="S84"/>
  <c r="S84" i="20" s="1"/>
  <c r="S72" i="11"/>
  <c r="S72" i="20" s="1"/>
  <c r="S64" i="11"/>
  <c r="S64" i="20" s="1"/>
  <c r="S54" i="11"/>
  <c r="S54" i="20" s="1"/>
  <c r="S46" i="11"/>
  <c r="S46" i="20" s="1"/>
  <c r="S38" i="11"/>
  <c r="S38" i="20" s="1"/>
  <c r="S22" i="11"/>
  <c r="S22" i="20" s="1"/>
  <c r="S103" i="11"/>
  <c r="S102" i="20" s="1"/>
  <c r="S88" i="11"/>
  <c r="S85"/>
  <c r="S85" i="20" s="1"/>
  <c r="S81" i="11"/>
  <c r="S81" i="20" s="1"/>
  <c r="S77" i="11"/>
  <c r="S77" i="20" s="1"/>
  <c r="S73" i="11"/>
  <c r="S73" i="20" s="1"/>
  <c r="S69" i="11"/>
  <c r="S69" i="20" s="1"/>
  <c r="S65" i="11"/>
  <c r="S65" i="20" s="1"/>
  <c r="S61" i="11"/>
  <c r="S61" i="20" s="1"/>
  <c r="S55" i="11"/>
  <c r="S55" i="20" s="1"/>
  <c r="S47" i="11"/>
  <c r="S47" i="20" s="1"/>
  <c r="S43" i="11"/>
  <c r="S43" i="20" s="1"/>
  <c r="S39" i="11"/>
  <c r="S39" i="20" s="1"/>
  <c r="S31" i="11"/>
  <c r="S31" i="20" s="1"/>
  <c r="S27" i="11"/>
  <c r="S27" i="20" s="1"/>
  <c r="S23" i="11"/>
  <c r="S23" i="20" s="1"/>
  <c r="S104" i="11"/>
  <c r="S95"/>
  <c r="S93" i="20" s="1"/>
  <c r="S89" i="11"/>
  <c r="S88" i="20" s="1"/>
  <c r="S82" i="11"/>
  <c r="S82" i="20" s="1"/>
  <c r="S70" i="11"/>
  <c r="S70" i="20" s="1"/>
  <c r="S62" i="11"/>
  <c r="S62" i="20" s="1"/>
  <c r="S56" i="11"/>
  <c r="S56" i="20" s="1"/>
  <c r="S48" i="11"/>
  <c r="S48" i="20" s="1"/>
  <c r="S44" i="11"/>
  <c r="S44" i="20" s="1"/>
  <c r="S40" i="11"/>
  <c r="S40" i="20" s="1"/>
  <c r="S32" i="11"/>
  <c r="S32" i="20" s="1"/>
  <c r="S28" i="11"/>
  <c r="S28" i="20" s="1"/>
  <c r="S101" i="11"/>
  <c r="S100" i="20" s="1"/>
  <c r="S90" i="11"/>
  <c r="S96" i="20" s="1"/>
  <c r="S83" i="11"/>
  <c r="S83" i="20" s="1"/>
  <c r="S75" i="11"/>
  <c r="S75" i="20" s="1"/>
  <c r="S67" i="11"/>
  <c r="S67" i="20" s="1"/>
  <c r="S57" i="11"/>
  <c r="S49"/>
  <c r="S49" i="20" s="1"/>
  <c r="S33" i="11"/>
  <c r="S33" i="20" s="1"/>
  <c r="S25" i="11"/>
  <c r="S25" i="20" s="1"/>
  <c r="S97" i="11"/>
  <c r="S95" i="20" s="1"/>
  <c r="S76" i="11"/>
  <c r="S76" i="20" s="1"/>
  <c r="S68" i="11"/>
  <c r="S68" i="20" s="1"/>
  <c r="S50" i="11"/>
  <c r="S50" i="20" s="1"/>
  <c r="S42" i="11"/>
  <c r="S42" i="20" s="1"/>
  <c r="S34" i="11"/>
  <c r="S34" i="20" s="1"/>
  <c r="S26" i="11"/>
  <c r="S26" i="20" s="1"/>
  <c r="S51" i="11"/>
  <c r="S51" i="20" s="1"/>
  <c r="S21" i="11"/>
  <c r="S21" i="20" s="1"/>
  <c r="S41" i="11"/>
  <c r="S41" i="20" s="1"/>
  <c r="S94" i="11"/>
  <c r="S60"/>
  <c r="S80"/>
  <c r="S80" i="20" s="1"/>
  <c r="S35" i="11"/>
  <c r="S35" i="20" s="1"/>
  <c r="S74" i="11"/>
  <c r="S74" i="20" s="1"/>
  <c r="S30" i="11"/>
  <c r="S30" i="20" s="1"/>
  <c r="S92" i="11"/>
  <c r="S59"/>
  <c r="S93"/>
  <c r="S98"/>
  <c r="S99"/>
  <c r="K21"/>
  <c r="K21" i="20" s="1"/>
  <c r="J21"/>
  <c r="K74" i="11"/>
  <c r="K74" i="20" s="1"/>
  <c r="J74"/>
  <c r="U20" i="11"/>
  <c r="U20" i="20" s="1"/>
  <c r="U81" i="11"/>
  <c r="U81" i="20" s="1"/>
  <c r="U69" i="11"/>
  <c r="U69" i="20" s="1"/>
  <c r="U55" i="11"/>
  <c r="U55" i="20" s="1"/>
  <c r="U47" i="11"/>
  <c r="U47" i="20" s="1"/>
  <c r="U23" i="11"/>
  <c r="U23" i="20" s="1"/>
  <c r="U89" i="11"/>
  <c r="U88" i="20" s="1"/>
  <c r="U78" i="11"/>
  <c r="U78" i="20" s="1"/>
  <c r="U70" i="11"/>
  <c r="U70" i="20" s="1"/>
  <c r="U62" i="11"/>
  <c r="U62" i="20" s="1"/>
  <c r="U52" i="11"/>
  <c r="U52" i="20" s="1"/>
  <c r="U44" i="11"/>
  <c r="U44" i="20" s="1"/>
  <c r="U36" i="11"/>
  <c r="U36" i="20" s="1"/>
  <c r="U28" i="11"/>
  <c r="U28" i="20" s="1"/>
  <c r="U101" i="11"/>
  <c r="U100" i="20" s="1"/>
  <c r="U90" i="11"/>
  <c r="U96" i="20" s="1"/>
  <c r="U83" i="11"/>
  <c r="U83" i="20" s="1"/>
  <c r="U75" i="11"/>
  <c r="U75" i="20" s="1"/>
  <c r="U67" i="11"/>
  <c r="U67" i="20" s="1"/>
  <c r="U57" i="11"/>
  <c r="U49"/>
  <c r="U49" i="20" s="1"/>
  <c r="U33" i="11"/>
  <c r="U33" i="20" s="1"/>
  <c r="U25" i="11"/>
  <c r="U25" i="20" s="1"/>
  <c r="U102" i="11"/>
  <c r="U101" i="20" s="1"/>
  <c r="U97" i="11"/>
  <c r="U95" i="20" s="1"/>
  <c r="U91" i="11"/>
  <c r="U84"/>
  <c r="U84" i="20" s="1"/>
  <c r="U76" i="11"/>
  <c r="U76" i="20" s="1"/>
  <c r="U72" i="11"/>
  <c r="U72" i="20" s="1"/>
  <c r="U68" i="11"/>
  <c r="U68" i="20" s="1"/>
  <c r="U64" i="11"/>
  <c r="U64" i="20" s="1"/>
  <c r="U54" i="11"/>
  <c r="U54" i="20" s="1"/>
  <c r="U50" i="11"/>
  <c r="U50" i="20" s="1"/>
  <c r="U46" i="11"/>
  <c r="U46" i="20" s="1"/>
  <c r="U42" i="11"/>
  <c r="U42" i="20" s="1"/>
  <c r="U38" i="11"/>
  <c r="U38" i="20" s="1"/>
  <c r="U34" i="11"/>
  <c r="U34" i="20" s="1"/>
  <c r="U26" i="11"/>
  <c r="U26" i="20" s="1"/>
  <c r="U22" i="11"/>
  <c r="U22" i="20" s="1"/>
  <c r="U103" i="11"/>
  <c r="U102" i="20" s="1"/>
  <c r="U88" i="11"/>
  <c r="U85"/>
  <c r="U85" i="20" s="1"/>
  <c r="U77" i="11"/>
  <c r="U77" i="20" s="1"/>
  <c r="U73" i="11"/>
  <c r="U73" i="20" s="1"/>
  <c r="U65" i="11"/>
  <c r="U65" i="20" s="1"/>
  <c r="U61" i="11"/>
  <c r="U61" i="20" s="1"/>
  <c r="U43" i="11"/>
  <c r="U43" i="20" s="1"/>
  <c r="U39" i="11"/>
  <c r="U39" i="20" s="1"/>
  <c r="U31" i="11"/>
  <c r="U31" i="20" s="1"/>
  <c r="U27" i="11"/>
  <c r="U27" i="20" s="1"/>
  <c r="U104" i="11"/>
  <c r="U100"/>
  <c r="U99" i="20" s="1"/>
  <c r="U95" i="11"/>
  <c r="U93" i="20" s="1"/>
  <c r="U86" i="11"/>
  <c r="U86" i="20" s="1"/>
  <c r="U82" i="11"/>
  <c r="U82" i="20" s="1"/>
  <c r="U66" i="11"/>
  <c r="U66" i="20" s="1"/>
  <c r="U56" i="11"/>
  <c r="U56" i="20" s="1"/>
  <c r="U48" i="11"/>
  <c r="U48" i="20" s="1"/>
  <c r="U40" i="11"/>
  <c r="U40" i="20" s="1"/>
  <c r="U32" i="11"/>
  <c r="U32" i="20" s="1"/>
  <c r="U24" i="11"/>
  <c r="U24" i="20" s="1"/>
  <c r="U105" i="11"/>
  <c r="U104" i="20" s="1"/>
  <c r="U96" i="11"/>
  <c r="U94" i="20" s="1"/>
  <c r="U87" i="11"/>
  <c r="U87" i="20" s="1"/>
  <c r="U79" i="11"/>
  <c r="U79" i="20" s="1"/>
  <c r="U71" i="11"/>
  <c r="U71" i="20" s="1"/>
  <c r="U63" i="11"/>
  <c r="U63" i="20" s="1"/>
  <c r="U53" i="11"/>
  <c r="U53" i="20" s="1"/>
  <c r="U45" i="11"/>
  <c r="U45" i="20" s="1"/>
  <c r="U37" i="11"/>
  <c r="U37" i="20" s="1"/>
  <c r="U29" i="11"/>
  <c r="U29" i="20" s="1"/>
  <c r="U94" i="11"/>
  <c r="U80"/>
  <c r="U80" i="20" s="1"/>
  <c r="U74" i="11"/>
  <c r="U74" i="20" s="1"/>
  <c r="U35" i="11"/>
  <c r="U35" i="20" s="1"/>
  <c r="U21" i="11"/>
  <c r="U21" i="20" s="1"/>
  <c r="U60" i="11"/>
  <c r="U30"/>
  <c r="U30" i="20" s="1"/>
  <c r="U41" i="11"/>
  <c r="U41" i="20" s="1"/>
  <c r="U51" i="11"/>
  <c r="U51" i="20" s="1"/>
  <c r="U59" i="11"/>
  <c r="U92"/>
  <c r="U93"/>
  <c r="U98"/>
  <c r="U99"/>
  <c r="N58" i="20"/>
  <c r="K105" i="11"/>
  <c r="K104" i="20" s="1"/>
  <c r="K70" i="11"/>
  <c r="K70" i="20" s="1"/>
  <c r="K50" i="11"/>
  <c r="K50" i="20" s="1"/>
  <c r="K32" i="11"/>
  <c r="K32" i="20" s="1"/>
  <c r="I90" i="11"/>
  <c r="I96" i="20" s="1"/>
  <c r="K85" i="11"/>
  <c r="K85" i="20" s="1"/>
  <c r="K67" i="11"/>
  <c r="K67" i="20" s="1"/>
  <c r="K47" i="11"/>
  <c r="K47" i="20" s="1"/>
  <c r="K28" i="11"/>
  <c r="K28" i="20" s="1"/>
  <c r="K91" i="11"/>
  <c r="K54"/>
  <c r="K54" i="20" s="1"/>
  <c r="K97" i="11"/>
  <c r="K95" i="20" s="1"/>
  <c r="K31" i="11"/>
  <c r="K31" i="20" s="1"/>
  <c r="K72" i="11"/>
  <c r="K72" i="20" s="1"/>
  <c r="K102" i="11"/>
  <c r="K101" i="20" s="1"/>
  <c r="K53" i="11"/>
  <c r="K53" i="20" s="1"/>
  <c r="K25" i="11"/>
  <c r="K25" i="20" s="1"/>
  <c r="H57" i="16"/>
  <c r="G57"/>
  <c r="T22" i="7"/>
  <c r="T26"/>
  <c r="T38"/>
  <c r="T46"/>
  <c r="T50"/>
  <c r="T54"/>
  <c r="T59"/>
  <c r="T64"/>
  <c r="T69"/>
  <c r="T79"/>
  <c r="T84"/>
  <c r="I77" i="11"/>
  <c r="I77" i="20" s="1"/>
  <c r="V72" i="17"/>
  <c r="M78"/>
  <c r="X74"/>
  <c r="F57" i="7"/>
  <c r="F27"/>
  <c r="N79"/>
  <c r="F84"/>
  <c r="J84"/>
  <c r="N84"/>
  <c r="P86"/>
  <c r="L68"/>
  <c r="I74" i="11"/>
  <c r="I74" i="20" s="1"/>
  <c r="I43" i="11"/>
  <c r="I43" i="20" s="1"/>
  <c r="I72" i="11"/>
  <c r="I72" i="20" s="1"/>
  <c r="I36" i="11"/>
  <c r="I36" i="20" s="1"/>
  <c r="I37" i="11"/>
  <c r="I37" i="20" s="1"/>
  <c r="I33" i="11"/>
  <c r="I33" i="20" s="1"/>
  <c r="F29" i="16"/>
  <c r="J29" s="1"/>
  <c r="F33"/>
  <c r="F37"/>
  <c r="J37" s="1"/>
  <c r="F41"/>
  <c r="J41" s="1"/>
  <c r="F49"/>
  <c r="J49" s="1"/>
  <c r="F86"/>
  <c r="F32"/>
  <c r="F48"/>
  <c r="J48" s="1"/>
  <c r="F53"/>
  <c r="J53" s="1"/>
  <c r="F87"/>
  <c r="J87" s="1"/>
  <c r="F101"/>
  <c r="J101" s="1"/>
  <c r="K57"/>
  <c r="F55" i="10"/>
  <c r="F55" i="19" s="1"/>
  <c r="G35" i="21"/>
  <c r="H35" s="1"/>
  <c r="H46" i="10"/>
  <c r="H46" i="19" s="1"/>
  <c r="G37" i="21"/>
  <c r="H37" s="1"/>
  <c r="J39" i="10"/>
  <c r="J39" i="19" s="1"/>
  <c r="I36" i="21"/>
  <c r="J36" s="1"/>
  <c r="L34" i="10"/>
  <c r="L34" i="19" s="1"/>
  <c r="K35" i="21"/>
  <c r="F34" i="10"/>
  <c r="F34" i="19" s="1"/>
  <c r="E35" i="21"/>
  <c r="N46" i="10"/>
  <c r="N46" i="19" s="1"/>
  <c r="M37" i="21"/>
  <c r="N37" s="1"/>
  <c r="P46" i="10"/>
  <c r="P46" i="19" s="1"/>
  <c r="O37" i="21"/>
  <c r="P37" s="1"/>
  <c r="F39" i="10"/>
  <c r="F39" i="19" s="1"/>
  <c r="E36" i="21"/>
  <c r="F36" s="1"/>
  <c r="J46" i="10"/>
  <c r="J46" i="19" s="1"/>
  <c r="I37" i="21"/>
  <c r="J37" s="1"/>
  <c r="L39" i="10"/>
  <c r="L39" i="19" s="1"/>
  <c r="K36" i="21"/>
  <c r="L36" s="1"/>
  <c r="N34" i="10"/>
  <c r="N34" i="19" s="1"/>
  <c r="M35" i="21"/>
  <c r="F40" i="16"/>
  <c r="J40" s="1"/>
  <c r="N33" i="7"/>
  <c r="J23"/>
  <c r="N28"/>
  <c r="F52"/>
  <c r="J50"/>
  <c r="N47"/>
  <c r="J55"/>
  <c r="J59"/>
  <c r="N57"/>
  <c r="J73"/>
  <c r="N73"/>
  <c r="N68"/>
  <c r="O35" i="21"/>
  <c r="H39" i="10"/>
  <c r="H39" i="19" s="1"/>
  <c r="G36" i="21"/>
  <c r="H36" s="1"/>
  <c r="J34" i="10"/>
  <c r="J34" i="19" s="1"/>
  <c r="I35" i="21"/>
  <c r="F90" i="16"/>
  <c r="J90" s="1"/>
  <c r="C15" i="20"/>
  <c r="D15" i="21"/>
  <c r="P39" i="10"/>
  <c r="P39" i="19" s="1"/>
  <c r="O36" i="21"/>
  <c r="P36" s="1"/>
  <c r="F45" i="16"/>
  <c r="J45" s="1"/>
  <c r="F46" i="10"/>
  <c r="F46" i="19" s="1"/>
  <c r="E37" i="21"/>
  <c r="F37" s="1"/>
  <c r="J33" i="7"/>
  <c r="J25"/>
  <c r="N27"/>
  <c r="J38"/>
  <c r="J46"/>
  <c r="J54"/>
  <c r="N43"/>
  <c r="N51"/>
  <c r="N61"/>
  <c r="J64"/>
  <c r="N64"/>
  <c r="J69"/>
  <c r="K37" i="21"/>
  <c r="L37" s="1"/>
  <c r="H84" i="7"/>
  <c r="I56" i="11"/>
  <c r="I56" i="20" s="1"/>
  <c r="I31" i="11"/>
  <c r="I31" i="20" s="1"/>
  <c r="I55" i="11"/>
  <c r="I55" i="20" s="1"/>
  <c r="I81" i="11"/>
  <c r="I81" i="20" s="1"/>
  <c r="I87" i="11"/>
  <c r="I87" i="20" s="1"/>
  <c r="I39" i="11"/>
  <c r="I39" i="20" s="1"/>
  <c r="I66" i="11"/>
  <c r="I66" i="20" s="1"/>
  <c r="I46" i="11"/>
  <c r="I46" i="20" s="1"/>
  <c r="K60" i="11"/>
  <c r="I60"/>
  <c r="I78" i="17"/>
  <c r="R28" i="7"/>
  <c r="R44"/>
  <c r="R52"/>
  <c r="R61"/>
  <c r="R66"/>
  <c r="R73"/>
  <c r="L86"/>
  <c r="R24"/>
  <c r="R33"/>
  <c r="R48"/>
  <c r="R57"/>
  <c r="R81"/>
  <c r="R27"/>
  <c r="R43"/>
  <c r="R51"/>
  <c r="L34" i="9" s="1"/>
  <c r="R55" i="7"/>
  <c r="R65"/>
  <c r="R80"/>
  <c r="R71"/>
  <c r="O42" i="11"/>
  <c r="O42" i="20" s="1"/>
  <c r="I21" i="11"/>
  <c r="I21" i="20" s="1"/>
  <c r="P72" i="7"/>
  <c r="H34"/>
  <c r="L34"/>
  <c r="P34"/>
  <c r="L23"/>
  <c r="H25"/>
  <c r="L27"/>
  <c r="P25"/>
  <c r="H28"/>
  <c r="P28"/>
  <c r="L38"/>
  <c r="H43"/>
  <c r="H47"/>
  <c r="H51"/>
  <c r="L44"/>
  <c r="L48"/>
  <c r="L52"/>
  <c r="P44"/>
  <c r="P48"/>
  <c r="P52"/>
  <c r="L55"/>
  <c r="H57"/>
  <c r="H61"/>
  <c r="L59"/>
  <c r="P61"/>
  <c r="H66"/>
  <c r="L66"/>
  <c r="P66"/>
  <c r="L70"/>
  <c r="H75"/>
  <c r="L75"/>
  <c r="P75"/>
  <c r="H74"/>
  <c r="L79"/>
  <c r="P79"/>
  <c r="H86"/>
  <c r="P84"/>
  <c r="R22"/>
  <c r="R26"/>
  <c r="R31"/>
  <c r="R38"/>
  <c r="R46"/>
  <c r="R50"/>
  <c r="R54"/>
  <c r="R59"/>
  <c r="R64"/>
  <c r="R69"/>
  <c r="R79"/>
  <c r="O87" i="11"/>
  <c r="O87" i="20" s="1"/>
  <c r="I63" i="11"/>
  <c r="I63" i="20" s="1"/>
  <c r="I25" i="11"/>
  <c r="I25" i="20" s="1"/>
  <c r="I49" i="11"/>
  <c r="I49" i="20" s="1"/>
  <c r="I89" i="11"/>
  <c r="I88" i="20" s="1"/>
  <c r="I53" i="11"/>
  <c r="I53" i="20" s="1"/>
  <c r="I73" i="11"/>
  <c r="I73" i="20" s="1"/>
  <c r="I62" i="11"/>
  <c r="I62" i="20" s="1"/>
  <c r="R23" i="7"/>
  <c r="R32"/>
  <c r="R47"/>
  <c r="R60"/>
  <c r="R70"/>
  <c r="R85"/>
  <c r="L71"/>
  <c r="H81"/>
  <c r="L74"/>
  <c r="P74"/>
  <c r="L84"/>
  <c r="H55"/>
  <c r="R25"/>
  <c r="R29"/>
  <c r="R34"/>
  <c r="R45"/>
  <c r="R49"/>
  <c r="R53"/>
  <c r="R58"/>
  <c r="R63"/>
  <c r="R68"/>
  <c r="R75"/>
  <c r="R74"/>
  <c r="I76" i="11"/>
  <c r="I76" i="20" s="1"/>
  <c r="I38" i="11"/>
  <c r="I38" i="20" s="1"/>
  <c r="I61" i="11"/>
  <c r="I61" i="20" s="1"/>
  <c r="I97" i="11"/>
  <c r="I95" i="20" s="1"/>
  <c r="I57" i="11"/>
  <c r="I83"/>
  <c r="I83" i="20" s="1"/>
  <c r="O82" i="11"/>
  <c r="O82" i="20" s="1"/>
  <c r="I79" i="11"/>
  <c r="I79" i="20" s="1"/>
  <c r="E62" i="7"/>
  <c r="F62" s="1"/>
  <c r="E42" i="11"/>
  <c r="E42" i="20" s="1"/>
  <c r="O68" i="11"/>
  <c r="O68" i="20" s="1"/>
  <c r="O28" i="11"/>
  <c r="O28" i="20" s="1"/>
  <c r="E39" i="11"/>
  <c r="E39" i="20" s="1"/>
  <c r="G54" i="11"/>
  <c r="G54" i="20" s="1"/>
  <c r="G64" i="11"/>
  <c r="G64" i="20" s="1"/>
  <c r="E73" i="11"/>
  <c r="E73" i="20" s="1"/>
  <c r="E68" i="11"/>
  <c r="E68" i="20" s="1"/>
  <c r="F73" i="16"/>
  <c r="J73" s="1"/>
  <c r="F65"/>
  <c r="J65" s="1"/>
  <c r="F64"/>
  <c r="J64" s="1"/>
  <c r="G72" i="17"/>
  <c r="G73" s="1"/>
  <c r="N72"/>
  <c r="N73" s="1"/>
  <c r="F72"/>
  <c r="F102" i="16"/>
  <c r="F99"/>
  <c r="F100"/>
  <c r="J100" s="1"/>
  <c r="T72" i="7"/>
  <c r="F56" i="16"/>
  <c r="J56" s="1"/>
  <c r="F52"/>
  <c r="J52" s="1"/>
  <c r="F55"/>
  <c r="J55" s="1"/>
  <c r="F54"/>
  <c r="J54" s="1"/>
  <c r="F47"/>
  <c r="J47" s="1"/>
  <c r="F46"/>
  <c r="J46" s="1"/>
  <c r="F51"/>
  <c r="J51" s="1"/>
  <c r="F50"/>
  <c r="J50" s="1"/>
  <c r="F43"/>
  <c r="J43" s="1"/>
  <c r="F42"/>
  <c r="J42" s="1"/>
  <c r="F44"/>
  <c r="J44" s="1"/>
  <c r="F38"/>
  <c r="J38" s="1"/>
  <c r="F36"/>
  <c r="J36" s="1"/>
  <c r="F35"/>
  <c r="J35" s="1"/>
  <c r="F39"/>
  <c r="J39" s="1"/>
  <c r="F31"/>
  <c r="J31" s="1"/>
  <c r="F28"/>
  <c r="J28" s="1"/>
  <c r="F30"/>
  <c r="J30" s="1"/>
  <c r="F34"/>
  <c r="J34" s="1"/>
  <c r="F96"/>
  <c r="J96" s="1"/>
  <c r="F88"/>
  <c r="J88" s="1"/>
  <c r="F82"/>
  <c r="J82" s="1"/>
  <c r="F85"/>
  <c r="J85" s="1"/>
  <c r="F84"/>
  <c r="J84" s="1"/>
  <c r="F83"/>
  <c r="J83" s="1"/>
  <c r="F94"/>
  <c r="J94" s="1"/>
  <c r="F95"/>
  <c r="J95" s="1"/>
  <c r="F89"/>
  <c r="J89" s="1"/>
  <c r="F76"/>
  <c r="J76" s="1"/>
  <c r="F78"/>
  <c r="J78" s="1"/>
  <c r="F80"/>
  <c r="J80" s="1"/>
  <c r="F79"/>
  <c r="J79" s="1"/>
  <c r="F77"/>
  <c r="J77" s="1"/>
  <c r="F67"/>
  <c r="J67" s="1"/>
  <c r="F71"/>
  <c r="J71" s="1"/>
  <c r="F70"/>
  <c r="J70" s="1"/>
  <c r="F68"/>
  <c r="J68" s="1"/>
  <c r="F72"/>
  <c r="J72" s="1"/>
  <c r="F69"/>
  <c r="J69" s="1"/>
  <c r="F61"/>
  <c r="J61" s="1"/>
  <c r="F62"/>
  <c r="J62" s="1"/>
  <c r="F66"/>
  <c r="J66" s="1"/>
  <c r="F63"/>
  <c r="J63" s="1"/>
  <c r="F27"/>
  <c r="J27" s="1"/>
  <c r="V43" i="7"/>
  <c r="V51"/>
  <c r="N34" i="9" s="1"/>
  <c r="H72" i="7"/>
  <c r="T25"/>
  <c r="T29"/>
  <c r="T34"/>
  <c r="T45"/>
  <c r="T49"/>
  <c r="T53"/>
  <c r="T58"/>
  <c r="T63"/>
  <c r="T68"/>
  <c r="T75"/>
  <c r="T74"/>
  <c r="F81"/>
  <c r="V47"/>
  <c r="H31"/>
  <c r="L31"/>
  <c r="P31"/>
  <c r="H22"/>
  <c r="H26"/>
  <c r="P26"/>
  <c r="L24"/>
  <c r="H29"/>
  <c r="P29"/>
  <c r="H44"/>
  <c r="H48"/>
  <c r="H52"/>
  <c r="L45"/>
  <c r="L49"/>
  <c r="L53"/>
  <c r="P45"/>
  <c r="P49"/>
  <c r="P53"/>
  <c r="H58"/>
  <c r="L60"/>
  <c r="P58"/>
  <c r="H63"/>
  <c r="L63"/>
  <c r="P69"/>
  <c r="G33" i="11"/>
  <c r="G33" i="20" s="1"/>
  <c r="O55" i="11"/>
  <c r="O55" i="20" s="1"/>
  <c r="O76" i="11"/>
  <c r="O76" i="20" s="1"/>
  <c r="G51" i="11"/>
  <c r="G51" i="20" s="1"/>
  <c r="I80" i="11"/>
  <c r="I80" i="20" s="1"/>
  <c r="I105" i="11"/>
  <c r="I104" i="20" s="1"/>
  <c r="G80" i="11"/>
  <c r="G80" i="20" s="1"/>
  <c r="O83" i="11"/>
  <c r="O83" i="20" s="1"/>
  <c r="I88" i="11"/>
  <c r="I71"/>
  <c r="I71" i="20" s="1"/>
  <c r="I52" i="11"/>
  <c r="I52" i="20" s="1"/>
  <c r="I34" i="11"/>
  <c r="I34" i="20" s="1"/>
  <c r="O88" i="11"/>
  <c r="I78"/>
  <c r="I78" i="20" s="1"/>
  <c r="I40" i="11"/>
  <c r="I40" i="20" s="1"/>
  <c r="O34" i="11"/>
  <c r="O34" i="20" s="1"/>
  <c r="O95" i="11"/>
  <c r="O93" i="20" s="1"/>
  <c r="I86" i="11"/>
  <c r="I86" i="20" s="1"/>
  <c r="I68" i="11"/>
  <c r="I68" i="20" s="1"/>
  <c r="I48" i="11"/>
  <c r="I48" i="20" s="1"/>
  <c r="I26" i="11"/>
  <c r="I26" i="20" s="1"/>
  <c r="I103" i="11"/>
  <c r="I102" i="20" s="1"/>
  <c r="I65" i="11"/>
  <c r="I65" i="20" s="1"/>
  <c r="I32" i="11"/>
  <c r="I32" i="20" s="1"/>
  <c r="O39" i="11"/>
  <c r="O39" i="20" s="1"/>
  <c r="I95" i="11"/>
  <c r="I93" i="20" s="1"/>
  <c r="I42" i="11"/>
  <c r="I42" i="20" s="1"/>
  <c r="I28" i="11"/>
  <c r="I28" i="20" s="1"/>
  <c r="O45" i="11"/>
  <c r="O45" i="20" s="1"/>
  <c r="G32" i="11"/>
  <c r="G32" i="20" s="1"/>
  <c r="G67" i="11"/>
  <c r="G67" i="20" s="1"/>
  <c r="O49" i="11"/>
  <c r="O49" i="20" s="1"/>
  <c r="I85" i="11"/>
  <c r="I85" i="20" s="1"/>
  <c r="I67" i="11"/>
  <c r="I67" i="20" s="1"/>
  <c r="I47" i="11"/>
  <c r="I47" i="20" s="1"/>
  <c r="I29" i="11"/>
  <c r="I29" i="20" s="1"/>
  <c r="O43" i="11"/>
  <c r="O43" i="20" s="1"/>
  <c r="I69" i="11"/>
  <c r="I69" i="20" s="1"/>
  <c r="I27" i="11"/>
  <c r="I27" i="20" s="1"/>
  <c r="O79" i="11"/>
  <c r="O79" i="20" s="1"/>
  <c r="I102" i="11"/>
  <c r="I101" i="20" s="1"/>
  <c r="I82" i="11"/>
  <c r="I82" i="20" s="1"/>
  <c r="I64" i="11"/>
  <c r="I64" i="20" s="1"/>
  <c r="I44" i="11"/>
  <c r="I44" i="20" s="1"/>
  <c r="I22" i="11"/>
  <c r="I22" i="20" s="1"/>
  <c r="I91" i="11"/>
  <c r="I54"/>
  <c r="I54" i="20" s="1"/>
  <c r="I23" i="11"/>
  <c r="I23" i="20" s="1"/>
  <c r="I75" i="11"/>
  <c r="I75" i="20" s="1"/>
  <c r="I100" i="11"/>
  <c r="I99" i="20" s="1"/>
  <c r="I24" i="11"/>
  <c r="I24" i="20" s="1"/>
  <c r="I101" i="11"/>
  <c r="I100" i="20" s="1"/>
  <c r="E67" i="11"/>
  <c r="E67" i="20" s="1"/>
  <c r="M43" i="11"/>
  <c r="M43" i="20" s="1"/>
  <c r="E37" i="11"/>
  <c r="E37" i="20" s="1"/>
  <c r="M85" i="11"/>
  <c r="M85" i="20" s="1"/>
  <c r="E44" i="11"/>
  <c r="E44" i="20" s="1"/>
  <c r="O21" i="11"/>
  <c r="O21" i="20" s="1"/>
  <c r="O74" i="11"/>
  <c r="O74" i="20" s="1"/>
  <c r="E30" i="11"/>
  <c r="E30" i="20" s="1"/>
  <c r="O105" i="11"/>
  <c r="O104" i="20" s="1"/>
  <c r="E82" i="11"/>
  <c r="E82" i="20" s="1"/>
  <c r="E83" i="11"/>
  <c r="E83" i="20" s="1"/>
  <c r="O65" i="11"/>
  <c r="O65" i="20" s="1"/>
  <c r="O26" i="11"/>
  <c r="O26" i="20" s="1"/>
  <c r="E72" i="11"/>
  <c r="E72" i="20" s="1"/>
  <c r="O52" i="11"/>
  <c r="O52" i="20" s="1"/>
  <c r="O77" i="11"/>
  <c r="O77" i="20" s="1"/>
  <c r="O100" i="11"/>
  <c r="O99" i="20" s="1"/>
  <c r="O62" i="11"/>
  <c r="O62" i="20" s="1"/>
  <c r="O23" i="11"/>
  <c r="O23" i="20" s="1"/>
  <c r="G57" i="11"/>
  <c r="O38"/>
  <c r="O38" i="20" s="1"/>
  <c r="G90" i="11"/>
  <c r="G96" i="20" s="1"/>
  <c r="O44" i="11"/>
  <c r="O44" i="20" s="1"/>
  <c r="E45" i="11"/>
  <c r="E45" i="20" s="1"/>
  <c r="E53" i="11"/>
  <c r="E53" i="20" s="1"/>
  <c r="M80" i="11"/>
  <c r="M80" i="20" s="1"/>
  <c r="E94" i="11"/>
  <c r="E62"/>
  <c r="E62" i="20" s="1"/>
  <c r="M90" i="11"/>
  <c r="M96" i="20" s="1"/>
  <c r="O41" i="11"/>
  <c r="O41" i="20" s="1"/>
  <c r="O35" i="11"/>
  <c r="O35" i="20" s="1"/>
  <c r="G38" i="11"/>
  <c r="G38" i="20" s="1"/>
  <c r="E22" i="11"/>
  <c r="E22" i="20" s="1"/>
  <c r="O69" i="11"/>
  <c r="O69" i="20" s="1"/>
  <c r="O31" i="11"/>
  <c r="O31" i="20" s="1"/>
  <c r="G37" i="11"/>
  <c r="G37" i="20" s="1"/>
  <c r="O81" i="11"/>
  <c r="O81" i="20" s="1"/>
  <c r="O102" i="11"/>
  <c r="O101" i="20" s="1"/>
  <c r="O25" i="11"/>
  <c r="O25" i="20" s="1"/>
  <c r="O75" i="11"/>
  <c r="O75" i="20" s="1"/>
  <c r="O37" i="11"/>
  <c r="O37" i="20" s="1"/>
  <c r="E40" i="11"/>
  <c r="E40" i="20" s="1"/>
  <c r="O67" i="11"/>
  <c r="O67" i="20" s="1"/>
  <c r="O72" i="11"/>
  <c r="O72" i="20" s="1"/>
  <c r="P57" i="7"/>
  <c r="O56"/>
  <c r="P56" s="1"/>
  <c r="E80" i="11"/>
  <c r="E80" i="20" s="1"/>
  <c r="V59" i="7"/>
  <c r="V69"/>
  <c r="V84"/>
  <c r="E86" i="11"/>
  <c r="E86" i="20" s="1"/>
  <c r="E46" i="11"/>
  <c r="E46" i="20" s="1"/>
  <c r="E89" i="11"/>
  <c r="E88" i="20" s="1"/>
  <c r="E23" i="11"/>
  <c r="E23" i="20" s="1"/>
  <c r="M62" i="11"/>
  <c r="M62" i="20" s="1"/>
  <c r="E48" i="11"/>
  <c r="E48" i="20" s="1"/>
  <c r="E84" i="11"/>
  <c r="E84" i="20" s="1"/>
  <c r="M54" i="11"/>
  <c r="M54" i="20" s="1"/>
  <c r="E57" i="11"/>
  <c r="O94"/>
  <c r="G30"/>
  <c r="G30" i="20" s="1"/>
  <c r="H33" i="7"/>
  <c r="L33"/>
  <c r="P33"/>
  <c r="L26"/>
  <c r="H24"/>
  <c r="P24"/>
  <c r="L29"/>
  <c r="H46"/>
  <c r="H50"/>
  <c r="H54"/>
  <c r="L47"/>
  <c r="L51"/>
  <c r="P43"/>
  <c r="P47"/>
  <c r="P51"/>
  <c r="K34" i="9" s="1"/>
  <c r="H60" i="7"/>
  <c r="L58"/>
  <c r="P60"/>
  <c r="H65"/>
  <c r="L65"/>
  <c r="P65"/>
  <c r="L69"/>
  <c r="H73"/>
  <c r="L73"/>
  <c r="P73"/>
  <c r="H80"/>
  <c r="L81"/>
  <c r="P81"/>
  <c r="H87"/>
  <c r="L87"/>
  <c r="P87"/>
  <c r="E74" i="11"/>
  <c r="E74" i="20" s="1"/>
  <c r="O80" i="11"/>
  <c r="O80" i="20" s="1"/>
  <c r="E105" i="11"/>
  <c r="E104" i="20" s="1"/>
  <c r="T24" i="7"/>
  <c r="T28"/>
  <c r="T33"/>
  <c r="T44"/>
  <c r="T48"/>
  <c r="T52"/>
  <c r="T61"/>
  <c r="T66"/>
  <c r="T73"/>
  <c r="T81"/>
  <c r="T87"/>
  <c r="G78" i="11"/>
  <c r="G78" i="20" s="1"/>
  <c r="E88" i="11"/>
  <c r="E70"/>
  <c r="E70" i="20" s="1"/>
  <c r="E50" i="11"/>
  <c r="E50" i="20" s="1"/>
  <c r="E34" i="11"/>
  <c r="E34" i="20" s="1"/>
  <c r="E90" i="11"/>
  <c r="E96" i="20" s="1"/>
  <c r="E75" i="11"/>
  <c r="E75" i="20" s="1"/>
  <c r="E47" i="11"/>
  <c r="E47" i="20" s="1"/>
  <c r="E27" i="11"/>
  <c r="E27" i="20" s="1"/>
  <c r="O91" i="11"/>
  <c r="O73"/>
  <c r="O73" i="20" s="1"/>
  <c r="O54" i="11"/>
  <c r="O54" i="20" s="1"/>
  <c r="O36" i="11"/>
  <c r="O36" i="20" s="1"/>
  <c r="M79" i="11"/>
  <c r="M79" i="20" s="1"/>
  <c r="G87" i="11"/>
  <c r="G87" i="20" s="1"/>
  <c r="E55" i="11"/>
  <c r="E55" i="20" s="1"/>
  <c r="O101" i="11"/>
  <c r="O100" i="20" s="1"/>
  <c r="O63" i="11"/>
  <c r="O63" i="20" s="1"/>
  <c r="O24" i="11"/>
  <c r="O24" i="20" s="1"/>
  <c r="O86" i="11"/>
  <c r="O86" i="20" s="1"/>
  <c r="O48" i="11"/>
  <c r="O48" i="20" s="1"/>
  <c r="G48" i="11"/>
  <c r="G48" i="20" s="1"/>
  <c r="O84" i="11"/>
  <c r="O84" i="20" s="1"/>
  <c r="O66" i="11"/>
  <c r="O66" i="20" s="1"/>
  <c r="O46" i="11"/>
  <c r="O46" i="20" s="1"/>
  <c r="O27" i="11"/>
  <c r="O27" i="20" s="1"/>
  <c r="M48" i="11"/>
  <c r="M48" i="20" s="1"/>
  <c r="G83" i="11"/>
  <c r="G83" i="20" s="1"/>
  <c r="E91" i="11"/>
  <c r="E56"/>
  <c r="E56" i="20" s="1"/>
  <c r="E24" i="11"/>
  <c r="E24" i="20" s="1"/>
  <c r="O85" i="11"/>
  <c r="O85" i="20" s="1"/>
  <c r="O47" i="11"/>
  <c r="O47" i="20" s="1"/>
  <c r="O89" i="11"/>
  <c r="O88" i="20" s="1"/>
  <c r="O53" i="11"/>
  <c r="O53" i="20" s="1"/>
  <c r="G43" i="11"/>
  <c r="G43" i="20" s="1"/>
  <c r="M91" i="11"/>
  <c r="E76"/>
  <c r="E76" i="20" s="1"/>
  <c r="M57" i="11"/>
  <c r="E77"/>
  <c r="E77" i="20" s="1"/>
  <c r="M25" i="11"/>
  <c r="M25" i="20" s="1"/>
  <c r="E33" i="11"/>
  <c r="E33" i="20" s="1"/>
  <c r="M45" i="11"/>
  <c r="M45" i="20" s="1"/>
  <c r="P63" i="7"/>
  <c r="O62"/>
  <c r="V54"/>
  <c r="V64"/>
  <c r="V79"/>
  <c r="E66" i="11"/>
  <c r="E66" i="20" s="1"/>
  <c r="E26" i="11"/>
  <c r="E26" i="20" s="1"/>
  <c r="E71" i="11"/>
  <c r="E71" i="20" s="1"/>
  <c r="E43" i="11"/>
  <c r="E43" i="20" s="1"/>
  <c r="E81" i="11"/>
  <c r="E81" i="20" s="1"/>
  <c r="M32" i="11"/>
  <c r="M32" i="20" s="1"/>
  <c r="E49" i="11"/>
  <c r="E49" i="20" s="1"/>
  <c r="M24" i="11"/>
  <c r="M24" i="20" s="1"/>
  <c r="E61" i="11"/>
  <c r="E61" i="20" s="1"/>
  <c r="E85" i="11"/>
  <c r="E85" i="20" s="1"/>
  <c r="E69" i="11"/>
  <c r="E69" i="20" s="1"/>
  <c r="O30" i="11"/>
  <c r="O30" i="20" s="1"/>
  <c r="M60" i="11"/>
  <c r="O60"/>
  <c r="E60"/>
  <c r="L32" i="7"/>
  <c r="H23"/>
  <c r="P23"/>
  <c r="H27"/>
  <c r="L25"/>
  <c r="P27"/>
  <c r="L28"/>
  <c r="H38"/>
  <c r="P38"/>
  <c r="H45"/>
  <c r="H49"/>
  <c r="H53"/>
  <c r="L46"/>
  <c r="L50"/>
  <c r="L54"/>
  <c r="P46"/>
  <c r="P50"/>
  <c r="P54"/>
  <c r="P55"/>
  <c r="H59"/>
  <c r="L57"/>
  <c r="L61"/>
  <c r="P59"/>
  <c r="H64"/>
  <c r="L64"/>
  <c r="P64"/>
  <c r="H70"/>
  <c r="P70"/>
  <c r="H79"/>
  <c r="L80"/>
  <c r="P80"/>
  <c r="H85"/>
  <c r="L85"/>
  <c r="P85"/>
  <c r="H68"/>
  <c r="P68"/>
  <c r="L43"/>
  <c r="T23"/>
  <c r="T27"/>
  <c r="T32"/>
  <c r="T43"/>
  <c r="T47"/>
  <c r="T51"/>
  <c r="M34" i="9" s="1"/>
  <c r="T55" i="7"/>
  <c r="T60"/>
  <c r="T65"/>
  <c r="T70"/>
  <c r="T80"/>
  <c r="T85"/>
  <c r="V52"/>
  <c r="G97" i="11"/>
  <c r="G95" i="20" s="1"/>
  <c r="E97" i="11"/>
  <c r="E95" i="20" s="1"/>
  <c r="E78" i="11"/>
  <c r="E78" i="20" s="1"/>
  <c r="E54" i="11"/>
  <c r="E54" i="20" s="1"/>
  <c r="E38" i="11"/>
  <c r="E38" i="20" s="1"/>
  <c r="E101" i="11"/>
  <c r="E100" i="20" s="1"/>
  <c r="E79" i="11"/>
  <c r="E79" i="20" s="1"/>
  <c r="E63" i="11"/>
  <c r="E63" i="20" s="1"/>
  <c r="E31" i="11"/>
  <c r="E31" i="20" s="1"/>
  <c r="O90" i="11"/>
  <c r="O96" i="20" s="1"/>
  <c r="O78" i="11"/>
  <c r="O78" i="20" s="1"/>
  <c r="O61" i="11"/>
  <c r="O61" i="20" s="1"/>
  <c r="O40" i="11"/>
  <c r="O40" i="20" s="1"/>
  <c r="O22" i="11"/>
  <c r="O22" i="20" s="1"/>
  <c r="M26" i="11"/>
  <c r="M26" i="20" s="1"/>
  <c r="E102" i="11"/>
  <c r="E101" i="20" s="1"/>
  <c r="E64" i="11"/>
  <c r="E64" i="20" s="1"/>
  <c r="E29" i="11"/>
  <c r="E29" i="20" s="1"/>
  <c r="O71" i="11"/>
  <c r="O71" i="20" s="1"/>
  <c r="O33" i="11"/>
  <c r="O33" i="20" s="1"/>
  <c r="O97" i="11"/>
  <c r="O95" i="20" s="1"/>
  <c r="O57" i="11"/>
  <c r="G91"/>
  <c r="O70"/>
  <c r="O70" i="20" s="1"/>
  <c r="O50" i="11"/>
  <c r="O50" i="20" s="1"/>
  <c r="O32" i="11"/>
  <c r="O32" i="20" s="1"/>
  <c r="M67" i="11"/>
  <c r="M67" i="20" s="1"/>
  <c r="E103" i="11"/>
  <c r="E102" i="20" s="1"/>
  <c r="E65" i="11"/>
  <c r="E65" i="20" s="1"/>
  <c r="E32" i="11"/>
  <c r="E32" i="20" s="1"/>
  <c r="O96" i="11"/>
  <c r="O94" i="20" s="1"/>
  <c r="O56" i="11"/>
  <c r="O56" i="20" s="1"/>
  <c r="G35" i="11"/>
  <c r="G35" i="20" s="1"/>
  <c r="O64" i="11"/>
  <c r="O64" i="20" s="1"/>
  <c r="O29" i="11"/>
  <c r="O29" i="20" s="1"/>
  <c r="E95" i="11"/>
  <c r="E93" i="20" s="1"/>
  <c r="E25" i="11"/>
  <c r="E25" i="20" s="1"/>
  <c r="M97" i="11"/>
  <c r="M95" i="20" s="1"/>
  <c r="E96" i="11"/>
  <c r="E94" i="20" s="1"/>
  <c r="E28" i="11"/>
  <c r="E28" i="20" s="1"/>
  <c r="M61" i="11"/>
  <c r="M61" i="20" s="1"/>
  <c r="E52" i="11"/>
  <c r="E52" i="20" s="1"/>
  <c r="M82" i="11"/>
  <c r="M82" i="20" s="1"/>
  <c r="E36" i="11"/>
  <c r="E36" i="20" s="1"/>
  <c r="E100" i="11"/>
  <c r="E99" i="20" s="1"/>
  <c r="F75" i="7"/>
  <c r="V86"/>
  <c r="F61"/>
  <c r="F44"/>
  <c r="F71"/>
  <c r="M30" i="11"/>
  <c r="M30" i="20" s="1"/>
  <c r="M94" i="11"/>
  <c r="G21"/>
  <c r="G21" i="20" s="1"/>
  <c r="J72" i="7"/>
  <c r="N72"/>
  <c r="J32"/>
  <c r="J22"/>
  <c r="N26"/>
  <c r="J29"/>
  <c r="J45"/>
  <c r="J49"/>
  <c r="J53"/>
  <c r="N46"/>
  <c r="N50"/>
  <c r="N54"/>
  <c r="J58"/>
  <c r="N60"/>
  <c r="J63"/>
  <c r="N63"/>
  <c r="N70"/>
  <c r="J74"/>
  <c r="N74"/>
  <c r="F85"/>
  <c r="J86"/>
  <c r="N86"/>
  <c r="G41" i="11"/>
  <c r="G41" i="20" s="1"/>
  <c r="G105" i="11"/>
  <c r="G104" i="20" s="1"/>
  <c r="V31" i="7"/>
  <c r="V38"/>
  <c r="V46"/>
  <c r="V50"/>
  <c r="V53"/>
  <c r="V58"/>
  <c r="V63"/>
  <c r="V75"/>
  <c r="V74"/>
  <c r="G82" i="11"/>
  <c r="G82" i="20" s="1"/>
  <c r="G62" i="11"/>
  <c r="G62" i="20" s="1"/>
  <c r="G42" i="11"/>
  <c r="G42" i="20" s="1"/>
  <c r="G22" i="11"/>
  <c r="G22" i="20" s="1"/>
  <c r="M84" i="11"/>
  <c r="M84" i="20" s="1"/>
  <c r="M66" i="11"/>
  <c r="M66" i="20" s="1"/>
  <c r="M47" i="11"/>
  <c r="M47" i="20" s="1"/>
  <c r="M31" i="11"/>
  <c r="M31" i="20" s="1"/>
  <c r="G95" i="11"/>
  <c r="G93" i="20" s="1"/>
  <c r="G69" i="11"/>
  <c r="G69" i="20" s="1"/>
  <c r="G44" i="11"/>
  <c r="G44" i="20" s="1"/>
  <c r="G47" i="11"/>
  <c r="G47" i="20" s="1"/>
  <c r="G101" i="11"/>
  <c r="G100" i="20" s="1"/>
  <c r="G63" i="11"/>
  <c r="G63" i="20" s="1"/>
  <c r="M88" i="11"/>
  <c r="M71"/>
  <c r="M71" i="20" s="1"/>
  <c r="M52" i="11"/>
  <c r="M52" i="20" s="1"/>
  <c r="M36" i="11"/>
  <c r="M36" i="20" s="1"/>
  <c r="G65" i="11"/>
  <c r="G65" i="20" s="1"/>
  <c r="G39" i="11"/>
  <c r="G39" i="20" s="1"/>
  <c r="G72" i="11"/>
  <c r="G72" i="20" s="1"/>
  <c r="G23" i="11"/>
  <c r="G23" i="20" s="1"/>
  <c r="G55" i="11"/>
  <c r="G55" i="20" s="1"/>
  <c r="M103" i="11"/>
  <c r="M102" i="20" s="1"/>
  <c r="M65" i="11"/>
  <c r="M65" i="20" s="1"/>
  <c r="M29" i="11"/>
  <c r="M29" i="20" s="1"/>
  <c r="M68" i="11"/>
  <c r="M68" i="20" s="1"/>
  <c r="M33" i="11"/>
  <c r="M33" i="20" s="1"/>
  <c r="M69" i="11"/>
  <c r="M69" i="20" s="1"/>
  <c r="M34" i="11"/>
  <c r="M34" i="20" s="1"/>
  <c r="M89" i="11"/>
  <c r="M88" i="20" s="1"/>
  <c r="M53" i="11"/>
  <c r="M53" i="20" s="1"/>
  <c r="K57" i="11"/>
  <c r="I50"/>
  <c r="I50" i="20" s="1"/>
  <c r="K87" i="11"/>
  <c r="K87" i="20" s="1"/>
  <c r="K86" i="11"/>
  <c r="K86" i="20" s="1"/>
  <c r="K34" i="11"/>
  <c r="K34" i="20" s="1"/>
  <c r="K89" i="11"/>
  <c r="K88" i="20" s="1"/>
  <c r="K40" i="11"/>
  <c r="K40" i="20" s="1"/>
  <c r="V72" i="7"/>
  <c r="I94" i="11"/>
  <c r="G100"/>
  <c r="G99" i="20" s="1"/>
  <c r="T86" i="7"/>
  <c r="F31"/>
  <c r="F53"/>
  <c r="F68"/>
  <c r="J31"/>
  <c r="N31"/>
  <c r="N23"/>
  <c r="J27"/>
  <c r="N25"/>
  <c r="N38"/>
  <c r="J44"/>
  <c r="J48"/>
  <c r="J52"/>
  <c r="N45"/>
  <c r="N49"/>
  <c r="N53"/>
  <c r="N55"/>
  <c r="J57"/>
  <c r="J61"/>
  <c r="N59"/>
  <c r="F66"/>
  <c r="J66"/>
  <c r="N66"/>
  <c r="N69"/>
  <c r="J81"/>
  <c r="N81"/>
  <c r="F87"/>
  <c r="J87"/>
  <c r="N87"/>
  <c r="J68"/>
  <c r="M105" i="11"/>
  <c r="M104" i="20" s="1"/>
  <c r="V34" i="7"/>
  <c r="V45"/>
  <c r="V49"/>
  <c r="V57"/>
  <c r="V61"/>
  <c r="V66"/>
  <c r="V73"/>
  <c r="V81"/>
  <c r="V87"/>
  <c r="G86" i="11"/>
  <c r="G86" i="20" s="1"/>
  <c r="G66" i="11"/>
  <c r="G66" i="20" s="1"/>
  <c r="G46" i="11"/>
  <c r="G46" i="20" s="1"/>
  <c r="G26" i="11"/>
  <c r="G26" i="20" s="1"/>
  <c r="M70" i="11"/>
  <c r="M70" i="20" s="1"/>
  <c r="M51" i="11"/>
  <c r="M51" i="20" s="1"/>
  <c r="M35" i="11"/>
  <c r="M35" i="20" s="1"/>
  <c r="G102" i="11"/>
  <c r="G101" i="20" s="1"/>
  <c r="G75" i="11"/>
  <c r="G75" i="20" s="1"/>
  <c r="G49" i="11"/>
  <c r="G49" i="20" s="1"/>
  <c r="G25" i="11"/>
  <c r="G25" i="20" s="1"/>
  <c r="G61" i="11"/>
  <c r="G61" i="20" s="1"/>
  <c r="G73" i="11"/>
  <c r="G73" i="20" s="1"/>
  <c r="G24" i="11"/>
  <c r="G24" i="20" s="1"/>
  <c r="M96" i="11"/>
  <c r="M94" i="20" s="1"/>
  <c r="M76" i="11"/>
  <c r="M76" i="20" s="1"/>
  <c r="M56" i="11"/>
  <c r="M56" i="20" s="1"/>
  <c r="M40" i="11"/>
  <c r="M40" i="20" s="1"/>
  <c r="M23" i="11"/>
  <c r="M23" i="20" s="1"/>
  <c r="G96" i="11"/>
  <c r="G94" i="20" s="1"/>
  <c r="G71" i="11"/>
  <c r="G71" i="20" s="1"/>
  <c r="G45" i="11"/>
  <c r="G45" i="20" s="1"/>
  <c r="G84" i="11"/>
  <c r="G84" i="20" s="1"/>
  <c r="G40" i="11"/>
  <c r="G40" i="20" s="1"/>
  <c r="G68" i="11"/>
  <c r="G68" i="20" s="1"/>
  <c r="M73" i="11"/>
  <c r="M73" i="20" s="1"/>
  <c r="M38" i="11"/>
  <c r="M38" i="20" s="1"/>
  <c r="M77" i="11"/>
  <c r="M77" i="20" s="1"/>
  <c r="M41" i="11"/>
  <c r="M41" i="20" s="1"/>
  <c r="M78" i="11"/>
  <c r="M78" i="20" s="1"/>
  <c r="M42" i="11"/>
  <c r="M42" i="20" s="1"/>
  <c r="M102" i="11"/>
  <c r="M101" i="20" s="1"/>
  <c r="M64" i="11"/>
  <c r="M64" i="20" s="1"/>
  <c r="M28" i="11"/>
  <c r="M28" i="20" s="1"/>
  <c r="F48" i="7"/>
  <c r="F74"/>
  <c r="M21" i="11"/>
  <c r="M21" i="20" s="1"/>
  <c r="G60" i="11"/>
  <c r="J34" i="7"/>
  <c r="N34"/>
  <c r="N22"/>
  <c r="J26"/>
  <c r="J24"/>
  <c r="N29"/>
  <c r="J43"/>
  <c r="J47"/>
  <c r="J51"/>
  <c r="N44"/>
  <c r="N48"/>
  <c r="N52"/>
  <c r="J60"/>
  <c r="N58"/>
  <c r="J65"/>
  <c r="N65"/>
  <c r="J70"/>
  <c r="J75"/>
  <c r="N75"/>
  <c r="J79"/>
  <c r="N80"/>
  <c r="F86"/>
  <c r="J85"/>
  <c r="N85"/>
  <c r="G74" i="11"/>
  <c r="G74" i="20" s="1"/>
  <c r="J80" i="7"/>
  <c r="G94" i="11"/>
  <c r="V33" i="7"/>
  <c r="V44"/>
  <c r="V48"/>
  <c r="V55"/>
  <c r="V60"/>
  <c r="V65"/>
  <c r="V70"/>
  <c r="V80"/>
  <c r="V85"/>
  <c r="G88" i="11"/>
  <c r="G70"/>
  <c r="G70" i="20" s="1"/>
  <c r="G50" i="11"/>
  <c r="G50" i="20" s="1"/>
  <c r="G34" i="11"/>
  <c r="G34" i="20" s="1"/>
  <c r="M95" i="11"/>
  <c r="M93" i="20" s="1"/>
  <c r="M75" i="11"/>
  <c r="M75" i="20" s="1"/>
  <c r="M55" i="11"/>
  <c r="M55" i="20" s="1"/>
  <c r="M39" i="11"/>
  <c r="M39" i="20" s="1"/>
  <c r="M22" i="11"/>
  <c r="M22" i="20" s="1"/>
  <c r="G81" i="11"/>
  <c r="G81" i="20" s="1"/>
  <c r="G56" i="11"/>
  <c r="G56" i="20" s="1"/>
  <c r="G31" i="11"/>
  <c r="G31" i="20" s="1"/>
  <c r="G77" i="11"/>
  <c r="G77" i="20" s="1"/>
  <c r="G28" i="11"/>
  <c r="G28" i="20" s="1"/>
  <c r="G79" i="11"/>
  <c r="G79" i="20" s="1"/>
  <c r="G36" i="11"/>
  <c r="G36" i="20" s="1"/>
  <c r="M101" i="11"/>
  <c r="M100" i="20" s="1"/>
  <c r="M81" i="11"/>
  <c r="M81" i="20" s="1"/>
  <c r="M63" i="11"/>
  <c r="M63" i="20" s="1"/>
  <c r="M44" i="11"/>
  <c r="M44" i="20" s="1"/>
  <c r="M27" i="11"/>
  <c r="M27" i="20" s="1"/>
  <c r="G103" i="11"/>
  <c r="G102" i="20" s="1"/>
  <c r="G76" i="11"/>
  <c r="G76" i="20" s="1"/>
  <c r="G52" i="11"/>
  <c r="G52" i="20" s="1"/>
  <c r="G27" i="11"/>
  <c r="G27" i="20" s="1"/>
  <c r="G89" i="11"/>
  <c r="G88" i="20" s="1"/>
  <c r="G53" i="11"/>
  <c r="G53" i="20" s="1"/>
  <c r="G85" i="11"/>
  <c r="G85" i="20" s="1"/>
  <c r="M83" i="11"/>
  <c r="M83" i="20" s="1"/>
  <c r="M46" i="11"/>
  <c r="M46" i="20" s="1"/>
  <c r="M86" i="11"/>
  <c r="M86" i="20" s="1"/>
  <c r="M49" i="11"/>
  <c r="M49" i="20" s="1"/>
  <c r="M87" i="11"/>
  <c r="M87" i="20" s="1"/>
  <c r="M50" i="11"/>
  <c r="M50" i="20" s="1"/>
  <c r="M72" i="11"/>
  <c r="M72" i="20" s="1"/>
  <c r="M37" i="11"/>
  <c r="M37" i="20" s="1"/>
  <c r="V71" i="7"/>
  <c r="K80" i="11"/>
  <c r="K80" i="20" s="1"/>
  <c r="I30" i="11"/>
  <c r="I30" i="20" s="1"/>
  <c r="F79" i="7"/>
  <c r="F73"/>
  <c r="F65"/>
  <c r="F63"/>
  <c r="F60"/>
  <c r="F58"/>
  <c r="F55"/>
  <c r="F54"/>
  <c r="F49"/>
  <c r="F47"/>
  <c r="F45"/>
  <c r="E51" i="11"/>
  <c r="E51" i="20" s="1"/>
  <c r="F33" i="7"/>
  <c r="F28"/>
  <c r="F26"/>
  <c r="F24"/>
  <c r="F22"/>
  <c r="F70"/>
  <c r="F50"/>
  <c r="F51"/>
  <c r="F46"/>
  <c r="F38"/>
  <c r="E41" i="11"/>
  <c r="E41" i="20" s="1"/>
  <c r="F34" i="7"/>
  <c r="F32"/>
  <c r="F29"/>
  <c r="F25"/>
  <c r="F23"/>
  <c r="G67"/>
  <c r="H67" s="1"/>
  <c r="T62"/>
  <c r="T21"/>
  <c r="R35"/>
  <c r="O54" i="10"/>
  <c r="O54" i="19" s="1"/>
  <c r="I37" i="7"/>
  <c r="J37" s="1"/>
  <c r="M67"/>
  <c r="N67" s="1"/>
  <c r="H69"/>
  <c r="G35"/>
  <c r="H35" s="1"/>
  <c r="V36"/>
  <c r="G54" i="10"/>
  <c r="G54" i="19" s="1"/>
  <c r="R86" i="7"/>
  <c r="E35"/>
  <c r="F35" s="1"/>
  <c r="R62"/>
  <c r="N20" i="11"/>
  <c r="I21" i="7"/>
  <c r="J21" s="1"/>
  <c r="G42"/>
  <c r="H42" s="1"/>
  <c r="K78"/>
  <c r="L78" s="1"/>
  <c r="V56"/>
  <c r="T78"/>
  <c r="R21"/>
  <c r="J28"/>
  <c r="O20" i="10"/>
  <c r="H34"/>
  <c r="H34" i="19" s="1"/>
  <c r="E36" i="7"/>
  <c r="F36" s="1"/>
  <c r="G78"/>
  <c r="H78" s="1"/>
  <c r="V62"/>
  <c r="K56"/>
  <c r="L56" s="1"/>
  <c r="M78"/>
  <c r="N78" s="1"/>
  <c r="G21"/>
  <c r="H21" s="1"/>
  <c r="O78"/>
  <c r="P78" s="1"/>
  <c r="K42"/>
  <c r="K41" s="1"/>
  <c r="K67"/>
  <c r="L67" s="1"/>
  <c r="L20" i="11"/>
  <c r="M37" i="7"/>
  <c r="N37" s="1"/>
  <c r="S30"/>
  <c r="V21"/>
  <c r="U30"/>
  <c r="L55" i="10"/>
  <c r="L55" i="19" s="1"/>
  <c r="G20" i="10"/>
  <c r="I42" i="7"/>
  <c r="J42" s="1"/>
  <c r="R67"/>
  <c r="N55" i="10"/>
  <c r="N55" i="19" s="1"/>
  <c r="I78" i="7"/>
  <c r="J78" s="1"/>
  <c r="V37"/>
  <c r="O67"/>
  <c r="P67" s="1"/>
  <c r="T35"/>
  <c r="K35"/>
  <c r="L35" s="1"/>
  <c r="T56"/>
  <c r="V67"/>
  <c r="H20" i="11"/>
  <c r="E21" i="7"/>
  <c r="F21" s="1"/>
  <c r="P22"/>
  <c r="O21"/>
  <c r="E21" i="11"/>
  <c r="E21" i="20" s="1"/>
  <c r="D20" i="11"/>
  <c r="D20" i="20" s="1"/>
  <c r="I54" i="10"/>
  <c r="J55"/>
  <c r="J55" i="19" s="1"/>
  <c r="N39" i="10"/>
  <c r="N39" i="19" s="1"/>
  <c r="M20" i="10"/>
  <c r="M36" i="7"/>
  <c r="N36" s="1"/>
  <c r="P34" i="10"/>
  <c r="P34" i="19" s="1"/>
  <c r="O35" i="7"/>
  <c r="P35" s="1"/>
  <c r="Q52" i="15"/>
  <c r="E67" i="7"/>
  <c r="F67" s="1"/>
  <c r="F69"/>
  <c r="O51" i="11"/>
  <c r="O51" i="20" s="1"/>
  <c r="O37" i="7"/>
  <c r="P37" s="1"/>
  <c r="M30"/>
  <c r="N30" s="1"/>
  <c r="N32"/>
  <c r="K21"/>
  <c r="L22"/>
  <c r="I41" i="11"/>
  <c r="I41" i="20" s="1"/>
  <c r="I36" i="7"/>
  <c r="J36" s="1"/>
  <c r="O30"/>
  <c r="P30" s="1"/>
  <c r="I20" i="10"/>
  <c r="I30" i="7"/>
  <c r="J30" s="1"/>
  <c r="K30"/>
  <c r="L30" s="1"/>
  <c r="O42"/>
  <c r="O41" s="1"/>
  <c r="L21" i="10"/>
  <c r="L21" i="19" s="1"/>
  <c r="K20" i="10"/>
  <c r="L46"/>
  <c r="L46" i="19" s="1"/>
  <c r="K37" i="7"/>
  <c r="L37" s="1"/>
  <c r="T37"/>
  <c r="G30"/>
  <c r="H30" s="1"/>
  <c r="H32"/>
  <c r="V35"/>
  <c r="I35" i="11"/>
  <c r="I35" i="20" s="1"/>
  <c r="I35" i="7"/>
  <c r="J35" s="1"/>
  <c r="E56"/>
  <c r="F56" s="1"/>
  <c r="F59"/>
  <c r="N24"/>
  <c r="M21"/>
  <c r="M74" i="11"/>
  <c r="M74" i="20" s="1"/>
  <c r="R36" i="7"/>
  <c r="R81" i="16"/>
  <c r="E78" i="7"/>
  <c r="F78" s="1"/>
  <c r="E42"/>
  <c r="J20" i="11"/>
  <c r="J20" i="20" s="1"/>
  <c r="I67" i="7"/>
  <c r="J67" s="1"/>
  <c r="G56"/>
  <c r="H56" s="1"/>
  <c r="M56"/>
  <c r="N56" s="1"/>
  <c r="G62"/>
  <c r="H62" s="1"/>
  <c r="R37"/>
  <c r="V78"/>
  <c r="K36"/>
  <c r="L36" s="1"/>
  <c r="K62"/>
  <c r="L62" s="1"/>
  <c r="M42"/>
  <c r="G36"/>
  <c r="H36" s="1"/>
  <c r="T67"/>
  <c r="I56"/>
  <c r="J56" s="1"/>
  <c r="Q30"/>
  <c r="Q20" s="1"/>
  <c r="G37"/>
  <c r="H37" s="1"/>
  <c r="O36"/>
  <c r="P36" s="1"/>
  <c r="F20" i="11"/>
  <c r="F20" i="20" s="1"/>
  <c r="F43" i="7"/>
  <c r="T31"/>
  <c r="T57"/>
  <c r="V32"/>
  <c r="V68"/>
  <c r="H29" i="10"/>
  <c r="H29" i="19" s="1"/>
  <c r="Q74" i="15"/>
  <c r="E30" i="7"/>
  <c r="F30" s="1"/>
  <c r="E20" i="10"/>
  <c r="E20" i="19" s="1"/>
  <c r="I62" i="7"/>
  <c r="J62" s="1"/>
  <c r="F64"/>
  <c r="R56"/>
  <c r="T36"/>
  <c r="M62"/>
  <c r="N62" s="1"/>
  <c r="P32"/>
  <c r="F80"/>
  <c r="M35"/>
  <c r="N35" s="1"/>
  <c r="E35" i="11"/>
  <c r="E35" i="20" s="1"/>
  <c r="E37" i="7"/>
  <c r="F37" s="1"/>
  <c r="C15" i="11"/>
  <c r="D15" i="18"/>
  <c r="L78" i="17"/>
  <c r="E72"/>
  <c r="E73" s="1"/>
  <c r="K78"/>
  <c r="K84" s="1"/>
  <c r="K79" s="1"/>
  <c r="J78"/>
  <c r="D15" i="7"/>
  <c r="Q53" i="15"/>
  <c r="Q86"/>
  <c r="Y86" s="1"/>
  <c r="Q68"/>
  <c r="J32" i="16" l="1"/>
  <c r="H32"/>
  <c r="S68" i="15"/>
  <c r="U68" s="1"/>
  <c r="Y68"/>
  <c r="J33" i="16"/>
  <c r="H33"/>
  <c r="Q76" i="7"/>
  <c r="Q82" s="1"/>
  <c r="S74" i="15"/>
  <c r="U74" s="1"/>
  <c r="Y74"/>
  <c r="S53"/>
  <c r="U53" s="1"/>
  <c r="Y53"/>
  <c r="S52"/>
  <c r="U52" s="1"/>
  <c r="Y52"/>
  <c r="R78" i="7"/>
  <c r="L93"/>
  <c r="Q87"/>
  <c r="R87" s="1"/>
  <c r="Q97" i="19"/>
  <c r="R97" i="10"/>
  <c r="R97" i="19" s="1"/>
  <c r="Q87" i="21"/>
  <c r="R87" s="1"/>
  <c r="Q84" i="7"/>
  <c r="R84" s="1"/>
  <c r="Q98" i="10"/>
  <c r="R94"/>
  <c r="R94" i="19" s="1"/>
  <c r="Q94"/>
  <c r="Q93" s="1"/>
  <c r="R93" s="1"/>
  <c r="Q84" i="21"/>
  <c r="Q93" i="10"/>
  <c r="R93" s="1"/>
  <c r="Y20" i="7"/>
  <c r="F78" i="17"/>
  <c r="F84" s="1"/>
  <c r="F79" s="1"/>
  <c r="F73"/>
  <c r="N92" i="11"/>
  <c r="X92" s="1"/>
  <c r="V16"/>
  <c r="F92"/>
  <c r="V30" i="7"/>
  <c r="U20"/>
  <c r="U76" s="1"/>
  <c r="U77" s="1"/>
  <c r="T30"/>
  <c r="S20"/>
  <c r="S76" s="1"/>
  <c r="S77" s="1"/>
  <c r="O39"/>
  <c r="O40" s="1"/>
  <c r="P62"/>
  <c r="L54" i="10"/>
  <c r="L54" i="19" s="1"/>
  <c r="N59" i="11"/>
  <c r="O59" s="1"/>
  <c r="D59"/>
  <c r="E59" s="1"/>
  <c r="E58" i="20"/>
  <c r="N54" i="10"/>
  <c r="N54" i="19" s="1"/>
  <c r="O79" i="17"/>
  <c r="M52" i="10"/>
  <c r="N52" s="1"/>
  <c r="J58" i="20"/>
  <c r="J90" s="1"/>
  <c r="K52" i="10"/>
  <c r="L52" s="1"/>
  <c r="V73" i="17"/>
  <c r="D90" i="20"/>
  <c r="D91" s="1"/>
  <c r="E91" s="1"/>
  <c r="G52" i="19"/>
  <c r="H52" s="1"/>
  <c r="P20" i="10"/>
  <c r="P20" i="19" s="1"/>
  <c r="O20"/>
  <c r="N78" i="17"/>
  <c r="W78" s="1"/>
  <c r="Q91" i="16"/>
  <c r="K60" i="20"/>
  <c r="K58" i="11"/>
  <c r="H20" i="10"/>
  <c r="H20" i="19" s="1"/>
  <c r="G20"/>
  <c r="G85" s="1"/>
  <c r="S60" i="20"/>
  <c r="S58" i="11"/>
  <c r="G60" i="20"/>
  <c r="G58" i="11"/>
  <c r="E60" i="20"/>
  <c r="E58" i="11"/>
  <c r="U60" i="20"/>
  <c r="U58" i="11"/>
  <c r="Q60" i="20"/>
  <c r="Q58" i="11"/>
  <c r="K52" i="19"/>
  <c r="M52"/>
  <c r="J20" i="10"/>
  <c r="J20" i="19" s="1"/>
  <c r="I20"/>
  <c r="N20" i="10"/>
  <c r="N20" i="19" s="1"/>
  <c r="M20"/>
  <c r="L20" i="10"/>
  <c r="L20" i="19" s="1"/>
  <c r="K20"/>
  <c r="I52" i="10"/>
  <c r="I86" s="1"/>
  <c r="I54" i="19"/>
  <c r="I52" s="1"/>
  <c r="M60" i="20"/>
  <c r="M58" i="11"/>
  <c r="F54" i="10"/>
  <c r="F54" i="19" s="1"/>
  <c r="E54"/>
  <c r="E52" s="1"/>
  <c r="E85" s="1"/>
  <c r="O60" i="20"/>
  <c r="O58" i="11"/>
  <c r="I60" i="20"/>
  <c r="I58" i="11"/>
  <c r="O52" i="19"/>
  <c r="F90" i="20"/>
  <c r="F97" s="1"/>
  <c r="G58"/>
  <c r="F59"/>
  <c r="G59" s="1"/>
  <c r="L59"/>
  <c r="M59" s="1"/>
  <c r="M58"/>
  <c r="I20" i="11"/>
  <c r="I20" i="20" s="1"/>
  <c r="H20"/>
  <c r="H90" s="1"/>
  <c r="M20" i="11"/>
  <c r="M20" i="20" s="1"/>
  <c r="L20"/>
  <c r="L90" s="1"/>
  <c r="H59"/>
  <c r="I59" s="1"/>
  <c r="I58"/>
  <c r="O20" i="11"/>
  <c r="O20" i="20" s="1"/>
  <c r="N20"/>
  <c r="N90" s="1"/>
  <c r="O58"/>
  <c r="N59"/>
  <c r="O59" s="1"/>
  <c r="G99" i="16"/>
  <c r="J99"/>
  <c r="G86"/>
  <c r="J86"/>
  <c r="G102"/>
  <c r="J102"/>
  <c r="H66"/>
  <c r="G66"/>
  <c r="H67"/>
  <c r="G67"/>
  <c r="H94"/>
  <c r="G94"/>
  <c r="H82"/>
  <c r="G82"/>
  <c r="H35"/>
  <c r="G35"/>
  <c r="H42"/>
  <c r="G42"/>
  <c r="H52"/>
  <c r="G52"/>
  <c r="H73"/>
  <c r="G73"/>
  <c r="H48"/>
  <c r="G48"/>
  <c r="H41"/>
  <c r="G41"/>
  <c r="H69"/>
  <c r="G69"/>
  <c r="H80"/>
  <c r="G80"/>
  <c r="H85"/>
  <c r="G85"/>
  <c r="H34"/>
  <c r="G34"/>
  <c r="H44"/>
  <c r="G44"/>
  <c r="H55"/>
  <c r="G55"/>
  <c r="H65"/>
  <c r="G65"/>
  <c r="G90"/>
  <c r="H53"/>
  <c r="G53"/>
  <c r="H29"/>
  <c r="G29"/>
  <c r="H27"/>
  <c r="G27"/>
  <c r="H61"/>
  <c r="G61"/>
  <c r="H70"/>
  <c r="G70"/>
  <c r="H79"/>
  <c r="G79"/>
  <c r="H89"/>
  <c r="G89"/>
  <c r="H84"/>
  <c r="G84"/>
  <c r="H96"/>
  <c r="G96"/>
  <c r="H31"/>
  <c r="G31"/>
  <c r="H38"/>
  <c r="G38"/>
  <c r="H50"/>
  <c r="G50"/>
  <c r="H54"/>
  <c r="G54"/>
  <c r="H64"/>
  <c r="G64"/>
  <c r="H40"/>
  <c r="G40"/>
  <c r="H87"/>
  <c r="G87"/>
  <c r="G33"/>
  <c r="H72"/>
  <c r="G72"/>
  <c r="H78"/>
  <c r="G78"/>
  <c r="H30"/>
  <c r="G30"/>
  <c r="H46"/>
  <c r="G46"/>
  <c r="H63"/>
  <c r="G63"/>
  <c r="H71"/>
  <c r="G71"/>
  <c r="H95"/>
  <c r="G95"/>
  <c r="H39"/>
  <c r="G39"/>
  <c r="H51"/>
  <c r="G51"/>
  <c r="G100"/>
  <c r="H49"/>
  <c r="G49"/>
  <c r="H62"/>
  <c r="G62"/>
  <c r="H68"/>
  <c r="G68"/>
  <c r="H77"/>
  <c r="G77"/>
  <c r="H76"/>
  <c r="G76"/>
  <c r="H83"/>
  <c r="G83"/>
  <c r="H88"/>
  <c r="G88"/>
  <c r="H28"/>
  <c r="G28"/>
  <c r="H36"/>
  <c r="G36"/>
  <c r="H43"/>
  <c r="G43"/>
  <c r="H47"/>
  <c r="G47"/>
  <c r="H56"/>
  <c r="G56"/>
  <c r="H45"/>
  <c r="G45"/>
  <c r="K101"/>
  <c r="G101"/>
  <c r="G32"/>
  <c r="H37"/>
  <c r="G37"/>
  <c r="G20" i="21"/>
  <c r="G75" s="1"/>
  <c r="K53" i="16"/>
  <c r="K37"/>
  <c r="M84" i="17"/>
  <c r="L84"/>
  <c r="W72"/>
  <c r="J84"/>
  <c r="V78"/>
  <c r="G78"/>
  <c r="G84" s="1"/>
  <c r="K49" i="16"/>
  <c r="K87"/>
  <c r="K33"/>
  <c r="K29"/>
  <c r="K32"/>
  <c r="K41"/>
  <c r="K48"/>
  <c r="K45"/>
  <c r="J54" i="10"/>
  <c r="J54" i="19" s="1"/>
  <c r="K40" i="16"/>
  <c r="J35" i="21"/>
  <c r="I20"/>
  <c r="P35"/>
  <c r="O20"/>
  <c r="P20" s="1"/>
  <c r="F35"/>
  <c r="E20"/>
  <c r="L35"/>
  <c r="K20"/>
  <c r="F81" i="16"/>
  <c r="J81" s="1"/>
  <c r="N35" i="21"/>
  <c r="M20"/>
  <c r="N20" s="1"/>
  <c r="F26" i="16"/>
  <c r="K73"/>
  <c r="H54" i="10"/>
  <c r="H54" i="19" s="1"/>
  <c r="G52" i="10"/>
  <c r="H52" s="1"/>
  <c r="P54"/>
  <c r="P54" i="19" s="1"/>
  <c r="O52" i="10"/>
  <c r="O86" s="1"/>
  <c r="K39" i="7"/>
  <c r="I84" i="17"/>
  <c r="K64" i="16"/>
  <c r="K65"/>
  <c r="F93"/>
  <c r="J93" s="1"/>
  <c r="K102"/>
  <c r="K99"/>
  <c r="D72" i="17"/>
  <c r="R59" i="16"/>
  <c r="H72" i="17"/>
  <c r="K38" i="16"/>
  <c r="K27"/>
  <c r="K62"/>
  <c r="K34"/>
  <c r="K46"/>
  <c r="K55"/>
  <c r="K88"/>
  <c r="K28"/>
  <c r="K31"/>
  <c r="K76"/>
  <c r="K44"/>
  <c r="K50"/>
  <c r="K71"/>
  <c r="K83"/>
  <c r="K35"/>
  <c r="K43"/>
  <c r="K56"/>
  <c r="K100"/>
  <c r="K54"/>
  <c r="K52"/>
  <c r="K51"/>
  <c r="K47"/>
  <c r="K42"/>
  <c r="K39"/>
  <c r="K36"/>
  <c r="K30"/>
  <c r="K96"/>
  <c r="K95"/>
  <c r="K85"/>
  <c r="K69"/>
  <c r="K68"/>
  <c r="K94"/>
  <c r="K84"/>
  <c r="K82"/>
  <c r="K77"/>
  <c r="K80"/>
  <c r="K72"/>
  <c r="K70"/>
  <c r="K67"/>
  <c r="K63"/>
  <c r="F75"/>
  <c r="K79"/>
  <c r="K78"/>
  <c r="K66"/>
  <c r="K61"/>
  <c r="F60"/>
  <c r="J60" s="1"/>
  <c r="H59" i="11"/>
  <c r="I59" s="1"/>
  <c r="H92"/>
  <c r="H98" s="1"/>
  <c r="L92"/>
  <c r="M92" s="1"/>
  <c r="R42" i="7"/>
  <c r="V41"/>
  <c r="F59" i="11"/>
  <c r="G59" s="1"/>
  <c r="E20" i="7"/>
  <c r="F20" s="1"/>
  <c r="L42"/>
  <c r="V42"/>
  <c r="I41"/>
  <c r="I39" s="1"/>
  <c r="G41"/>
  <c r="G39" s="1"/>
  <c r="T42"/>
  <c r="E41"/>
  <c r="E39" s="1"/>
  <c r="F42"/>
  <c r="N21"/>
  <c r="M20"/>
  <c r="P21"/>
  <c r="O20"/>
  <c r="F53" i="10"/>
  <c r="F52"/>
  <c r="F20"/>
  <c r="F20" i="19" s="1"/>
  <c r="E86" i="10"/>
  <c r="R30" i="7"/>
  <c r="L41"/>
  <c r="K20"/>
  <c r="L21"/>
  <c r="R75" i="16"/>
  <c r="D92" i="11"/>
  <c r="E20"/>
  <c r="E20" i="20" s="1"/>
  <c r="I20" i="7"/>
  <c r="F59" i="16"/>
  <c r="J59" s="1"/>
  <c r="G20" i="7"/>
  <c r="K20" i="11"/>
  <c r="K20" i="20" s="1"/>
  <c r="J92" i="11"/>
  <c r="R41" i="7"/>
  <c r="G20" i="11"/>
  <c r="G20" i="20" s="1"/>
  <c r="M41" i="7"/>
  <c r="M39" s="1"/>
  <c r="N42"/>
  <c r="J59" i="11"/>
  <c r="K59" s="1"/>
  <c r="L59"/>
  <c r="M59" s="1"/>
  <c r="P42" i="7"/>
  <c r="R60" i="16"/>
  <c r="E78" i="17"/>
  <c r="J26" i="16" l="1"/>
  <c r="F22"/>
  <c r="J75"/>
  <c r="H75"/>
  <c r="R84" i="21"/>
  <c r="Q88"/>
  <c r="R88" s="1"/>
  <c r="R98" i="10"/>
  <c r="K53"/>
  <c r="L53" s="1"/>
  <c r="U72" i="17"/>
  <c r="H73"/>
  <c r="J91" i="16"/>
  <c r="Q77" i="7"/>
  <c r="V20"/>
  <c r="T20"/>
  <c r="K86" i="10"/>
  <c r="L86" s="1"/>
  <c r="O76" i="7"/>
  <c r="R40"/>
  <c r="O92" i="11"/>
  <c r="R20" i="7"/>
  <c r="G76"/>
  <c r="H76" s="1"/>
  <c r="V40"/>
  <c r="M53" i="10"/>
  <c r="N53" s="1"/>
  <c r="D97" i="20"/>
  <c r="D103" s="1"/>
  <c r="M86" i="10"/>
  <c r="M92" s="1"/>
  <c r="J52"/>
  <c r="E90" i="20"/>
  <c r="J97"/>
  <c r="K97" s="1"/>
  <c r="J91"/>
  <c r="K91" s="1"/>
  <c r="K58"/>
  <c r="K85" i="19"/>
  <c r="K92" s="1"/>
  <c r="J59" i="20"/>
  <c r="K59" s="1"/>
  <c r="G53" i="19"/>
  <c r="H53" s="1"/>
  <c r="K90" i="20"/>
  <c r="O85" i="19"/>
  <c r="P85" s="1"/>
  <c r="W73" i="17"/>
  <c r="Q92" i="16"/>
  <c r="O53" i="19"/>
  <c r="P53" s="1"/>
  <c r="P52"/>
  <c r="L52"/>
  <c r="K53"/>
  <c r="L53" s="1"/>
  <c r="M85"/>
  <c r="I53" i="10"/>
  <c r="J53" s="1"/>
  <c r="N52" i="19"/>
  <c r="M53"/>
  <c r="N53" s="1"/>
  <c r="E92"/>
  <c r="E86"/>
  <c r="F86" s="1"/>
  <c r="F85"/>
  <c r="N84" i="17"/>
  <c r="W84" s="1"/>
  <c r="Q97" i="16"/>
  <c r="E53" i="19"/>
  <c r="F53" s="1"/>
  <c r="F52"/>
  <c r="I53"/>
  <c r="J53" s="1"/>
  <c r="J52"/>
  <c r="H85"/>
  <c r="G86"/>
  <c r="H86" s="1"/>
  <c r="G92"/>
  <c r="I85"/>
  <c r="G90" i="20"/>
  <c r="F91"/>
  <c r="G91" s="1"/>
  <c r="I90"/>
  <c r="H91"/>
  <c r="I91" s="1"/>
  <c r="H97"/>
  <c r="L91"/>
  <c r="M91" s="1"/>
  <c r="M90"/>
  <c r="L97"/>
  <c r="O90"/>
  <c r="N97"/>
  <c r="N91"/>
  <c r="O91" s="1"/>
  <c r="F103"/>
  <c r="G97"/>
  <c r="H93" i="16"/>
  <c r="G93"/>
  <c r="G75"/>
  <c r="H81"/>
  <c r="G81"/>
  <c r="H59"/>
  <c r="G59"/>
  <c r="H26"/>
  <c r="G26"/>
  <c r="H60"/>
  <c r="G60"/>
  <c r="H20" i="21"/>
  <c r="T72" i="17"/>
  <c r="X72" s="1"/>
  <c r="L79"/>
  <c r="M79"/>
  <c r="J79"/>
  <c r="V84"/>
  <c r="K81" i="16"/>
  <c r="M75" i="21"/>
  <c r="F20"/>
  <c r="E75"/>
  <c r="G76"/>
  <c r="H76" s="1"/>
  <c r="G82"/>
  <c r="H82" s="1"/>
  <c r="H75"/>
  <c r="L20"/>
  <c r="K75"/>
  <c r="O75"/>
  <c r="J20"/>
  <c r="I75"/>
  <c r="K26" i="16"/>
  <c r="I79" i="17"/>
  <c r="K90" i="16"/>
  <c r="P72" i="17"/>
  <c r="K93" i="16"/>
  <c r="H41" i="7"/>
  <c r="G79" i="17"/>
  <c r="H78"/>
  <c r="U78" s="1"/>
  <c r="R93" i="16"/>
  <c r="U73" i="17"/>
  <c r="K75" i="16"/>
  <c r="K60"/>
  <c r="K59"/>
  <c r="I92" i="11"/>
  <c r="G53" i="10"/>
  <c r="H53" s="1"/>
  <c r="G86"/>
  <c r="G92" s="1"/>
  <c r="O53"/>
  <c r="P53" s="1"/>
  <c r="P52"/>
  <c r="O92"/>
  <c r="O98" s="1"/>
  <c r="H93" i="11"/>
  <c r="I93" s="1"/>
  <c r="N93"/>
  <c r="O93" s="1"/>
  <c r="L93"/>
  <c r="M93" s="1"/>
  <c r="N98"/>
  <c r="N104" s="1"/>
  <c r="L98"/>
  <c r="L104" s="1"/>
  <c r="J41" i="7"/>
  <c r="V39"/>
  <c r="L39"/>
  <c r="K40"/>
  <c r="L40" s="1"/>
  <c r="R39"/>
  <c r="K92" i="11"/>
  <c r="J93"/>
  <c r="K93" s="1"/>
  <c r="J98"/>
  <c r="F86" i="10"/>
  <c r="E87"/>
  <c r="F87" s="1"/>
  <c r="E92"/>
  <c r="H39" i="7"/>
  <c r="G40"/>
  <c r="H40" s="1"/>
  <c r="G92" i="11"/>
  <c r="F98"/>
  <c r="F93"/>
  <c r="G93" s="1"/>
  <c r="J20" i="7"/>
  <c r="I76"/>
  <c r="I40"/>
  <c r="J40" s="1"/>
  <c r="J39"/>
  <c r="P41"/>
  <c r="M76"/>
  <c r="N41"/>
  <c r="H20"/>
  <c r="D93" i="11"/>
  <c r="E93" s="1"/>
  <c r="E92"/>
  <c r="D98"/>
  <c r="L20" i="7"/>
  <c r="K76"/>
  <c r="N20"/>
  <c r="T41"/>
  <c r="F41"/>
  <c r="F39"/>
  <c r="P20"/>
  <c r="K30" i="9" s="1"/>
  <c r="E84" i="17"/>
  <c r="I98" i="11"/>
  <c r="H104"/>
  <c r="J86" i="10"/>
  <c r="I87"/>
  <c r="J87" s="1"/>
  <c r="I92"/>
  <c r="K87"/>
  <c r="L87" s="1"/>
  <c r="Q83" i="21" l="1"/>
  <c r="R83" s="1"/>
  <c r="O86" i="19"/>
  <c r="P86" s="1"/>
  <c r="K92" i="10"/>
  <c r="L92" s="1"/>
  <c r="L30" i="9"/>
  <c r="M30"/>
  <c r="N31"/>
  <c r="N30"/>
  <c r="T77" i="7"/>
  <c r="S82"/>
  <c r="T82" s="1"/>
  <c r="V77"/>
  <c r="U82"/>
  <c r="V82" s="1"/>
  <c r="R82"/>
  <c r="R77"/>
  <c r="O77"/>
  <c r="P77" s="1"/>
  <c r="L85" i="19"/>
  <c r="N86" i="10"/>
  <c r="M87"/>
  <c r="N87" s="1"/>
  <c r="E97" i="20"/>
  <c r="O92" i="19"/>
  <c r="P92" s="1"/>
  <c r="K86"/>
  <c r="L86" s="1"/>
  <c r="J103" i="20"/>
  <c r="J98" s="1"/>
  <c r="K98" s="1"/>
  <c r="L31" i="9"/>
  <c r="O30" i="12"/>
  <c r="I92" i="19"/>
  <c r="I86"/>
  <c r="J86" s="1"/>
  <c r="J85"/>
  <c r="L92"/>
  <c r="K98"/>
  <c r="F92"/>
  <c r="E98"/>
  <c r="G87" i="10"/>
  <c r="H87" s="1"/>
  <c r="G98" i="19"/>
  <c r="H92"/>
  <c r="M92"/>
  <c r="N85"/>
  <c r="M86"/>
  <c r="N86" s="1"/>
  <c r="N79" i="17"/>
  <c r="Q98" i="16" s="1"/>
  <c r="Q103"/>
  <c r="N103" i="20"/>
  <c r="O97"/>
  <c r="H103"/>
  <c r="I97"/>
  <c r="F98"/>
  <c r="G98" s="1"/>
  <c r="G103"/>
  <c r="L103"/>
  <c r="M97"/>
  <c r="E103"/>
  <c r="D98"/>
  <c r="E98" s="1"/>
  <c r="P92" i="10"/>
  <c r="V79" i="17"/>
  <c r="T73"/>
  <c r="X73" s="1"/>
  <c r="H86" i="10"/>
  <c r="O82" i="21"/>
  <c r="P82" s="1"/>
  <c r="P75"/>
  <c r="O76"/>
  <c r="P76" s="1"/>
  <c r="N75"/>
  <c r="M76"/>
  <c r="N76" s="1"/>
  <c r="M82"/>
  <c r="N82" s="1"/>
  <c r="K76"/>
  <c r="L76" s="1"/>
  <c r="L75"/>
  <c r="K82"/>
  <c r="L82" s="1"/>
  <c r="O88"/>
  <c r="I76"/>
  <c r="J76" s="1"/>
  <c r="I82"/>
  <c r="J82" s="1"/>
  <c r="J75"/>
  <c r="E76"/>
  <c r="F76" s="1"/>
  <c r="E82"/>
  <c r="F82" s="1"/>
  <c r="F75"/>
  <c r="F58" i="16"/>
  <c r="H58" s="1"/>
  <c r="P73" i="17"/>
  <c r="H84"/>
  <c r="Q90" i="15"/>
  <c r="Y90" s="1"/>
  <c r="O87" i="10"/>
  <c r="P87" s="1"/>
  <c r="O98" i="11"/>
  <c r="P86" i="10"/>
  <c r="M98" i="11"/>
  <c r="R97" i="16"/>
  <c r="P76" i="7"/>
  <c r="K32" i="9" s="1"/>
  <c r="K33" s="1"/>
  <c r="K36" s="1"/>
  <c r="O82" i="7"/>
  <c r="P82" s="1"/>
  <c r="T76"/>
  <c r="M32" i="9" s="1"/>
  <c r="T39" i="7"/>
  <c r="T40"/>
  <c r="G98" i="10"/>
  <c r="H92"/>
  <c r="G98" i="11"/>
  <c r="F104"/>
  <c r="R76" i="7"/>
  <c r="E98" i="11"/>
  <c r="D104"/>
  <c r="E40" i="7"/>
  <c r="F40" s="1"/>
  <c r="E76"/>
  <c r="E82" s="1"/>
  <c r="M77"/>
  <c r="N77" s="1"/>
  <c r="N76"/>
  <c r="M82"/>
  <c r="N82" s="1"/>
  <c r="G82"/>
  <c r="H82" s="1"/>
  <c r="G77"/>
  <c r="H77" s="1"/>
  <c r="P39"/>
  <c r="P40"/>
  <c r="V76"/>
  <c r="N32" i="9" s="1"/>
  <c r="E98" i="10"/>
  <c r="F92"/>
  <c r="K82" i="7"/>
  <c r="L82" s="1"/>
  <c r="K77"/>
  <c r="L77" s="1"/>
  <c r="L76"/>
  <c r="N39"/>
  <c r="M40"/>
  <c r="N40" s="1"/>
  <c r="K98" i="11"/>
  <c r="J104"/>
  <c r="R91" i="16"/>
  <c r="I82" i="7"/>
  <c r="J82" s="1"/>
  <c r="J76"/>
  <c r="I77"/>
  <c r="J77" s="1"/>
  <c r="L99" i="11"/>
  <c r="M99" s="1"/>
  <c r="M104"/>
  <c r="R92" i="16"/>
  <c r="E79" i="17"/>
  <c r="M98" i="10"/>
  <c r="M88" i="21" s="1"/>
  <c r="N92" i="10"/>
  <c r="O104" i="11"/>
  <c r="N99"/>
  <c r="O99" s="1"/>
  <c r="K98" i="10"/>
  <c r="O93"/>
  <c r="P93" s="1"/>
  <c r="P98"/>
  <c r="O88" i="7"/>
  <c r="H99" i="11"/>
  <c r="I99" s="1"/>
  <c r="I104"/>
  <c r="I98" i="10"/>
  <c r="I88" i="21" s="1"/>
  <c r="J92" i="10"/>
  <c r="K103" i="20" l="1"/>
  <c r="L32" i="9"/>
  <c r="M31"/>
  <c r="K31"/>
  <c r="O98" i="19"/>
  <c r="O93" s="1"/>
  <c r="P93" s="1"/>
  <c r="M33" i="9"/>
  <c r="M35"/>
  <c r="M36" s="1"/>
  <c r="N92" i="19"/>
  <c r="M98"/>
  <c r="F98"/>
  <c r="E93"/>
  <c r="F93" s="1"/>
  <c r="J92"/>
  <c r="I98"/>
  <c r="K35" i="9"/>
  <c r="H98" i="19"/>
  <c r="G93"/>
  <c r="H93" s="1"/>
  <c r="W79" i="17"/>
  <c r="N35" i="9"/>
  <c r="N36" s="1"/>
  <c r="N33"/>
  <c r="K93" i="19"/>
  <c r="L93" s="1"/>
  <c r="L98"/>
  <c r="L98" i="20"/>
  <c r="M98" s="1"/>
  <c r="M103"/>
  <c r="I103"/>
  <c r="H98"/>
  <c r="I98" s="1"/>
  <c r="N98"/>
  <c r="O98" s="1"/>
  <c r="O103"/>
  <c r="G58" i="16"/>
  <c r="J58"/>
  <c r="G88" i="21"/>
  <c r="H88" s="1"/>
  <c r="H79" i="17"/>
  <c r="U79" s="1"/>
  <c r="U84"/>
  <c r="K88" i="21"/>
  <c r="L88" s="1"/>
  <c r="I83"/>
  <c r="J83" s="1"/>
  <c r="J88"/>
  <c r="M83"/>
  <c r="N83" s="1"/>
  <c r="N88"/>
  <c r="O83"/>
  <c r="P83" s="1"/>
  <c r="P88"/>
  <c r="E88"/>
  <c r="F88" s="1"/>
  <c r="K58" i="16"/>
  <c r="F97"/>
  <c r="R98"/>
  <c r="Q85" i="15"/>
  <c r="Y85" s="1"/>
  <c r="F82" i="7"/>
  <c r="F76"/>
  <c r="E77"/>
  <c r="F77" s="1"/>
  <c r="K104" i="11"/>
  <c r="J99"/>
  <c r="K99" s="1"/>
  <c r="E88" i="7"/>
  <c r="F98" i="10"/>
  <c r="E93"/>
  <c r="F93" s="1"/>
  <c r="G104" i="11"/>
  <c r="F99"/>
  <c r="G99" s="1"/>
  <c r="E104"/>
  <c r="D99"/>
  <c r="E99" s="1"/>
  <c r="Q88" i="7"/>
  <c r="Q83" s="1"/>
  <c r="M92" s="1"/>
  <c r="G88"/>
  <c r="G93" i="10"/>
  <c r="H93" s="1"/>
  <c r="H98"/>
  <c r="U88" i="7"/>
  <c r="J98" i="10"/>
  <c r="I93"/>
  <c r="J93" s="1"/>
  <c r="I88" i="7"/>
  <c r="S88"/>
  <c r="S83" s="1"/>
  <c r="P88"/>
  <c r="O83"/>
  <c r="P83" s="1"/>
  <c r="L98" i="10"/>
  <c r="K93"/>
  <c r="L93" s="1"/>
  <c r="K88" i="7"/>
  <c r="M93" i="10"/>
  <c r="N93" s="1"/>
  <c r="N98"/>
  <c r="M88" i="7"/>
  <c r="Q96" i="15"/>
  <c r="Y96" s="1"/>
  <c r="L35" i="9" l="1"/>
  <c r="L36" s="1"/>
  <c r="L33"/>
  <c r="V88" i="7"/>
  <c r="U83"/>
  <c r="V83" s="1"/>
  <c r="P98" i="19"/>
  <c r="I93"/>
  <c r="J93" s="1"/>
  <c r="J98"/>
  <c r="M93"/>
  <c r="N93" s="1"/>
  <c r="N98"/>
  <c r="H97" i="16"/>
  <c r="G97"/>
  <c r="G83" i="21"/>
  <c r="H83" s="1"/>
  <c r="E83"/>
  <c r="F83" s="1"/>
  <c r="K83"/>
  <c r="L83" s="1"/>
  <c r="K91" i="16"/>
  <c r="F103"/>
  <c r="Q91" i="15"/>
  <c r="Y91" s="1"/>
  <c r="F92" i="16"/>
  <c r="J92" s="1"/>
  <c r="H88" i="7"/>
  <c r="G83"/>
  <c r="H83" s="1"/>
  <c r="E83"/>
  <c r="F83" s="1"/>
  <c r="F88"/>
  <c r="R88"/>
  <c r="R83"/>
  <c r="K83"/>
  <c r="L83" s="1"/>
  <c r="L88"/>
  <c r="M83"/>
  <c r="N83" s="1"/>
  <c r="N88"/>
  <c r="T88"/>
  <c r="T83"/>
  <c r="J88"/>
  <c r="I83"/>
  <c r="J83" s="1"/>
  <c r="D78" i="17"/>
  <c r="J97" i="16" l="1"/>
  <c r="H103"/>
  <c r="G103"/>
  <c r="H92"/>
  <c r="G92"/>
  <c r="T78" i="17"/>
  <c r="X78" s="1"/>
  <c r="F98" i="16"/>
  <c r="P78" i="17"/>
  <c r="K92" i="16"/>
  <c r="D84" i="17"/>
  <c r="J103" i="16" l="1"/>
  <c r="K97"/>
  <c r="H98"/>
  <c r="G98"/>
  <c r="T84" i="17"/>
  <c r="X84" s="1"/>
  <c r="P84"/>
  <c r="D79"/>
  <c r="J98" i="16" l="1"/>
  <c r="T79" i="17"/>
  <c r="X79" s="1"/>
  <c r="P79"/>
  <c r="Q74" i="14"/>
  <c r="Q51" i="23"/>
  <c r="Q52"/>
  <c r="Q83"/>
  <c r="K98" i="16" l="1"/>
  <c r="Q82" i="23"/>
  <c r="Q89" l="1"/>
  <c r="N95"/>
  <c r="N90" s="1"/>
  <c r="Q90" l="1"/>
  <c r="Q95"/>
</calcChain>
</file>

<file path=xl/comments1.xml><?xml version="1.0" encoding="utf-8"?>
<comments xmlns="http://schemas.openxmlformats.org/spreadsheetml/2006/main">
  <authors>
    <author>iva.vukovic</author>
  </authors>
  <commentList>
    <comment ref="F20" authorId="0">
      <text>
        <r>
          <rPr>
            <b/>
            <sz val="9"/>
            <color indexed="81"/>
            <rFont val="Tahoma"/>
            <family val="2"/>
            <charset val="238"/>
          </rPr>
          <t>iva.vukovic:</t>
        </r>
        <r>
          <rPr>
            <sz val="9"/>
            <color indexed="81"/>
            <rFont val="Tahoma"/>
            <family val="2"/>
            <charset val="238"/>
          </rPr>
          <t xml:space="preserve">
podaci za 2012 su procjena rađena u oktobru 2012, za potrebe planiranja budžeta za 2013.</t>
        </r>
      </text>
    </comment>
    <comment ref="F30" authorId="0">
      <text>
        <r>
          <rPr>
            <b/>
            <sz val="9"/>
            <color indexed="81"/>
            <rFont val="Tahoma"/>
            <family val="2"/>
            <charset val="238"/>
          </rPr>
          <t>iva.vukovic:</t>
        </r>
        <r>
          <rPr>
            <sz val="9"/>
            <color indexed="81"/>
            <rFont val="Tahoma"/>
            <family val="2"/>
            <charset val="238"/>
          </rPr>
          <t xml:space="preserve">
podaci za 2012 su preliminarno ostvarenje/izvrsenje.</t>
        </r>
      </text>
    </comment>
  </commentList>
</comments>
</file>

<file path=xl/sharedStrings.xml><?xml version="1.0" encoding="utf-8"?>
<sst xmlns="http://schemas.openxmlformats.org/spreadsheetml/2006/main" count="1217" uniqueCount="429">
  <si>
    <t>Otplata duga</t>
  </si>
  <si>
    <t>Current revenues</t>
  </si>
  <si>
    <t>Porezi</t>
  </si>
  <si>
    <t>Porez na dohodak fizičkih lica</t>
  </si>
  <si>
    <t>Personal Income Tax</t>
  </si>
  <si>
    <t>Porez na dobit pravnih lica</t>
  </si>
  <si>
    <t>Tax on Profits of Legal Persons</t>
  </si>
  <si>
    <t>Porez na promet nepokretnosti</t>
  </si>
  <si>
    <t xml:space="preserve">Taxes on Property </t>
  </si>
  <si>
    <t>Porez na dodatu vrijednost</t>
  </si>
  <si>
    <t>Value Added Tax</t>
  </si>
  <si>
    <t>Lokalni porezi</t>
  </si>
  <si>
    <t>Akcize</t>
  </si>
  <si>
    <t>Excises</t>
  </si>
  <si>
    <t>Porez na međunarodnu trgovinu i transakcije</t>
  </si>
  <si>
    <t>Tax on International Trade and Transactions</t>
  </si>
  <si>
    <t>Ostali republički porezi</t>
  </si>
  <si>
    <t>Ostali republički prihodi</t>
  </si>
  <si>
    <t>Other Republic Taxes</t>
  </si>
  <si>
    <t>Doprinosi</t>
  </si>
  <si>
    <t>Contributions</t>
  </si>
  <si>
    <t>Doprinosi za penzijsko i invalidsko osiguranje</t>
  </si>
  <si>
    <t>Contributions for Pension and Disability Insurance</t>
  </si>
  <si>
    <t>Doprinosi za zdravstveno osiguranje</t>
  </si>
  <si>
    <t>Contributions for Health Insurance</t>
  </si>
  <si>
    <t>Doprinosi za osiguranje od nezaposlenosti</t>
  </si>
  <si>
    <t>Contributions for Insurance from Unemployment</t>
  </si>
  <si>
    <t>Ostali doprinosi</t>
  </si>
  <si>
    <t>Other contributions</t>
  </si>
  <si>
    <t>Takse</t>
  </si>
  <si>
    <t>Duties</t>
  </si>
  <si>
    <t>Administrativne takse</t>
  </si>
  <si>
    <t>Sudske takse</t>
  </si>
  <si>
    <t>Court duties</t>
  </si>
  <si>
    <t>Boravišne takse</t>
  </si>
  <si>
    <t>Residential duty</t>
  </si>
  <si>
    <t>Lokalne komunalne takse</t>
  </si>
  <si>
    <t>Ostale takse</t>
  </si>
  <si>
    <t>Other duties</t>
  </si>
  <si>
    <t>Naknade</t>
  </si>
  <si>
    <t>Naknade za korišćenje dobara od opšteg interesa</t>
  </si>
  <si>
    <t>Fees for use of goods of common interest</t>
  </si>
  <si>
    <t>Naknade za korišćenje prirodnih dobara</t>
  </si>
  <si>
    <t>Fees for use of natural resources</t>
  </si>
  <si>
    <t>Naknade za korišćenje građevinskog zemljišta</t>
  </si>
  <si>
    <t>Ekološke naknade</t>
  </si>
  <si>
    <t>Ecological fees</t>
  </si>
  <si>
    <t>Naknade za priređivanje igara na sreću</t>
  </si>
  <si>
    <t>Fee for organizing games of chance</t>
  </si>
  <si>
    <t>Naknade za lokalne puteve</t>
  </si>
  <si>
    <t>Naknada za puteve</t>
  </si>
  <si>
    <t>Ostale naknade</t>
  </si>
  <si>
    <t>Other fees</t>
  </si>
  <si>
    <t>Ostali prihodi</t>
  </si>
  <si>
    <t>Other revenues</t>
  </si>
  <si>
    <t>Prihodi od kapitala</t>
  </si>
  <si>
    <t>Revenues from capital</t>
  </si>
  <si>
    <t>Novčane kazne i oduzete imovinske koristi</t>
  </si>
  <si>
    <t>Fines and seized property gains</t>
  </si>
  <si>
    <t>Prihodi koje organi ostvaruju vršenjem svoje djelatnosti</t>
  </si>
  <si>
    <t>Revenues from own activities of government bodies</t>
  </si>
  <si>
    <t xml:space="preserve">Receipts from repayment of loans and funds carried over from previous year </t>
  </si>
  <si>
    <t>Izdaci</t>
  </si>
  <si>
    <t>Tekući izdaci</t>
  </si>
  <si>
    <t>Bruto zarade i doprinosi na teret poslodavca</t>
  </si>
  <si>
    <t>Gross salaries and contributions charged to employer</t>
  </si>
  <si>
    <t>Neto zarade</t>
  </si>
  <si>
    <t>Net salaries</t>
  </si>
  <si>
    <t>Porez na zarade</t>
  </si>
  <si>
    <t>Personal income tax</t>
  </si>
  <si>
    <t>Doprinosi na teret zaposlenog</t>
  </si>
  <si>
    <t>Contributions charged to employee</t>
  </si>
  <si>
    <t>Doprinosi na teret poslodavca</t>
  </si>
  <si>
    <t>Contributions charged to employer</t>
  </si>
  <si>
    <t>Prirez na porez</t>
  </si>
  <si>
    <t>Ostala lična primanja</t>
  </si>
  <si>
    <t>Other personal income</t>
  </si>
  <si>
    <t>Rashodi za materijal i usluge</t>
  </si>
  <si>
    <t>Expenditures for supplies and services</t>
  </si>
  <si>
    <t>Tekuće održavanje</t>
  </si>
  <si>
    <t>Kamate</t>
  </si>
  <si>
    <t>Interests</t>
  </si>
  <si>
    <t>Renta</t>
  </si>
  <si>
    <t>Rent</t>
  </si>
  <si>
    <t>Subvencije</t>
  </si>
  <si>
    <t>Subsidies</t>
  </si>
  <si>
    <t>Ostali izdaci</t>
  </si>
  <si>
    <t>Transferi za socijalnu zaštitu</t>
  </si>
  <si>
    <t>Social security transfers</t>
  </si>
  <si>
    <t>Prava iz oblasti socijalne zaštite</t>
  </si>
  <si>
    <t>Social security related rights</t>
  </si>
  <si>
    <t>Sredstva za tehnološke viškove</t>
  </si>
  <si>
    <t>Funds for redundant labor</t>
  </si>
  <si>
    <t>Prava iz oblasti penzijskog i invalidskog osiguranja</t>
  </si>
  <si>
    <t>Pension and disability insurance rights</t>
  </si>
  <si>
    <t>Ostala prava iz oblasti zdravstvene zaštite</t>
  </si>
  <si>
    <t>Other rights related to health care</t>
  </si>
  <si>
    <t>Ostala prava iz oblasti zdravstvenog osiguranja</t>
  </si>
  <si>
    <t>Other rights related to health care insurance</t>
  </si>
  <si>
    <t>Transferi inst. pojedinicima NVO i javnom sektoru</t>
  </si>
  <si>
    <t>Transferi institucijama pojedinicima nevladinom i javnom sektoru</t>
  </si>
  <si>
    <t xml:space="preserve">Transfers to institutions, individuals, NGO and public sector </t>
  </si>
  <si>
    <t>Transferi javnim institucijama</t>
  </si>
  <si>
    <t>Transfers to public institutions</t>
  </si>
  <si>
    <t>Transferi nevladinim organizacijama</t>
  </si>
  <si>
    <t>Transfers to NGOs</t>
  </si>
  <si>
    <t>Transferi pojedincima</t>
  </si>
  <si>
    <t>Transfers to individuals</t>
  </si>
  <si>
    <t>Transferi opštinama</t>
  </si>
  <si>
    <t>Transferi javnim preduzećima</t>
  </si>
  <si>
    <t>Kapitalni budžet CG</t>
  </si>
  <si>
    <t>Pozajmice i krediti</t>
  </si>
  <si>
    <t>Loans and credits</t>
  </si>
  <si>
    <t>Otplata garancija</t>
  </si>
  <si>
    <t>Repayment of guarantees</t>
  </si>
  <si>
    <t>Otplata neizmirenih obaveza iz prethodnog perioda</t>
  </si>
  <si>
    <t>Otplata obaveza iz prethodnog perioda</t>
  </si>
  <si>
    <t>Repayment of liabilities from previous years</t>
  </si>
  <si>
    <t>Rezerve</t>
  </si>
  <si>
    <t>Reserves</t>
  </si>
  <si>
    <t>Deficit</t>
  </si>
  <si>
    <t>Finansiranje</t>
  </si>
  <si>
    <t>Pozajmice i krediti iz inostranih izvora</t>
  </si>
  <si>
    <t>Donacije</t>
  </si>
  <si>
    <t>Prihodi od privatizacije i prodaje imovine</t>
  </si>
  <si>
    <t>Povećanje/smanjenje depozita</t>
  </si>
  <si>
    <t>Tekuća budžetska potrošnja</t>
  </si>
  <si>
    <t>Budžet Crne Gore</t>
  </si>
  <si>
    <t>Izvorni prihodi</t>
  </si>
  <si>
    <t>Prirez na porez na dohodak</t>
  </si>
  <si>
    <t>Kapitalni izdaci u tekućem budžetu</t>
  </si>
  <si>
    <t>Kapitalni budžet</t>
  </si>
  <si>
    <t>Suficit/ Deficit</t>
  </si>
  <si>
    <t>Primarni deficit</t>
  </si>
  <si>
    <t>Repayment of debt</t>
  </si>
  <si>
    <t>Otplata duga rezidentima</t>
  </si>
  <si>
    <t>Repayment of principal to residents</t>
  </si>
  <si>
    <t>Otplata duga nerezidentima</t>
  </si>
  <si>
    <t>Repayment of principal to nonresidents</t>
  </si>
  <si>
    <t>Repayment of Arrears</t>
  </si>
  <si>
    <t>Repayment of Garantees</t>
  </si>
  <si>
    <t>Nedostajuća sredstva</t>
  </si>
  <si>
    <t>Financing needs</t>
  </si>
  <si>
    <t xml:space="preserve">Financing </t>
  </si>
  <si>
    <t>Pozajmice i krediti iz domaćih izvora</t>
  </si>
  <si>
    <t>Borrowings and credits from domestic sources</t>
  </si>
  <si>
    <t>Borrowings and credits from foreign sources</t>
  </si>
  <si>
    <t>Grants</t>
  </si>
  <si>
    <t>Privatisation revenues</t>
  </si>
  <si>
    <t>Increase/Decrease of deposits</t>
  </si>
  <si>
    <t>% BDP</t>
  </si>
  <si>
    <t>Current maintenace</t>
  </si>
  <si>
    <t>Neto povećanje obaveza</t>
  </si>
  <si>
    <t xml:space="preserve"> mil €</t>
  </si>
  <si>
    <t xml:space="preserve"> % BDP</t>
  </si>
  <si>
    <t>Opštinski prirez</t>
  </si>
  <si>
    <t>Kapitalni izdaci Tekućeg budžeta i Državnih fondova</t>
  </si>
  <si>
    <t>Transferi instit. pojed. NVO i javnom sektoru</t>
  </si>
  <si>
    <t>Kapitalni budžet lokalne samouprave</t>
  </si>
  <si>
    <t>Otplata glavnice rezidentima</t>
  </si>
  <si>
    <t>Otplata glavnice nerezidentima</t>
  </si>
  <si>
    <t>Otplata  obaveza iz prethodnog perioda</t>
  </si>
  <si>
    <t>Korišćenje depozita države</t>
  </si>
  <si>
    <t>Naknade za komunalno opremanje građevinskog zemljišta</t>
  </si>
  <si>
    <t>Kapitalni budzet lokalne samouprave</t>
  </si>
  <si>
    <t>Korišćenje depozita lokalne samouprave</t>
  </si>
  <si>
    <t>Transferi iz budžeta CG</t>
  </si>
  <si>
    <t>% GDP</t>
  </si>
  <si>
    <t>Taxes</t>
  </si>
  <si>
    <t>Fees</t>
  </si>
  <si>
    <t xml:space="preserve">Road fees </t>
  </si>
  <si>
    <t>Current budget expenditures</t>
  </si>
  <si>
    <t>Crnogorski</t>
  </si>
  <si>
    <t>English</t>
  </si>
  <si>
    <t>Transfers to municipalities</t>
  </si>
  <si>
    <t>Transfers to public enterprises</t>
  </si>
  <si>
    <t>Administrative duties</t>
  </si>
  <si>
    <t>Capital budget of Montenegro</t>
  </si>
  <si>
    <t xml:space="preserve">Net increse of liabilities </t>
  </si>
  <si>
    <t>Primary deficit</t>
  </si>
  <si>
    <t>Surtax on PIT</t>
  </si>
  <si>
    <t>Capital outlows of current budget</t>
  </si>
  <si>
    <t>Macroeconomic indicators</t>
  </si>
  <si>
    <t>GDP nominal growth</t>
  </si>
  <si>
    <t>GDP real growth</t>
  </si>
  <si>
    <t>Inflation</t>
  </si>
  <si>
    <t>Import</t>
  </si>
  <si>
    <t>Export</t>
  </si>
  <si>
    <t>Other</t>
  </si>
  <si>
    <t>Current account deficit</t>
  </si>
  <si>
    <t>Domestic loans</t>
  </si>
  <si>
    <t>Fiscal indicators</t>
  </si>
  <si>
    <t>Current public revenues</t>
  </si>
  <si>
    <t>Public expenditure</t>
  </si>
  <si>
    <t>Interest</t>
  </si>
  <si>
    <t>Primary deficit/surplus</t>
  </si>
  <si>
    <t>Government debt</t>
  </si>
  <si>
    <t>Welcome tab</t>
  </si>
  <si>
    <t>MONTENEGRO</t>
  </si>
  <si>
    <t>MINISTRY OF FINANCE</t>
  </si>
  <si>
    <t>CRNA GORA</t>
  </si>
  <si>
    <t>MINISTARSTVO FINANSIJA</t>
  </si>
  <si>
    <t xml:space="preserve">   Javni dug (% BDP)</t>
  </si>
  <si>
    <t xml:space="preserve">   Public debt (% GDP)</t>
  </si>
  <si>
    <t xml:space="preserve">   Javna potrošnja (% BDP)</t>
  </si>
  <si>
    <t>Ažurirano:</t>
  </si>
  <si>
    <t>Updated:</t>
  </si>
  <si>
    <t>Broj stanovnika (Popis 2011)</t>
  </si>
  <si>
    <t>Population (Census 2011)</t>
  </si>
  <si>
    <t>Površina (km²)</t>
  </si>
  <si>
    <t xml:space="preserve">   Inflacija (%)</t>
  </si>
  <si>
    <t xml:space="preserve">   Inflation (%)</t>
  </si>
  <si>
    <t>BDP (mil. €)*</t>
  </si>
  <si>
    <t>Royal Capital</t>
  </si>
  <si>
    <t>Glavni grad</t>
  </si>
  <si>
    <t>Prijestonica</t>
  </si>
  <si>
    <t>Capital</t>
  </si>
  <si>
    <t>Valuta</t>
  </si>
  <si>
    <t>Currency</t>
  </si>
  <si>
    <t>Notice: The information is provided in English and in Montenegrin language</t>
  </si>
  <si>
    <t>Podgorica</t>
  </si>
  <si>
    <t>Cetinje</t>
  </si>
  <si>
    <r>
      <t>Euro (</t>
    </r>
    <r>
      <rPr>
        <sz val="12"/>
        <rFont val="Calibri"/>
        <family val="2"/>
        <charset val="238"/>
      </rPr>
      <t>€</t>
    </r>
    <r>
      <rPr>
        <sz val="12"/>
        <rFont val="Arial"/>
        <family val="2"/>
        <charset val="238"/>
      </rPr>
      <t>)</t>
    </r>
  </si>
  <si>
    <t>Napomena: Informacija je urađena je na engleskom i crnogorskom jeziku</t>
  </si>
  <si>
    <t>*data represent Ministry of Finance forecast</t>
  </si>
  <si>
    <t>Izvor: ZZZ, Monstat, Ministarstvo finansija</t>
  </si>
  <si>
    <t>Source: Employment Office, Monstat, Ministry of Finance</t>
  </si>
  <si>
    <t>2008.</t>
  </si>
  <si>
    <t>2009.</t>
  </si>
  <si>
    <t>2010.</t>
  </si>
  <si>
    <t>2011.</t>
  </si>
  <si>
    <t>2012.</t>
  </si>
  <si>
    <t>2013.</t>
  </si>
  <si>
    <t>2014.</t>
  </si>
  <si>
    <t>Makroekonomski pokazatelji</t>
  </si>
  <si>
    <t>Nominalni rast BDP-a</t>
  </si>
  <si>
    <t>Realni rast BDP-a</t>
  </si>
  <si>
    <t>Inflacija</t>
  </si>
  <si>
    <t xml:space="preserve">Uvoz </t>
  </si>
  <si>
    <t>Izvoz</t>
  </si>
  <si>
    <t>Ostalo</t>
  </si>
  <si>
    <t>Deficit tekućeg računa</t>
  </si>
  <si>
    <t>Neto strane direktne investicije</t>
  </si>
  <si>
    <t>Domaći krediti</t>
  </si>
  <si>
    <t>Fiskalni pokazatelji</t>
  </si>
  <si>
    <t>Izvorni javni prihodi</t>
  </si>
  <si>
    <t>Javna potrošnja</t>
  </si>
  <si>
    <t>Deficit/Suficit</t>
  </si>
  <si>
    <t>Primarni deficit/suficit</t>
  </si>
  <si>
    <t>Državni dug</t>
  </si>
  <si>
    <t>Makroekonomski i fiskalni okvir  (u % BDP-a)</t>
  </si>
  <si>
    <t>Ostvarenje</t>
  </si>
  <si>
    <t>Procjena</t>
  </si>
  <si>
    <t>Osnovni scenario</t>
  </si>
  <si>
    <t>Scenario nižeg rasta</t>
  </si>
  <si>
    <t>Core data tab</t>
  </si>
  <si>
    <t>Macroeconomic and Fiscal Framework (in %GDP)</t>
  </si>
  <si>
    <t>Net foreign investments</t>
  </si>
  <si>
    <t>Actual data</t>
  </si>
  <si>
    <t>Estimate</t>
  </si>
  <si>
    <t>Base scenario</t>
  </si>
  <si>
    <t>Low-growth scenario</t>
  </si>
  <si>
    <t>1 - engleski</t>
  </si>
  <si>
    <t>Central budget tab</t>
  </si>
  <si>
    <t>Central Budget of Montenegro</t>
  </si>
  <si>
    <t>Tax on Profits of Legal Person</t>
  </si>
  <si>
    <t>Primici od otplate kredita i sredstva prenijeta iz prethodne godine</t>
  </si>
  <si>
    <t>Local Government tab</t>
  </si>
  <si>
    <t xml:space="preserve"> % GDP</t>
  </si>
  <si>
    <t>Local Government</t>
  </si>
  <si>
    <t>Lokalna samouprava</t>
  </si>
  <si>
    <t>Current revenues and grants</t>
  </si>
  <si>
    <t>Izvorni prihodi i donacije</t>
  </si>
  <si>
    <t>Tekuća potrošnja lokalne samouprave</t>
  </si>
  <si>
    <t>mil. €</t>
  </si>
  <si>
    <t>Local Taxes</t>
  </si>
  <si>
    <t>Suficit/deficit</t>
  </si>
  <si>
    <t>Izvor: Ministarstvo finansija Crne Gore</t>
  </si>
  <si>
    <t>Source: Ministry of Finance of Montenegro</t>
  </si>
  <si>
    <t>Residential duties</t>
  </si>
  <si>
    <t>Local road fees</t>
  </si>
  <si>
    <t>Current local government expenditure</t>
  </si>
  <si>
    <t>Surtaxe on PIT</t>
  </si>
  <si>
    <t>Current maintenance</t>
  </si>
  <si>
    <t>Lolacl utility duties</t>
  </si>
  <si>
    <t>Sourse: Ministry of Finance of Montenegro</t>
  </si>
  <si>
    <t>Deposits of local government</t>
  </si>
  <si>
    <t>Transfers from the Central Budget</t>
  </si>
  <si>
    <t>Fees for usage of construction land</t>
  </si>
  <si>
    <t>Fees for municipal residental land</t>
  </si>
  <si>
    <t>Public expenditure tab</t>
  </si>
  <si>
    <t>Tekuća javna potrošnja</t>
  </si>
  <si>
    <t>Kapitalni izdaci</t>
  </si>
  <si>
    <t>Local taxes</t>
  </si>
  <si>
    <t>Public expenditures</t>
  </si>
  <si>
    <t>Current public expenditures</t>
  </si>
  <si>
    <t>Capital Budget of Montenegro</t>
  </si>
  <si>
    <t>Capital Budget of Local Government</t>
  </si>
  <si>
    <t>Surplus/deficit</t>
  </si>
  <si>
    <t>Financing</t>
  </si>
  <si>
    <t>Privatisation revenues or selling property</t>
  </si>
  <si>
    <t xml:space="preserve">   Public expenditure (% GDP)</t>
  </si>
  <si>
    <t>Stopa nezaposlenosti (%)</t>
  </si>
  <si>
    <t>Unemployment rate (%)</t>
  </si>
  <si>
    <t>Januar</t>
  </si>
  <si>
    <t>Februar</t>
  </si>
  <si>
    <t>Mart</t>
  </si>
  <si>
    <t>April</t>
  </si>
  <si>
    <t>Maj</t>
  </si>
  <si>
    <t>Jun</t>
  </si>
  <si>
    <t>Jul</t>
  </si>
  <si>
    <t>Avgust</t>
  </si>
  <si>
    <t>Septembar</t>
  </si>
  <si>
    <t>Oktobar</t>
  </si>
  <si>
    <t>Novembar</t>
  </si>
  <si>
    <t>Decembar</t>
  </si>
  <si>
    <t>Porez na imovinu</t>
  </si>
  <si>
    <t xml:space="preserve">Akcize </t>
  </si>
  <si>
    <t>Porez na međ. trgov. i transakcije</t>
  </si>
  <si>
    <t>Doprinosi za PIO</t>
  </si>
  <si>
    <t>Doprinosi za zdravstvo</t>
  </si>
  <si>
    <t>Doprinosi za nezaposlene</t>
  </si>
  <si>
    <t>Naknada za kor. prirodnih dobara</t>
  </si>
  <si>
    <t>Naknade za priređ.  igara na sreću</t>
  </si>
  <si>
    <t>Naknade za puteve</t>
  </si>
  <si>
    <t>Prihodi koje organi ostvaruju vršenjem svoje djel.</t>
  </si>
  <si>
    <t>Monthly plan tab</t>
  </si>
  <si>
    <t>January</t>
  </si>
  <si>
    <t>February</t>
  </si>
  <si>
    <t>March</t>
  </si>
  <si>
    <t>May</t>
  </si>
  <si>
    <t>June</t>
  </si>
  <si>
    <t>July</t>
  </si>
  <si>
    <t>August</t>
  </si>
  <si>
    <t>September</t>
  </si>
  <si>
    <t>October</t>
  </si>
  <si>
    <t>November</t>
  </si>
  <si>
    <t>December</t>
  </si>
  <si>
    <t>Izvršenje budžeta, po mjesecima</t>
  </si>
  <si>
    <t>Nakn. za koriš. dob. od opš. int.</t>
  </si>
  <si>
    <t>Prihodi od privatizacije</t>
  </si>
  <si>
    <t>Analitics tab</t>
  </si>
  <si>
    <t>*podaci su procjena Ministarstva finansija</t>
  </si>
  <si>
    <t>Source: Ministry of Finance, Central Bank, Monstat</t>
  </si>
  <si>
    <t>Izvor: Ministarstvo finansija, Centralna banka, Monstat</t>
  </si>
  <si>
    <t>Budget execution, by months</t>
  </si>
  <si>
    <t>Plan</t>
  </si>
  <si>
    <t>Analitika ostvarenja</t>
  </si>
  <si>
    <t>Execution analitics</t>
  </si>
  <si>
    <t>Naknada za topli obrok</t>
  </si>
  <si>
    <t>Transferi institucijama, pojedincima, nevladinom i javnom sektoru</t>
  </si>
  <si>
    <t>Otplata dugova</t>
  </si>
  <si>
    <t>Otplata hartija od vrijednosti i kredita rezidentima</t>
  </si>
  <si>
    <t>Otplata hartija od vrijednosti i kredita nerezidentima</t>
  </si>
  <si>
    <t>Otplata obaveza iz predhodnih godina</t>
  </si>
  <si>
    <t>O P I S</t>
  </si>
  <si>
    <t>Prava iz oblasti PIO</t>
  </si>
  <si>
    <t>Ostala prava iz oblasti zdravstvene zastite</t>
  </si>
  <si>
    <t>preliminarni podaci</t>
  </si>
  <si>
    <t>preliminary data</t>
  </si>
  <si>
    <t>Execution</t>
  </si>
  <si>
    <t>Expenditures</t>
  </si>
  <si>
    <t>Current expenditures</t>
  </si>
  <si>
    <t>Other expenditures</t>
  </si>
  <si>
    <t>Capital expenditures</t>
  </si>
  <si>
    <t>Capital expenditures of Current Budget and State Funds</t>
  </si>
  <si>
    <t>Public debt</t>
  </si>
  <si>
    <t>Ukupno javni dug</t>
  </si>
  <si>
    <t>Dug prema rezidentima</t>
  </si>
  <si>
    <t>Dug prema nerezidentima</t>
  </si>
  <si>
    <t>I kvartal</t>
  </si>
  <si>
    <t>II kvartal</t>
  </si>
  <si>
    <t>III kvartal</t>
  </si>
  <si>
    <t>IV kvartal</t>
  </si>
  <si>
    <t>Stanje javnog duga, na kraju perioda</t>
  </si>
  <si>
    <t>Public debt, at the end of the period</t>
  </si>
  <si>
    <t>Debt to residents</t>
  </si>
  <si>
    <t>Debt to nonresidents</t>
  </si>
  <si>
    <t>Stanje javnog duga, kvartalno</t>
  </si>
  <si>
    <t xml:space="preserve">Public debt, quaterly </t>
  </si>
  <si>
    <t>I quater</t>
  </si>
  <si>
    <t>II quater</t>
  </si>
  <si>
    <t>III quater</t>
  </si>
  <si>
    <t>IV quater</t>
  </si>
  <si>
    <t>Stanje javnog duga, po mjesecima</t>
  </si>
  <si>
    <t>Public debt, monthly</t>
  </si>
  <si>
    <t>-</t>
  </si>
  <si>
    <t>ažurirano po završnom, 29-05-2012</t>
  </si>
  <si>
    <t>Area (km²)</t>
  </si>
  <si>
    <t>GDP (mil. €)*</t>
  </si>
  <si>
    <r>
      <t xml:space="preserve">BDP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</si>
  <si>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r>
      <t xml:space="preserve">GDP </t>
    </r>
    <r>
      <rPr>
        <i/>
        <sz val="10"/>
        <rFont val="Calibri"/>
        <family val="2"/>
        <charset val="238"/>
        <scheme val="minor"/>
      </rPr>
      <t>per capita (</t>
    </r>
    <r>
      <rPr>
        <sz val="10"/>
        <rFont val="Calibri"/>
        <family val="2"/>
        <charset val="238"/>
        <scheme val="minor"/>
      </rPr>
      <t>€</t>
    </r>
    <r>
      <rPr>
        <i/>
        <sz val="10"/>
        <rFont val="Calibri"/>
        <family val="2"/>
        <charset val="238"/>
        <scheme val="minor"/>
      </rPr>
      <t>)*</t>
    </r>
  </si>
  <si>
    <t>Prosječna neto zarada (€)</t>
  </si>
  <si>
    <t>Average net wage (€)</t>
  </si>
  <si>
    <t>BDP (u mil. €)</t>
  </si>
  <si>
    <t>GDP (mil. €)</t>
  </si>
  <si>
    <t>Capital ouflows and capital budget</t>
  </si>
  <si>
    <t>Deficit/Surplus</t>
  </si>
  <si>
    <t>Deficit/Suficit (bez garancija)</t>
  </si>
  <si>
    <t>Primarni deficit/suficit (bez garancija)</t>
  </si>
  <si>
    <t>Deficit/Surplus (without Guarantees)</t>
  </si>
  <si>
    <t>Primary deficit/surplus (without Guarantees)</t>
  </si>
  <si>
    <t>Q1</t>
  </si>
  <si>
    <t>Q2</t>
  </si>
  <si>
    <t>Q3</t>
  </si>
  <si>
    <t>Q4</t>
  </si>
  <si>
    <t>Apsolutno odstupanje u odnosu na plan</t>
  </si>
  <si>
    <t>Apsolutno odstupanje</t>
  </si>
  <si>
    <t>Bankarski depoziti (domaći)</t>
  </si>
  <si>
    <t>Bank deposits (domestic)</t>
  </si>
  <si>
    <t>Jan- Dec 2012</t>
  </si>
  <si>
    <t>Plan according to Budget Law for 2013</t>
  </si>
  <si>
    <t>Plan prema Zakonu o Budžetu za 2013. godinu</t>
  </si>
  <si>
    <t>*preliminarni podaci</t>
  </si>
  <si>
    <t>2012*</t>
  </si>
  <si>
    <t>preliminary</t>
  </si>
  <si>
    <t>Napomena: Podaci za 2012 preliminarni.</t>
  </si>
  <si>
    <t xml:space="preserve">Notice: Data on General Government for 2012 are preliminary. </t>
  </si>
  <si>
    <t>Plan for 2013</t>
  </si>
  <si>
    <t>Plan 2013</t>
  </si>
  <si>
    <t>Mjesečni plan za 2013. godinu</t>
  </si>
  <si>
    <t>Plan for 2013, by months</t>
  </si>
  <si>
    <t>Execution for 2013</t>
  </si>
  <si>
    <t>Jan - Dec 2013</t>
  </si>
  <si>
    <t>Jan - Feb 2013</t>
  </si>
  <si>
    <t xml:space="preserve">Podatke pripremila: </t>
  </si>
  <si>
    <t xml:space="preserve">    Iva Vuković    </t>
  </si>
  <si>
    <t>Jan- April 2013</t>
  </si>
  <si>
    <t>April 2013</t>
  </si>
</sst>
</file>

<file path=xl/styles.xml><?xml version="1.0" encoding="utf-8"?>
<styleSheet xmlns="http://schemas.openxmlformats.org/spreadsheetml/2006/main">
  <numFmts count="21">
    <numFmt numFmtId="164" formatCode="_-* #,##0.00\ &quot;€&quot;_-;\-* #,##0.00\ &quot;€&quot;_-;_-* &quot;-&quot;??\ &quot;€&quot;_-;_-@_-"/>
    <numFmt numFmtId="165" formatCode="0.00,,"/>
    <numFmt numFmtId="166" formatCode="0.0000"/>
    <numFmt numFmtId="167" formatCode="0.0,,"/>
    <numFmt numFmtId="168" formatCode="#,##0.0"/>
    <numFmt numFmtId="169" formatCode="&quot;   &quot;@"/>
    <numFmt numFmtId="170" formatCode="&quot;      &quot;@"/>
    <numFmt numFmtId="171" formatCode="&quot;         &quot;@"/>
    <numFmt numFmtId="172" formatCode="&quot;            &quot;@"/>
    <numFmt numFmtId="173" formatCode="[&gt;0.05]#,##0.0;[&lt;-0.05]\-#,##0.0;\-\-&quot; &quot;;"/>
    <numFmt numFmtId="174" formatCode="[&gt;0.5]#,##0;[&lt;-0.5]\-#,##0;\-\-&quot; &quot;;"/>
    <numFmt numFmtId="175" formatCode="[Black]#,##0.0;[Black]\-#,##0.0;;"/>
    <numFmt numFmtId="176" formatCode="#,##0.000"/>
    <numFmt numFmtId="177" formatCode="0.000000000"/>
    <numFmt numFmtId="178" formatCode="0,000,,"/>
    <numFmt numFmtId="179" formatCode="0.0"/>
    <numFmt numFmtId="180" formatCode="#,##0.00,,"/>
    <numFmt numFmtId="181" formatCode="#,##0.0,,"/>
    <numFmt numFmtId="182" formatCode="0.0000000"/>
    <numFmt numFmtId="183" formatCode="0.00000000"/>
    <numFmt numFmtId="184" formatCode="dd/mm/yy;@"/>
  </numFmts>
  <fonts count="96">
    <font>
      <sz val="10"/>
      <name val="Arial"/>
    </font>
    <font>
      <sz val="11"/>
      <color theme="1"/>
      <name val="Calibri"/>
      <family val="2"/>
      <charset val="238"/>
      <scheme val="minor"/>
    </font>
    <font>
      <sz val="8"/>
      <name val="Arial"/>
      <family val="2"/>
      <charset val="238"/>
    </font>
    <font>
      <sz val="8"/>
      <name val="Arial"/>
      <family val="2"/>
    </font>
    <font>
      <b/>
      <sz val="8"/>
      <name val="Arial"/>
      <family val="2"/>
    </font>
    <font>
      <b/>
      <sz val="7"/>
      <name val="Arial"/>
      <family val="2"/>
    </font>
    <font>
      <sz val="8"/>
      <name val="Arial Narrow"/>
      <family val="2"/>
    </font>
    <font>
      <sz val="7"/>
      <name val="Arial"/>
      <family val="2"/>
    </font>
    <font>
      <b/>
      <sz val="10"/>
      <name val="Arial"/>
      <family val="2"/>
    </font>
    <font>
      <sz val="7"/>
      <color indexed="18"/>
      <name val="Arial"/>
      <family val="2"/>
    </font>
    <font>
      <sz val="10"/>
      <name val="Times New Roman"/>
      <family val="1"/>
    </font>
    <font>
      <i/>
      <sz val="7"/>
      <color indexed="18"/>
      <name val="Arial"/>
      <family val="2"/>
    </font>
    <font>
      <b/>
      <sz val="10"/>
      <name val="Arial"/>
      <family val="2"/>
      <charset val="238"/>
    </font>
    <font>
      <b/>
      <sz val="7"/>
      <name val="Arial"/>
      <family val="2"/>
      <charset val="238"/>
    </font>
    <font>
      <b/>
      <sz val="10"/>
      <name val="Century Gothic"/>
      <family val="2"/>
    </font>
    <font>
      <sz val="10"/>
      <name val="Century Gothic"/>
      <family val="2"/>
    </font>
    <font>
      <sz val="10"/>
      <name val="Arial"/>
      <family val="2"/>
      <charset val="238"/>
    </font>
    <font>
      <sz val="10"/>
      <name val="Arial"/>
      <family val="2"/>
      <charset val="238"/>
    </font>
    <font>
      <sz val="11"/>
      <name val="Arial"/>
      <family val="2"/>
      <charset val="238"/>
    </font>
    <font>
      <sz val="10"/>
      <name val="Century Gothic"/>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5"/>
      <name val="Arial"/>
      <family val="2"/>
    </font>
    <font>
      <sz val="6"/>
      <name val="Arial"/>
      <family val="2"/>
    </font>
    <font>
      <i/>
      <sz val="8"/>
      <name val="Arial"/>
      <family val="2"/>
    </font>
    <font>
      <b/>
      <i/>
      <sz val="8"/>
      <name val="Arial"/>
      <family val="2"/>
    </font>
    <font>
      <sz val="10"/>
      <name val="Arial"/>
      <family val="2"/>
    </font>
    <font>
      <sz val="8"/>
      <color indexed="9"/>
      <name val="Arial"/>
      <family val="2"/>
    </font>
    <font>
      <sz val="7"/>
      <name val="Century Gothic"/>
      <family val="2"/>
    </font>
    <font>
      <b/>
      <sz val="7"/>
      <name val="Century Gothic"/>
      <family val="2"/>
    </font>
    <font>
      <sz val="7"/>
      <color indexed="18"/>
      <name val="Century Gothic"/>
      <family val="2"/>
    </font>
    <font>
      <i/>
      <sz val="7"/>
      <color indexed="18"/>
      <name val="Century Gothic"/>
      <family val="2"/>
    </font>
    <font>
      <sz val="10"/>
      <color rgb="FFFF0000"/>
      <name val="Arial"/>
      <family val="2"/>
      <charset val="238"/>
    </font>
    <font>
      <sz val="10"/>
      <name val="Calibri"/>
      <family val="2"/>
      <charset val="238"/>
      <scheme val="minor"/>
    </font>
    <font>
      <b/>
      <sz val="8"/>
      <color rgb="FF000000"/>
      <name val="Calibri"/>
      <family val="2"/>
      <charset val="238"/>
    </font>
    <font>
      <sz val="8"/>
      <color rgb="FF000000"/>
      <name val="Calibri"/>
      <family val="2"/>
      <charset val="238"/>
    </font>
    <font>
      <sz val="12"/>
      <name val="Arial"/>
      <family val="2"/>
      <charset val="238"/>
    </font>
    <font>
      <sz val="12"/>
      <name val="Calibri"/>
      <family val="2"/>
      <charset val="238"/>
    </font>
    <font>
      <i/>
      <sz val="8"/>
      <name val="Arial"/>
      <family val="2"/>
      <charset val="238"/>
    </font>
    <font>
      <b/>
      <i/>
      <sz val="10"/>
      <name val="Arial"/>
      <family val="2"/>
      <charset val="238"/>
    </font>
    <font>
      <sz val="10"/>
      <color rgb="FF000000"/>
      <name val="Arial"/>
      <family val="2"/>
      <charset val="238"/>
    </font>
    <font>
      <sz val="10"/>
      <color theme="0"/>
      <name val="Arial"/>
      <family val="2"/>
      <charset val="238"/>
    </font>
    <font>
      <sz val="7"/>
      <name val="Arial"/>
      <family val="2"/>
      <charset val="238"/>
    </font>
    <font>
      <b/>
      <i/>
      <sz val="8"/>
      <name val="Arial"/>
      <family val="2"/>
      <charset val="238"/>
    </font>
    <font>
      <sz val="12"/>
      <color theme="0"/>
      <name val="Arial"/>
      <family val="2"/>
      <charset val="238"/>
    </font>
    <font>
      <b/>
      <sz val="12"/>
      <color theme="0"/>
      <name val="Arial"/>
      <family val="2"/>
      <charset val="238"/>
    </font>
    <font>
      <sz val="12"/>
      <color theme="4" tint="-0.249977111117893"/>
      <name val="Arial"/>
      <family val="2"/>
      <charset val="238"/>
    </font>
    <font>
      <sz val="12"/>
      <color theme="5" tint="-0.249977111117893"/>
      <name val="Arial"/>
      <family val="2"/>
      <charset val="238"/>
    </font>
    <font>
      <sz val="12"/>
      <color theme="6" tint="-0.249977111117893"/>
      <name val="Arial"/>
      <family val="2"/>
      <charset val="238"/>
    </font>
    <font>
      <b/>
      <sz val="10"/>
      <color theme="5" tint="-0.249977111117893"/>
      <name val="Arial"/>
      <family val="2"/>
      <charset val="238"/>
    </font>
    <font>
      <sz val="10"/>
      <color theme="5" tint="-0.249977111117893"/>
      <name val="Arial"/>
      <family val="2"/>
      <charset val="238"/>
    </font>
    <font>
      <b/>
      <sz val="10"/>
      <color theme="6" tint="-0.499984740745262"/>
      <name val="Arial"/>
      <family val="2"/>
      <charset val="238"/>
    </font>
    <font>
      <sz val="10"/>
      <color theme="6" tint="-0.499984740745262"/>
      <name val="Arial"/>
      <family val="2"/>
      <charset val="238"/>
    </font>
    <font>
      <b/>
      <sz val="12"/>
      <name val="Arial"/>
      <family val="2"/>
      <charset val="238"/>
    </font>
    <font>
      <sz val="12"/>
      <color theme="9" tint="-0.499984740745262"/>
      <name val="Arial"/>
      <family val="2"/>
      <charset val="238"/>
    </font>
    <font>
      <b/>
      <sz val="10"/>
      <name val="Century Gothic"/>
      <family val="2"/>
      <charset val="238"/>
    </font>
    <font>
      <i/>
      <sz val="8"/>
      <color theme="4" tint="-0.249977111117893"/>
      <name val="Arial"/>
      <family val="2"/>
      <charset val="238"/>
    </font>
    <font>
      <i/>
      <sz val="8"/>
      <color theme="6" tint="-0.499984740745262"/>
      <name val="Arial"/>
      <family val="2"/>
      <charset val="238"/>
    </font>
    <font>
      <i/>
      <sz val="8"/>
      <color theme="5" tint="-0.249977111117893"/>
      <name val="Arial"/>
      <family val="2"/>
      <charset val="238"/>
    </font>
    <font>
      <sz val="12"/>
      <color theme="1" tint="0.34998626667073579"/>
      <name val="Arial"/>
      <family val="2"/>
      <charset val="238"/>
    </font>
    <font>
      <i/>
      <sz val="8"/>
      <color theme="1" tint="0.34998626667073579"/>
      <name val="Arial"/>
      <family val="2"/>
      <charset val="238"/>
    </font>
    <font>
      <sz val="12"/>
      <color theme="3" tint="-0.249977111117893"/>
      <name val="Arial"/>
      <family val="2"/>
      <charset val="238"/>
    </font>
    <font>
      <b/>
      <sz val="10"/>
      <color theme="4" tint="-0.249977111117893"/>
      <name val="Arial"/>
      <family val="2"/>
      <charset val="238"/>
    </font>
    <font>
      <sz val="10"/>
      <color theme="4" tint="-0.249977111117893"/>
      <name val="Arial"/>
      <family val="2"/>
      <charset val="238"/>
    </font>
    <font>
      <b/>
      <sz val="10"/>
      <color indexed="62"/>
      <name val="Arial"/>
      <family val="2"/>
      <charset val="238"/>
    </font>
    <font>
      <sz val="10"/>
      <color rgb="FF323E1A"/>
      <name val="Arial"/>
      <family val="2"/>
      <charset val="238"/>
    </font>
    <font>
      <sz val="10"/>
      <color theme="0"/>
      <name val="Arial"/>
      <family val="2"/>
    </font>
    <font>
      <b/>
      <sz val="10"/>
      <name val="Calibri"/>
      <family val="2"/>
      <charset val="238"/>
      <scheme val="minor"/>
    </font>
    <font>
      <i/>
      <sz val="10"/>
      <name val="Calibri"/>
      <family val="2"/>
      <charset val="238"/>
      <scheme val="minor"/>
    </font>
    <font>
      <b/>
      <sz val="10"/>
      <color rgb="FFC00000"/>
      <name val="Arial"/>
      <family val="2"/>
      <charset val="238"/>
    </font>
    <font>
      <sz val="10"/>
      <color rgb="FFC00000"/>
      <name val="Arial"/>
      <family val="2"/>
      <charset val="238"/>
    </font>
    <font>
      <i/>
      <sz val="10"/>
      <name val="Arial"/>
      <family val="2"/>
      <charset val="238"/>
    </font>
    <font>
      <sz val="12"/>
      <color rgb="FFC00000"/>
      <name val="Arial"/>
      <family val="2"/>
      <charset val="238"/>
    </font>
    <font>
      <sz val="10"/>
      <color theme="3" tint="-0.249977111117893"/>
      <name val="Arial"/>
      <family val="2"/>
      <charset val="238"/>
    </font>
    <font>
      <b/>
      <sz val="10"/>
      <color theme="3" tint="-0.249977111117893"/>
      <name val="Arial"/>
      <family val="2"/>
      <charset val="238"/>
    </font>
    <font>
      <sz val="11"/>
      <color rgb="FF000000"/>
      <name val="Calibri"/>
      <family val="2"/>
      <charset val="238"/>
      <scheme val="minor"/>
    </font>
    <font>
      <sz val="11"/>
      <name val="Calibri"/>
      <family val="2"/>
      <charset val="238"/>
      <scheme val="minor"/>
    </font>
    <font>
      <i/>
      <sz val="11"/>
      <name val="Calibri"/>
      <family val="2"/>
      <charset val="238"/>
      <scheme val="minor"/>
    </font>
    <font>
      <i/>
      <sz val="11"/>
      <color rgb="FF000000"/>
      <name val="Calibri"/>
      <family val="2"/>
      <charset val="238"/>
      <scheme val="minor"/>
    </font>
    <font>
      <i/>
      <sz val="11"/>
      <color rgb="FFFF0000"/>
      <name val="Calibri"/>
      <family val="2"/>
      <charset val="238"/>
      <scheme val="minor"/>
    </font>
    <font>
      <sz val="11"/>
      <color theme="0"/>
      <name val="Calibri"/>
      <family val="2"/>
      <charset val="238"/>
      <scheme val="minor"/>
    </font>
    <font>
      <sz val="11"/>
      <color rgb="FF9C0006"/>
      <name val="Calibri"/>
      <family val="2"/>
      <charset val="238"/>
      <scheme val="minor"/>
    </font>
    <font>
      <i/>
      <sz val="11"/>
      <color theme="1"/>
      <name val="Calibri"/>
      <family val="2"/>
      <charset val="238"/>
      <scheme val="minor"/>
    </font>
    <font>
      <sz val="9"/>
      <name val="Century Gothic"/>
      <family val="2"/>
    </font>
    <font>
      <i/>
      <sz val="11"/>
      <color theme="1"/>
      <name val="Calibri"/>
      <family val="2"/>
      <scheme val="minor"/>
    </font>
    <font>
      <b/>
      <sz val="10"/>
      <color rgb="FF323E1A"/>
      <name val="Arial"/>
      <family val="2"/>
      <charset val="238"/>
    </font>
    <font>
      <sz val="10"/>
      <color rgb="FFFF0000"/>
      <name val="Arial"/>
      <family val="2"/>
    </font>
    <font>
      <sz val="9"/>
      <color indexed="81"/>
      <name val="Tahoma"/>
      <family val="2"/>
      <charset val="238"/>
    </font>
    <font>
      <b/>
      <sz val="9"/>
      <color indexed="81"/>
      <name val="Tahoma"/>
      <family val="2"/>
      <charset val="238"/>
    </font>
    <font>
      <u/>
      <sz val="10"/>
      <name val="Arial"/>
      <family val="2"/>
      <charset val="238"/>
    </font>
  </fonts>
  <fills count="24">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theme="2"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499984740745262"/>
        <bgColor indexed="64"/>
      </patternFill>
    </fill>
    <fill>
      <patternFill patternType="solid">
        <fgColor theme="6" tint="0.59999389629810485"/>
        <bgColor indexed="64"/>
      </patternFill>
    </fill>
    <fill>
      <patternFill patternType="solid">
        <fgColor theme="2" tint="-0.749992370372631"/>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3"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323E1A"/>
        <bgColor indexed="64"/>
      </patternFill>
    </fill>
    <fill>
      <patternFill patternType="solid">
        <fgColor theme="2" tint="-9.9978637043366805E-2"/>
        <bgColor indexed="64"/>
      </patternFill>
    </fill>
    <fill>
      <patternFill patternType="solid">
        <fgColor theme="2"/>
        <bgColor indexed="64"/>
      </patternFill>
    </fill>
    <fill>
      <patternFill patternType="solid">
        <fgColor rgb="FF910000"/>
        <bgColor indexed="64"/>
      </patternFill>
    </fill>
    <fill>
      <patternFill patternType="solid">
        <fgColor rgb="FFFFC7CE"/>
      </patternFill>
    </fill>
    <fill>
      <patternFill patternType="solid">
        <fgColor rgb="FFFFFF00"/>
        <bgColor indexed="64"/>
      </patternFill>
    </fill>
    <fill>
      <patternFill patternType="solid">
        <fgColor indexed="9"/>
        <bgColor indexed="64"/>
      </patternFill>
    </fill>
  </fills>
  <borders count="95">
    <border>
      <left/>
      <right/>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double">
        <color indexed="64"/>
      </bottom>
      <diagonal/>
    </border>
    <border>
      <left style="double">
        <color indexed="64"/>
      </left>
      <right/>
      <top style="double">
        <color indexed="64"/>
      </top>
      <bottom style="double">
        <color indexed="64"/>
      </bottom>
      <diagonal/>
    </border>
    <border>
      <left style="double">
        <color indexed="64"/>
      </left>
      <right style="double">
        <color indexed="64"/>
      </right>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bottom style="double">
        <color indexed="64"/>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double">
        <color indexed="64"/>
      </top>
      <bottom style="double">
        <color indexed="64"/>
      </bottom>
      <diagonal/>
    </border>
    <border>
      <left/>
      <right style="double">
        <color indexed="64"/>
      </right>
      <top/>
      <bottom/>
      <diagonal/>
    </border>
    <border>
      <left style="double">
        <color indexed="64"/>
      </left>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style="thin">
        <color indexed="64"/>
      </top>
      <bottom style="double">
        <color indexed="64"/>
      </bottom>
      <diagonal/>
    </border>
    <border>
      <left/>
      <right/>
      <top/>
      <bottom style="thin">
        <color indexed="64"/>
      </bottom>
      <diagonal/>
    </border>
    <border>
      <left style="double">
        <color indexed="64"/>
      </left>
      <right/>
      <top/>
      <bottom/>
      <diagonal/>
    </border>
    <border>
      <left style="thin">
        <color indexed="64"/>
      </left>
      <right style="thin">
        <color indexed="64"/>
      </right>
      <top/>
      <bottom/>
      <diagonal/>
    </border>
    <border>
      <left style="double">
        <color indexed="64"/>
      </left>
      <right style="double">
        <color indexed="64"/>
      </right>
      <top style="double">
        <color indexed="64"/>
      </top>
      <bottom/>
      <diagonal/>
    </border>
    <border>
      <left style="double">
        <color indexed="64"/>
      </left>
      <right style="double">
        <color indexed="64"/>
      </right>
      <top/>
      <bottom style="double">
        <color indexed="64"/>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bottom style="thin">
        <color indexed="64"/>
      </bottom>
      <diagonal/>
    </border>
    <border>
      <left/>
      <right style="double">
        <color indexed="64"/>
      </right>
      <top style="thin">
        <color indexed="64"/>
      </top>
      <bottom style="thin">
        <color indexed="64"/>
      </bottom>
      <diagonal/>
    </border>
    <border>
      <left/>
      <right/>
      <top style="thin">
        <color indexed="64"/>
      </top>
      <bottom/>
      <diagonal/>
    </border>
    <border>
      <left/>
      <right style="double">
        <color indexed="64"/>
      </right>
      <top style="thin">
        <color indexed="64"/>
      </top>
      <bottom style="double">
        <color indexed="64"/>
      </bottom>
      <diagonal/>
    </border>
    <border>
      <left style="double">
        <color indexed="64"/>
      </left>
      <right/>
      <top style="double">
        <color indexed="64"/>
      </top>
      <bottom style="hair">
        <color indexed="64"/>
      </bottom>
      <diagonal/>
    </border>
    <border>
      <left/>
      <right style="double">
        <color indexed="64"/>
      </right>
      <top style="double">
        <color indexed="64"/>
      </top>
      <bottom style="hair">
        <color indexed="64"/>
      </bottom>
      <diagonal/>
    </border>
    <border>
      <left/>
      <right/>
      <top style="double">
        <color indexed="64"/>
      </top>
      <bottom style="hair">
        <color indexed="64"/>
      </bottom>
      <diagonal/>
    </border>
    <border>
      <left style="double">
        <color indexed="64"/>
      </left>
      <right style="double">
        <color indexed="64"/>
      </right>
      <top style="double">
        <color indexed="64"/>
      </top>
      <bottom style="dotted">
        <color indexed="64"/>
      </bottom>
      <diagonal/>
    </border>
    <border>
      <left/>
      <right style="thin">
        <color indexed="64"/>
      </right>
      <top style="double">
        <color indexed="64"/>
      </top>
      <bottom style="double">
        <color indexed="64"/>
      </bottom>
      <diagonal/>
    </border>
    <border>
      <left/>
      <right style="thin">
        <color indexed="64"/>
      </right>
      <top/>
      <bottom/>
      <diagonal/>
    </border>
    <border>
      <left/>
      <right style="double">
        <color indexed="64"/>
      </right>
      <top style="double">
        <color indexed="64"/>
      </top>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thin">
        <color indexed="64"/>
      </left>
      <right/>
      <top style="double">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thin">
        <color indexed="64"/>
      </bottom>
      <diagonal/>
    </border>
    <border>
      <left/>
      <right style="thin">
        <color indexed="64"/>
      </right>
      <top/>
      <bottom style="double">
        <color indexed="64"/>
      </bottom>
      <diagonal/>
    </border>
    <border>
      <left style="double">
        <color indexed="64"/>
      </left>
      <right style="thin">
        <color indexed="64"/>
      </right>
      <top style="hair">
        <color indexed="64"/>
      </top>
      <bottom style="double">
        <color indexed="64"/>
      </bottom>
      <diagonal/>
    </border>
    <border>
      <left style="thin">
        <color indexed="64"/>
      </left>
      <right style="double">
        <color indexed="64"/>
      </right>
      <top style="double">
        <color indexed="64"/>
      </top>
      <bottom/>
      <diagonal/>
    </border>
    <border>
      <left style="double">
        <color indexed="64"/>
      </left>
      <right style="double">
        <color indexed="64"/>
      </right>
      <top/>
      <bottom/>
      <diagonal/>
    </border>
    <border>
      <left style="thin">
        <color indexed="64"/>
      </left>
      <right style="thin">
        <color indexed="64"/>
      </right>
      <top style="double">
        <color indexed="64"/>
      </top>
      <bottom/>
      <diagonal/>
    </border>
    <border>
      <left/>
      <right style="thin">
        <color indexed="64"/>
      </right>
      <top style="double">
        <color indexed="64"/>
      </top>
      <bottom/>
      <diagonal/>
    </border>
    <border>
      <left style="thin">
        <color indexed="64"/>
      </left>
      <right style="double">
        <color indexed="64"/>
      </right>
      <top/>
      <bottom style="double">
        <color indexed="64"/>
      </bottom>
      <diagonal/>
    </border>
    <border>
      <left style="double">
        <color indexed="64"/>
      </left>
      <right style="thin">
        <color indexed="64"/>
      </right>
      <top style="dotted">
        <color indexed="64"/>
      </top>
      <bottom style="double">
        <color indexed="64"/>
      </bottom>
      <diagonal/>
    </border>
    <border>
      <left style="thin">
        <color indexed="64"/>
      </left>
      <right style="double">
        <color indexed="64"/>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top/>
      <bottom style="double">
        <color indexed="64"/>
      </bottom>
      <diagonal/>
    </border>
    <border>
      <left style="thin">
        <color indexed="64"/>
      </left>
      <right/>
      <top style="hair">
        <color indexed="64"/>
      </top>
      <bottom style="double">
        <color indexed="64"/>
      </bottom>
      <diagonal/>
    </border>
    <border>
      <left style="thin">
        <color indexed="64"/>
      </left>
      <right/>
      <top style="double">
        <color indexed="64"/>
      </top>
      <bottom style="double">
        <color indexed="64"/>
      </bottom>
      <diagonal/>
    </border>
    <border>
      <left style="double">
        <color indexed="64"/>
      </left>
      <right style="double">
        <color indexed="64"/>
      </right>
      <top style="hair">
        <color indexed="64"/>
      </top>
      <bottom style="double">
        <color indexed="64"/>
      </bottom>
      <diagonal/>
    </border>
    <border>
      <left/>
      <right style="double">
        <color indexed="64"/>
      </right>
      <top style="hair">
        <color indexed="64"/>
      </top>
      <bottom style="double">
        <color indexed="64"/>
      </bottom>
      <diagonal/>
    </border>
    <border>
      <left style="double">
        <color indexed="64"/>
      </left>
      <right/>
      <top style="double">
        <color indexed="64"/>
      </top>
      <bottom style="dotted">
        <color indexed="64"/>
      </bottom>
      <diagonal/>
    </border>
    <border>
      <left/>
      <right style="double">
        <color indexed="64"/>
      </right>
      <top style="double">
        <color indexed="64"/>
      </top>
      <bottom style="dotted">
        <color indexed="64"/>
      </bottom>
      <diagonal/>
    </border>
    <border>
      <left/>
      <right/>
      <top style="double">
        <color indexed="64"/>
      </top>
      <bottom style="dotted">
        <color indexed="64"/>
      </bottom>
      <diagonal/>
    </border>
    <border>
      <left/>
      <right style="double">
        <color indexed="64"/>
      </right>
      <top/>
      <bottom style="dashed">
        <color indexed="64"/>
      </bottom>
      <diagonal/>
    </border>
    <border>
      <left/>
      <right/>
      <top/>
      <bottom style="dashed">
        <color indexed="64"/>
      </bottom>
      <diagonal/>
    </border>
    <border>
      <left style="double">
        <color indexed="64"/>
      </left>
      <right/>
      <top/>
      <bottom style="dashed">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style="double">
        <color indexed="64"/>
      </top>
      <bottom style="thin">
        <color indexed="64"/>
      </bottom>
      <diagonal/>
    </border>
    <border>
      <left style="thin">
        <color indexed="64"/>
      </left>
      <right/>
      <top style="double">
        <color indexed="64"/>
      </top>
      <bottom/>
      <diagonal/>
    </border>
    <border>
      <left style="double">
        <color indexed="64"/>
      </left>
      <right/>
      <top style="double">
        <color indexed="64"/>
      </top>
      <bottom style="dashed">
        <color indexed="64"/>
      </bottom>
      <diagonal/>
    </border>
    <border>
      <left/>
      <right style="double">
        <color indexed="64"/>
      </right>
      <top style="double">
        <color indexed="64"/>
      </top>
      <bottom style="dash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9">
    <xf numFmtId="0" fontId="0" fillId="0" borderId="0"/>
    <xf numFmtId="169" fontId="17" fillId="0" borderId="0" applyFont="0" applyFill="0" applyBorder="0" applyAlignment="0" applyProtection="0"/>
    <xf numFmtId="170" fontId="17" fillId="0" borderId="0" applyFont="0" applyFill="0" applyBorder="0" applyAlignment="0" applyProtection="0"/>
    <xf numFmtId="171" fontId="17" fillId="0" borderId="0" applyFont="0" applyFill="0" applyBorder="0" applyAlignment="0" applyProtection="0"/>
    <xf numFmtId="172" fontId="17" fillId="0" borderId="0" applyFont="0" applyFill="0" applyBorder="0" applyAlignment="0" applyProtection="0"/>
    <xf numFmtId="0" fontId="20" fillId="0" borderId="0" applyProtection="0"/>
    <xf numFmtId="0" fontId="21" fillId="0" borderId="0">
      <protection locked="0"/>
    </xf>
    <xf numFmtId="0" fontId="21" fillId="0" borderId="0">
      <protection locked="0"/>
    </xf>
    <xf numFmtId="0" fontId="22" fillId="0" borderId="0">
      <protection locked="0"/>
    </xf>
    <xf numFmtId="0" fontId="21" fillId="0" borderId="0">
      <protection locked="0"/>
    </xf>
    <xf numFmtId="0" fontId="21" fillId="0" borderId="0">
      <protection locked="0"/>
    </xf>
    <xf numFmtId="0" fontId="21" fillId="0" borderId="0">
      <protection locked="0"/>
    </xf>
    <xf numFmtId="0" fontId="22" fillId="0" borderId="0">
      <protection locked="0"/>
    </xf>
    <xf numFmtId="2" fontId="20" fillId="0" borderId="0" applyProtection="0"/>
    <xf numFmtId="0" fontId="20" fillId="0" borderId="0" applyNumberFormat="0" applyFont="0" applyFill="0" applyBorder="0" applyAlignment="0" applyProtection="0"/>
    <xf numFmtId="0" fontId="23" fillId="0" borderId="0" applyProtection="0"/>
    <xf numFmtId="173" fontId="17" fillId="0" borderId="0" applyFont="0" applyFill="0" applyBorder="0" applyAlignment="0" applyProtection="0"/>
    <xf numFmtId="174" fontId="17" fillId="0" borderId="0" applyFont="0" applyFill="0" applyBorder="0" applyAlignment="0" applyProtection="0"/>
    <xf numFmtId="168" fontId="24" fillId="0" borderId="0"/>
    <xf numFmtId="0" fontId="25" fillId="0" borderId="0"/>
    <xf numFmtId="0" fontId="26" fillId="0" borderId="0"/>
    <xf numFmtId="0" fontId="26" fillId="0" borderId="0"/>
    <xf numFmtId="0" fontId="17" fillId="0" borderId="0"/>
    <xf numFmtId="0" fontId="16" fillId="0" borderId="0"/>
    <xf numFmtId="175" fontId="17" fillId="0" borderId="0" applyFont="0" applyFill="0" applyBorder="0" applyAlignment="0" applyProtection="0"/>
    <xf numFmtId="0" fontId="27" fillId="0" borderId="0"/>
    <xf numFmtId="0" fontId="16" fillId="0" borderId="0"/>
    <xf numFmtId="0" fontId="3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21" borderId="0" applyNumberFormat="0" applyBorder="0" applyAlignment="0" applyProtection="0"/>
    <xf numFmtId="0" fontId="16" fillId="0" borderId="0"/>
  </cellStyleXfs>
  <cellXfs count="990">
    <xf numFmtId="0" fontId="0" fillId="0" borderId="0" xfId="0"/>
    <xf numFmtId="0" fontId="0" fillId="0" borderId="0" xfId="0" applyBorder="1"/>
    <xf numFmtId="2" fontId="3" fillId="0" borderId="0" xfId="0" applyNumberFormat="1" applyFont="1" applyFill="1" applyBorder="1" applyAlignment="1">
      <alignment horizontal="right"/>
    </xf>
    <xf numFmtId="0" fontId="12" fillId="0" borderId="0" xfId="0" applyFont="1"/>
    <xf numFmtId="0" fontId="0" fillId="0" borderId="0" xfId="0" applyFill="1" applyBorder="1"/>
    <xf numFmtId="0" fontId="3" fillId="0" borderId="0" xfId="22" applyFont="1" applyBorder="1" applyAlignment="1">
      <alignment horizontal="right"/>
    </xf>
    <xf numFmtId="0" fontId="10" fillId="0" borderId="0" xfId="22" applyFont="1" applyAlignment="1">
      <alignment wrapText="1"/>
    </xf>
    <xf numFmtId="0" fontId="9" fillId="0" borderId="0" xfId="22" applyFont="1" applyBorder="1" applyAlignment="1">
      <alignment horizontal="center" wrapText="1"/>
    </xf>
    <xf numFmtId="0" fontId="7" fillId="0" borderId="0" xfId="22" applyFont="1" applyBorder="1"/>
    <xf numFmtId="2" fontId="3" fillId="0" borderId="0" xfId="22" applyNumberFormat="1" applyFont="1" applyBorder="1" applyAlignment="1">
      <alignment horizontal="right"/>
    </xf>
    <xf numFmtId="4" fontId="7" fillId="0" borderId="0" xfId="22" applyNumberFormat="1" applyFont="1" applyBorder="1"/>
    <xf numFmtId="0" fontId="11" fillId="0" borderId="0" xfId="22" applyFont="1" applyBorder="1"/>
    <xf numFmtId="2" fontId="3" fillId="0" borderId="0" xfId="22" applyNumberFormat="1" applyFont="1" applyFill="1" applyBorder="1" applyAlignment="1">
      <alignment horizontal="right"/>
    </xf>
    <xf numFmtId="165" fontId="0" fillId="0" borderId="0" xfId="0" applyNumberFormat="1"/>
    <xf numFmtId="165" fontId="15" fillId="0" borderId="12" xfId="0" applyNumberFormat="1" applyFont="1" applyBorder="1" applyAlignment="1">
      <alignment horizontal="right" vertical="center"/>
    </xf>
    <xf numFmtId="4" fontId="28" fillId="0" borderId="0" xfId="0" applyNumberFormat="1" applyFont="1"/>
    <xf numFmtId="165" fontId="15" fillId="0" borderId="13" xfId="0" applyNumberFormat="1" applyFont="1" applyBorder="1" applyAlignment="1">
      <alignment horizontal="right" vertical="center"/>
    </xf>
    <xf numFmtId="165" fontId="15" fillId="0" borderId="11" xfId="0" applyNumberFormat="1" applyFont="1" applyBorder="1" applyAlignment="1">
      <alignment horizontal="right" vertical="center"/>
    </xf>
    <xf numFmtId="4" fontId="32" fillId="0" borderId="0" xfId="0" applyNumberFormat="1" applyFont="1"/>
    <xf numFmtId="49" fontId="32" fillId="0" borderId="0" xfId="0" applyNumberFormat="1" applyFont="1" applyAlignment="1">
      <alignment wrapText="1"/>
    </xf>
    <xf numFmtId="0" fontId="32" fillId="0" borderId="0" xfId="0" applyFont="1"/>
    <xf numFmtId="0" fontId="34" fillId="0" borderId="0" xfId="0" applyFont="1"/>
    <xf numFmtId="2" fontId="34" fillId="0" borderId="0" xfId="0" applyNumberFormat="1" applyFont="1" applyFill="1" applyBorder="1" applyAlignment="1">
      <alignment horizontal="right"/>
    </xf>
    <xf numFmtId="0" fontId="35" fillId="0" borderId="0" xfId="0" applyFont="1"/>
    <xf numFmtId="4" fontId="15" fillId="0" borderId="0" xfId="0" applyNumberFormat="1" applyFont="1" applyFill="1" applyBorder="1" applyAlignment="1">
      <alignment horizontal="right" vertical="center"/>
    </xf>
    <xf numFmtId="4" fontId="15" fillId="0" borderId="0" xfId="0" applyNumberFormat="1" applyFont="1" applyFill="1" applyBorder="1"/>
    <xf numFmtId="0" fontId="9" fillId="0" borderId="0" xfId="22" applyFont="1" applyBorder="1" applyAlignment="1">
      <alignment horizontal="center"/>
    </xf>
    <xf numFmtId="4" fontId="3" fillId="0" borderId="0" xfId="22" applyNumberFormat="1" applyFont="1" applyFill="1" applyBorder="1"/>
    <xf numFmtId="0" fontId="6" fillId="0" borderId="0" xfId="22" applyFont="1" applyFill="1" applyBorder="1"/>
    <xf numFmtId="49" fontId="7" fillId="0" borderId="0" xfId="22" applyNumberFormat="1" applyFont="1" applyFill="1" applyBorder="1" applyAlignment="1">
      <alignment horizontal="left" wrapText="1" indent="2"/>
    </xf>
    <xf numFmtId="0" fontId="16" fillId="0" borderId="0" xfId="22" applyFont="1"/>
    <xf numFmtId="49" fontId="16" fillId="0" borderId="0" xfId="22" applyNumberFormat="1" applyFont="1" applyAlignment="1">
      <alignment wrapText="1"/>
    </xf>
    <xf numFmtId="49" fontId="7" fillId="0" borderId="0" xfId="22" applyNumberFormat="1" applyFont="1" applyBorder="1" applyAlignment="1">
      <alignment horizontal="left" wrapText="1" indent="2"/>
    </xf>
    <xf numFmtId="0" fontId="6" fillId="0" borderId="0" xfId="22" applyFont="1" applyBorder="1"/>
    <xf numFmtId="49" fontId="7" fillId="0" borderId="0" xfId="22" applyNumberFormat="1" applyFont="1" applyBorder="1" applyAlignment="1">
      <alignment horizontal="left" wrapText="1" indent="5"/>
    </xf>
    <xf numFmtId="49" fontId="7" fillId="0" borderId="0" xfId="22" applyNumberFormat="1" applyFont="1" applyBorder="1" applyAlignment="1">
      <alignment horizontal="left" wrapText="1" indent="3"/>
    </xf>
    <xf numFmtId="49" fontId="7" fillId="0" borderId="0" xfId="22" applyNumberFormat="1" applyFont="1" applyBorder="1" applyAlignment="1">
      <alignment horizontal="left" wrapText="1" indent="4"/>
    </xf>
    <xf numFmtId="49" fontId="7" fillId="0" borderId="0" xfId="22" applyNumberFormat="1" applyFont="1" applyBorder="1" applyAlignment="1">
      <alignment horizontal="left" wrapText="1" indent="1"/>
    </xf>
    <xf numFmtId="164" fontId="3" fillId="0" borderId="0" xfId="22" applyNumberFormat="1" applyFont="1" applyFill="1" applyBorder="1" applyAlignment="1">
      <alignment vertical="center"/>
    </xf>
    <xf numFmtId="0" fontId="9" fillId="0" borderId="0" xfId="22" applyFont="1" applyBorder="1" applyAlignment="1"/>
    <xf numFmtId="167" fontId="33" fillId="0" borderId="0" xfId="0" applyNumberFormat="1" applyFont="1" applyFill="1" applyProtection="1">
      <protection hidden="1"/>
    </xf>
    <xf numFmtId="0" fontId="0" fillId="0" borderId="0" xfId="0" applyFill="1" applyBorder="1" applyAlignment="1">
      <alignment horizontal="center"/>
    </xf>
    <xf numFmtId="0" fontId="14" fillId="0" borderId="0" xfId="0" applyFont="1" applyFill="1" applyBorder="1" applyAlignment="1">
      <alignment horizontal="center" vertical="center"/>
    </xf>
    <xf numFmtId="0" fontId="14" fillId="0" borderId="0" xfId="0" applyFont="1" applyFill="1" applyBorder="1" applyAlignment="1">
      <alignment horizontal="center" vertical="center" wrapText="1"/>
    </xf>
    <xf numFmtId="4" fontId="14" fillId="0" borderId="0" xfId="0" applyNumberFormat="1" applyFont="1" applyFill="1" applyBorder="1" applyAlignment="1">
      <alignment horizontal="right" vertical="center"/>
    </xf>
    <xf numFmtId="4" fontId="14" fillId="0" borderId="0" xfId="0" applyNumberFormat="1" applyFont="1" applyFill="1" applyBorder="1"/>
    <xf numFmtId="165" fontId="15" fillId="0" borderId="0" xfId="0" applyNumberFormat="1" applyFont="1" applyFill="1" applyBorder="1"/>
    <xf numFmtId="165" fontId="14" fillId="0" borderId="0" xfId="0" applyNumberFormat="1" applyFont="1" applyFill="1" applyBorder="1"/>
    <xf numFmtId="0" fontId="32" fillId="0" borderId="0" xfId="0" applyFont="1" applyFill="1" applyBorder="1"/>
    <xf numFmtId="4" fontId="32" fillId="0" borderId="0" xfId="0" applyNumberFormat="1" applyFont="1" applyFill="1" applyBorder="1"/>
    <xf numFmtId="165" fontId="0" fillId="0" borderId="0" xfId="0" applyNumberFormat="1" applyFill="1" applyBorder="1"/>
    <xf numFmtId="0" fontId="0" fillId="0" borderId="0" xfId="0" applyFill="1"/>
    <xf numFmtId="0" fontId="34" fillId="0" borderId="0" xfId="0" applyFont="1" applyFill="1"/>
    <xf numFmtId="164" fontId="34" fillId="0" borderId="0" xfId="0" applyNumberFormat="1" applyFont="1" applyFill="1" applyBorder="1" applyAlignment="1">
      <alignment horizontal="center" vertical="center"/>
    </xf>
    <xf numFmtId="4" fontId="35" fillId="0" borderId="0" xfId="0" applyNumberFormat="1" applyFont="1" applyFill="1" applyBorder="1"/>
    <xf numFmtId="4" fontId="34" fillId="0" borderId="0" xfId="0" applyNumberFormat="1" applyFont="1" applyFill="1" applyBorder="1"/>
    <xf numFmtId="4" fontId="34" fillId="0" borderId="0" xfId="0" applyNumberFormat="1" applyFont="1" applyFill="1"/>
    <xf numFmtId="0" fontId="34" fillId="0" borderId="0" xfId="0" applyFont="1" applyFill="1" applyBorder="1"/>
    <xf numFmtId="0" fontId="34" fillId="0" borderId="0" xfId="0" applyFont="1" applyFill="1" applyBorder="1" applyAlignment="1">
      <alignment horizontal="right"/>
    </xf>
    <xf numFmtId="0" fontId="35" fillId="0" borderId="0" xfId="0" applyFont="1" applyFill="1" applyBorder="1" applyAlignment="1">
      <alignment horizontal="right"/>
    </xf>
    <xf numFmtId="0" fontId="36" fillId="0" borderId="0" xfId="0" applyFont="1" applyFill="1" applyBorder="1" applyAlignment="1"/>
    <xf numFmtId="0" fontId="36" fillId="0" borderId="0" xfId="0" applyFont="1" applyFill="1" applyBorder="1" applyAlignment="1">
      <alignment horizontal="center" wrapText="1"/>
    </xf>
    <xf numFmtId="0" fontId="36" fillId="0" borderId="0" xfId="0" applyFont="1" applyFill="1" applyBorder="1" applyAlignment="1">
      <alignment horizontal="center"/>
    </xf>
    <xf numFmtId="49" fontId="35" fillId="0" borderId="0" xfId="0" applyNumberFormat="1" applyFont="1" applyFill="1" applyBorder="1" applyAlignment="1">
      <alignment horizontal="left" wrapText="1" indent="1"/>
    </xf>
    <xf numFmtId="0" fontId="37" fillId="0" borderId="0" xfId="0" applyFont="1" applyFill="1" applyBorder="1"/>
    <xf numFmtId="2" fontId="35" fillId="0" borderId="0" xfId="0" applyNumberFormat="1" applyFont="1" applyFill="1" applyBorder="1" applyAlignment="1">
      <alignment horizontal="right"/>
    </xf>
    <xf numFmtId="0" fontId="35" fillId="0" borderId="0" xfId="0" applyFont="1" applyFill="1"/>
    <xf numFmtId="49" fontId="35" fillId="0" borderId="0" xfId="0" applyNumberFormat="1" applyFont="1" applyFill="1" applyBorder="1" applyAlignment="1">
      <alignment horizontal="left" wrapText="1"/>
    </xf>
    <xf numFmtId="49" fontId="0" fillId="0" borderId="0" xfId="0" applyNumberFormat="1" applyFill="1" applyAlignment="1">
      <alignment wrapText="1"/>
    </xf>
    <xf numFmtId="0" fontId="0" fillId="2" borderId="0" xfId="0" applyFill="1"/>
    <xf numFmtId="0" fontId="0" fillId="2" borderId="0" xfId="0" applyFill="1" applyBorder="1"/>
    <xf numFmtId="0" fontId="42" fillId="2" borderId="0" xfId="0" applyFont="1" applyFill="1"/>
    <xf numFmtId="0" fontId="16" fillId="2" borderId="0" xfId="0" applyFont="1" applyFill="1"/>
    <xf numFmtId="2" fontId="0" fillId="2" borderId="0" xfId="0" applyNumberFormat="1" applyFill="1"/>
    <xf numFmtId="16" fontId="0" fillId="2" borderId="0" xfId="0" applyNumberFormat="1" applyFill="1"/>
    <xf numFmtId="17" fontId="0" fillId="2" borderId="0" xfId="0" applyNumberFormat="1" applyFill="1"/>
    <xf numFmtId="0" fontId="42" fillId="2" borderId="0" xfId="0" applyFont="1" applyFill="1" applyAlignment="1"/>
    <xf numFmtId="0" fontId="40" fillId="2" borderId="0" xfId="0" applyFont="1" applyFill="1" applyBorder="1" applyAlignment="1">
      <alignment horizontal="center"/>
    </xf>
    <xf numFmtId="0" fontId="41" fillId="2" borderId="0" xfId="0" applyFont="1" applyFill="1" applyBorder="1" applyAlignment="1">
      <alignment horizontal="right" wrapText="1"/>
    </xf>
    <xf numFmtId="0" fontId="12" fillId="2" borderId="0" xfId="0" applyFont="1" applyFill="1"/>
    <xf numFmtId="0" fontId="0" fillId="2" borderId="0" xfId="0" applyFill="1" applyProtection="1">
      <protection locked="0"/>
    </xf>
    <xf numFmtId="0" fontId="34" fillId="2" borderId="0" xfId="0" applyFont="1" applyFill="1"/>
    <xf numFmtId="4" fontId="35" fillId="2" borderId="0" xfId="0" applyNumberFormat="1" applyFont="1" applyFill="1" applyBorder="1"/>
    <xf numFmtId="4" fontId="34" fillId="2" borderId="0" xfId="0" applyNumberFormat="1" applyFont="1" applyFill="1" applyBorder="1"/>
    <xf numFmtId="4" fontId="34" fillId="2" borderId="0" xfId="0" applyNumberFormat="1" applyFont="1" applyFill="1"/>
    <xf numFmtId="0" fontId="35" fillId="2" borderId="0" xfId="0" applyFont="1" applyFill="1"/>
    <xf numFmtId="2" fontId="8" fillId="2" borderId="0" xfId="0" applyNumberFormat="1" applyFont="1" applyFill="1" applyBorder="1" applyAlignment="1">
      <alignment wrapText="1"/>
    </xf>
    <xf numFmtId="0" fontId="32" fillId="2" borderId="0" xfId="0" applyFont="1" applyFill="1"/>
    <xf numFmtId="49" fontId="32" fillId="2" borderId="0" xfId="0" applyNumberFormat="1" applyFont="1" applyFill="1" applyAlignment="1">
      <alignment wrapText="1"/>
    </xf>
    <xf numFmtId="49" fontId="32" fillId="2" borderId="0" xfId="0" applyNumberFormat="1" applyFont="1" applyFill="1" applyBorder="1" applyAlignment="1">
      <alignment wrapText="1"/>
    </xf>
    <xf numFmtId="49" fontId="8" fillId="2" borderId="0" xfId="0" applyNumberFormat="1" applyFont="1" applyFill="1" applyBorder="1" applyAlignment="1">
      <alignment wrapText="1"/>
    </xf>
    <xf numFmtId="0" fontId="34" fillId="2" borderId="0" xfId="0" applyFont="1" applyFill="1" applyBorder="1"/>
    <xf numFmtId="49" fontId="39" fillId="2" borderId="0" xfId="22" applyNumberFormat="1" applyFont="1" applyFill="1" applyBorder="1" applyAlignment="1">
      <alignment wrapText="1"/>
    </xf>
    <xf numFmtId="4" fontId="16" fillId="0" borderId="0" xfId="22" applyNumberFormat="1" applyFont="1" applyFill="1" applyBorder="1"/>
    <xf numFmtId="0" fontId="16" fillId="0" borderId="0" xfId="22" applyFont="1" applyFill="1" applyBorder="1"/>
    <xf numFmtId="0" fontId="16" fillId="0" borderId="0" xfId="22" applyFont="1" applyFill="1"/>
    <xf numFmtId="0" fontId="16" fillId="0" borderId="0" xfId="22" applyFont="1" applyBorder="1"/>
    <xf numFmtId="49" fontId="7" fillId="0" borderId="0" xfId="22" applyNumberFormat="1" applyFont="1" applyFill="1" applyBorder="1" applyAlignment="1">
      <alignment wrapText="1"/>
    </xf>
    <xf numFmtId="49" fontId="7" fillId="0" borderId="0" xfId="22" applyNumberFormat="1" applyFont="1" applyFill="1" applyBorder="1" applyAlignment="1">
      <alignment horizontal="left" wrapText="1" indent="1"/>
    </xf>
    <xf numFmtId="0" fontId="32" fillId="0" borderId="0" xfId="22" applyFont="1" applyFill="1" applyBorder="1" applyAlignment="1"/>
    <xf numFmtId="0" fontId="32" fillId="0" borderId="0" xfId="22" applyFont="1" applyFill="1" applyBorder="1" applyAlignment="1">
      <alignment wrapText="1"/>
    </xf>
    <xf numFmtId="0" fontId="32" fillId="0" borderId="0" xfId="22" applyFont="1" applyFill="1" applyBorder="1" applyAlignment="1">
      <alignment horizontal="center" wrapText="1"/>
    </xf>
    <xf numFmtId="4" fontId="16" fillId="0" borderId="0" xfId="22" applyNumberFormat="1" applyFont="1"/>
    <xf numFmtId="4" fontId="16" fillId="0" borderId="0" xfId="22" applyNumberFormat="1" applyFont="1" applyBorder="1"/>
    <xf numFmtId="49" fontId="7" fillId="0" borderId="0" xfId="22" applyNumberFormat="1" applyFont="1" applyBorder="1" applyAlignment="1">
      <alignment horizontal="left" wrapText="1"/>
    </xf>
    <xf numFmtId="166" fontId="16" fillId="0" borderId="0" xfId="22" applyNumberFormat="1" applyFont="1"/>
    <xf numFmtId="49" fontId="48" fillId="0" borderId="0" xfId="22" applyNumberFormat="1" applyFont="1" applyBorder="1" applyAlignment="1">
      <alignment horizontal="left" wrapText="1"/>
    </xf>
    <xf numFmtId="49" fontId="48" fillId="0" borderId="0" xfId="22" applyNumberFormat="1" applyFont="1" applyFill="1" applyBorder="1" applyAlignment="1">
      <alignment horizontal="left" wrapText="1"/>
    </xf>
    <xf numFmtId="49" fontId="16" fillId="0" borderId="0" xfId="22" applyNumberFormat="1" applyFont="1" applyBorder="1" applyAlignment="1">
      <alignment wrapText="1"/>
    </xf>
    <xf numFmtId="49" fontId="16" fillId="0" borderId="0" xfId="22" applyNumberFormat="1" applyFont="1" applyAlignment="1"/>
    <xf numFmtId="0" fontId="16" fillId="2" borderId="0" xfId="22" applyFont="1" applyFill="1"/>
    <xf numFmtId="0" fontId="16" fillId="2" borderId="0" xfId="22" applyFont="1" applyFill="1" applyBorder="1"/>
    <xf numFmtId="0" fontId="38" fillId="2" borderId="0" xfId="22" applyFont="1" applyFill="1" applyBorder="1"/>
    <xf numFmtId="0" fontId="47" fillId="2" borderId="0" xfId="22" applyFont="1" applyFill="1" applyBorder="1"/>
    <xf numFmtId="167" fontId="16" fillId="2" borderId="0" xfId="0" applyNumberFormat="1" applyFont="1" applyFill="1" applyBorder="1" applyAlignment="1" applyProtection="1">
      <protection hidden="1"/>
    </xf>
    <xf numFmtId="0" fontId="16" fillId="2" borderId="0" xfId="22" applyFont="1" applyFill="1" applyProtection="1"/>
    <xf numFmtId="0" fontId="15" fillId="2" borderId="0" xfId="22" applyFont="1" applyFill="1" applyBorder="1" applyAlignment="1">
      <alignment vertical="center"/>
    </xf>
    <xf numFmtId="0" fontId="16" fillId="2" borderId="0" xfId="22" applyFont="1" applyFill="1" applyProtection="1">
      <protection locked="0"/>
    </xf>
    <xf numFmtId="4" fontId="3" fillId="2" borderId="0" xfId="22" applyNumberFormat="1" applyFont="1" applyFill="1" applyBorder="1"/>
    <xf numFmtId="4" fontId="16" fillId="2" borderId="0" xfId="22" applyNumberFormat="1" applyFont="1" applyFill="1" applyBorder="1"/>
    <xf numFmtId="4" fontId="16" fillId="2" borderId="0" xfId="22" applyNumberFormat="1" applyFont="1" applyFill="1"/>
    <xf numFmtId="165" fontId="15" fillId="2" borderId="0" xfId="22" applyNumberFormat="1" applyFont="1" applyFill="1" applyBorder="1"/>
    <xf numFmtId="165" fontId="16" fillId="2" borderId="0" xfId="22" applyNumberFormat="1" applyFont="1" applyFill="1"/>
    <xf numFmtId="2" fontId="49" fillId="2" borderId="0" xfId="22" applyNumberFormat="1" applyFont="1" applyFill="1" applyBorder="1" applyAlignment="1">
      <alignment vertical="center"/>
    </xf>
    <xf numFmtId="2" fontId="7" fillId="2" borderId="0" xfId="22" applyNumberFormat="1" applyFont="1" applyFill="1" applyBorder="1" applyAlignment="1">
      <alignment wrapText="1"/>
    </xf>
    <xf numFmtId="49" fontId="16" fillId="2" borderId="0" xfId="22" applyNumberFormat="1" applyFont="1" applyFill="1" applyBorder="1" applyAlignment="1">
      <alignment wrapText="1"/>
    </xf>
    <xf numFmtId="49" fontId="16" fillId="2" borderId="0" xfId="22" applyNumberFormat="1" applyFont="1" applyFill="1" applyAlignment="1">
      <alignment wrapText="1"/>
    </xf>
    <xf numFmtId="0" fontId="18" fillId="2" borderId="0" xfId="22" applyFont="1" applyFill="1"/>
    <xf numFmtId="49" fontId="16" fillId="2" borderId="0" xfId="22" applyNumberFormat="1" applyFont="1" applyFill="1" applyAlignment="1"/>
    <xf numFmtId="2" fontId="12" fillId="2" borderId="25" xfId="22" applyNumberFormat="1" applyFont="1" applyFill="1" applyBorder="1" applyAlignment="1">
      <alignment vertical="center"/>
    </xf>
    <xf numFmtId="2" fontId="16" fillId="2" borderId="25" xfId="22" applyNumberFormat="1" applyFont="1" applyFill="1" applyBorder="1" applyAlignment="1">
      <alignment vertical="center"/>
    </xf>
    <xf numFmtId="2" fontId="12" fillId="2" borderId="25" xfId="22" applyNumberFormat="1" applyFont="1" applyFill="1" applyBorder="1" applyAlignment="1">
      <alignment vertical="center" wrapText="1"/>
    </xf>
    <xf numFmtId="2" fontId="12" fillId="2" borderId="27" xfId="22" applyNumberFormat="1" applyFont="1" applyFill="1" applyBorder="1" applyAlignment="1">
      <alignment vertical="center"/>
    </xf>
    <xf numFmtId="2" fontId="12" fillId="2" borderId="28" xfId="22" applyNumberFormat="1" applyFont="1" applyFill="1" applyBorder="1" applyAlignment="1">
      <alignment vertical="center"/>
    </xf>
    <xf numFmtId="2" fontId="12" fillId="2" borderId="29" xfId="22" applyNumberFormat="1" applyFont="1" applyFill="1" applyBorder="1" applyAlignment="1">
      <alignment vertical="center"/>
    </xf>
    <xf numFmtId="4" fontId="12" fillId="2" borderId="0" xfId="22" applyNumberFormat="1" applyFont="1" applyFill="1" applyBorder="1" applyAlignment="1">
      <alignment vertical="center"/>
    </xf>
    <xf numFmtId="4" fontId="12" fillId="2" borderId="20" xfId="22" applyNumberFormat="1" applyFont="1" applyFill="1" applyBorder="1" applyAlignment="1">
      <alignment vertical="center"/>
    </xf>
    <xf numFmtId="4" fontId="16" fillId="2" borderId="20" xfId="22" applyNumberFormat="1" applyFont="1" applyFill="1" applyBorder="1" applyAlignment="1">
      <alignment vertical="center"/>
    </xf>
    <xf numFmtId="4" fontId="16" fillId="2" borderId="0" xfId="22" applyNumberFormat="1" applyFont="1" applyFill="1" applyBorder="1" applyAlignment="1">
      <alignment vertical="center"/>
    </xf>
    <xf numFmtId="4" fontId="12" fillId="2" borderId="30" xfId="22" applyNumberFormat="1" applyFont="1" applyFill="1" applyBorder="1" applyAlignment="1">
      <alignment vertical="center"/>
    </xf>
    <xf numFmtId="4" fontId="12" fillId="2" borderId="33" xfId="22" applyNumberFormat="1" applyFont="1" applyFill="1" applyBorder="1" applyAlignment="1">
      <alignment vertical="center"/>
    </xf>
    <xf numFmtId="165" fontId="12" fillId="2" borderId="9" xfId="0" applyNumberFormat="1" applyFont="1" applyFill="1" applyBorder="1"/>
    <xf numFmtId="4" fontId="12" fillId="2" borderId="19" xfId="0" applyNumberFormat="1" applyFont="1" applyFill="1" applyBorder="1"/>
    <xf numFmtId="2" fontId="12" fillId="2" borderId="14" xfId="0" applyNumberFormat="1" applyFont="1" applyFill="1" applyBorder="1" applyAlignment="1">
      <alignment vertical="center" wrapText="1"/>
    </xf>
    <xf numFmtId="165" fontId="12" fillId="2" borderId="10" xfId="0" applyNumberFormat="1" applyFont="1" applyFill="1" applyBorder="1"/>
    <xf numFmtId="4" fontId="12" fillId="2" borderId="35" xfId="0" applyNumberFormat="1" applyFont="1" applyFill="1" applyBorder="1"/>
    <xf numFmtId="49" fontId="12" fillId="2" borderId="14" xfId="0" applyNumberFormat="1" applyFont="1" applyFill="1" applyBorder="1" applyAlignment="1">
      <alignment vertical="center" wrapText="1"/>
    </xf>
    <xf numFmtId="164" fontId="34" fillId="0" borderId="0" xfId="0" applyNumberFormat="1" applyFont="1" applyFill="1" applyBorder="1" applyAlignment="1">
      <alignment vertical="center"/>
    </xf>
    <xf numFmtId="49" fontId="35" fillId="0" borderId="0" xfId="0" applyNumberFormat="1" applyFont="1" applyFill="1" applyBorder="1" applyAlignment="1">
      <alignment wrapText="1"/>
    </xf>
    <xf numFmtId="49" fontId="34" fillId="0" borderId="0" xfId="0" applyNumberFormat="1" applyFont="1" applyFill="1" applyBorder="1" applyAlignment="1">
      <alignment horizontal="left" wrapText="1" indent="2"/>
    </xf>
    <xf numFmtId="0" fontId="35" fillId="0" borderId="0" xfId="0" applyFont="1" applyFill="1" applyBorder="1" applyAlignment="1">
      <alignment horizontal="center"/>
    </xf>
    <xf numFmtId="0" fontId="35" fillId="0" borderId="0" xfId="0" applyFont="1" applyFill="1" applyBorder="1" applyAlignment="1">
      <alignment horizontal="center" wrapText="1"/>
    </xf>
    <xf numFmtId="0" fontId="35" fillId="0" borderId="0" xfId="0" applyFont="1" applyFill="1" applyBorder="1" applyAlignment="1"/>
    <xf numFmtId="0" fontId="35" fillId="0" borderId="0" xfId="0" applyFont="1" applyFill="1" applyBorder="1" applyAlignment="1">
      <alignment wrapText="1"/>
    </xf>
    <xf numFmtId="0" fontId="34" fillId="0" borderId="0" xfId="0" applyFont="1" applyFill="1" applyBorder="1" applyAlignment="1">
      <alignment wrapText="1"/>
    </xf>
    <xf numFmtId="49" fontId="35" fillId="0" borderId="0" xfId="0" applyNumberFormat="1" applyFont="1" applyFill="1" applyBorder="1" applyAlignment="1">
      <alignment horizontal="left" wrapText="1" indent="3"/>
    </xf>
    <xf numFmtId="49" fontId="34" fillId="0" borderId="0" xfId="0" applyNumberFormat="1" applyFont="1" applyFill="1" applyBorder="1" applyAlignment="1">
      <alignment horizontal="left" wrapText="1" indent="5"/>
    </xf>
    <xf numFmtId="49" fontId="34" fillId="0" borderId="0" xfId="0" applyNumberFormat="1" applyFont="1" applyFill="1" applyBorder="1" applyAlignment="1">
      <alignment horizontal="left" wrapText="1" indent="3"/>
    </xf>
    <xf numFmtId="166" fontId="34" fillId="0" borderId="0" xfId="0" applyNumberFormat="1" applyFont="1" applyFill="1" applyBorder="1"/>
    <xf numFmtId="0" fontId="35" fillId="0" borderId="0" xfId="0" applyFont="1" applyFill="1" applyBorder="1"/>
    <xf numFmtId="49" fontId="7" fillId="0" borderId="0" xfId="0" applyNumberFormat="1" applyFont="1" applyFill="1" applyBorder="1" applyAlignment="1">
      <alignment horizontal="left" wrapText="1" indent="3"/>
    </xf>
    <xf numFmtId="165" fontId="16" fillId="2" borderId="22" xfId="0" applyNumberFormat="1" applyFont="1" applyFill="1" applyBorder="1"/>
    <xf numFmtId="0" fontId="12" fillId="5" borderId="29" xfId="22" applyFont="1" applyFill="1" applyBorder="1" applyAlignment="1">
      <alignment horizontal="center" vertical="center" wrapText="1"/>
    </xf>
    <xf numFmtId="0" fontId="12" fillId="5" borderId="30" xfId="22" applyFont="1" applyFill="1" applyBorder="1" applyAlignment="1">
      <alignment horizontal="center" vertical="center" wrapText="1"/>
    </xf>
    <xf numFmtId="0" fontId="12" fillId="5" borderId="33" xfId="22" applyFont="1" applyFill="1" applyBorder="1" applyAlignment="1">
      <alignment horizontal="center" vertical="center" wrapText="1"/>
    </xf>
    <xf numFmtId="2" fontId="12" fillId="5" borderId="10" xfId="22" applyNumberFormat="1" applyFont="1" applyFill="1" applyBorder="1" applyAlignment="1">
      <alignment vertical="center"/>
    </xf>
    <xf numFmtId="4" fontId="12" fillId="5" borderId="35" xfId="22" applyNumberFormat="1" applyFont="1" applyFill="1" applyBorder="1" applyAlignment="1">
      <alignment vertical="center"/>
    </xf>
    <xf numFmtId="4" fontId="12" fillId="5" borderId="34" xfId="22" applyNumberFormat="1" applyFont="1" applyFill="1" applyBorder="1" applyAlignment="1">
      <alignment vertical="center"/>
    </xf>
    <xf numFmtId="2" fontId="12" fillId="8" borderId="10" xfId="0" applyNumberFormat="1" applyFont="1" applyFill="1" applyBorder="1" applyAlignment="1">
      <alignment horizontal="left" vertical="center" wrapText="1"/>
    </xf>
    <xf numFmtId="165" fontId="12" fillId="8" borderId="9" xfId="0" applyNumberFormat="1" applyFont="1" applyFill="1" applyBorder="1"/>
    <xf numFmtId="4" fontId="12" fillId="8" borderId="19" xfId="0" applyNumberFormat="1" applyFont="1" applyFill="1" applyBorder="1"/>
    <xf numFmtId="4" fontId="12" fillId="8" borderId="35" xfId="0" applyNumberFormat="1" applyFont="1" applyFill="1" applyBorder="1"/>
    <xf numFmtId="0" fontId="12" fillId="8" borderId="29" xfId="0" applyFont="1" applyFill="1" applyBorder="1" applyAlignment="1">
      <alignment horizontal="center" vertical="center" wrapText="1"/>
    </xf>
    <xf numFmtId="0" fontId="12" fillId="8" borderId="16" xfId="0" applyFont="1" applyFill="1" applyBorder="1" applyAlignment="1">
      <alignment horizontal="center" vertical="center" wrapText="1"/>
    </xf>
    <xf numFmtId="0" fontId="12" fillId="8" borderId="55" xfId="0" applyFont="1" applyFill="1" applyBorder="1" applyAlignment="1">
      <alignment horizontal="center" vertical="center" wrapText="1"/>
    </xf>
    <xf numFmtId="0" fontId="12" fillId="8" borderId="20" xfId="0" applyFont="1" applyFill="1" applyBorder="1" applyAlignment="1">
      <alignment horizontal="center" vertical="center" wrapText="1"/>
    </xf>
    <xf numFmtId="2" fontId="12" fillId="8" borderId="14" xfId="0" applyNumberFormat="1" applyFont="1" applyFill="1" applyBorder="1" applyAlignment="1">
      <alignment vertical="center"/>
    </xf>
    <xf numFmtId="165" fontId="12" fillId="8" borderId="44" xfId="0" applyNumberFormat="1" applyFont="1" applyFill="1" applyBorder="1"/>
    <xf numFmtId="2" fontId="12" fillId="8" borderId="14" xfId="0" applyNumberFormat="1" applyFont="1" applyFill="1" applyBorder="1" applyAlignment="1">
      <alignment horizontal="left" vertical="center"/>
    </xf>
    <xf numFmtId="165" fontId="12" fillId="8" borderId="10" xfId="0" applyNumberFormat="1" applyFont="1" applyFill="1" applyBorder="1"/>
    <xf numFmtId="49" fontId="12" fillId="8" borderId="14" xfId="0" applyNumberFormat="1" applyFont="1" applyFill="1" applyBorder="1" applyAlignment="1">
      <alignment vertical="center" wrapText="1"/>
    </xf>
    <xf numFmtId="165" fontId="12" fillId="8" borderId="34" xfId="0" applyNumberFormat="1" applyFont="1" applyFill="1" applyBorder="1"/>
    <xf numFmtId="2" fontId="12" fillId="2" borderId="27" xfId="0" applyNumberFormat="1" applyFont="1" applyFill="1" applyBorder="1" applyAlignment="1">
      <alignment vertical="center" wrapText="1"/>
    </xf>
    <xf numFmtId="165" fontId="12" fillId="2" borderId="47" xfId="0" applyNumberFormat="1" applyFont="1" applyFill="1" applyBorder="1"/>
    <xf numFmtId="4" fontId="12" fillId="2" borderId="56" xfId="0" applyNumberFormat="1" applyFont="1" applyFill="1" applyBorder="1"/>
    <xf numFmtId="2" fontId="16" fillId="2" borderId="57" xfId="0" applyNumberFormat="1" applyFont="1" applyFill="1" applyBorder="1" applyAlignment="1">
      <alignment vertical="center" wrapText="1"/>
    </xf>
    <xf numFmtId="165" fontId="16" fillId="2" borderId="48" xfId="0" applyNumberFormat="1" applyFont="1" applyFill="1" applyBorder="1"/>
    <xf numFmtId="4" fontId="16" fillId="2" borderId="16" xfId="0" applyNumberFormat="1" applyFont="1" applyFill="1" applyBorder="1"/>
    <xf numFmtId="4" fontId="16" fillId="2" borderId="20" xfId="0" applyNumberFormat="1" applyFont="1" applyFill="1" applyBorder="1"/>
    <xf numFmtId="2" fontId="12" fillId="2" borderId="57" xfId="0" applyNumberFormat="1" applyFont="1" applyFill="1" applyBorder="1" applyAlignment="1">
      <alignment vertical="center" wrapText="1"/>
    </xf>
    <xf numFmtId="165" fontId="12" fillId="2" borderId="48" xfId="0" applyNumberFormat="1" applyFont="1" applyFill="1" applyBorder="1"/>
    <xf numFmtId="4" fontId="12" fillId="2" borderId="16" xfId="0" applyNumberFormat="1" applyFont="1" applyFill="1" applyBorder="1"/>
    <xf numFmtId="165" fontId="16" fillId="2" borderId="57" xfId="0" applyNumberFormat="1" applyFont="1" applyFill="1" applyBorder="1"/>
    <xf numFmtId="49" fontId="16" fillId="2" borderId="11" xfId="0" applyNumberFormat="1" applyFont="1" applyFill="1" applyBorder="1" applyAlignment="1">
      <alignment vertical="center" wrapText="1"/>
    </xf>
    <xf numFmtId="49" fontId="12" fillId="2" borderId="27" xfId="0" applyNumberFormat="1" applyFont="1" applyFill="1" applyBorder="1" applyAlignment="1">
      <alignment vertical="center" wrapText="1"/>
    </xf>
    <xf numFmtId="49" fontId="16" fillId="2" borderId="57" xfId="0" applyNumberFormat="1" applyFont="1" applyFill="1" applyBorder="1" applyAlignment="1">
      <alignment vertical="center" wrapText="1"/>
    </xf>
    <xf numFmtId="49" fontId="12" fillId="2" borderId="57" xfId="0" applyNumberFormat="1" applyFont="1" applyFill="1" applyBorder="1" applyAlignment="1">
      <alignment vertical="center" wrapText="1"/>
    </xf>
    <xf numFmtId="49" fontId="16" fillId="2" borderId="27" xfId="0" applyNumberFormat="1" applyFont="1" applyFill="1" applyBorder="1" applyAlignment="1">
      <alignment vertical="center" wrapText="1"/>
    </xf>
    <xf numFmtId="165" fontId="16" fillId="2" borderId="31" xfId="0" applyNumberFormat="1" applyFont="1" applyFill="1" applyBorder="1"/>
    <xf numFmtId="4" fontId="16" fillId="2" borderId="58" xfId="0" applyNumberFormat="1" applyFont="1" applyFill="1" applyBorder="1"/>
    <xf numFmtId="165" fontId="16" fillId="2" borderId="47" xfId="0" applyNumberFormat="1" applyFont="1" applyFill="1" applyBorder="1"/>
    <xf numFmtId="4" fontId="16" fillId="2" borderId="59" xfId="0" applyNumberFormat="1" applyFont="1" applyFill="1" applyBorder="1"/>
    <xf numFmtId="4" fontId="16" fillId="2" borderId="46" xfId="0" applyNumberFormat="1" applyFont="1" applyFill="1" applyBorder="1"/>
    <xf numFmtId="165" fontId="16" fillId="2" borderId="25" xfId="0" applyNumberFormat="1" applyFont="1" applyFill="1" applyBorder="1"/>
    <xf numFmtId="4" fontId="16" fillId="2" borderId="26" xfId="0" applyNumberFormat="1" applyFont="1" applyFill="1" applyBorder="1"/>
    <xf numFmtId="4" fontId="16" fillId="2" borderId="45" xfId="0" applyNumberFormat="1" applyFont="1" applyFill="1" applyBorder="1"/>
    <xf numFmtId="4" fontId="16" fillId="2" borderId="56" xfId="0" applyNumberFormat="1" applyFont="1" applyFill="1" applyBorder="1"/>
    <xf numFmtId="49" fontId="16" fillId="2" borderId="28" xfId="0" applyNumberFormat="1" applyFont="1" applyFill="1" applyBorder="1" applyAlignment="1">
      <alignment vertical="center" wrapText="1"/>
    </xf>
    <xf numFmtId="165" fontId="16" fillId="2" borderId="29" xfId="0" applyNumberFormat="1" applyFont="1" applyFill="1" applyBorder="1"/>
    <xf numFmtId="4" fontId="16" fillId="2" borderId="60" xfId="0" applyNumberFormat="1" applyFont="1" applyFill="1" applyBorder="1"/>
    <xf numFmtId="4" fontId="16" fillId="2" borderId="30" xfId="0" applyNumberFormat="1" applyFont="1" applyFill="1" applyBorder="1"/>
    <xf numFmtId="0" fontId="50" fillId="7" borderId="10" xfId="22" applyFont="1" applyFill="1" applyBorder="1" applyAlignment="1">
      <alignment vertical="center"/>
    </xf>
    <xf numFmtId="0" fontId="12" fillId="2" borderId="0" xfId="22" applyFont="1" applyFill="1" applyBorder="1"/>
    <xf numFmtId="0" fontId="16" fillId="2" borderId="0" xfId="0" applyFont="1" applyFill="1" applyBorder="1"/>
    <xf numFmtId="167" fontId="12" fillId="2" borderId="0" xfId="0" applyNumberFormat="1" applyFont="1" applyFill="1" applyBorder="1" applyAlignment="1" applyProtection="1">
      <protection hidden="1"/>
    </xf>
    <xf numFmtId="0" fontId="7" fillId="2" borderId="0" xfId="0" applyFont="1" applyFill="1" applyBorder="1"/>
    <xf numFmtId="4" fontId="28" fillId="2" borderId="0" xfId="0" applyNumberFormat="1" applyFont="1" applyFill="1" applyBorder="1"/>
    <xf numFmtId="4" fontId="28" fillId="2" borderId="0" xfId="0" applyNumberFormat="1" applyFont="1" applyFill="1"/>
    <xf numFmtId="167" fontId="3" fillId="2" borderId="0" xfId="0" applyNumberFormat="1" applyFont="1" applyFill="1" applyProtection="1">
      <protection hidden="1"/>
    </xf>
    <xf numFmtId="0" fontId="16" fillId="2" borderId="0" xfId="0" applyFont="1" applyFill="1" applyBorder="1" applyAlignment="1">
      <alignment horizontal="center"/>
    </xf>
    <xf numFmtId="0" fontId="16" fillId="2" borderId="0" xfId="0" applyFont="1" applyFill="1" applyProtection="1">
      <protection locked="0"/>
    </xf>
    <xf numFmtId="0" fontId="14" fillId="2" borderId="0" xfId="0" applyFont="1" applyFill="1" applyBorder="1" applyAlignment="1">
      <alignment horizontal="center" vertical="center"/>
    </xf>
    <xf numFmtId="0" fontId="14" fillId="2" borderId="0" xfId="0" applyFont="1" applyFill="1" applyBorder="1" applyAlignment="1">
      <alignment horizontal="center" vertical="center" wrapText="1"/>
    </xf>
    <xf numFmtId="4" fontId="14" fillId="2" borderId="0" xfId="0" applyNumberFormat="1" applyFont="1" applyFill="1" applyBorder="1" applyAlignment="1">
      <alignment horizontal="right" vertical="center"/>
    </xf>
    <xf numFmtId="4" fontId="15" fillId="2" borderId="0" xfId="0" applyNumberFormat="1" applyFont="1" applyFill="1" applyBorder="1" applyAlignment="1">
      <alignment horizontal="right" vertical="center"/>
    </xf>
    <xf numFmtId="4" fontId="14" fillId="2" borderId="0" xfId="0" applyNumberFormat="1" applyFont="1" applyFill="1" applyBorder="1"/>
    <xf numFmtId="4" fontId="15" fillId="2" borderId="0" xfId="0" applyNumberFormat="1" applyFont="1" applyFill="1" applyBorder="1"/>
    <xf numFmtId="165" fontId="15" fillId="2" borderId="0" xfId="0" applyNumberFormat="1" applyFont="1" applyFill="1" applyBorder="1"/>
    <xf numFmtId="165" fontId="15" fillId="2" borderId="32" xfId="0" applyNumberFormat="1" applyFont="1" applyFill="1" applyBorder="1"/>
    <xf numFmtId="4" fontId="32" fillId="2" borderId="0" xfId="0" applyNumberFormat="1" applyFont="1" applyFill="1"/>
    <xf numFmtId="4" fontId="32" fillId="2" borderId="0" xfId="0" applyNumberFormat="1" applyFont="1" applyFill="1" applyBorder="1"/>
    <xf numFmtId="0" fontId="32" fillId="2" borderId="0" xfId="0" applyFont="1" applyFill="1" applyBorder="1"/>
    <xf numFmtId="165" fontId="14" fillId="2" borderId="0" xfId="0" applyNumberFormat="1" applyFont="1" applyFill="1" applyBorder="1"/>
    <xf numFmtId="165" fontId="32" fillId="2" borderId="0" xfId="0" applyNumberFormat="1" applyFont="1" applyFill="1" applyBorder="1"/>
    <xf numFmtId="49" fontId="16" fillId="2" borderId="21" xfId="0" applyNumberFormat="1" applyFont="1" applyFill="1" applyBorder="1" applyAlignment="1">
      <alignment horizontal="left" vertical="center" wrapText="1"/>
    </xf>
    <xf numFmtId="49" fontId="12" fillId="2" borderId="10" xfId="0" applyNumberFormat="1" applyFont="1" applyFill="1" applyBorder="1" applyAlignment="1">
      <alignment horizontal="left" vertical="center" wrapText="1"/>
    </xf>
    <xf numFmtId="167" fontId="42" fillId="2" borderId="0" xfId="0" applyNumberFormat="1" applyFont="1" applyFill="1" applyBorder="1" applyAlignment="1">
      <alignment horizontal="center" vertical="center"/>
    </xf>
    <xf numFmtId="167" fontId="42" fillId="2" borderId="0" xfId="0" applyNumberFormat="1" applyFont="1" applyFill="1" applyBorder="1" applyAlignment="1" applyProtection="1">
      <alignment horizontal="center" vertical="center"/>
      <protection hidden="1"/>
    </xf>
    <xf numFmtId="176" fontId="16" fillId="2" borderId="0" xfId="0" applyNumberFormat="1" applyFont="1" applyFill="1" applyBorder="1" applyAlignment="1">
      <alignment horizontal="center"/>
    </xf>
    <xf numFmtId="0" fontId="42" fillId="2" borderId="32" xfId="22" applyFont="1" applyFill="1" applyBorder="1" applyAlignment="1">
      <alignment vertical="center"/>
    </xf>
    <xf numFmtId="167" fontId="42" fillId="2" borderId="32" xfId="0" applyNumberFormat="1" applyFont="1" applyFill="1" applyBorder="1" applyAlignment="1" applyProtection="1">
      <alignment horizontal="center" vertical="center"/>
      <protection hidden="1"/>
    </xf>
    <xf numFmtId="0" fontId="12" fillId="6" borderId="28" xfId="0" applyFont="1" applyFill="1" applyBorder="1" applyAlignment="1">
      <alignment horizontal="center" vertical="center" wrapText="1"/>
    </xf>
    <xf numFmtId="2" fontId="12" fillId="6" borderId="10" xfId="0" applyNumberFormat="1" applyFont="1" applyFill="1" applyBorder="1" applyAlignment="1">
      <alignment horizontal="left" vertical="center" wrapText="1"/>
    </xf>
    <xf numFmtId="49" fontId="12" fillId="6" borderId="14" xfId="0" applyNumberFormat="1" applyFont="1" applyFill="1" applyBorder="1" applyAlignment="1">
      <alignment vertical="center" wrapText="1"/>
    </xf>
    <xf numFmtId="2" fontId="12" fillId="6" borderId="10" xfId="0" applyNumberFormat="1" applyFont="1" applyFill="1" applyBorder="1" applyAlignment="1">
      <alignment horizontal="left" vertical="center"/>
    </xf>
    <xf numFmtId="49" fontId="12" fillId="6" borderId="14" xfId="0" applyNumberFormat="1" applyFont="1" applyFill="1" applyBorder="1" applyAlignment="1">
      <alignment horizontal="left" vertical="center" wrapText="1"/>
    </xf>
    <xf numFmtId="167" fontId="33" fillId="0" borderId="0" xfId="0" applyNumberFormat="1" applyFont="1" applyFill="1" applyBorder="1" applyProtection="1">
      <protection hidden="1"/>
    </xf>
    <xf numFmtId="165" fontId="15" fillId="0" borderId="0" xfId="0" applyNumberFormat="1" applyFont="1" applyFill="1" applyBorder="1" applyAlignment="1">
      <alignment horizontal="right" vertical="center"/>
    </xf>
    <xf numFmtId="49" fontId="5" fillId="0" borderId="0" xfId="0" applyNumberFormat="1" applyFont="1" applyFill="1" applyBorder="1" applyAlignment="1">
      <alignment wrapText="1"/>
    </xf>
    <xf numFmtId="0" fontId="6" fillId="0" borderId="0" xfId="0" applyFont="1" applyFill="1" applyBorder="1"/>
    <xf numFmtId="165" fontId="14" fillId="0" borderId="0" xfId="0" applyNumberFormat="1" applyFont="1" applyFill="1" applyBorder="1" applyAlignment="1">
      <alignment horizontal="right" vertical="center"/>
    </xf>
    <xf numFmtId="49" fontId="5" fillId="0" borderId="0" xfId="0" applyNumberFormat="1" applyFont="1" applyFill="1" applyBorder="1" applyAlignment="1">
      <alignment horizontal="left" wrapText="1" indent="1"/>
    </xf>
    <xf numFmtId="166" fontId="0" fillId="0" borderId="0" xfId="0" applyNumberFormat="1" applyFill="1" applyBorder="1"/>
    <xf numFmtId="49" fontId="7" fillId="0" borderId="0" xfId="0" applyNumberFormat="1" applyFont="1" applyFill="1" applyBorder="1" applyAlignment="1">
      <alignment horizontal="left" wrapText="1" indent="2"/>
    </xf>
    <xf numFmtId="0" fontId="29" fillId="0" borderId="0" xfId="0" applyFont="1" applyFill="1" applyBorder="1" applyAlignment="1">
      <alignment horizontal="center" vertical="center" wrapText="1"/>
    </xf>
    <xf numFmtId="0" fontId="8" fillId="0" borderId="0" xfId="0" applyFont="1" applyFill="1" applyBorder="1" applyAlignment="1">
      <alignment horizontal="center" wrapText="1"/>
    </xf>
    <xf numFmtId="177" fontId="0" fillId="0" borderId="0" xfId="0" applyNumberFormat="1" applyFill="1" applyBorder="1"/>
    <xf numFmtId="0" fontId="3" fillId="0" borderId="0" xfId="0" applyFont="1" applyFill="1" applyBorder="1" applyAlignment="1">
      <alignment horizontal="right"/>
    </xf>
    <xf numFmtId="165" fontId="30" fillId="0" borderId="0" xfId="0" applyNumberFormat="1" applyFont="1" applyFill="1" applyBorder="1"/>
    <xf numFmtId="0" fontId="4" fillId="0" borderId="0" xfId="0" applyFont="1" applyFill="1" applyBorder="1" applyAlignment="1">
      <alignment horizontal="right"/>
    </xf>
    <xf numFmtId="2" fontId="0" fillId="0" borderId="0" xfId="0" applyNumberFormat="1" applyFill="1" applyBorder="1"/>
    <xf numFmtId="49" fontId="7" fillId="0" borderId="0" xfId="0" applyNumberFormat="1" applyFont="1" applyFill="1" applyBorder="1" applyAlignment="1">
      <alignment horizontal="left" wrapText="1" indent="5"/>
    </xf>
    <xf numFmtId="4" fontId="31" fillId="0" borderId="0" xfId="0" applyNumberFormat="1" applyFont="1" applyFill="1" applyBorder="1"/>
    <xf numFmtId="4" fontId="0" fillId="0" borderId="0" xfId="0" applyNumberFormat="1" applyFill="1" applyBorder="1"/>
    <xf numFmtId="49" fontId="13" fillId="0" borderId="0" xfId="0" applyNumberFormat="1" applyFont="1" applyFill="1" applyBorder="1" applyAlignment="1">
      <alignment horizontal="left" wrapText="1" indent="2"/>
    </xf>
    <xf numFmtId="49" fontId="13" fillId="0" borderId="0" xfId="0" applyNumberFormat="1" applyFont="1" applyFill="1" applyBorder="1" applyAlignment="1">
      <alignment horizontal="left" wrapText="1"/>
    </xf>
    <xf numFmtId="0" fontId="12" fillId="0" borderId="0" xfId="0" applyFont="1" applyFill="1" applyBorder="1"/>
    <xf numFmtId="49" fontId="0" fillId="0" borderId="0" xfId="0" applyNumberFormat="1" applyFill="1" applyBorder="1" applyAlignment="1">
      <alignment wrapText="1"/>
    </xf>
    <xf numFmtId="0" fontId="42" fillId="2" borderId="0" xfId="0" applyFont="1" applyFill="1" applyBorder="1" applyAlignment="1"/>
    <xf numFmtId="49" fontId="7" fillId="2" borderId="0" xfId="0" applyNumberFormat="1" applyFont="1" applyFill="1" applyBorder="1" applyAlignment="1">
      <alignment horizontal="left" wrapText="1" indent="3"/>
    </xf>
    <xf numFmtId="2" fontId="12" fillId="2" borderId="31" xfId="0" applyNumberFormat="1" applyFont="1" applyFill="1" applyBorder="1" applyAlignment="1">
      <alignment horizontal="left" vertical="center" wrapText="1"/>
    </xf>
    <xf numFmtId="2" fontId="16" fillId="2" borderId="25" xfId="0" applyNumberFormat="1" applyFont="1" applyFill="1" applyBorder="1" applyAlignment="1">
      <alignment horizontal="left" vertical="center" wrapText="1"/>
    </xf>
    <xf numFmtId="2" fontId="12" fillId="2" borderId="25" xfId="0" applyNumberFormat="1" applyFont="1" applyFill="1" applyBorder="1" applyAlignment="1">
      <alignment horizontal="left" vertical="center" wrapText="1"/>
    </xf>
    <xf numFmtId="49" fontId="16" fillId="2" borderId="25" xfId="0" applyNumberFormat="1" applyFont="1" applyFill="1" applyBorder="1" applyAlignment="1">
      <alignment horizontal="left" vertical="center" wrapText="1"/>
    </xf>
    <xf numFmtId="49" fontId="12" fillId="2" borderId="25" xfId="0" applyNumberFormat="1" applyFont="1" applyFill="1" applyBorder="1" applyAlignment="1">
      <alignment horizontal="left" vertical="center" wrapText="1"/>
    </xf>
    <xf numFmtId="49" fontId="12" fillId="2" borderId="31" xfId="0" applyNumberFormat="1" applyFont="1" applyFill="1" applyBorder="1" applyAlignment="1">
      <alignment horizontal="left" vertical="center" wrapText="1"/>
    </xf>
    <xf numFmtId="49" fontId="16" fillId="2" borderId="31" xfId="0" applyNumberFormat="1" applyFont="1" applyFill="1" applyBorder="1" applyAlignment="1">
      <alignment horizontal="left" vertical="center" wrapText="1"/>
    </xf>
    <xf numFmtId="165" fontId="16" fillId="2" borderId="25" xfId="0" applyNumberFormat="1" applyFont="1" applyFill="1" applyBorder="1" applyAlignment="1">
      <alignment horizontal="left" vertical="center"/>
    </xf>
    <xf numFmtId="165" fontId="57" fillId="8" borderId="9" xfId="0" applyNumberFormat="1" applyFont="1" applyFill="1" applyBorder="1"/>
    <xf numFmtId="4" fontId="57" fillId="8" borderId="19" xfId="0" applyNumberFormat="1" applyFont="1" applyFill="1" applyBorder="1"/>
    <xf numFmtId="4" fontId="57" fillId="8" borderId="35" xfId="0" applyNumberFormat="1" applyFont="1" applyFill="1" applyBorder="1"/>
    <xf numFmtId="165" fontId="57" fillId="2" borderId="47" xfId="0" applyNumberFormat="1" applyFont="1" applyFill="1" applyBorder="1"/>
    <xf numFmtId="4" fontId="57" fillId="2" borderId="56" xfId="0" applyNumberFormat="1" applyFont="1" applyFill="1" applyBorder="1"/>
    <xf numFmtId="4" fontId="57" fillId="2" borderId="46" xfId="0" applyNumberFormat="1" applyFont="1" applyFill="1" applyBorder="1"/>
    <xf numFmtId="165" fontId="58" fillId="2" borderId="48" xfId="0" applyNumberFormat="1" applyFont="1" applyFill="1" applyBorder="1"/>
    <xf numFmtId="4" fontId="58" fillId="2" borderId="16" xfId="0" applyNumberFormat="1" applyFont="1" applyFill="1" applyBorder="1"/>
    <xf numFmtId="4" fontId="58" fillId="2" borderId="20" xfId="0" applyNumberFormat="1" applyFont="1" applyFill="1" applyBorder="1"/>
    <xf numFmtId="165" fontId="57" fillId="2" borderId="48" xfId="0" applyNumberFormat="1" applyFont="1" applyFill="1" applyBorder="1"/>
    <xf numFmtId="4" fontId="57" fillId="2" borderId="16" xfId="0" applyNumberFormat="1" applyFont="1" applyFill="1" applyBorder="1"/>
    <xf numFmtId="4" fontId="57" fillId="2" borderId="20" xfId="0" applyNumberFormat="1" applyFont="1" applyFill="1" applyBorder="1"/>
    <xf numFmtId="165" fontId="57" fillId="2" borderId="9" xfId="0" applyNumberFormat="1" applyFont="1" applyFill="1" applyBorder="1"/>
    <xf numFmtId="4" fontId="57" fillId="2" borderId="19" xfId="0" applyNumberFormat="1" applyFont="1" applyFill="1" applyBorder="1"/>
    <xf numFmtId="4" fontId="57" fillId="2" borderId="35" xfId="0" applyNumberFormat="1" applyFont="1" applyFill="1" applyBorder="1"/>
    <xf numFmtId="165" fontId="57" fillId="8" borderId="44" xfId="0" applyNumberFormat="1" applyFont="1" applyFill="1" applyBorder="1"/>
    <xf numFmtId="165" fontId="57" fillId="2" borderId="10" xfId="0" applyNumberFormat="1" applyFont="1" applyFill="1" applyBorder="1"/>
    <xf numFmtId="165" fontId="58" fillId="2" borderId="47" xfId="0" applyNumberFormat="1" applyFont="1" applyFill="1" applyBorder="1"/>
    <xf numFmtId="4" fontId="58" fillId="2" borderId="59" xfId="0" applyNumberFormat="1" applyFont="1" applyFill="1" applyBorder="1"/>
    <xf numFmtId="4" fontId="58" fillId="2" borderId="46" xfId="0" applyNumberFormat="1" applyFont="1" applyFill="1" applyBorder="1"/>
    <xf numFmtId="4" fontId="58" fillId="2" borderId="45" xfId="0" applyNumberFormat="1" applyFont="1" applyFill="1" applyBorder="1"/>
    <xf numFmtId="165" fontId="58" fillId="2" borderId="15" xfId="0" applyNumberFormat="1" applyFont="1" applyFill="1" applyBorder="1"/>
    <xf numFmtId="4" fontId="58" fillId="2" borderId="30" xfId="0" applyNumberFormat="1" applyFont="1" applyFill="1" applyBorder="1"/>
    <xf numFmtId="167" fontId="42" fillId="2" borderId="0" xfId="0" applyNumberFormat="1" applyFont="1" applyFill="1" applyBorder="1" applyAlignment="1" applyProtection="1">
      <protection hidden="1"/>
    </xf>
    <xf numFmtId="0" fontId="16" fillId="0" borderId="0" xfId="0" applyFont="1"/>
    <xf numFmtId="0" fontId="12" fillId="2" borderId="27" xfId="0" applyFont="1" applyFill="1" applyBorder="1"/>
    <xf numFmtId="0" fontId="16" fillId="2" borderId="57" xfId="0" applyFont="1" applyFill="1" applyBorder="1"/>
    <xf numFmtId="0" fontId="12" fillId="2" borderId="57" xfId="0" applyFont="1" applyFill="1" applyBorder="1"/>
    <xf numFmtId="0" fontId="12" fillId="6" borderId="30" xfId="0" applyFont="1" applyFill="1" applyBorder="1" applyAlignment="1">
      <alignment horizontal="center" vertical="center" wrapText="1"/>
    </xf>
    <xf numFmtId="4" fontId="12" fillId="6" borderId="35" xfId="0" applyNumberFormat="1" applyFont="1" applyFill="1" applyBorder="1" applyAlignment="1">
      <alignment horizontal="right" vertical="center"/>
    </xf>
    <xf numFmtId="4" fontId="12" fillId="2" borderId="46" xfId="0" applyNumberFormat="1" applyFont="1" applyFill="1" applyBorder="1" applyAlignment="1">
      <alignment horizontal="right" vertical="center"/>
    </xf>
    <xf numFmtId="4" fontId="16" fillId="2" borderId="20" xfId="0" applyNumberFormat="1" applyFont="1" applyFill="1" applyBorder="1" applyAlignment="1">
      <alignment horizontal="right" vertical="center"/>
    </xf>
    <xf numFmtId="4" fontId="12" fillId="2" borderId="20" xfId="0" applyNumberFormat="1" applyFont="1" applyFill="1" applyBorder="1" applyAlignment="1">
      <alignment horizontal="right" vertical="center"/>
    </xf>
    <xf numFmtId="4" fontId="16" fillId="2" borderId="46" xfId="0" applyNumberFormat="1" applyFont="1" applyFill="1" applyBorder="1" applyAlignment="1">
      <alignment horizontal="right" vertical="center"/>
    </xf>
    <xf numFmtId="4" fontId="12" fillId="2" borderId="35" xfId="0" applyNumberFormat="1" applyFont="1" applyFill="1" applyBorder="1" applyAlignment="1">
      <alignment horizontal="right" vertical="center"/>
    </xf>
    <xf numFmtId="4" fontId="12" fillId="6" borderId="35" xfId="0" applyNumberFormat="1" applyFont="1" applyFill="1" applyBorder="1"/>
    <xf numFmtId="165" fontId="16" fillId="2" borderId="36" xfId="0" applyNumberFormat="1" applyFont="1" applyFill="1" applyBorder="1"/>
    <xf numFmtId="0" fontId="12" fillId="6" borderId="61" xfId="0" applyFont="1" applyFill="1" applyBorder="1" applyAlignment="1">
      <alignment horizontal="center" vertical="center" wrapText="1"/>
    </xf>
    <xf numFmtId="165" fontId="12" fillId="6" borderId="9" xfId="0" applyNumberFormat="1" applyFont="1" applyFill="1" applyBorder="1" applyAlignment="1">
      <alignment horizontal="right" vertical="center"/>
    </xf>
    <xf numFmtId="165" fontId="12" fillId="2" borderId="47" xfId="0" applyNumberFormat="1" applyFont="1" applyFill="1" applyBorder="1" applyAlignment="1">
      <alignment horizontal="right" vertical="center"/>
    </xf>
    <xf numFmtId="165" fontId="16" fillId="2" borderId="48" xfId="0" applyNumberFormat="1" applyFont="1" applyFill="1" applyBorder="1" applyAlignment="1">
      <alignment horizontal="right" vertical="center"/>
    </xf>
    <xf numFmtId="165" fontId="16" fillId="2" borderId="48" xfId="0" quotePrefix="1" applyNumberFormat="1" applyFont="1" applyFill="1" applyBorder="1" applyAlignment="1">
      <alignment horizontal="right" vertical="center"/>
    </xf>
    <xf numFmtId="165" fontId="12" fillId="2" borderId="48" xfId="0" applyNumberFormat="1" applyFont="1" applyFill="1" applyBorder="1" applyAlignment="1">
      <alignment horizontal="right" vertical="center"/>
    </xf>
    <xf numFmtId="165" fontId="16" fillId="2" borderId="47" xfId="0" applyNumberFormat="1" applyFont="1" applyFill="1" applyBorder="1" applyAlignment="1">
      <alignment horizontal="right" vertical="center"/>
    </xf>
    <xf numFmtId="165" fontId="12" fillId="2" borderId="9" xfId="0" applyNumberFormat="1" applyFont="1" applyFill="1" applyBorder="1" applyAlignment="1">
      <alignment horizontal="right" vertical="center"/>
    </xf>
    <xf numFmtId="165" fontId="12" fillId="6" borderId="9" xfId="0" applyNumberFormat="1" applyFont="1" applyFill="1" applyBorder="1"/>
    <xf numFmtId="4" fontId="55" fillId="6" borderId="35" xfId="0" applyNumberFormat="1" applyFont="1" applyFill="1" applyBorder="1" applyAlignment="1">
      <alignment horizontal="right" vertical="center"/>
    </xf>
    <xf numFmtId="4" fontId="55" fillId="2" borderId="46" xfId="0" applyNumberFormat="1" applyFont="1" applyFill="1" applyBorder="1" applyAlignment="1">
      <alignment horizontal="right" vertical="center"/>
    </xf>
    <xf numFmtId="4" fontId="56" fillId="2" borderId="20" xfId="0" applyNumberFormat="1" applyFont="1" applyFill="1" applyBorder="1" applyAlignment="1">
      <alignment horizontal="right" vertical="center"/>
    </xf>
    <xf numFmtId="4" fontId="55" fillId="2" borderId="20" xfId="0" applyNumberFormat="1" applyFont="1" applyFill="1" applyBorder="1" applyAlignment="1">
      <alignment horizontal="right" vertical="center"/>
    </xf>
    <xf numFmtId="4" fontId="56" fillId="2" borderId="46" xfId="0" applyNumberFormat="1" applyFont="1" applyFill="1" applyBorder="1" applyAlignment="1">
      <alignment horizontal="right" vertical="center"/>
    </xf>
    <xf numFmtId="4" fontId="55" fillId="2" borderId="35" xfId="0" applyNumberFormat="1" applyFont="1" applyFill="1" applyBorder="1" applyAlignment="1">
      <alignment horizontal="right" vertical="center"/>
    </xf>
    <xf numFmtId="4" fontId="55" fillId="6" borderId="35" xfId="0" applyNumberFormat="1" applyFont="1" applyFill="1" applyBorder="1"/>
    <xf numFmtId="4" fontId="56" fillId="2" borderId="46" xfId="0" applyNumberFormat="1" applyFont="1" applyFill="1" applyBorder="1"/>
    <xf numFmtId="4" fontId="56" fillId="2" borderId="20" xfId="0" applyNumberFormat="1" applyFont="1" applyFill="1" applyBorder="1"/>
    <xf numFmtId="165" fontId="56" fillId="2" borderId="36" xfId="0" applyNumberFormat="1" applyFont="1" applyFill="1" applyBorder="1"/>
    <xf numFmtId="165" fontId="55" fillId="6" borderId="9" xfId="0" applyNumberFormat="1" applyFont="1" applyFill="1" applyBorder="1" applyAlignment="1">
      <alignment horizontal="right" vertical="center"/>
    </xf>
    <xf numFmtId="165" fontId="55" fillId="2" borderId="47" xfId="0" applyNumberFormat="1" applyFont="1" applyFill="1" applyBorder="1" applyAlignment="1">
      <alignment horizontal="right" vertical="center"/>
    </xf>
    <xf numFmtId="165" fontId="56" fillId="2" borderId="48" xfId="0" applyNumberFormat="1" applyFont="1" applyFill="1" applyBorder="1" applyAlignment="1">
      <alignment horizontal="right" vertical="center"/>
    </xf>
    <xf numFmtId="165" fontId="56" fillId="2" borderId="48" xfId="0" quotePrefix="1" applyNumberFormat="1" applyFont="1" applyFill="1" applyBorder="1" applyAlignment="1">
      <alignment horizontal="right" vertical="center"/>
    </xf>
    <xf numFmtId="165" fontId="55" fillId="2" borderId="48" xfId="0" applyNumberFormat="1" applyFont="1" applyFill="1" applyBorder="1" applyAlignment="1">
      <alignment horizontal="right" vertical="center"/>
    </xf>
    <xf numFmtId="165" fontId="56" fillId="2" borderId="48" xfId="0" applyNumberFormat="1" applyFont="1" applyFill="1" applyBorder="1"/>
    <xf numFmtId="165" fontId="56" fillId="2" borderId="47" xfId="0" applyNumberFormat="1" applyFont="1" applyFill="1" applyBorder="1" applyAlignment="1">
      <alignment horizontal="right" vertical="center"/>
    </xf>
    <xf numFmtId="165" fontId="55" fillId="2" borderId="9" xfId="0" applyNumberFormat="1" applyFont="1" applyFill="1" applyBorder="1" applyAlignment="1">
      <alignment horizontal="right" vertical="center"/>
    </xf>
    <xf numFmtId="165" fontId="55" fillId="6" borderId="9" xfId="0" applyNumberFormat="1" applyFont="1" applyFill="1" applyBorder="1"/>
    <xf numFmtId="165" fontId="56" fillId="2" borderId="47" xfId="0" applyNumberFormat="1" applyFont="1" applyFill="1" applyBorder="1"/>
    <xf numFmtId="165" fontId="56" fillId="2" borderId="22" xfId="0" applyNumberFormat="1" applyFont="1" applyFill="1" applyBorder="1"/>
    <xf numFmtId="165" fontId="12" fillId="5" borderId="9" xfId="22" applyNumberFormat="1" applyFont="1" applyFill="1" applyBorder="1" applyAlignment="1">
      <alignment vertical="center"/>
    </xf>
    <xf numFmtId="165" fontId="12" fillId="2" borderId="48" xfId="22" applyNumberFormat="1" applyFont="1" applyFill="1" applyBorder="1" applyAlignment="1">
      <alignment vertical="center"/>
    </xf>
    <xf numFmtId="165" fontId="16" fillId="2" borderId="48" xfId="22" applyNumberFormat="1" applyFont="1" applyFill="1" applyBorder="1" applyAlignment="1">
      <alignment vertical="center"/>
    </xf>
    <xf numFmtId="165" fontId="12" fillId="2" borderId="15" xfId="22" applyNumberFormat="1" applyFont="1" applyFill="1" applyBorder="1" applyAlignment="1">
      <alignment vertical="center"/>
    </xf>
    <xf numFmtId="165" fontId="12" fillId="2" borderId="47" xfId="22" applyNumberFormat="1" applyFont="1" applyFill="1" applyBorder="1" applyAlignment="1">
      <alignment horizontal="right" vertical="center" wrapText="1"/>
    </xf>
    <xf numFmtId="0" fontId="12" fillId="5" borderId="55" xfId="22" applyFont="1" applyFill="1" applyBorder="1" applyAlignment="1">
      <alignment horizontal="center" vertical="center" wrapText="1"/>
    </xf>
    <xf numFmtId="0" fontId="12" fillId="5" borderId="62" xfId="22" applyFont="1" applyFill="1" applyBorder="1" applyAlignment="1">
      <alignment horizontal="center" vertical="center" wrapText="1"/>
    </xf>
    <xf numFmtId="165" fontId="12" fillId="2" borderId="48" xfId="0" applyNumberFormat="1" applyFont="1" applyFill="1" applyBorder="1" applyAlignment="1">
      <alignment horizontal="right"/>
    </xf>
    <xf numFmtId="165" fontId="12" fillId="2" borderId="45" xfId="0" applyNumberFormat="1" applyFont="1" applyFill="1" applyBorder="1" applyAlignment="1">
      <alignment horizontal="right"/>
    </xf>
    <xf numFmtId="165" fontId="12" fillId="2" borderId="26" xfId="0" applyNumberFormat="1" applyFont="1" applyFill="1" applyBorder="1" applyAlignment="1">
      <alignment horizontal="right"/>
    </xf>
    <xf numFmtId="165" fontId="12" fillId="2" borderId="20" xfId="0" applyNumberFormat="1" applyFont="1" applyFill="1" applyBorder="1" applyAlignment="1">
      <alignment horizontal="right"/>
    </xf>
    <xf numFmtId="165" fontId="16" fillId="2" borderId="48" xfId="0" applyNumberFormat="1" applyFont="1" applyFill="1" applyBorder="1" applyAlignment="1">
      <alignment horizontal="right"/>
    </xf>
    <xf numFmtId="165" fontId="16" fillId="2" borderId="45" xfId="0" applyNumberFormat="1" applyFont="1" applyFill="1" applyBorder="1" applyAlignment="1">
      <alignment horizontal="right"/>
    </xf>
    <xf numFmtId="165" fontId="16" fillId="2" borderId="26" xfId="0" applyNumberFormat="1" applyFont="1" applyFill="1" applyBorder="1" applyAlignment="1">
      <alignment horizontal="right"/>
    </xf>
    <xf numFmtId="165" fontId="16" fillId="2" borderId="20" xfId="0" applyNumberFormat="1" applyFont="1" applyFill="1" applyBorder="1" applyAlignment="1">
      <alignment horizontal="right"/>
    </xf>
    <xf numFmtId="0" fontId="12" fillId="4" borderId="14" xfId="0" applyFont="1" applyFill="1" applyBorder="1"/>
    <xf numFmtId="165" fontId="12" fillId="4" borderId="9" xfId="0" applyNumberFormat="1" applyFont="1" applyFill="1" applyBorder="1" applyAlignment="1">
      <alignment horizontal="right"/>
    </xf>
    <xf numFmtId="165" fontId="12" fillId="4" borderId="44" xfId="0" applyNumberFormat="1" applyFont="1" applyFill="1" applyBorder="1" applyAlignment="1">
      <alignment horizontal="right"/>
    </xf>
    <xf numFmtId="165" fontId="12" fillId="4" borderId="4" xfId="0" applyNumberFormat="1" applyFont="1" applyFill="1" applyBorder="1" applyAlignment="1">
      <alignment horizontal="right"/>
    </xf>
    <xf numFmtId="0" fontId="12" fillId="4" borderId="55" xfId="0" applyFont="1" applyFill="1" applyBorder="1" applyAlignment="1">
      <alignment horizontal="center" vertical="center"/>
    </xf>
    <xf numFmtId="0" fontId="12" fillId="4" borderId="63" xfId="0" applyFont="1" applyFill="1" applyBorder="1" applyAlignment="1">
      <alignment horizontal="center" vertical="center"/>
    </xf>
    <xf numFmtId="0" fontId="12" fillId="4" borderId="64" xfId="0" applyFont="1" applyFill="1" applyBorder="1" applyAlignment="1">
      <alignment horizontal="center" vertical="center"/>
    </xf>
    <xf numFmtId="0" fontId="12" fillId="4" borderId="30" xfId="0" applyFont="1" applyFill="1" applyBorder="1" applyAlignment="1">
      <alignment horizontal="center" vertical="center"/>
    </xf>
    <xf numFmtId="0" fontId="39" fillId="0" borderId="0" xfId="0" applyFont="1" applyFill="1" applyAlignment="1">
      <alignment horizontal="center" vertical="center"/>
    </xf>
    <xf numFmtId="0" fontId="16" fillId="0" borderId="0" xfId="22" applyFont="1" applyFill="1" applyBorder="1" applyAlignment="1">
      <alignment horizontal="center" vertical="center" wrapText="1"/>
    </xf>
    <xf numFmtId="0" fontId="12" fillId="2" borderId="28" xfId="0" applyFont="1" applyFill="1" applyBorder="1" applyAlignment="1">
      <alignment wrapText="1"/>
    </xf>
    <xf numFmtId="165" fontId="12" fillId="2" borderId="15" xfId="0" applyNumberFormat="1" applyFont="1" applyFill="1" applyBorder="1" applyAlignment="1">
      <alignment horizontal="right" vertical="center"/>
    </xf>
    <xf numFmtId="165" fontId="12" fillId="2" borderId="54" xfId="0" applyNumberFormat="1" applyFont="1" applyFill="1" applyBorder="1" applyAlignment="1">
      <alignment horizontal="right" vertical="center"/>
    </xf>
    <xf numFmtId="165" fontId="12" fillId="2" borderId="65" xfId="0" applyNumberFormat="1" applyFont="1" applyFill="1" applyBorder="1" applyAlignment="1">
      <alignment horizontal="right" vertical="center"/>
    </xf>
    <xf numFmtId="165" fontId="12" fillId="2" borderId="30" xfId="0" applyNumberFormat="1" applyFont="1" applyFill="1" applyBorder="1" applyAlignment="1">
      <alignment horizontal="right" vertical="center"/>
    </xf>
    <xf numFmtId="0" fontId="12" fillId="4" borderId="62" xfId="0" applyFont="1" applyFill="1" applyBorder="1" applyAlignment="1">
      <alignment horizontal="center" vertical="center"/>
    </xf>
    <xf numFmtId="165" fontId="12" fillId="4" borderId="19" xfId="0" applyNumberFormat="1" applyFont="1" applyFill="1" applyBorder="1" applyAlignment="1">
      <alignment horizontal="right"/>
    </xf>
    <xf numFmtId="165" fontId="12" fillId="2" borderId="16" xfId="0" applyNumberFormat="1" applyFont="1" applyFill="1" applyBorder="1" applyAlignment="1">
      <alignment horizontal="right"/>
    </xf>
    <xf numFmtId="165" fontId="16" fillId="2" borderId="16" xfId="0" applyNumberFormat="1" applyFont="1" applyFill="1" applyBorder="1" applyAlignment="1">
      <alignment horizontal="right"/>
    </xf>
    <xf numFmtId="165" fontId="12" fillId="2" borderId="60" xfId="0" applyNumberFormat="1" applyFont="1" applyFill="1" applyBorder="1" applyAlignment="1">
      <alignment horizontal="right" vertical="center"/>
    </xf>
    <xf numFmtId="2" fontId="49" fillId="2" borderId="0" xfId="0" applyNumberFormat="1" applyFont="1" applyFill="1" applyBorder="1" applyAlignment="1">
      <alignment wrapText="1"/>
    </xf>
    <xf numFmtId="0" fontId="49" fillId="2" borderId="0" xfId="0" applyFont="1" applyFill="1"/>
    <xf numFmtId="0" fontId="0" fillId="2" borderId="25" xfId="0" applyFill="1" applyBorder="1"/>
    <xf numFmtId="0" fontId="0" fillId="2" borderId="57" xfId="0" applyFill="1" applyBorder="1"/>
    <xf numFmtId="0" fontId="0" fillId="2" borderId="28" xfId="0" applyFill="1" applyBorder="1"/>
    <xf numFmtId="0" fontId="12" fillId="2" borderId="57" xfId="0" applyFont="1" applyFill="1" applyBorder="1" applyAlignment="1">
      <alignment wrapText="1"/>
    </xf>
    <xf numFmtId="0" fontId="12" fillId="2" borderId="29" xfId="0" applyFont="1" applyFill="1" applyBorder="1"/>
    <xf numFmtId="165" fontId="12" fillId="4" borderId="9" xfId="0" applyNumberFormat="1" applyFont="1" applyFill="1" applyBorder="1"/>
    <xf numFmtId="165" fontId="12" fillId="2" borderId="25" xfId="0" applyNumberFormat="1" applyFont="1" applyFill="1" applyBorder="1" applyAlignment="1">
      <alignment horizontal="right" vertical="center"/>
    </xf>
    <xf numFmtId="165" fontId="12" fillId="2" borderId="16" xfId="0" applyNumberFormat="1" applyFont="1" applyFill="1" applyBorder="1" applyAlignment="1">
      <alignment horizontal="right" vertical="center"/>
    </xf>
    <xf numFmtId="165" fontId="12" fillId="2" borderId="0" xfId="0" applyNumberFormat="1" applyFont="1" applyFill="1" applyBorder="1" applyAlignment="1">
      <alignment horizontal="right" vertical="center"/>
    </xf>
    <xf numFmtId="165" fontId="12" fillId="2" borderId="26" xfId="0" applyNumberFormat="1" applyFont="1" applyFill="1" applyBorder="1" applyAlignment="1">
      <alignment horizontal="right" vertical="center"/>
    </xf>
    <xf numFmtId="165" fontId="12" fillId="2" borderId="66" xfId="0" applyNumberFormat="1" applyFont="1" applyFill="1" applyBorder="1" applyAlignment="1">
      <alignment horizontal="right" vertical="center"/>
    </xf>
    <xf numFmtId="165" fontId="12" fillId="2" borderId="29" xfId="0" applyNumberFormat="1" applyFont="1" applyFill="1" applyBorder="1" applyAlignment="1">
      <alignment horizontal="right" vertical="center"/>
    </xf>
    <xf numFmtId="165" fontId="12" fillId="2" borderId="67" xfId="0" applyNumberFormat="1" applyFont="1" applyFill="1" applyBorder="1" applyAlignment="1">
      <alignment horizontal="right" vertical="center"/>
    </xf>
    <xf numFmtId="165" fontId="0" fillId="2" borderId="20" xfId="0" applyNumberFormat="1" applyFill="1" applyBorder="1"/>
    <xf numFmtId="165" fontId="16" fillId="2" borderId="15" xfId="0" applyNumberFormat="1" applyFont="1" applyFill="1" applyBorder="1" applyAlignment="1">
      <alignment horizontal="right"/>
    </xf>
    <xf numFmtId="165" fontId="16" fillId="2" borderId="54" xfId="0" applyNumberFormat="1" applyFont="1" applyFill="1" applyBorder="1" applyAlignment="1">
      <alignment horizontal="right"/>
    </xf>
    <xf numFmtId="165" fontId="16" fillId="2" borderId="65" xfId="0" applyNumberFormat="1" applyFont="1" applyFill="1" applyBorder="1" applyAlignment="1">
      <alignment horizontal="right"/>
    </xf>
    <xf numFmtId="165" fontId="12" fillId="4" borderId="29" xfId="0" applyNumberFormat="1" applyFont="1" applyFill="1" applyBorder="1" applyAlignment="1">
      <alignment horizontal="right" vertical="center"/>
    </xf>
    <xf numFmtId="165" fontId="12" fillId="4" borderId="65" xfId="0" applyNumberFormat="1" applyFont="1" applyFill="1" applyBorder="1" applyAlignment="1">
      <alignment horizontal="right" vertical="center"/>
    </xf>
    <xf numFmtId="165" fontId="12" fillId="4" borderId="33" xfId="0" applyNumberFormat="1" applyFont="1" applyFill="1" applyBorder="1" applyAlignment="1">
      <alignment horizontal="right" vertical="center"/>
    </xf>
    <xf numFmtId="165" fontId="12" fillId="4" borderId="67" xfId="0" applyNumberFormat="1" applyFont="1" applyFill="1" applyBorder="1" applyAlignment="1">
      <alignment horizontal="right" vertical="center"/>
    </xf>
    <xf numFmtId="165" fontId="12" fillId="2" borderId="21" xfId="0" applyNumberFormat="1" applyFont="1" applyFill="1" applyBorder="1"/>
    <xf numFmtId="4" fontId="12" fillId="2" borderId="5" xfId="0" applyNumberFormat="1" applyFont="1" applyFill="1" applyBorder="1"/>
    <xf numFmtId="165" fontId="12" fillId="2" borderId="22" xfId="0" applyNumberFormat="1" applyFont="1" applyFill="1" applyBorder="1"/>
    <xf numFmtId="4" fontId="12" fillId="2" borderId="53" xfId="0" applyNumberFormat="1" applyFont="1" applyFill="1" applyBorder="1"/>
    <xf numFmtId="165" fontId="57" fillId="2" borderId="22" xfId="0" applyNumberFormat="1" applyFont="1" applyFill="1" applyBorder="1"/>
    <xf numFmtId="4" fontId="57" fillId="2" borderId="53" xfId="0" applyNumberFormat="1" applyFont="1" applyFill="1" applyBorder="1"/>
    <xf numFmtId="0" fontId="35" fillId="2" borderId="0" xfId="0" applyFont="1" applyFill="1" applyBorder="1"/>
    <xf numFmtId="0" fontId="50" fillId="2" borderId="0" xfId="22" applyFont="1" applyFill="1" applyBorder="1" applyAlignment="1">
      <alignment vertical="center"/>
    </xf>
    <xf numFmtId="167" fontId="52" fillId="2" borderId="0" xfId="0" applyNumberFormat="1" applyFont="1" applyFill="1" applyBorder="1" applyAlignment="1">
      <alignment horizontal="center" vertical="center"/>
    </xf>
    <xf numFmtId="167" fontId="52" fillId="2" borderId="0" xfId="0" applyNumberFormat="1" applyFont="1" applyFill="1" applyBorder="1" applyAlignment="1" applyProtection="1">
      <alignment horizontal="center" vertical="center"/>
      <protection hidden="1"/>
    </xf>
    <xf numFmtId="167" fontId="52" fillId="2" borderId="25" xfId="0" applyNumberFormat="1" applyFont="1" applyFill="1" applyBorder="1" applyAlignment="1" applyProtection="1">
      <alignment vertical="center"/>
      <protection hidden="1"/>
    </xf>
    <xf numFmtId="167" fontId="52" fillId="2" borderId="0" xfId="0" applyNumberFormat="1" applyFont="1" applyFill="1" applyBorder="1" applyAlignment="1" applyProtection="1">
      <alignment vertical="center"/>
      <protection hidden="1"/>
    </xf>
    <xf numFmtId="167" fontId="42" fillId="2" borderId="0" xfId="0" applyNumberFormat="1" applyFont="1" applyFill="1" applyBorder="1" applyAlignment="1" applyProtection="1">
      <alignment vertical="center"/>
      <protection hidden="1"/>
    </xf>
    <xf numFmtId="167" fontId="42" fillId="2" borderId="20" xfId="0" applyNumberFormat="1" applyFont="1" applyFill="1" applyBorder="1" applyAlignment="1" applyProtection="1">
      <alignment vertical="center"/>
      <protection hidden="1"/>
    </xf>
    <xf numFmtId="0" fontId="51" fillId="9" borderId="10" xfId="22" applyFont="1" applyFill="1" applyBorder="1" applyAlignment="1">
      <alignment vertical="center"/>
    </xf>
    <xf numFmtId="0" fontId="12" fillId="4" borderId="68" xfId="0" applyFont="1" applyFill="1" applyBorder="1" applyAlignment="1">
      <alignment horizontal="center" vertical="center"/>
    </xf>
    <xf numFmtId="165" fontId="12" fillId="4" borderId="69" xfId="0" applyNumberFormat="1" applyFont="1" applyFill="1" applyBorder="1" applyAlignment="1">
      <alignment horizontal="right"/>
    </xf>
    <xf numFmtId="165" fontId="12" fillId="2" borderId="66" xfId="0" applyNumberFormat="1" applyFont="1" applyFill="1" applyBorder="1" applyAlignment="1">
      <alignment horizontal="right"/>
    </xf>
    <xf numFmtId="165" fontId="16" fillId="2" borderId="66" xfId="0" applyNumberFormat="1" applyFont="1" applyFill="1" applyBorder="1" applyAlignment="1">
      <alignment horizontal="right"/>
    </xf>
    <xf numFmtId="165" fontId="12" fillId="4" borderId="10" xfId="0" applyNumberFormat="1" applyFont="1" applyFill="1" applyBorder="1"/>
    <xf numFmtId="165" fontId="16" fillId="2" borderId="67" xfId="0" applyNumberFormat="1" applyFont="1" applyFill="1" applyBorder="1" applyAlignment="1">
      <alignment horizontal="right"/>
    </xf>
    <xf numFmtId="165" fontId="12" fillId="4" borderId="14" xfId="0" applyNumberFormat="1" applyFont="1" applyFill="1" applyBorder="1" applyAlignment="1">
      <alignment horizontal="right"/>
    </xf>
    <xf numFmtId="165" fontId="12" fillId="2" borderId="28" xfId="0" applyNumberFormat="1" applyFont="1" applyFill="1" applyBorder="1" applyAlignment="1">
      <alignment horizontal="right" vertical="center"/>
    </xf>
    <xf numFmtId="165" fontId="12" fillId="4" borderId="44" xfId="0" applyNumberFormat="1" applyFont="1" applyFill="1" applyBorder="1"/>
    <xf numFmtId="49" fontId="12" fillId="2" borderId="28" xfId="0" applyNumberFormat="1" applyFont="1" applyFill="1" applyBorder="1" applyAlignment="1">
      <alignment vertical="center" wrapText="1"/>
    </xf>
    <xf numFmtId="165" fontId="12" fillId="2" borderId="15" xfId="0" applyNumberFormat="1" applyFont="1" applyFill="1" applyBorder="1"/>
    <xf numFmtId="4" fontId="12" fillId="2" borderId="30" xfId="0" applyNumberFormat="1" applyFont="1" applyFill="1" applyBorder="1"/>
    <xf numFmtId="165" fontId="55" fillId="2" borderId="15" xfId="0" applyNumberFormat="1" applyFont="1" applyFill="1" applyBorder="1"/>
    <xf numFmtId="4" fontId="55" fillId="2" borderId="30" xfId="0" applyNumberFormat="1" applyFont="1" applyFill="1" applyBorder="1"/>
    <xf numFmtId="0" fontId="49" fillId="2" borderId="0" xfId="0" applyFont="1" applyFill="1" applyAlignment="1">
      <alignment vertical="top"/>
    </xf>
    <xf numFmtId="165" fontId="56" fillId="2" borderId="0" xfId="0" applyNumberFormat="1" applyFont="1" applyFill="1" applyBorder="1"/>
    <xf numFmtId="165" fontId="12" fillId="4" borderId="14" xfId="0" applyNumberFormat="1" applyFont="1" applyFill="1" applyBorder="1"/>
    <xf numFmtId="167" fontId="42" fillId="2" borderId="0" xfId="0" applyNumberFormat="1" applyFont="1" applyFill="1" applyBorder="1" applyAlignment="1">
      <alignment vertical="center"/>
    </xf>
    <xf numFmtId="167" fontId="52" fillId="2" borderId="0" xfId="0" applyNumberFormat="1" applyFont="1" applyFill="1" applyBorder="1" applyAlignment="1">
      <alignment vertical="center"/>
    </xf>
    <xf numFmtId="0" fontId="50" fillId="10" borderId="10" xfId="22" applyFont="1" applyFill="1" applyBorder="1" applyAlignment="1">
      <alignment vertical="center"/>
    </xf>
    <xf numFmtId="0" fontId="16" fillId="12" borderId="10" xfId="0" applyNumberFormat="1" applyFont="1" applyFill="1" applyBorder="1" applyAlignment="1" applyProtection="1">
      <alignment horizontal="center" vertical="center"/>
      <protection hidden="1"/>
    </xf>
    <xf numFmtId="0" fontId="16" fillId="12" borderId="10" xfId="0" applyNumberFormat="1" applyFont="1" applyFill="1" applyBorder="1" applyAlignment="1">
      <alignment horizontal="center" vertical="center"/>
    </xf>
    <xf numFmtId="165" fontId="12" fillId="2" borderId="33" xfId="0" applyNumberFormat="1" applyFont="1" applyFill="1" applyBorder="1" applyAlignment="1">
      <alignment horizontal="right" vertical="center"/>
    </xf>
    <xf numFmtId="165" fontId="12" fillId="2" borderId="0" xfId="0" applyNumberFormat="1" applyFont="1" applyFill="1" applyBorder="1" applyAlignment="1">
      <alignment horizontal="right"/>
    </xf>
    <xf numFmtId="165" fontId="16" fillId="2" borderId="0" xfId="0" applyNumberFormat="1" applyFont="1" applyFill="1" applyBorder="1" applyAlignment="1">
      <alignment horizontal="right"/>
    </xf>
    <xf numFmtId="165" fontId="0" fillId="2" borderId="0" xfId="0" applyNumberFormat="1" applyFill="1" applyBorder="1"/>
    <xf numFmtId="165" fontId="12" fillId="2" borderId="0" xfId="0" applyNumberFormat="1" applyFont="1" applyFill="1" applyBorder="1"/>
    <xf numFmtId="165" fontId="12" fillId="2" borderId="58" xfId="0" applyNumberFormat="1" applyFont="1" applyFill="1" applyBorder="1" applyAlignment="1">
      <alignment horizontal="right" vertical="center"/>
    </xf>
    <xf numFmtId="0" fontId="12" fillId="2" borderId="0" xfId="0" applyFont="1" applyFill="1" applyBorder="1" applyAlignment="1">
      <alignment vertical="center"/>
    </xf>
    <xf numFmtId="0" fontId="12" fillId="2" borderId="0" xfId="0" applyFont="1" applyFill="1" applyBorder="1" applyAlignment="1">
      <alignment horizontal="center" vertical="center"/>
    </xf>
    <xf numFmtId="165" fontId="12" fillId="2" borderId="47" xfId="0" applyNumberFormat="1" applyFont="1" applyFill="1" applyBorder="1" applyAlignment="1">
      <alignment horizontal="right"/>
    </xf>
    <xf numFmtId="0" fontId="12" fillId="11" borderId="14" xfId="0" applyFont="1" applyFill="1" applyBorder="1"/>
    <xf numFmtId="2" fontId="12" fillId="11" borderId="14" xfId="0" applyNumberFormat="1" applyFont="1" applyFill="1" applyBorder="1"/>
    <xf numFmtId="2" fontId="12" fillId="11" borderId="30" xfId="0" applyNumberFormat="1" applyFont="1" applyFill="1" applyBorder="1" applyAlignment="1">
      <alignment horizontal="right" vertical="center"/>
    </xf>
    <xf numFmtId="2" fontId="12" fillId="11" borderId="60" xfId="0" applyNumberFormat="1" applyFont="1" applyFill="1" applyBorder="1" applyAlignment="1">
      <alignment horizontal="right" vertical="center"/>
    </xf>
    <xf numFmtId="165" fontId="12" fillId="4" borderId="10" xfId="0" applyNumberFormat="1" applyFont="1" applyFill="1" applyBorder="1" applyAlignment="1">
      <alignment horizontal="right" vertical="center"/>
    </xf>
    <xf numFmtId="165" fontId="12" fillId="4" borderId="4" xfId="0" applyNumberFormat="1" applyFont="1" applyFill="1" applyBorder="1" applyAlignment="1">
      <alignment horizontal="right" vertical="center"/>
    </xf>
    <xf numFmtId="165" fontId="12" fillId="4" borderId="34" xfId="0" applyNumberFormat="1" applyFont="1" applyFill="1" applyBorder="1" applyAlignment="1">
      <alignment horizontal="right" vertical="center"/>
    </xf>
    <xf numFmtId="2" fontId="12" fillId="13" borderId="20" xfId="0" applyNumberFormat="1" applyFont="1" applyFill="1" applyBorder="1" applyAlignment="1">
      <alignment horizontal="right"/>
    </xf>
    <xf numFmtId="2" fontId="16" fillId="13" borderId="20" xfId="0" applyNumberFormat="1" applyFont="1" applyFill="1" applyBorder="1" applyAlignment="1">
      <alignment horizontal="right"/>
    </xf>
    <xf numFmtId="2" fontId="12" fillId="13" borderId="60" xfId="0" applyNumberFormat="1" applyFont="1" applyFill="1" applyBorder="1" applyAlignment="1">
      <alignment horizontal="right" vertical="center"/>
    </xf>
    <xf numFmtId="2" fontId="12" fillId="13" borderId="20" xfId="0" applyNumberFormat="1" applyFont="1" applyFill="1" applyBorder="1" applyAlignment="1">
      <alignment horizontal="right" vertical="center"/>
    </xf>
    <xf numFmtId="2" fontId="16" fillId="13" borderId="30" xfId="0" applyNumberFormat="1" applyFont="1" applyFill="1" applyBorder="1" applyAlignment="1">
      <alignment horizontal="right"/>
    </xf>
    <xf numFmtId="2" fontId="12" fillId="13" borderId="16" xfId="0" applyNumberFormat="1" applyFont="1" applyFill="1" applyBorder="1" applyAlignment="1">
      <alignment horizontal="right"/>
    </xf>
    <xf numFmtId="2" fontId="16" fillId="13" borderId="16" xfId="0" applyNumberFormat="1" applyFont="1" applyFill="1" applyBorder="1" applyAlignment="1">
      <alignment horizontal="right"/>
    </xf>
    <xf numFmtId="2" fontId="12" fillId="13" borderId="30" xfId="0" applyNumberFormat="1" applyFont="1" applyFill="1" applyBorder="1" applyAlignment="1">
      <alignment horizontal="right" vertical="center"/>
    </xf>
    <xf numFmtId="2" fontId="12" fillId="13" borderId="16" xfId="0" applyNumberFormat="1" applyFont="1" applyFill="1" applyBorder="1" applyAlignment="1">
      <alignment horizontal="right" vertical="center"/>
    </xf>
    <xf numFmtId="2" fontId="16" fillId="13" borderId="60" xfId="0" applyNumberFormat="1" applyFont="1" applyFill="1" applyBorder="1" applyAlignment="1">
      <alignment horizontal="right"/>
    </xf>
    <xf numFmtId="0" fontId="0" fillId="0" borderId="0" xfId="0" applyFill="1" applyBorder="1"/>
    <xf numFmtId="0" fontId="50" fillId="14" borderId="10" xfId="22" applyFont="1" applyFill="1" applyBorder="1" applyAlignment="1">
      <alignment vertical="center"/>
    </xf>
    <xf numFmtId="165" fontId="16" fillId="2" borderId="15" xfId="0" applyNumberFormat="1" applyFont="1" applyFill="1" applyBorder="1" applyAlignment="1">
      <alignment horizontal="right" vertical="center"/>
    </xf>
    <xf numFmtId="4" fontId="16" fillId="2" borderId="30" xfId="0" applyNumberFormat="1" applyFont="1" applyFill="1" applyBorder="1" applyAlignment="1">
      <alignment horizontal="right" vertical="center"/>
    </xf>
    <xf numFmtId="2" fontId="16" fillId="2" borderId="28" xfId="0" applyNumberFormat="1" applyFont="1" applyFill="1" applyBorder="1" applyAlignment="1">
      <alignment horizontal="left" vertical="center" wrapText="1"/>
    </xf>
    <xf numFmtId="0" fontId="50" fillId="15" borderId="10" xfId="22" applyFont="1" applyFill="1" applyBorder="1" applyAlignment="1">
      <alignment vertical="center"/>
    </xf>
    <xf numFmtId="2" fontId="12" fillId="16" borderId="10" xfId="0" applyNumberFormat="1" applyFont="1" applyFill="1" applyBorder="1" applyAlignment="1">
      <alignment horizontal="left" vertical="center" wrapText="1"/>
    </xf>
    <xf numFmtId="165" fontId="12" fillId="16" borderId="9" xfId="0" applyNumberFormat="1" applyFont="1" applyFill="1" applyBorder="1" applyAlignment="1">
      <alignment horizontal="right" vertical="center"/>
    </xf>
    <xf numFmtId="4" fontId="12" fillId="16" borderId="35" xfId="0" applyNumberFormat="1" applyFont="1" applyFill="1" applyBorder="1" applyAlignment="1">
      <alignment horizontal="right" vertical="center"/>
    </xf>
    <xf numFmtId="0" fontId="12" fillId="16" borderId="55" xfId="0" applyFont="1" applyFill="1" applyBorder="1" applyAlignment="1">
      <alignment horizontal="center" vertical="center" wrapText="1"/>
    </xf>
    <xf numFmtId="0" fontId="12" fillId="16" borderId="71" xfId="0" applyFont="1" applyFill="1" applyBorder="1" applyAlignment="1">
      <alignment horizontal="center" vertical="center" wrapText="1"/>
    </xf>
    <xf numFmtId="0" fontId="12" fillId="16" borderId="70" xfId="0" applyFont="1" applyFill="1" applyBorder="1" applyAlignment="1">
      <alignment horizontal="center" vertical="center" wrapText="1"/>
    </xf>
    <xf numFmtId="0" fontId="12" fillId="16" borderId="15" xfId="0" applyFont="1" applyFill="1" applyBorder="1" applyAlignment="1">
      <alignment horizontal="center" vertical="center" wrapText="1"/>
    </xf>
    <xf numFmtId="0" fontId="12" fillId="16" borderId="60" xfId="0" applyFont="1" applyFill="1" applyBorder="1" applyAlignment="1">
      <alignment horizontal="center" vertical="center" wrapText="1"/>
    </xf>
    <xf numFmtId="168" fontId="32" fillId="2" borderId="0" xfId="27" applyNumberFormat="1" applyFont="1" applyFill="1" applyBorder="1" applyAlignment="1">
      <alignment wrapText="1"/>
    </xf>
    <xf numFmtId="0" fontId="12" fillId="16" borderId="63" xfId="0" applyFont="1" applyFill="1" applyBorder="1" applyAlignment="1">
      <alignment horizontal="center" vertical="center" wrapText="1"/>
    </xf>
    <xf numFmtId="4" fontId="16" fillId="2" borderId="60" xfId="0" applyNumberFormat="1" applyFont="1" applyFill="1" applyBorder="1" applyAlignment="1">
      <alignment horizontal="right" vertical="center"/>
    </xf>
    <xf numFmtId="165" fontId="12" fillId="16" borderId="4" xfId="0" applyNumberFormat="1" applyFont="1" applyFill="1" applyBorder="1" applyAlignment="1">
      <alignment horizontal="right" vertical="center"/>
    </xf>
    <xf numFmtId="0" fontId="12" fillId="2" borderId="0" xfId="0" applyFont="1" applyFill="1" applyBorder="1" applyAlignment="1">
      <alignment horizontal="center" vertical="center" wrapText="1"/>
    </xf>
    <xf numFmtId="4" fontId="12" fillId="2" borderId="0" xfId="0" applyNumberFormat="1" applyFont="1" applyFill="1" applyBorder="1" applyAlignment="1">
      <alignment horizontal="right" vertical="center"/>
    </xf>
    <xf numFmtId="165" fontId="16" fillId="2" borderId="0" xfId="0" applyNumberFormat="1" applyFont="1" applyFill="1" applyBorder="1" applyAlignment="1">
      <alignment horizontal="right" vertical="center"/>
    </xf>
    <xf numFmtId="4" fontId="16" fillId="2" borderId="0" xfId="0" applyNumberFormat="1" applyFont="1" applyFill="1" applyBorder="1" applyAlignment="1">
      <alignment horizontal="right" vertical="center"/>
    </xf>
    <xf numFmtId="165" fontId="16" fillId="2" borderId="59" xfId="0" applyNumberFormat="1" applyFont="1" applyFill="1" applyBorder="1" applyAlignment="1">
      <alignment horizontal="right" vertical="center"/>
    </xf>
    <xf numFmtId="4" fontId="16" fillId="2" borderId="56" xfId="0" applyNumberFormat="1" applyFont="1" applyFill="1" applyBorder="1" applyAlignment="1">
      <alignment horizontal="right" vertical="center"/>
    </xf>
    <xf numFmtId="2" fontId="16" fillId="2" borderId="31" xfId="0" applyNumberFormat="1" applyFont="1" applyFill="1" applyBorder="1" applyAlignment="1">
      <alignment horizontal="left" vertical="center" wrapText="1"/>
    </xf>
    <xf numFmtId="165" fontId="16" fillId="2" borderId="65" xfId="0" applyNumberFormat="1" applyFont="1" applyFill="1" applyBorder="1" applyAlignment="1">
      <alignment horizontal="right" vertical="center"/>
    </xf>
    <xf numFmtId="0" fontId="50" fillId="17" borderId="10" xfId="22" applyFont="1" applyFill="1" applyBorder="1" applyAlignment="1">
      <alignment vertical="center"/>
    </xf>
    <xf numFmtId="0" fontId="0" fillId="2" borderId="0" xfId="0" applyFill="1" applyProtection="1"/>
    <xf numFmtId="0" fontId="0" fillId="0" borderId="0" xfId="0" applyProtection="1"/>
    <xf numFmtId="0" fontId="0" fillId="2" borderId="0" xfId="0" applyFill="1" applyBorder="1" applyAlignment="1" applyProtection="1">
      <alignment vertical="justify" wrapText="1"/>
    </xf>
    <xf numFmtId="0" fontId="0" fillId="2" borderId="0" xfId="0" applyFill="1" applyBorder="1" applyProtection="1"/>
    <xf numFmtId="3" fontId="42" fillId="2" borderId="0" xfId="0" applyNumberFormat="1" applyFont="1" applyFill="1" applyProtection="1"/>
    <xf numFmtId="3" fontId="42" fillId="2" borderId="24" xfId="0" applyNumberFormat="1" applyFont="1" applyFill="1" applyBorder="1" applyProtection="1"/>
    <xf numFmtId="0" fontId="42" fillId="2" borderId="0" xfId="0" applyFont="1" applyFill="1" applyProtection="1"/>
    <xf numFmtId="0" fontId="42" fillId="2" borderId="0" xfId="0" applyFont="1" applyFill="1" applyAlignment="1" applyProtection="1">
      <alignment horizontal="right"/>
    </xf>
    <xf numFmtId="0" fontId="42" fillId="2" borderId="24" xfId="0" applyFont="1" applyFill="1" applyBorder="1" applyAlignment="1" applyProtection="1">
      <alignment horizontal="right"/>
    </xf>
    <xf numFmtId="3" fontId="42" fillId="2" borderId="38" xfId="0" applyNumberFormat="1" applyFont="1" applyFill="1" applyBorder="1" applyProtection="1"/>
    <xf numFmtId="0" fontId="45" fillId="0" borderId="0" xfId="0" applyFont="1" applyProtection="1"/>
    <xf numFmtId="0" fontId="16" fillId="2" borderId="0" xfId="0" applyFont="1" applyFill="1" applyProtection="1"/>
    <xf numFmtId="0" fontId="44" fillId="2" borderId="0" xfId="0" applyFont="1" applyFill="1" applyProtection="1"/>
    <xf numFmtId="0" fontId="19" fillId="2" borderId="0" xfId="26" applyFont="1" applyFill="1" applyBorder="1" applyAlignment="1">
      <alignment horizontal="center" vertical="center" wrapText="1"/>
    </xf>
    <xf numFmtId="165" fontId="61" fillId="2" borderId="0" xfId="26" applyNumberFormat="1" applyFont="1" applyFill="1" applyBorder="1" applyAlignment="1">
      <alignment wrapText="1"/>
    </xf>
    <xf numFmtId="4" fontId="61" fillId="2" borderId="0" xfId="26" applyNumberFormat="1" applyFont="1" applyFill="1" applyBorder="1" applyAlignment="1"/>
    <xf numFmtId="165" fontId="61" fillId="2" borderId="0" xfId="26" applyNumberFormat="1" applyFont="1" applyFill="1" applyBorder="1" applyAlignment="1"/>
    <xf numFmtId="165" fontId="19" fillId="2" borderId="0" xfId="26" applyNumberFormat="1" applyFont="1" applyFill="1" applyBorder="1" applyAlignment="1"/>
    <xf numFmtId="4" fontId="19" fillId="2" borderId="0" xfId="26" applyNumberFormat="1" applyFont="1" applyFill="1" applyBorder="1" applyAlignment="1"/>
    <xf numFmtId="0" fontId="16" fillId="12" borderId="14" xfId="0" applyNumberFormat="1" applyFont="1" applyFill="1" applyBorder="1" applyAlignment="1" applyProtection="1">
      <alignment horizontal="center" vertical="center"/>
      <protection hidden="1"/>
    </xf>
    <xf numFmtId="165" fontId="68" fillId="5" borderId="9" xfId="22" applyNumberFormat="1" applyFont="1" applyFill="1" applyBorder="1" applyAlignment="1">
      <alignment vertical="center"/>
    </xf>
    <xf numFmtId="4" fontId="68" fillId="5" borderId="35" xfId="22" applyNumberFormat="1" applyFont="1" applyFill="1" applyBorder="1" applyAlignment="1">
      <alignment vertical="center"/>
    </xf>
    <xf numFmtId="165" fontId="68" fillId="2" borderId="48" xfId="22" applyNumberFormat="1" applyFont="1" applyFill="1" applyBorder="1" applyAlignment="1">
      <alignment vertical="center"/>
    </xf>
    <xf numFmtId="4" fontId="68" fillId="2" borderId="20" xfId="22" applyNumberFormat="1" applyFont="1" applyFill="1" applyBorder="1" applyAlignment="1">
      <alignment vertical="center"/>
    </xf>
    <xf numFmtId="165" fontId="69" fillId="2" borderId="48" xfId="22" applyNumberFormat="1" applyFont="1" applyFill="1" applyBorder="1" applyAlignment="1">
      <alignment vertical="center"/>
    </xf>
    <xf numFmtId="4" fontId="69" fillId="2" borderId="20" xfId="22" applyNumberFormat="1" applyFont="1" applyFill="1" applyBorder="1" applyAlignment="1">
      <alignment vertical="center"/>
    </xf>
    <xf numFmtId="165" fontId="68" fillId="2" borderId="15" xfId="22" applyNumberFormat="1" applyFont="1" applyFill="1" applyBorder="1" applyAlignment="1">
      <alignment vertical="center"/>
    </xf>
    <xf numFmtId="4" fontId="68" fillId="2" borderId="30" xfId="22" applyNumberFormat="1" applyFont="1" applyFill="1" applyBorder="1" applyAlignment="1">
      <alignment vertical="center"/>
    </xf>
    <xf numFmtId="165" fontId="70" fillId="2" borderId="48" xfId="22" applyNumberFormat="1" applyFont="1" applyFill="1" applyBorder="1" applyAlignment="1">
      <alignment vertical="center"/>
    </xf>
    <xf numFmtId="4" fontId="70" fillId="2" borderId="20" xfId="22" applyNumberFormat="1" applyFont="1" applyFill="1" applyBorder="1" applyAlignment="1">
      <alignment vertical="center"/>
    </xf>
    <xf numFmtId="165" fontId="69" fillId="2" borderId="0" xfId="22" applyNumberFormat="1" applyFont="1" applyFill="1" applyBorder="1" applyAlignment="1">
      <alignment vertical="center"/>
    </xf>
    <xf numFmtId="165" fontId="12" fillId="2" borderId="45" xfId="0" applyNumberFormat="1" applyFont="1" applyFill="1" applyBorder="1" applyAlignment="1">
      <alignment horizontal="right" vertical="center"/>
    </xf>
    <xf numFmtId="2" fontId="0" fillId="2" borderId="0" xfId="0" applyNumberFormat="1" applyFill="1" applyBorder="1"/>
    <xf numFmtId="165" fontId="71" fillId="2" borderId="48" xfId="0" applyNumberFormat="1" applyFont="1" applyFill="1" applyBorder="1"/>
    <xf numFmtId="4" fontId="71" fillId="2" borderId="20" xfId="0" applyNumberFormat="1" applyFont="1" applyFill="1" applyBorder="1"/>
    <xf numFmtId="2" fontId="56" fillId="2" borderId="36" xfId="0" applyNumberFormat="1" applyFont="1" applyFill="1" applyBorder="1"/>
    <xf numFmtId="2" fontId="16" fillId="2" borderId="36" xfId="0" applyNumberFormat="1" applyFont="1" applyFill="1" applyBorder="1"/>
    <xf numFmtId="165" fontId="12" fillId="4" borderId="69" xfId="0" applyNumberFormat="1" applyFont="1" applyFill="1" applyBorder="1" applyAlignment="1">
      <alignment horizontal="right" vertical="center"/>
    </xf>
    <xf numFmtId="165" fontId="12" fillId="18" borderId="66" xfId="0" applyNumberFormat="1" applyFont="1" applyFill="1" applyBorder="1" applyAlignment="1">
      <alignment horizontal="right"/>
    </xf>
    <xf numFmtId="165" fontId="16" fillId="18" borderId="66" xfId="0" applyNumberFormat="1" applyFont="1" applyFill="1" applyBorder="1" applyAlignment="1">
      <alignment horizontal="right"/>
    </xf>
    <xf numFmtId="165" fontId="12" fillId="18" borderId="67" xfId="0" applyNumberFormat="1" applyFont="1" applyFill="1" applyBorder="1" applyAlignment="1">
      <alignment horizontal="right" vertical="center"/>
    </xf>
    <xf numFmtId="165" fontId="12" fillId="18" borderId="66" xfId="0" applyNumberFormat="1" applyFont="1" applyFill="1" applyBorder="1" applyAlignment="1">
      <alignment horizontal="right" vertical="center"/>
    </xf>
    <xf numFmtId="165" fontId="16" fillId="18" borderId="67" xfId="0" applyNumberFormat="1" applyFont="1" applyFill="1" applyBorder="1" applyAlignment="1">
      <alignment horizontal="right"/>
    </xf>
    <xf numFmtId="4" fontId="55" fillId="6" borderId="19" xfId="0" applyNumberFormat="1" applyFont="1" applyFill="1" applyBorder="1" applyAlignment="1">
      <alignment horizontal="right" vertical="center"/>
    </xf>
    <xf numFmtId="4" fontId="55" fillId="2" borderId="56" xfId="0" applyNumberFormat="1" applyFont="1" applyFill="1" applyBorder="1" applyAlignment="1">
      <alignment horizontal="right" vertical="center"/>
    </xf>
    <xf numFmtId="4" fontId="56" fillId="2" borderId="16" xfId="0" applyNumberFormat="1" applyFont="1" applyFill="1" applyBorder="1" applyAlignment="1">
      <alignment horizontal="right" vertical="center"/>
    </xf>
    <xf numFmtId="4" fontId="55" fillId="2" borderId="16" xfId="0" applyNumberFormat="1" applyFont="1" applyFill="1" applyBorder="1" applyAlignment="1">
      <alignment horizontal="right" vertical="center"/>
    </xf>
    <xf numFmtId="4" fontId="56" fillId="2" borderId="56" xfId="0" applyNumberFormat="1" applyFont="1" applyFill="1" applyBorder="1" applyAlignment="1">
      <alignment horizontal="right" vertical="center"/>
    </xf>
    <xf numFmtId="4" fontId="55" fillId="2" borderId="19" xfId="0" applyNumberFormat="1" applyFont="1" applyFill="1" applyBorder="1" applyAlignment="1">
      <alignment horizontal="right" vertical="center"/>
    </xf>
    <xf numFmtId="4" fontId="55" fillId="6" borderId="19" xfId="0" applyNumberFormat="1" applyFont="1" applyFill="1" applyBorder="1"/>
    <xf numFmtId="4" fontId="56" fillId="2" borderId="56" xfId="0" applyNumberFormat="1" applyFont="1" applyFill="1" applyBorder="1"/>
    <xf numFmtId="4" fontId="56" fillId="2" borderId="16" xfId="0" applyNumberFormat="1" applyFont="1" applyFill="1" applyBorder="1"/>
    <xf numFmtId="4" fontId="55" fillId="2" borderId="60" xfId="0" applyNumberFormat="1" applyFont="1" applyFill="1" applyBorder="1"/>
    <xf numFmtId="165" fontId="12" fillId="2" borderId="20" xfId="0" applyNumberFormat="1" applyFont="1" applyFill="1" applyBorder="1" applyAlignment="1">
      <alignment horizontal="right" vertical="center"/>
    </xf>
    <xf numFmtId="165" fontId="0" fillId="2" borderId="30" xfId="0" applyNumberFormat="1" applyFill="1" applyBorder="1"/>
    <xf numFmtId="165" fontId="12" fillId="4" borderId="46" xfId="0" applyNumberFormat="1" applyFont="1" applyFill="1" applyBorder="1"/>
    <xf numFmtId="165" fontId="0" fillId="2" borderId="46" xfId="0" applyNumberFormat="1" applyFill="1" applyBorder="1"/>
    <xf numFmtId="165" fontId="16" fillId="2" borderId="60" xfId="0" applyNumberFormat="1" applyFont="1" applyFill="1" applyBorder="1" applyAlignment="1">
      <alignment horizontal="right"/>
    </xf>
    <xf numFmtId="165" fontId="12" fillId="4" borderId="60" xfId="0" applyNumberFormat="1" applyFont="1" applyFill="1" applyBorder="1" applyAlignment="1">
      <alignment horizontal="right" vertical="center"/>
    </xf>
    <xf numFmtId="180" fontId="12" fillId="4" borderId="35" xfId="0" applyNumberFormat="1" applyFont="1" applyFill="1" applyBorder="1" applyAlignment="1">
      <alignment horizontal="right"/>
    </xf>
    <xf numFmtId="181" fontId="42" fillId="12" borderId="10" xfId="0" applyNumberFormat="1" applyFont="1" applyFill="1" applyBorder="1" applyAlignment="1" applyProtection="1">
      <alignment vertical="center"/>
      <protection hidden="1"/>
    </xf>
    <xf numFmtId="181" fontId="42" fillId="12" borderId="10" xfId="0" applyNumberFormat="1" applyFont="1" applyFill="1" applyBorder="1" applyAlignment="1">
      <alignment vertical="center"/>
    </xf>
    <xf numFmtId="181" fontId="60" fillId="12" borderId="10" xfId="0" applyNumberFormat="1" applyFont="1" applyFill="1" applyBorder="1" applyAlignment="1">
      <alignment vertical="center"/>
    </xf>
    <xf numFmtId="181" fontId="60" fillId="12" borderId="10" xfId="0" applyNumberFormat="1" applyFont="1" applyFill="1" applyBorder="1" applyAlignment="1" applyProtection="1">
      <alignment vertical="center"/>
      <protection hidden="1"/>
    </xf>
    <xf numFmtId="181" fontId="60" fillId="12" borderId="14" xfId="0" applyNumberFormat="1" applyFont="1" applyFill="1" applyBorder="1" applyAlignment="1" applyProtection="1">
      <alignment vertical="center"/>
      <protection hidden="1"/>
    </xf>
    <xf numFmtId="165" fontId="0" fillId="2" borderId="0" xfId="0" applyNumberFormat="1" applyFill="1"/>
    <xf numFmtId="165" fontId="16" fillId="2" borderId="58" xfId="0" applyNumberFormat="1" applyFont="1" applyFill="1" applyBorder="1" applyAlignment="1">
      <alignment horizontal="right"/>
    </xf>
    <xf numFmtId="0" fontId="39" fillId="0" borderId="0" xfId="22" applyFont="1" applyFill="1" applyBorder="1" applyAlignment="1">
      <alignment vertical="center"/>
    </xf>
    <xf numFmtId="0" fontId="39" fillId="0" borderId="0" xfId="22" applyFont="1" applyFill="1" applyAlignment="1">
      <alignment vertical="center"/>
    </xf>
    <xf numFmtId="0" fontId="39" fillId="0" borderId="0" xfId="22" applyFont="1" applyFill="1" applyBorder="1" applyAlignment="1">
      <alignment horizontal="center" vertical="center"/>
    </xf>
    <xf numFmtId="2" fontId="39" fillId="0" borderId="0" xfId="22" applyNumberFormat="1" applyFont="1" applyFill="1" applyBorder="1" applyAlignment="1">
      <alignment vertical="center"/>
    </xf>
    <xf numFmtId="2" fontId="39" fillId="0" borderId="0" xfId="22" applyNumberFormat="1" applyFont="1" applyFill="1" applyBorder="1" applyAlignment="1">
      <alignment horizontal="left" vertical="center"/>
    </xf>
    <xf numFmtId="49" fontId="39" fillId="0" borderId="0" xfId="22" applyNumberFormat="1" applyFont="1" applyFill="1" applyBorder="1" applyAlignment="1">
      <alignment vertical="center"/>
    </xf>
    <xf numFmtId="0" fontId="39" fillId="3" borderId="0" xfId="0" applyFont="1" applyFill="1" applyAlignment="1" applyProtection="1">
      <alignment vertical="center"/>
      <protection locked="0"/>
    </xf>
    <xf numFmtId="0" fontId="39" fillId="0" borderId="0" xfId="0" applyFont="1" applyAlignment="1">
      <alignment vertical="center"/>
    </xf>
    <xf numFmtId="0" fontId="39" fillId="0" borderId="0" xfId="22" applyFont="1" applyAlignment="1">
      <alignment vertical="center"/>
    </xf>
    <xf numFmtId="1" fontId="39" fillId="0" borderId="0" xfId="0" applyNumberFormat="1" applyFont="1" applyFill="1" applyBorder="1" applyAlignment="1">
      <alignment horizontal="center" vertical="center"/>
    </xf>
    <xf numFmtId="1" fontId="39" fillId="0" borderId="0" xfId="0" applyNumberFormat="1" applyFont="1" applyFill="1" applyAlignment="1">
      <alignment horizontal="center" vertical="center"/>
    </xf>
    <xf numFmtId="0" fontId="39" fillId="0" borderId="0" xfId="0" applyFont="1" applyFill="1" applyBorder="1" applyAlignment="1">
      <alignment horizontal="left" vertical="center"/>
    </xf>
    <xf numFmtId="16" fontId="39" fillId="0" borderId="0" xfId="0" applyNumberFormat="1" applyFont="1" applyFill="1" applyAlignment="1">
      <alignment vertical="center"/>
    </xf>
    <xf numFmtId="0" fontId="39" fillId="0" borderId="0" xfId="0" applyFont="1" applyFill="1" applyAlignment="1">
      <alignment vertical="center"/>
    </xf>
    <xf numFmtId="16" fontId="39" fillId="0" borderId="0" xfId="0" applyNumberFormat="1" applyFont="1" applyFill="1" applyBorder="1" applyAlignment="1">
      <alignment horizontal="left" vertical="center"/>
    </xf>
    <xf numFmtId="17" fontId="39" fillId="0" borderId="0" xfId="0" applyNumberFormat="1" applyFont="1" applyFill="1" applyBorder="1" applyAlignment="1">
      <alignment horizontal="left" vertical="center"/>
    </xf>
    <xf numFmtId="0" fontId="39" fillId="0" borderId="0" xfId="0" applyFont="1" applyFill="1" applyAlignment="1">
      <alignment horizontal="left" vertical="center"/>
    </xf>
    <xf numFmtId="17" fontId="39" fillId="0" borderId="0" xfId="0" applyNumberFormat="1" applyFont="1" applyFill="1" applyAlignment="1">
      <alignment vertical="center"/>
    </xf>
    <xf numFmtId="4" fontId="39" fillId="0" borderId="0" xfId="22" applyNumberFormat="1" applyFont="1" applyFill="1" applyBorder="1" applyAlignment="1">
      <alignment vertical="center"/>
    </xf>
    <xf numFmtId="165" fontId="39" fillId="0" borderId="0" xfId="22" applyNumberFormat="1" applyFont="1" applyFill="1" applyBorder="1" applyAlignment="1">
      <alignment vertical="center"/>
    </xf>
    <xf numFmtId="4" fontId="73" fillId="0" borderId="0" xfId="22" applyNumberFormat="1" applyFont="1" applyFill="1" applyBorder="1" applyAlignment="1">
      <alignment vertical="center"/>
    </xf>
    <xf numFmtId="165" fontId="73" fillId="0" borderId="0" xfId="22" applyNumberFormat="1" applyFont="1" applyFill="1" applyBorder="1" applyAlignment="1">
      <alignment vertical="center"/>
    </xf>
    <xf numFmtId="49" fontId="39" fillId="0" borderId="0" xfId="22" applyNumberFormat="1" applyFont="1" applyAlignment="1">
      <alignment vertical="center"/>
    </xf>
    <xf numFmtId="49" fontId="39" fillId="0" borderId="0" xfId="0" applyNumberFormat="1" applyFont="1" applyAlignment="1">
      <alignment vertical="center"/>
    </xf>
    <xf numFmtId="180" fontId="0" fillId="2" borderId="0" xfId="0" applyNumberFormat="1" applyFill="1"/>
    <xf numFmtId="165" fontId="76" fillId="2" borderId="48" xfId="0" applyNumberFormat="1" applyFont="1" applyFill="1" applyBorder="1"/>
    <xf numFmtId="4" fontId="76" fillId="2" borderId="16" xfId="0" applyNumberFormat="1" applyFont="1" applyFill="1" applyBorder="1"/>
    <xf numFmtId="165" fontId="75" fillId="2" borderId="48" xfId="0" applyNumberFormat="1" applyFont="1" applyFill="1" applyBorder="1"/>
    <xf numFmtId="4" fontId="75" fillId="2" borderId="16" xfId="0" applyNumberFormat="1" applyFont="1" applyFill="1" applyBorder="1"/>
    <xf numFmtId="165" fontId="75" fillId="2" borderId="9" xfId="0" applyNumberFormat="1" applyFont="1" applyFill="1" applyBorder="1"/>
    <xf numFmtId="4" fontId="75" fillId="2" borderId="19" xfId="0" applyNumberFormat="1" applyFont="1" applyFill="1" applyBorder="1"/>
    <xf numFmtId="165" fontId="16" fillId="2" borderId="0" xfId="0" applyNumberFormat="1" applyFont="1" applyFill="1"/>
    <xf numFmtId="2" fontId="16" fillId="2" borderId="10" xfId="22" applyNumberFormat="1" applyFont="1" applyFill="1" applyBorder="1" applyAlignment="1">
      <alignment vertical="center"/>
    </xf>
    <xf numFmtId="165" fontId="16" fillId="2" borderId="9" xfId="22" applyNumberFormat="1" applyFont="1" applyFill="1" applyBorder="1" applyAlignment="1">
      <alignment vertical="center"/>
    </xf>
    <xf numFmtId="4" fontId="16" fillId="2" borderId="35" xfId="22" applyNumberFormat="1" applyFont="1" applyFill="1" applyBorder="1" applyAlignment="1">
      <alignment vertical="center"/>
    </xf>
    <xf numFmtId="4" fontId="16" fillId="2" borderId="34" xfId="22" applyNumberFormat="1" applyFont="1" applyFill="1" applyBorder="1" applyAlignment="1">
      <alignment vertical="center"/>
    </xf>
    <xf numFmtId="4" fontId="12" fillId="2" borderId="19" xfId="22" applyNumberFormat="1" applyFont="1" applyFill="1" applyBorder="1" applyAlignment="1">
      <alignment vertical="center"/>
    </xf>
    <xf numFmtId="49" fontId="12" fillId="2" borderId="29" xfId="0" applyNumberFormat="1" applyFont="1" applyFill="1" applyBorder="1" applyAlignment="1">
      <alignment horizontal="left" vertical="center" wrapText="1"/>
    </xf>
    <xf numFmtId="4" fontId="12" fillId="2" borderId="30" xfId="0" applyNumberFormat="1" applyFont="1" applyFill="1" applyBorder="1" applyAlignment="1">
      <alignment horizontal="right" vertical="center"/>
    </xf>
    <xf numFmtId="165" fontId="55" fillId="2" borderId="15" xfId="0" applyNumberFormat="1" applyFont="1" applyFill="1" applyBorder="1" applyAlignment="1">
      <alignment horizontal="right" vertical="center"/>
    </xf>
    <xf numFmtId="4" fontId="55" fillId="2" borderId="30" xfId="0" applyNumberFormat="1" applyFont="1" applyFill="1" applyBorder="1" applyAlignment="1">
      <alignment horizontal="right" vertical="center"/>
    </xf>
    <xf numFmtId="4" fontId="55" fillId="2" borderId="60" xfId="0" applyNumberFormat="1" applyFont="1" applyFill="1" applyBorder="1" applyAlignment="1">
      <alignment horizontal="right" vertical="center"/>
    </xf>
    <xf numFmtId="165" fontId="56" fillId="2" borderId="19" xfId="0" applyNumberFormat="1" applyFont="1" applyFill="1" applyBorder="1"/>
    <xf numFmtId="4" fontId="12" fillId="2" borderId="60" xfId="0" applyNumberFormat="1" applyFont="1" applyFill="1" applyBorder="1"/>
    <xf numFmtId="165" fontId="57" fillId="2" borderId="15" xfId="0" applyNumberFormat="1" applyFont="1" applyFill="1" applyBorder="1"/>
    <xf numFmtId="4" fontId="57" fillId="2" borderId="30" xfId="0" applyNumberFormat="1" applyFont="1" applyFill="1" applyBorder="1"/>
    <xf numFmtId="4" fontId="57" fillId="2" borderId="60" xfId="0" applyNumberFormat="1" applyFont="1" applyFill="1" applyBorder="1"/>
    <xf numFmtId="4" fontId="57" fillId="2" borderId="24" xfId="0" applyNumberFormat="1" applyFont="1" applyFill="1" applyBorder="1"/>
    <xf numFmtId="4" fontId="58" fillId="2" borderId="56" xfId="0" applyNumberFormat="1" applyFont="1" applyFill="1" applyBorder="1"/>
    <xf numFmtId="49" fontId="16" fillId="2" borderId="14" xfId="0" applyNumberFormat="1" applyFont="1" applyFill="1" applyBorder="1" applyAlignment="1">
      <alignment vertical="center" wrapText="1"/>
    </xf>
    <xf numFmtId="165" fontId="55" fillId="2" borderId="48" xfId="0" applyNumberFormat="1" applyFont="1" applyFill="1" applyBorder="1"/>
    <xf numFmtId="165" fontId="15" fillId="2" borderId="0" xfId="0" applyNumberFormat="1" applyFont="1" applyFill="1" applyBorder="1" applyAlignment="1">
      <alignment horizontal="right" vertical="center"/>
    </xf>
    <xf numFmtId="165" fontId="75" fillId="2" borderId="66" xfId="0" applyNumberFormat="1" applyFont="1" applyFill="1" applyBorder="1" applyAlignment="1">
      <alignment horizontal="right"/>
    </xf>
    <xf numFmtId="165" fontId="76" fillId="2" borderId="66" xfId="0" applyNumberFormat="1" applyFont="1" applyFill="1" applyBorder="1" applyAlignment="1">
      <alignment horizontal="right"/>
    </xf>
    <xf numFmtId="165" fontId="75" fillId="2" borderId="67" xfId="0" applyNumberFormat="1" applyFont="1" applyFill="1" applyBorder="1" applyAlignment="1">
      <alignment horizontal="right" vertical="center"/>
    </xf>
    <xf numFmtId="165" fontId="75" fillId="4" borderId="9" xfId="0" applyNumberFormat="1" applyFont="1" applyFill="1" applyBorder="1"/>
    <xf numFmtId="165" fontId="75" fillId="2" borderId="66" xfId="0" applyNumberFormat="1" applyFont="1" applyFill="1" applyBorder="1" applyAlignment="1">
      <alignment horizontal="right" vertical="center"/>
    </xf>
    <xf numFmtId="165" fontId="75" fillId="2" borderId="26" xfId="0" applyNumberFormat="1" applyFont="1" applyFill="1" applyBorder="1" applyAlignment="1">
      <alignment horizontal="right" vertical="center"/>
    </xf>
    <xf numFmtId="165" fontId="76" fillId="2" borderId="67" xfId="0" applyNumberFormat="1" applyFont="1" applyFill="1" applyBorder="1" applyAlignment="1">
      <alignment horizontal="right"/>
    </xf>
    <xf numFmtId="165" fontId="75" fillId="4" borderId="67" xfId="0" applyNumberFormat="1" applyFont="1" applyFill="1" applyBorder="1" applyAlignment="1">
      <alignment horizontal="right" vertical="center"/>
    </xf>
    <xf numFmtId="165" fontId="75" fillId="2" borderId="29" xfId="0" applyNumberFormat="1" applyFont="1" applyFill="1" applyBorder="1" applyAlignment="1">
      <alignment horizontal="right" vertical="center"/>
    </xf>
    <xf numFmtId="165" fontId="16" fillId="2" borderId="26" xfId="0" applyNumberFormat="1" applyFont="1" applyFill="1" applyBorder="1" applyAlignment="1">
      <alignment horizontal="right" vertical="center"/>
    </xf>
    <xf numFmtId="165" fontId="45" fillId="4" borderId="14" xfId="0" applyNumberFormat="1" applyFont="1" applyFill="1" applyBorder="1" applyAlignment="1">
      <alignment horizontal="center"/>
    </xf>
    <xf numFmtId="165" fontId="45" fillId="2" borderId="57" xfId="0" applyNumberFormat="1" applyFont="1" applyFill="1" applyBorder="1" applyAlignment="1">
      <alignment horizontal="center"/>
    </xf>
    <xf numFmtId="165" fontId="77" fillId="2" borderId="57" xfId="0" applyNumberFormat="1" applyFont="1" applyFill="1" applyBorder="1" applyAlignment="1">
      <alignment horizontal="center"/>
    </xf>
    <xf numFmtId="165" fontId="45" fillId="2" borderId="28" xfId="0" applyNumberFormat="1" applyFont="1" applyFill="1" applyBorder="1" applyAlignment="1">
      <alignment horizontal="center" vertical="center"/>
    </xf>
    <xf numFmtId="165" fontId="45" fillId="2" borderId="57" xfId="0" applyNumberFormat="1" applyFont="1" applyFill="1" applyBorder="1" applyAlignment="1">
      <alignment horizontal="center" vertical="center"/>
    </xf>
    <xf numFmtId="165" fontId="77" fillId="2" borderId="28" xfId="0" applyNumberFormat="1" applyFont="1" applyFill="1" applyBorder="1" applyAlignment="1">
      <alignment horizontal="center"/>
    </xf>
    <xf numFmtId="165" fontId="45" fillId="4" borderId="27" xfId="0" applyNumberFormat="1" applyFont="1" applyFill="1" applyBorder="1" applyAlignment="1">
      <alignment horizontal="center"/>
    </xf>
    <xf numFmtId="165" fontId="77" fillId="2" borderId="27" xfId="0" applyNumberFormat="1" applyFont="1" applyFill="1" applyBorder="1" applyAlignment="1">
      <alignment horizontal="center"/>
    </xf>
    <xf numFmtId="0" fontId="45" fillId="4" borderId="70" xfId="0" applyFont="1" applyFill="1" applyBorder="1" applyAlignment="1">
      <alignment horizontal="center" vertical="center"/>
    </xf>
    <xf numFmtId="0" fontId="0" fillId="0" borderId="0" xfId="0" applyFill="1" applyBorder="1"/>
    <xf numFmtId="3" fontId="78" fillId="2" borderId="0" xfId="0" applyNumberFormat="1" applyFont="1" applyFill="1" applyProtection="1"/>
    <xf numFmtId="0" fontId="76" fillId="0" borderId="0" xfId="0" applyFont="1" applyProtection="1"/>
    <xf numFmtId="0" fontId="78" fillId="2" borderId="0" xfId="0" applyFont="1" applyFill="1" applyAlignment="1" applyProtection="1">
      <alignment horizontal="left"/>
    </xf>
    <xf numFmtId="0" fontId="76" fillId="2" borderId="0" xfId="0" applyFont="1" applyFill="1" applyProtection="1"/>
    <xf numFmtId="2" fontId="72" fillId="0" borderId="0" xfId="0" applyNumberFormat="1" applyFont="1" applyFill="1"/>
    <xf numFmtId="179" fontId="46" fillId="2" borderId="0" xfId="0" applyNumberFormat="1" applyFont="1" applyFill="1" applyBorder="1" applyAlignment="1">
      <alignment horizontal="center" vertical="center" wrapText="1"/>
    </xf>
    <xf numFmtId="179" fontId="16" fillId="2" borderId="0" xfId="0" applyNumberFormat="1" applyFont="1" applyFill="1" applyBorder="1" applyAlignment="1">
      <alignment horizontal="center" vertical="center" wrapText="1"/>
    </xf>
    <xf numFmtId="179" fontId="38" fillId="2" borderId="0" xfId="0" applyNumberFormat="1" applyFont="1" applyFill="1" applyBorder="1" applyAlignment="1">
      <alignment horizontal="center" vertical="center" wrapText="1"/>
    </xf>
    <xf numFmtId="179" fontId="46" fillId="2" borderId="0" xfId="0" applyNumberFormat="1" applyFont="1" applyFill="1" applyBorder="1" applyAlignment="1">
      <alignment horizontal="center" vertical="center"/>
    </xf>
    <xf numFmtId="179" fontId="16" fillId="2" borderId="0" xfId="0" applyNumberFormat="1" applyFont="1" applyFill="1" applyBorder="1" applyAlignment="1">
      <alignment horizontal="center" vertical="center"/>
    </xf>
    <xf numFmtId="0" fontId="8" fillId="0" borderId="0" xfId="0" applyFont="1" applyFill="1" applyBorder="1" applyAlignment="1">
      <alignment horizontal="center" wrapText="1"/>
    </xf>
    <xf numFmtId="0" fontId="0" fillId="0" borderId="0" xfId="0" applyFill="1" applyBorder="1"/>
    <xf numFmtId="2" fontId="16" fillId="2" borderId="29" xfId="22" applyNumberFormat="1" applyFont="1" applyFill="1" applyBorder="1" applyAlignment="1">
      <alignment vertical="center"/>
    </xf>
    <xf numFmtId="165" fontId="16" fillId="2" borderId="15" xfId="22" applyNumberFormat="1" applyFont="1" applyFill="1" applyBorder="1" applyAlignment="1">
      <alignment vertical="center"/>
    </xf>
    <xf numFmtId="4" fontId="16" fillId="2" borderId="30" xfId="22" applyNumberFormat="1" applyFont="1" applyFill="1" applyBorder="1" applyAlignment="1">
      <alignment vertical="center"/>
    </xf>
    <xf numFmtId="4" fontId="16" fillId="2" borderId="33" xfId="22" applyNumberFormat="1" applyFont="1" applyFill="1" applyBorder="1" applyAlignment="1">
      <alignment vertical="center"/>
    </xf>
    <xf numFmtId="165" fontId="69" fillId="2" borderId="15" xfId="22" applyNumberFormat="1" applyFont="1" applyFill="1" applyBorder="1" applyAlignment="1">
      <alignment vertical="center"/>
    </xf>
    <xf numFmtId="4" fontId="69" fillId="2" borderId="30" xfId="22" applyNumberFormat="1" applyFont="1" applyFill="1" applyBorder="1" applyAlignment="1">
      <alignment vertical="center"/>
    </xf>
    <xf numFmtId="4" fontId="69" fillId="2" borderId="16" xfId="22" applyNumberFormat="1" applyFont="1" applyFill="1" applyBorder="1" applyAlignment="1">
      <alignment vertical="center"/>
    </xf>
    <xf numFmtId="165" fontId="56" fillId="2" borderId="60" xfId="0" applyNumberFormat="1" applyFont="1" applyFill="1" applyBorder="1"/>
    <xf numFmtId="0" fontId="0" fillId="0" borderId="0" xfId="0" applyAlignment="1"/>
    <xf numFmtId="0" fontId="12" fillId="4" borderId="14" xfId="0" applyFont="1" applyFill="1" applyBorder="1" applyAlignment="1"/>
    <xf numFmtId="0" fontId="12" fillId="2" borderId="27" xfId="0" applyFont="1" applyFill="1" applyBorder="1" applyAlignment="1"/>
    <xf numFmtId="0" fontId="16" fillId="2" borderId="57" xfId="0" applyFont="1" applyFill="1" applyBorder="1" applyAlignment="1"/>
    <xf numFmtId="0" fontId="12" fillId="2" borderId="57" xfId="0" applyFont="1" applyFill="1" applyBorder="1" applyAlignment="1"/>
    <xf numFmtId="0" fontId="12" fillId="2" borderId="28" xfId="0" applyFont="1" applyFill="1" applyBorder="1" applyAlignment="1"/>
    <xf numFmtId="0" fontId="0" fillId="2" borderId="57" xfId="0" applyFill="1" applyBorder="1" applyAlignment="1"/>
    <xf numFmtId="0" fontId="0" fillId="2" borderId="28" xfId="0" applyFill="1" applyBorder="1" applyAlignment="1"/>
    <xf numFmtId="0" fontId="12" fillId="2" borderId="29" xfId="0" applyFont="1" applyFill="1" applyBorder="1" applyAlignment="1"/>
    <xf numFmtId="182" fontId="0" fillId="2" borderId="0" xfId="0" applyNumberFormat="1" applyFill="1"/>
    <xf numFmtId="2" fontId="16" fillId="2" borderId="0" xfId="0" applyNumberFormat="1" applyFont="1" applyFill="1"/>
    <xf numFmtId="17" fontId="16" fillId="0" borderId="0" xfId="0" applyNumberFormat="1" applyFont="1"/>
    <xf numFmtId="165" fontId="45" fillId="2" borderId="0" xfId="0" applyNumberFormat="1" applyFont="1" applyFill="1" applyBorder="1" applyAlignment="1">
      <alignment horizontal="center"/>
    </xf>
    <xf numFmtId="2" fontId="0" fillId="0" borderId="0" xfId="0" applyNumberFormat="1"/>
    <xf numFmtId="0" fontId="16" fillId="2" borderId="28" xfId="0" applyFont="1" applyFill="1" applyBorder="1"/>
    <xf numFmtId="165" fontId="12" fillId="11" borderId="9" xfId="0" applyNumberFormat="1" applyFont="1" applyFill="1" applyBorder="1" applyAlignment="1">
      <alignment horizontal="right"/>
    </xf>
    <xf numFmtId="165" fontId="12" fillId="11" borderId="33" xfId="0" applyNumberFormat="1" applyFont="1" applyFill="1" applyBorder="1" applyAlignment="1">
      <alignment horizontal="right" vertical="center"/>
    </xf>
    <xf numFmtId="178" fontId="42" fillId="2" borderId="0" xfId="0" applyNumberFormat="1" applyFont="1" applyFill="1" applyProtection="1"/>
    <xf numFmtId="168" fontId="42" fillId="2" borderId="0" xfId="0" applyNumberFormat="1" applyFont="1" applyFill="1" applyProtection="1"/>
    <xf numFmtId="168" fontId="42" fillId="2" borderId="24" xfId="0" applyNumberFormat="1" applyFont="1" applyFill="1" applyBorder="1" applyProtection="1"/>
    <xf numFmtId="0" fontId="42" fillId="2" borderId="0" xfId="0" applyFont="1" applyFill="1" applyAlignment="1">
      <alignment horizontal="center"/>
    </xf>
    <xf numFmtId="165" fontId="12" fillId="4" borderId="9" xfId="0" applyNumberFormat="1" applyFont="1" applyFill="1" applyBorder="1" applyAlignment="1">
      <alignment horizontal="right" vertical="center"/>
    </xf>
    <xf numFmtId="165" fontId="16" fillId="2" borderId="45" xfId="0" applyNumberFormat="1" applyFont="1" applyFill="1" applyBorder="1" applyAlignment="1">
      <alignment horizontal="right" vertical="center"/>
    </xf>
    <xf numFmtId="165" fontId="16" fillId="2" borderId="59" xfId="0" applyNumberFormat="1" applyFont="1" applyFill="1" applyBorder="1" applyAlignment="1">
      <alignment horizontal="right"/>
    </xf>
    <xf numFmtId="165" fontId="12" fillId="4" borderId="44" xfId="0" applyNumberFormat="1" applyFont="1" applyFill="1" applyBorder="1" applyAlignment="1">
      <alignment horizontal="right" vertical="center"/>
    </xf>
    <xf numFmtId="165" fontId="12" fillId="4" borderId="54" xfId="0" applyNumberFormat="1" applyFont="1" applyFill="1" applyBorder="1" applyAlignment="1">
      <alignment horizontal="right" vertical="center"/>
    </xf>
    <xf numFmtId="165" fontId="79" fillId="2" borderId="48" xfId="22" applyNumberFormat="1" applyFont="1" applyFill="1" applyBorder="1" applyAlignment="1">
      <alignment vertical="center"/>
    </xf>
    <xf numFmtId="4" fontId="79" fillId="2" borderId="20" xfId="22" applyNumberFormat="1" applyFont="1" applyFill="1" applyBorder="1" applyAlignment="1">
      <alignment vertical="center"/>
    </xf>
    <xf numFmtId="165" fontId="80" fillId="2" borderId="48" xfId="22" applyNumberFormat="1" applyFont="1" applyFill="1" applyBorder="1" applyAlignment="1">
      <alignment vertical="center"/>
    </xf>
    <xf numFmtId="4" fontId="80" fillId="2" borderId="20" xfId="22" applyNumberFormat="1" applyFont="1" applyFill="1" applyBorder="1" applyAlignment="1">
      <alignment vertical="center"/>
    </xf>
    <xf numFmtId="165" fontId="80" fillId="5" borderId="9" xfId="22" applyNumberFormat="1" applyFont="1" applyFill="1" applyBorder="1" applyAlignment="1">
      <alignment vertical="center"/>
    </xf>
    <xf numFmtId="4" fontId="80" fillId="5" borderId="35" xfId="22" applyNumberFormat="1" applyFont="1" applyFill="1" applyBorder="1" applyAlignment="1">
      <alignment vertical="center"/>
    </xf>
    <xf numFmtId="165" fontId="16" fillId="2" borderId="33" xfId="0" applyNumberFormat="1" applyFont="1" applyFill="1" applyBorder="1" applyAlignment="1">
      <alignment horizontal="right"/>
    </xf>
    <xf numFmtId="2" fontId="12" fillId="11" borderId="35" xfId="0" applyNumberFormat="1" applyFont="1" applyFill="1" applyBorder="1"/>
    <xf numFmtId="165" fontId="12" fillId="11" borderId="15" xfId="0" applyNumberFormat="1" applyFont="1" applyFill="1" applyBorder="1" applyAlignment="1">
      <alignment horizontal="right" vertical="center"/>
    </xf>
    <xf numFmtId="165" fontId="12" fillId="13" borderId="48" xfId="0" applyNumberFormat="1" applyFont="1" applyFill="1" applyBorder="1" applyAlignment="1">
      <alignment horizontal="right"/>
    </xf>
    <xf numFmtId="165" fontId="16" fillId="13" borderId="48" xfId="0" applyNumberFormat="1" applyFont="1" applyFill="1" applyBorder="1" applyAlignment="1">
      <alignment horizontal="right"/>
    </xf>
    <xf numFmtId="165" fontId="12" fillId="13" borderId="15" xfId="0" applyNumberFormat="1" applyFont="1" applyFill="1" applyBorder="1" applyAlignment="1">
      <alignment horizontal="right" vertical="center"/>
    </xf>
    <xf numFmtId="165" fontId="12" fillId="13" borderId="48" xfId="0" applyNumberFormat="1" applyFont="1" applyFill="1" applyBorder="1" applyAlignment="1">
      <alignment horizontal="right" vertical="center"/>
    </xf>
    <xf numFmtId="165" fontId="16" fillId="13" borderId="15" xfId="0" applyNumberFormat="1" applyFont="1" applyFill="1" applyBorder="1" applyAlignment="1">
      <alignment horizontal="right"/>
    </xf>
    <xf numFmtId="0" fontId="16" fillId="2" borderId="0" xfId="0" applyNumberFormat="1" applyFont="1" applyFill="1" applyBorder="1" applyAlignment="1" applyProtection="1">
      <alignment horizontal="center" vertical="center"/>
      <protection hidden="1"/>
    </xf>
    <xf numFmtId="181" fontId="60" fillId="2" borderId="0" xfId="0" applyNumberFormat="1" applyFont="1" applyFill="1" applyBorder="1" applyAlignment="1" applyProtection="1">
      <alignment vertical="center"/>
      <protection hidden="1"/>
    </xf>
    <xf numFmtId="165" fontId="80" fillId="2" borderId="15" xfId="22" applyNumberFormat="1" applyFont="1" applyFill="1" applyBorder="1" applyAlignment="1">
      <alignment vertical="center"/>
    </xf>
    <xf numFmtId="4" fontId="80" fillId="2" borderId="30" xfId="22" applyNumberFormat="1" applyFont="1" applyFill="1" applyBorder="1" applyAlignment="1">
      <alignment vertical="center"/>
    </xf>
    <xf numFmtId="165" fontId="79" fillId="2" borderId="9" xfId="22" applyNumberFormat="1" applyFont="1" applyFill="1" applyBorder="1" applyAlignment="1">
      <alignment vertical="center"/>
    </xf>
    <xf numFmtId="4" fontId="79" fillId="2" borderId="35" xfId="22" applyNumberFormat="1" applyFont="1" applyFill="1" applyBorder="1" applyAlignment="1">
      <alignment vertical="center"/>
    </xf>
    <xf numFmtId="179" fontId="83" fillId="0" borderId="5" xfId="0" applyNumberFormat="1" applyFont="1" applyBorder="1" applyAlignment="1">
      <alignment horizontal="center" vertical="center" wrapText="1"/>
    </xf>
    <xf numFmtId="179" fontId="83" fillId="0" borderId="36" xfId="0" applyNumberFormat="1" applyFont="1" applyBorder="1" applyAlignment="1">
      <alignment horizontal="center" vertical="center" wrapText="1"/>
    </xf>
    <xf numFmtId="179" fontId="83" fillId="0" borderId="3" xfId="0" applyNumberFormat="1" applyFont="1" applyBorder="1" applyAlignment="1">
      <alignment horizontal="center" vertical="center" wrapText="1"/>
    </xf>
    <xf numFmtId="179" fontId="83" fillId="0" borderId="37" xfId="0" applyNumberFormat="1" applyFont="1" applyBorder="1" applyAlignment="1">
      <alignment horizontal="center" vertical="center" wrapText="1"/>
    </xf>
    <xf numFmtId="179" fontId="83" fillId="0" borderId="51" xfId="0" applyNumberFormat="1" applyFont="1" applyBorder="1" applyAlignment="1">
      <alignment horizontal="center" vertical="center" wrapText="1"/>
    </xf>
    <xf numFmtId="179" fontId="83" fillId="0" borderId="39" xfId="0" applyNumberFormat="1" applyFont="1" applyBorder="1" applyAlignment="1">
      <alignment horizontal="center" vertical="center" wrapText="1"/>
    </xf>
    <xf numFmtId="179" fontId="83" fillId="0" borderId="79" xfId="0" applyNumberFormat="1" applyFont="1" applyBorder="1" applyAlignment="1">
      <alignment horizontal="center" vertical="center" wrapText="1"/>
    </xf>
    <xf numFmtId="179" fontId="83" fillId="0" borderId="80" xfId="0" applyNumberFormat="1" applyFont="1" applyBorder="1" applyAlignment="1">
      <alignment horizontal="center" vertical="center" wrapText="1"/>
    </xf>
    <xf numFmtId="179" fontId="83" fillId="0" borderId="51" xfId="0" applyNumberFormat="1" applyFont="1" applyBorder="1" applyAlignment="1">
      <alignment horizontal="center" vertical="center"/>
    </xf>
    <xf numFmtId="179" fontId="83" fillId="0" borderId="39" xfId="0" applyNumberFormat="1" applyFont="1" applyBorder="1" applyAlignment="1">
      <alignment horizontal="center" vertical="center"/>
    </xf>
    <xf numFmtId="179" fontId="84" fillId="0" borderId="53" xfId="0" applyNumberFormat="1" applyFont="1" applyBorder="1" applyAlignment="1">
      <alignment horizontal="center" vertical="center" wrapText="1"/>
    </xf>
    <xf numFmtId="179" fontId="84" fillId="0" borderId="8" xfId="0" applyNumberFormat="1" applyFont="1" applyBorder="1" applyAlignment="1">
      <alignment horizontal="center" vertical="center" wrapText="1"/>
    </xf>
    <xf numFmtId="179" fontId="84" fillId="0" borderId="52" xfId="0" applyNumberFormat="1" applyFont="1" applyBorder="1" applyAlignment="1">
      <alignment horizontal="center" vertical="center" wrapText="1"/>
    </xf>
    <xf numFmtId="179" fontId="81" fillId="19" borderId="22" xfId="0" applyNumberFormat="1" applyFont="1" applyFill="1" applyBorder="1" applyAlignment="1">
      <alignment horizontal="center" vertical="center" wrapText="1"/>
    </xf>
    <xf numFmtId="179" fontId="81" fillId="19" borderId="5" xfId="0" applyNumberFormat="1" applyFont="1" applyFill="1" applyBorder="1" applyAlignment="1">
      <alignment horizontal="center" vertical="center" wrapText="1"/>
    </xf>
    <xf numFmtId="179" fontId="81" fillId="19" borderId="83" xfId="0" applyNumberFormat="1" applyFont="1" applyFill="1" applyBorder="1" applyAlignment="1">
      <alignment horizontal="center" vertical="center" wrapText="1"/>
    </xf>
    <xf numFmtId="179" fontId="81" fillId="19" borderId="1" xfId="0" applyNumberFormat="1" applyFont="1" applyFill="1" applyBorder="1" applyAlignment="1">
      <alignment horizontal="center" vertical="center" wrapText="1"/>
    </xf>
    <xf numFmtId="179" fontId="81" fillId="19" borderId="3" xfId="0" applyNumberFormat="1" applyFont="1" applyFill="1" applyBorder="1" applyAlignment="1">
      <alignment horizontal="center" vertical="center" wrapText="1"/>
    </xf>
    <xf numFmtId="179" fontId="81" fillId="19" borderId="18" xfId="0" applyNumberFormat="1" applyFont="1" applyFill="1" applyBorder="1" applyAlignment="1">
      <alignment horizontal="center" vertical="center" wrapText="1"/>
    </xf>
    <xf numFmtId="179" fontId="82" fillId="19" borderId="18" xfId="0" applyNumberFormat="1" applyFont="1" applyFill="1" applyBorder="1" applyAlignment="1">
      <alignment horizontal="center" vertical="center" wrapText="1"/>
    </xf>
    <xf numFmtId="179" fontId="81" fillId="19" borderId="2" xfId="0" applyNumberFormat="1" applyFont="1" applyFill="1" applyBorder="1" applyAlignment="1">
      <alignment horizontal="center" vertical="center" wrapText="1"/>
    </xf>
    <xf numFmtId="179" fontId="81" fillId="19" borderId="51" xfId="0" applyNumberFormat="1" applyFont="1" applyFill="1" applyBorder="1" applyAlignment="1">
      <alignment horizontal="center" vertical="center" wrapText="1"/>
    </xf>
    <xf numFmtId="179" fontId="82" fillId="19" borderId="23" xfId="0" applyNumberFormat="1" applyFont="1" applyFill="1" applyBorder="1" applyAlignment="1">
      <alignment horizontal="center" vertical="center" wrapText="1"/>
    </xf>
    <xf numFmtId="179" fontId="82" fillId="19" borderId="17" xfId="0" applyNumberFormat="1" applyFont="1" applyFill="1" applyBorder="1" applyAlignment="1">
      <alignment horizontal="center" vertical="center" wrapText="1"/>
    </xf>
    <xf numFmtId="179" fontId="82" fillId="19" borderId="1" xfId="0" applyNumberFormat="1" applyFont="1" applyFill="1" applyBorder="1" applyAlignment="1">
      <alignment horizontal="center" vertical="center" wrapText="1"/>
    </xf>
    <xf numFmtId="179" fontId="82" fillId="19" borderId="3" xfId="0" applyNumberFormat="1" applyFont="1" applyFill="1" applyBorder="1" applyAlignment="1">
      <alignment horizontal="center" vertical="center" wrapText="1"/>
    </xf>
    <xf numFmtId="179" fontId="82" fillId="19" borderId="78" xfId="0" applyNumberFormat="1" applyFont="1" applyFill="1" applyBorder="1" applyAlignment="1">
      <alignment horizontal="center" vertical="center" wrapText="1"/>
    </xf>
    <xf numFmtId="179" fontId="82" fillId="19" borderId="79" xfId="0" applyNumberFormat="1" applyFont="1" applyFill="1" applyBorder="1" applyAlignment="1">
      <alignment horizontal="center" vertical="center" wrapText="1"/>
    </xf>
    <xf numFmtId="179" fontId="82" fillId="19" borderId="2" xfId="0" applyNumberFormat="1" applyFont="1" applyFill="1" applyBorder="1" applyAlignment="1">
      <alignment horizontal="center" vertical="center"/>
    </xf>
    <xf numFmtId="179" fontId="82" fillId="19" borderId="51" xfId="0" applyNumberFormat="1" applyFont="1" applyFill="1" applyBorder="1" applyAlignment="1">
      <alignment horizontal="center" vertical="center"/>
    </xf>
    <xf numFmtId="179" fontId="82" fillId="19" borderId="23" xfId="0" applyNumberFormat="1" applyFont="1" applyFill="1" applyBorder="1" applyAlignment="1">
      <alignment horizontal="center" vertical="center"/>
    </xf>
    <xf numFmtId="0" fontId="81" fillId="19" borderId="49" xfId="0" applyFont="1" applyFill="1" applyBorder="1" applyAlignment="1">
      <alignment horizontal="left"/>
    </xf>
    <xf numFmtId="0" fontId="81" fillId="19" borderId="6" xfId="0" applyFont="1" applyFill="1" applyBorder="1" applyAlignment="1">
      <alignment horizontal="left"/>
    </xf>
    <xf numFmtId="0" fontId="81" fillId="19" borderId="33" xfId="0" applyFont="1" applyFill="1" applyBorder="1" applyAlignment="1">
      <alignment horizontal="left"/>
    </xf>
    <xf numFmtId="0" fontId="81" fillId="19" borderId="50" xfId="0" applyFont="1" applyFill="1" applyBorder="1" applyAlignment="1">
      <alignment horizontal="left"/>
    </xf>
    <xf numFmtId="0" fontId="81" fillId="19" borderId="18" xfId="0" applyFont="1" applyFill="1" applyBorder="1" applyAlignment="1">
      <alignment horizontal="left"/>
    </xf>
    <xf numFmtId="179" fontId="85" fillId="0" borderId="53" xfId="0" applyNumberFormat="1" applyFont="1" applyBorder="1" applyAlignment="1">
      <alignment horizontal="center" vertical="center" wrapText="1"/>
    </xf>
    <xf numFmtId="179" fontId="85" fillId="0" borderId="8" xfId="0" applyNumberFormat="1" applyFont="1" applyBorder="1" applyAlignment="1">
      <alignment horizontal="center" vertical="center" wrapText="1"/>
    </xf>
    <xf numFmtId="179" fontId="85" fillId="0" borderId="81" xfId="0" applyNumberFormat="1" applyFont="1" applyBorder="1" applyAlignment="1">
      <alignment horizontal="center" vertical="center" wrapText="1"/>
    </xf>
    <xf numFmtId="179" fontId="85" fillId="0" borderId="52" xfId="0" applyNumberFormat="1" applyFont="1" applyBorder="1" applyAlignment="1">
      <alignment horizontal="center" vertical="center"/>
    </xf>
    <xf numFmtId="0" fontId="64" fillId="2" borderId="33" xfId="22" applyFont="1" applyFill="1" applyBorder="1" applyAlignment="1"/>
    <xf numFmtId="0" fontId="62" fillId="2" borderId="33" xfId="22" applyFont="1" applyFill="1" applyBorder="1" applyAlignment="1"/>
    <xf numFmtId="0" fontId="63" fillId="2" borderId="33" xfId="22" applyFont="1" applyFill="1" applyBorder="1" applyAlignment="1"/>
    <xf numFmtId="16" fontId="86" fillId="20" borderId="9" xfId="0" applyNumberFormat="1" applyFont="1" applyFill="1" applyBorder="1" applyAlignment="1">
      <alignment horizontal="center" wrapText="1"/>
    </xf>
    <xf numFmtId="0" fontId="86" fillId="20" borderId="4" xfId="0" applyFont="1" applyFill="1" applyBorder="1" applyAlignment="1">
      <alignment horizontal="center"/>
    </xf>
    <xf numFmtId="0" fontId="86" fillId="20" borderId="34" xfId="0" applyFont="1" applyFill="1" applyBorder="1" applyAlignment="1">
      <alignment horizontal="center"/>
    </xf>
    <xf numFmtId="0" fontId="86" fillId="20" borderId="19" xfId="0" applyFont="1" applyFill="1" applyBorder="1" applyAlignment="1">
      <alignment horizontal="center"/>
    </xf>
    <xf numFmtId="0" fontId="86" fillId="20" borderId="9" xfId="0" applyFont="1" applyFill="1" applyBorder="1" applyAlignment="1">
      <alignment horizontal="center"/>
    </xf>
    <xf numFmtId="179" fontId="83" fillId="0" borderId="17" xfId="0" applyNumberFormat="1" applyFont="1" applyBorder="1" applyAlignment="1">
      <alignment horizontal="center" vertical="center" wrapText="1"/>
    </xf>
    <xf numFmtId="179" fontId="83" fillId="0" borderId="18" xfId="0" applyNumberFormat="1" applyFont="1" applyBorder="1" applyAlignment="1">
      <alignment horizontal="center" vertical="center" wrapText="1"/>
    </xf>
    <xf numFmtId="179" fontId="83" fillId="0" borderId="83" xfId="0" applyNumberFormat="1" applyFont="1" applyBorder="1" applyAlignment="1">
      <alignment horizontal="center" vertical="center" wrapText="1"/>
    </xf>
    <xf numFmtId="179" fontId="83" fillId="0" borderId="82" xfId="0" applyNumberFormat="1" applyFont="1" applyBorder="1" applyAlignment="1">
      <alignment horizontal="center" vertical="center" wrapText="1"/>
    </xf>
    <xf numFmtId="179" fontId="83" fillId="0" borderId="23" xfId="0" applyNumberFormat="1" applyFont="1" applyBorder="1" applyAlignment="1">
      <alignment horizontal="center" vertical="center"/>
    </xf>
    <xf numFmtId="0" fontId="86" fillId="20" borderId="34" xfId="0" applyFont="1" applyFill="1" applyBorder="1" applyAlignment="1">
      <alignment vertical="center"/>
    </xf>
    <xf numFmtId="179" fontId="83" fillId="0" borderId="53" xfId="0" applyNumberFormat="1" applyFont="1" applyFill="1" applyBorder="1" applyAlignment="1">
      <alignment horizontal="center" vertical="center" wrapText="1"/>
    </xf>
    <xf numFmtId="179" fontId="83" fillId="0" borderId="8" xfId="0" applyNumberFormat="1" applyFont="1" applyFill="1" applyBorder="1" applyAlignment="1">
      <alignment horizontal="center" vertical="center" wrapText="1"/>
    </xf>
    <xf numFmtId="179" fontId="83" fillId="0" borderId="52" xfId="0" applyNumberFormat="1" applyFont="1" applyFill="1" applyBorder="1" applyAlignment="1">
      <alignment horizontal="center" vertical="center" wrapText="1"/>
    </xf>
    <xf numFmtId="165" fontId="45" fillId="4" borderId="14" xfId="0" applyNumberFormat="1" applyFont="1" applyFill="1" applyBorder="1" applyAlignment="1">
      <alignment horizontal="right"/>
    </xf>
    <xf numFmtId="165" fontId="45" fillId="0" borderId="57" xfId="0" applyNumberFormat="1" applyFont="1" applyFill="1" applyBorder="1" applyAlignment="1">
      <alignment horizontal="center"/>
    </xf>
    <xf numFmtId="165" fontId="12" fillId="0" borderId="67" xfId="0" applyNumberFormat="1" applyFont="1" applyFill="1" applyBorder="1" applyAlignment="1">
      <alignment horizontal="right" vertical="center"/>
    </xf>
    <xf numFmtId="165" fontId="45" fillId="0" borderId="28" xfId="0" applyNumberFormat="1" applyFont="1" applyFill="1" applyBorder="1" applyAlignment="1">
      <alignment horizontal="center" vertical="center"/>
    </xf>
    <xf numFmtId="165" fontId="12" fillId="0" borderId="48" xfId="37" applyNumberFormat="1" applyFont="1" applyFill="1" applyBorder="1" applyAlignment="1">
      <alignment horizontal="right"/>
    </xf>
    <xf numFmtId="165" fontId="12" fillId="0" borderId="26" xfId="37" applyNumberFormat="1" applyFont="1" applyFill="1" applyBorder="1" applyAlignment="1">
      <alignment horizontal="right"/>
    </xf>
    <xf numFmtId="165" fontId="12" fillId="0" borderId="45" xfId="37" applyNumberFormat="1" applyFont="1" applyFill="1" applyBorder="1" applyAlignment="1">
      <alignment horizontal="right"/>
    </xf>
    <xf numFmtId="165" fontId="12" fillId="0" borderId="15" xfId="37" applyNumberFormat="1" applyFont="1" applyFill="1" applyBorder="1" applyAlignment="1">
      <alignment horizontal="right" vertical="center"/>
    </xf>
    <xf numFmtId="165" fontId="12" fillId="0" borderId="65" xfId="37" applyNumberFormat="1" applyFont="1" applyFill="1" applyBorder="1" applyAlignment="1">
      <alignment horizontal="right" vertical="center"/>
    </xf>
    <xf numFmtId="165" fontId="12" fillId="0" borderId="54" xfId="37" applyNumberFormat="1" applyFont="1" applyFill="1" applyBorder="1" applyAlignment="1">
      <alignment horizontal="right" vertical="center"/>
    </xf>
    <xf numFmtId="165" fontId="12" fillId="0" borderId="84" xfId="0" applyNumberFormat="1" applyFont="1" applyFill="1" applyBorder="1" applyAlignment="1">
      <alignment horizontal="right"/>
    </xf>
    <xf numFmtId="165" fontId="45" fillId="0" borderId="27" xfId="0" applyNumberFormat="1" applyFont="1" applyFill="1" applyBorder="1" applyAlignment="1">
      <alignment horizontal="center"/>
    </xf>
    <xf numFmtId="165" fontId="12" fillId="0" borderId="47" xfId="37" applyNumberFormat="1" applyFont="1" applyFill="1" applyBorder="1" applyAlignment="1">
      <alignment horizontal="right"/>
    </xf>
    <xf numFmtId="165" fontId="12" fillId="0" borderId="58" xfId="37" applyNumberFormat="1" applyFont="1" applyFill="1" applyBorder="1" applyAlignment="1">
      <alignment horizontal="right"/>
    </xf>
    <xf numFmtId="165" fontId="12" fillId="0" borderId="59" xfId="37" applyNumberFormat="1" applyFont="1" applyFill="1" applyBorder="1" applyAlignment="1">
      <alignment horizontal="right"/>
    </xf>
    <xf numFmtId="165" fontId="16" fillId="2" borderId="20" xfId="0" applyNumberFormat="1" applyFont="1" applyFill="1" applyBorder="1" applyAlignment="1">
      <alignment horizontal="center"/>
    </xf>
    <xf numFmtId="179" fontId="1" fillId="19" borderId="18" xfId="0" applyNumberFormat="1" applyFont="1" applyFill="1" applyBorder="1" applyAlignment="1">
      <alignment horizontal="center" vertical="center" wrapText="1"/>
    </xf>
    <xf numFmtId="179" fontId="88" fillId="19" borderId="18" xfId="0" applyNumberFormat="1" applyFont="1" applyFill="1" applyBorder="1" applyAlignment="1">
      <alignment horizontal="center" vertical="center" wrapText="1"/>
    </xf>
    <xf numFmtId="179" fontId="88" fillId="19" borderId="82" xfId="0" applyNumberFormat="1" applyFont="1" applyFill="1" applyBorder="1" applyAlignment="1">
      <alignment horizontal="center" vertical="center" wrapText="1"/>
    </xf>
    <xf numFmtId="2" fontId="16" fillId="2" borderId="0" xfId="22" applyNumberFormat="1" applyFont="1" applyFill="1"/>
    <xf numFmtId="0" fontId="66" fillId="2" borderId="33" xfId="22" applyFont="1" applyFill="1" applyBorder="1" applyAlignment="1"/>
    <xf numFmtId="179" fontId="83" fillId="0" borderId="52" xfId="0" applyNumberFormat="1" applyFont="1" applyFill="1" applyBorder="1" applyAlignment="1">
      <alignment horizontal="center" vertical="center"/>
    </xf>
    <xf numFmtId="179" fontId="83" fillId="0" borderId="81" xfId="0" applyNumberFormat="1" applyFont="1" applyFill="1" applyBorder="1" applyAlignment="1">
      <alignment horizontal="center" vertical="center" wrapText="1"/>
    </xf>
    <xf numFmtId="0" fontId="8" fillId="2" borderId="0" xfId="0" applyFont="1" applyFill="1" applyAlignment="1">
      <alignment wrapText="1"/>
    </xf>
    <xf numFmtId="0" fontId="16" fillId="2" borderId="87" xfId="0" applyFont="1" applyFill="1" applyBorder="1"/>
    <xf numFmtId="0" fontId="8" fillId="2" borderId="90" xfId="0" applyFont="1" applyFill="1" applyBorder="1" applyAlignment="1">
      <alignment horizontal="right"/>
    </xf>
    <xf numFmtId="0" fontId="16" fillId="2" borderId="90" xfId="0" applyFont="1" applyFill="1" applyBorder="1"/>
    <xf numFmtId="0" fontId="16" fillId="2" borderId="92" xfId="0" applyFont="1" applyFill="1" applyBorder="1"/>
    <xf numFmtId="0" fontId="8" fillId="2" borderId="87" xfId="0" applyFont="1" applyFill="1" applyBorder="1" applyAlignment="1">
      <alignment horizontal="right"/>
    </xf>
    <xf numFmtId="0" fontId="0" fillId="0" borderId="92" xfId="0" applyBorder="1"/>
    <xf numFmtId="179" fontId="90" fillId="0" borderId="3" xfId="0" applyNumberFormat="1" applyFont="1" applyBorder="1" applyAlignment="1">
      <alignment horizontal="center" vertical="center" wrapText="1"/>
    </xf>
    <xf numFmtId="179" fontId="90" fillId="0" borderId="18" xfId="0" applyNumberFormat="1" applyFont="1" applyBorder="1" applyAlignment="1">
      <alignment horizontal="center" vertical="center" wrapText="1"/>
    </xf>
    <xf numFmtId="179" fontId="88" fillId="0" borderId="3" xfId="0" applyNumberFormat="1" applyFont="1" applyBorder="1" applyAlignment="1">
      <alignment horizontal="center" vertical="center" wrapText="1"/>
    </xf>
    <xf numFmtId="179" fontId="88" fillId="0" borderId="18" xfId="0" applyNumberFormat="1" applyFont="1" applyBorder="1" applyAlignment="1">
      <alignment horizontal="center" vertical="center" wrapText="1"/>
    </xf>
    <xf numFmtId="179" fontId="88" fillId="0" borderId="51" xfId="0" applyNumberFormat="1" applyFont="1" applyBorder="1" applyAlignment="1">
      <alignment horizontal="center" vertical="center" wrapText="1"/>
    </xf>
    <xf numFmtId="179" fontId="88" fillId="0" borderId="23" xfId="0" applyNumberFormat="1" applyFont="1" applyBorder="1" applyAlignment="1">
      <alignment horizontal="center" vertical="center" wrapText="1"/>
    </xf>
    <xf numFmtId="4" fontId="16" fillId="2" borderId="0" xfId="0" applyNumberFormat="1" applyFont="1" applyFill="1"/>
    <xf numFmtId="165" fontId="91" fillId="6" borderId="9" xfId="0" applyNumberFormat="1" applyFont="1" applyFill="1" applyBorder="1" applyAlignment="1">
      <alignment horizontal="right" vertical="center"/>
    </xf>
    <xf numFmtId="183" fontId="0" fillId="2" borderId="0" xfId="0" applyNumberFormat="1" applyFill="1"/>
    <xf numFmtId="165" fontId="16" fillId="22" borderId="66" xfId="0" applyNumberFormat="1" applyFont="1" applyFill="1" applyBorder="1" applyAlignment="1">
      <alignment horizontal="right"/>
    </xf>
    <xf numFmtId="0" fontId="16" fillId="2" borderId="27" xfId="0" applyNumberFormat="1" applyFont="1" applyFill="1" applyBorder="1" applyAlignment="1">
      <alignment vertical="center" wrapText="1"/>
    </xf>
    <xf numFmtId="0" fontId="16" fillId="2" borderId="57" xfId="0" applyNumberFormat="1" applyFont="1" applyFill="1" applyBorder="1" applyAlignment="1">
      <alignment vertical="center" wrapText="1"/>
    </xf>
    <xf numFmtId="0" fontId="51" fillId="9" borderId="10" xfId="38" applyFont="1" applyFill="1" applyBorder="1" applyAlignment="1">
      <alignment vertical="center"/>
    </xf>
    <xf numFmtId="0" fontId="50" fillId="2" borderId="0" xfId="38" applyFont="1" applyFill="1" applyBorder="1" applyAlignment="1">
      <alignment vertical="center"/>
    </xf>
    <xf numFmtId="165" fontId="12" fillId="12" borderId="44" xfId="0" applyNumberFormat="1" applyFont="1" applyFill="1" applyBorder="1" applyAlignment="1">
      <alignment horizontal="right"/>
    </xf>
    <xf numFmtId="165" fontId="12" fillId="12" borderId="34" xfId="0" applyNumberFormat="1" applyFont="1" applyFill="1" applyBorder="1" applyAlignment="1">
      <alignment horizontal="right"/>
    </xf>
    <xf numFmtId="165" fontId="12" fillId="12" borderId="9" xfId="0" applyNumberFormat="1" applyFont="1" applyFill="1" applyBorder="1" applyAlignment="1">
      <alignment horizontal="right"/>
    </xf>
    <xf numFmtId="2" fontId="12" fillId="12" borderId="35" xfId="0" applyNumberFormat="1" applyFont="1" applyFill="1" applyBorder="1" applyAlignment="1">
      <alignment horizontal="right"/>
    </xf>
    <xf numFmtId="2" fontId="12" fillId="12" borderId="19" xfId="0" applyNumberFormat="1" applyFont="1" applyFill="1" applyBorder="1" applyAlignment="1">
      <alignment horizontal="right"/>
    </xf>
    <xf numFmtId="0" fontId="12" fillId="12" borderId="14" xfId="0" applyFont="1" applyFill="1" applyBorder="1"/>
    <xf numFmtId="49" fontId="12" fillId="13" borderId="55" xfId="0" applyNumberFormat="1" applyFont="1" applyFill="1" applyBorder="1" applyAlignment="1">
      <alignment horizontal="center" vertical="center"/>
    </xf>
    <xf numFmtId="0" fontId="12" fillId="13" borderId="55" xfId="0" applyNumberFormat="1" applyFont="1" applyFill="1" applyBorder="1" applyAlignment="1">
      <alignment horizontal="center" vertical="center" wrapText="1"/>
    </xf>
    <xf numFmtId="0" fontId="12" fillId="13" borderId="62" xfId="0" applyNumberFormat="1" applyFont="1" applyFill="1" applyBorder="1" applyAlignment="1">
      <alignment horizontal="center" vertical="center" wrapText="1"/>
    </xf>
    <xf numFmtId="0" fontId="12" fillId="13" borderId="63" xfId="0" applyNumberFormat="1" applyFont="1" applyFill="1" applyBorder="1" applyAlignment="1">
      <alignment horizontal="center" vertical="center"/>
    </xf>
    <xf numFmtId="49" fontId="12" fillId="13" borderId="63" xfId="0" applyNumberFormat="1" applyFont="1" applyFill="1" applyBorder="1" applyAlignment="1">
      <alignment horizontal="center" vertical="center"/>
    </xf>
    <xf numFmtId="0" fontId="12" fillId="13" borderId="71" xfId="0" applyNumberFormat="1" applyFont="1" applyFill="1" applyBorder="1" applyAlignment="1">
      <alignment horizontal="center" vertical="center" wrapText="1"/>
    </xf>
    <xf numFmtId="165" fontId="12" fillId="12" borderId="34" xfId="0" applyNumberFormat="1" applyFont="1" applyFill="1" applyBorder="1"/>
    <xf numFmtId="2" fontId="12" fillId="12" borderId="35" xfId="0" applyNumberFormat="1" applyFont="1" applyFill="1" applyBorder="1"/>
    <xf numFmtId="165" fontId="12" fillId="12" borderId="44" xfId="0" applyNumberFormat="1" applyFont="1" applyFill="1" applyBorder="1"/>
    <xf numFmtId="2" fontId="12" fillId="12" borderId="14" xfId="0" applyNumberFormat="1" applyFont="1" applyFill="1" applyBorder="1"/>
    <xf numFmtId="4" fontId="12" fillId="2" borderId="0" xfId="0" applyNumberFormat="1" applyFont="1" applyFill="1" applyBorder="1"/>
    <xf numFmtId="165" fontId="16" fillId="23" borderId="48" xfId="22" applyNumberFormat="1" applyFont="1" applyFill="1" applyBorder="1" applyAlignment="1">
      <alignment vertical="center"/>
    </xf>
    <xf numFmtId="0" fontId="92" fillId="2" borderId="0" xfId="0" applyFont="1" applyFill="1"/>
    <xf numFmtId="0" fontId="12" fillId="13" borderId="71" xfId="0" applyNumberFormat="1" applyFont="1" applyFill="1" applyBorder="1" applyAlignment="1">
      <alignment horizontal="center" vertical="center"/>
    </xf>
    <xf numFmtId="165" fontId="12" fillId="2" borderId="32" xfId="0" applyNumberFormat="1" applyFont="1" applyFill="1" applyBorder="1" applyAlignment="1">
      <alignment horizontal="right" vertical="center"/>
    </xf>
    <xf numFmtId="165" fontId="12" fillId="11" borderId="34" xfId="0" applyNumberFormat="1" applyFont="1" applyFill="1" applyBorder="1"/>
    <xf numFmtId="165" fontId="12" fillId="11" borderId="65" xfId="0" applyNumberFormat="1" applyFont="1" applyFill="1" applyBorder="1" applyAlignment="1">
      <alignment horizontal="right" vertical="center"/>
    </xf>
    <xf numFmtId="165" fontId="12" fillId="11" borderId="9" xfId="0" applyNumberFormat="1" applyFont="1" applyFill="1" applyBorder="1"/>
    <xf numFmtId="165" fontId="12" fillId="12" borderId="9" xfId="0" applyNumberFormat="1" applyFont="1" applyFill="1" applyBorder="1"/>
    <xf numFmtId="165" fontId="12" fillId="12" borderId="19" xfId="0" applyNumberFormat="1" applyFont="1" applyFill="1" applyBorder="1"/>
    <xf numFmtId="165" fontId="12" fillId="11" borderId="60" xfId="0" applyNumberFormat="1" applyFont="1" applyFill="1" applyBorder="1" applyAlignment="1">
      <alignment horizontal="right" vertical="center"/>
    </xf>
    <xf numFmtId="165" fontId="12" fillId="11" borderId="19" xfId="0" applyNumberFormat="1" applyFont="1" applyFill="1" applyBorder="1"/>
    <xf numFmtId="2" fontId="12" fillId="2" borderId="0" xfId="0" applyNumberFormat="1" applyFont="1" applyFill="1" applyBorder="1"/>
    <xf numFmtId="0" fontId="95" fillId="2" borderId="0" xfId="0" applyFont="1" applyFill="1" applyAlignment="1" applyProtection="1">
      <alignment horizontal="center"/>
    </xf>
    <xf numFmtId="2" fontId="45" fillId="4" borderId="14" xfId="0" applyNumberFormat="1" applyFont="1" applyFill="1" applyBorder="1" applyAlignment="1">
      <alignment horizontal="center"/>
    </xf>
    <xf numFmtId="0" fontId="12" fillId="19" borderId="14" xfId="0" applyFont="1" applyFill="1" applyBorder="1"/>
    <xf numFmtId="165" fontId="45" fillId="19" borderId="14" xfId="0" applyNumberFormat="1" applyFont="1" applyFill="1" applyBorder="1" applyAlignment="1">
      <alignment horizontal="right"/>
    </xf>
    <xf numFmtId="165" fontId="45" fillId="19" borderId="14" xfId="0" applyNumberFormat="1" applyFont="1" applyFill="1" applyBorder="1" applyAlignment="1">
      <alignment horizontal="center"/>
    </xf>
    <xf numFmtId="165" fontId="16" fillId="19" borderId="0" xfId="0" applyNumberFormat="1" applyFont="1" applyFill="1"/>
    <xf numFmtId="0" fontId="0" fillId="19" borderId="0" xfId="0" applyFill="1"/>
    <xf numFmtId="2" fontId="45" fillId="19" borderId="14" xfId="0" applyNumberFormat="1" applyFont="1" applyFill="1" applyBorder="1" applyAlignment="1">
      <alignment horizontal="center"/>
    </xf>
    <xf numFmtId="2" fontId="45" fillId="0" borderId="27" xfId="0" applyNumberFormat="1" applyFont="1" applyFill="1" applyBorder="1" applyAlignment="1">
      <alignment horizontal="center"/>
    </xf>
    <xf numFmtId="2" fontId="16" fillId="2" borderId="20" xfId="0" applyNumberFormat="1" applyFont="1" applyFill="1" applyBorder="1" applyAlignment="1">
      <alignment horizontal="center"/>
    </xf>
    <xf numFmtId="2" fontId="45" fillId="0" borderId="57" xfId="0" applyNumberFormat="1" applyFont="1" applyFill="1" applyBorder="1" applyAlignment="1">
      <alignment horizontal="center"/>
    </xf>
    <xf numFmtId="2" fontId="45" fillId="0" borderId="28" xfId="0" applyNumberFormat="1" applyFont="1" applyFill="1" applyBorder="1" applyAlignment="1">
      <alignment horizontal="center" vertical="center"/>
    </xf>
    <xf numFmtId="2" fontId="45" fillId="2" borderId="57" xfId="0" applyNumberFormat="1" applyFont="1" applyFill="1" applyBorder="1" applyAlignment="1">
      <alignment horizontal="center" vertical="center"/>
    </xf>
    <xf numFmtId="2" fontId="77" fillId="2" borderId="57" xfId="0" applyNumberFormat="1" applyFont="1" applyFill="1" applyBorder="1" applyAlignment="1">
      <alignment horizontal="center"/>
    </xf>
    <xf numFmtId="2" fontId="45" fillId="2" borderId="57" xfId="0" applyNumberFormat="1" applyFont="1" applyFill="1" applyBorder="1" applyAlignment="1">
      <alignment horizontal="center"/>
    </xf>
    <xf numFmtId="2" fontId="77" fillId="2" borderId="28" xfId="0" applyNumberFormat="1" applyFont="1" applyFill="1" applyBorder="1" applyAlignment="1">
      <alignment horizontal="center"/>
    </xf>
    <xf numFmtId="2" fontId="45" fillId="4" borderId="27" xfId="0" applyNumberFormat="1" applyFont="1" applyFill="1" applyBorder="1" applyAlignment="1">
      <alignment horizontal="center"/>
    </xf>
    <xf numFmtId="2" fontId="77" fillId="2" borderId="27" xfId="0" applyNumberFormat="1" applyFont="1" applyFill="1" applyBorder="1" applyAlignment="1">
      <alignment horizontal="center"/>
    </xf>
    <xf numFmtId="2" fontId="45" fillId="2" borderId="28" xfId="0" applyNumberFormat="1" applyFont="1" applyFill="1" applyBorder="1" applyAlignment="1">
      <alignment horizontal="center" vertical="center"/>
    </xf>
    <xf numFmtId="0" fontId="45" fillId="19" borderId="70" xfId="0" applyFont="1" applyFill="1" applyBorder="1" applyAlignment="1">
      <alignment horizontal="center" vertical="center"/>
    </xf>
    <xf numFmtId="0" fontId="16" fillId="19" borderId="0" xfId="0" applyFont="1" applyFill="1"/>
    <xf numFmtId="4" fontId="0" fillId="2" borderId="0" xfId="0" applyNumberFormat="1" applyFill="1" applyBorder="1"/>
    <xf numFmtId="184" fontId="32" fillId="2" borderId="24" xfId="0" applyNumberFormat="1" applyFont="1" applyFill="1" applyBorder="1" applyAlignment="1" applyProtection="1">
      <alignment horizontal="center"/>
    </xf>
    <xf numFmtId="184" fontId="0" fillId="2" borderId="24" xfId="0" applyNumberFormat="1" applyFill="1" applyBorder="1" applyAlignment="1" applyProtection="1">
      <alignment horizontal="center"/>
    </xf>
    <xf numFmtId="0" fontId="0" fillId="2" borderId="6" xfId="0" applyFill="1" applyBorder="1" applyAlignment="1" applyProtection="1">
      <alignment horizontal="justify" vertical="justify" wrapText="1"/>
    </xf>
    <xf numFmtId="0" fontId="0" fillId="2" borderId="7" xfId="0" applyFill="1" applyBorder="1" applyAlignment="1" applyProtection="1">
      <alignment horizontal="justify" vertical="justify" wrapText="1"/>
    </xf>
    <xf numFmtId="0" fontId="0" fillId="2" borderId="8" xfId="0" applyFill="1" applyBorder="1" applyAlignment="1" applyProtection="1">
      <alignment horizontal="justify" vertical="justify" wrapText="1"/>
    </xf>
    <xf numFmtId="0" fontId="42" fillId="2" borderId="0" xfId="0" applyFont="1" applyFill="1" applyAlignment="1" applyProtection="1">
      <alignment horizontal="center"/>
    </xf>
    <xf numFmtId="0" fontId="42" fillId="2" borderId="0" xfId="0" applyFont="1" applyFill="1" applyAlignment="1" applyProtection="1">
      <alignment horizontal="left"/>
    </xf>
    <xf numFmtId="0" fontId="42" fillId="2" borderId="24" xfId="0" applyFont="1" applyFill="1" applyBorder="1" applyAlignment="1" applyProtection="1">
      <alignment horizontal="left"/>
    </xf>
    <xf numFmtId="0" fontId="42" fillId="2" borderId="0" xfId="0" applyFont="1" applyFill="1" applyBorder="1" applyAlignment="1">
      <alignment horizontal="center"/>
    </xf>
    <xf numFmtId="0" fontId="86" fillId="20" borderId="10" xfId="0" applyFont="1" applyFill="1" applyBorder="1" applyAlignment="1">
      <alignment horizontal="center" vertical="center"/>
    </xf>
    <xf numFmtId="0" fontId="86" fillId="20" borderId="34" xfId="0" applyFont="1" applyFill="1" applyBorder="1" applyAlignment="1">
      <alignment horizontal="center" vertical="center"/>
    </xf>
    <xf numFmtId="0" fontId="86" fillId="20" borderId="35" xfId="0" applyFont="1" applyFill="1" applyBorder="1" applyAlignment="1">
      <alignment horizontal="center" vertical="center"/>
    </xf>
    <xf numFmtId="0" fontId="86" fillId="20" borderId="31" xfId="0" applyFont="1" applyFill="1" applyBorder="1" applyAlignment="1">
      <alignment horizontal="center" vertical="center" wrapText="1"/>
    </xf>
    <xf numFmtId="0" fontId="86" fillId="20" borderId="32" xfId="0" applyFont="1" applyFill="1" applyBorder="1" applyAlignment="1">
      <alignment horizontal="center" vertical="center" wrapText="1"/>
    </xf>
    <xf numFmtId="0" fontId="86" fillId="20" borderId="29" xfId="0" applyFont="1" applyFill="1" applyBorder="1" applyAlignment="1">
      <alignment horizontal="center" vertical="center" wrapText="1"/>
    </xf>
    <xf numFmtId="0" fontId="86" fillId="20" borderId="33" xfId="0" applyFont="1" applyFill="1" applyBorder="1" applyAlignment="1">
      <alignment horizontal="center" vertical="center" wrapText="1"/>
    </xf>
    <xf numFmtId="0" fontId="86" fillId="20" borderId="47" xfId="0" applyFont="1" applyFill="1" applyBorder="1" applyAlignment="1">
      <alignment horizontal="center" vertical="center" textRotation="45" wrapText="1"/>
    </xf>
    <xf numFmtId="0" fontId="86" fillId="20" borderId="48" xfId="0" applyFont="1" applyFill="1" applyBorder="1" applyAlignment="1">
      <alignment horizontal="center" vertical="center" textRotation="45" wrapText="1"/>
    </xf>
    <xf numFmtId="0" fontId="86" fillId="20" borderId="15" xfId="0" applyFont="1" applyFill="1" applyBorder="1" applyAlignment="1">
      <alignment horizontal="center" vertical="center" textRotation="45" wrapText="1"/>
    </xf>
    <xf numFmtId="0" fontId="86" fillId="20" borderId="10" xfId="0" applyFont="1" applyFill="1" applyBorder="1" applyAlignment="1">
      <alignment horizontal="center" vertical="center" wrapText="1"/>
    </xf>
    <xf numFmtId="0" fontId="86" fillId="20" borderId="34" xfId="0" applyFont="1" applyFill="1" applyBorder="1" applyAlignment="1">
      <alignment horizontal="center" vertical="center" wrapText="1"/>
    </xf>
    <xf numFmtId="0" fontId="86" fillId="20" borderId="35" xfId="0" applyFont="1" applyFill="1" applyBorder="1" applyAlignment="1">
      <alignment horizontal="center" vertical="center" wrapText="1"/>
    </xf>
    <xf numFmtId="0" fontId="12" fillId="5" borderId="40" xfId="22" applyFont="1" applyFill="1" applyBorder="1" applyAlignment="1">
      <alignment horizontal="center" vertical="center"/>
    </xf>
    <xf numFmtId="0" fontId="12" fillId="5" borderId="41" xfId="22" applyFont="1" applyFill="1" applyBorder="1" applyAlignment="1">
      <alignment horizontal="center" vertical="center"/>
    </xf>
    <xf numFmtId="0" fontId="51" fillId="14" borderId="31" xfId="22" applyFont="1" applyFill="1" applyBorder="1" applyAlignment="1">
      <alignment horizontal="center" vertical="center"/>
    </xf>
    <xf numFmtId="0" fontId="51" fillId="14" borderId="29" xfId="22" applyFont="1" applyFill="1" applyBorder="1" applyAlignment="1">
      <alignment horizontal="center" vertical="center"/>
    </xf>
    <xf numFmtId="181" fontId="67" fillId="5" borderId="14" xfId="0" applyNumberFormat="1" applyFont="1" applyFill="1" applyBorder="1" applyAlignment="1" applyProtection="1">
      <alignment horizontal="center" vertical="center"/>
      <protection hidden="1"/>
    </xf>
    <xf numFmtId="0" fontId="44" fillId="2" borderId="33" xfId="22" applyFont="1" applyFill="1" applyBorder="1" applyAlignment="1">
      <alignment horizontal="center"/>
    </xf>
    <xf numFmtId="0" fontId="62" fillId="2" borderId="33" xfId="22" applyFont="1" applyFill="1" applyBorder="1" applyAlignment="1">
      <alignment horizontal="center"/>
    </xf>
    <xf numFmtId="167" fontId="42" fillId="2" borderId="0" xfId="0" applyNumberFormat="1" applyFont="1" applyFill="1" applyBorder="1" applyAlignment="1" applyProtection="1">
      <alignment horizontal="center"/>
      <protection hidden="1"/>
    </xf>
    <xf numFmtId="181" fontId="42" fillId="5" borderId="14" xfId="0" applyNumberFormat="1" applyFont="1" applyFill="1" applyBorder="1" applyAlignment="1">
      <alignment horizontal="center" vertical="center"/>
    </xf>
    <xf numFmtId="181" fontId="67" fillId="5" borderId="14" xfId="0" applyNumberFormat="1" applyFont="1" applyFill="1" applyBorder="1" applyAlignment="1">
      <alignment horizontal="center" vertical="center"/>
    </xf>
    <xf numFmtId="181" fontId="42" fillId="5" borderId="14" xfId="0" applyNumberFormat="1" applyFont="1" applyFill="1" applyBorder="1" applyAlignment="1" applyProtection="1">
      <alignment horizontal="center" vertical="center"/>
      <protection hidden="1"/>
    </xf>
    <xf numFmtId="0" fontId="12" fillId="8" borderId="40" xfId="0" applyFont="1" applyFill="1" applyBorder="1" applyAlignment="1">
      <alignment horizontal="center" vertical="center"/>
    </xf>
    <xf numFmtId="0" fontId="12" fillId="8" borderId="41" xfId="0" applyFont="1" applyFill="1" applyBorder="1" applyAlignment="1">
      <alignment horizontal="center" vertical="center"/>
    </xf>
    <xf numFmtId="2" fontId="51" fillId="17" borderId="27" xfId="0" applyNumberFormat="1" applyFont="1" applyFill="1" applyBorder="1" applyAlignment="1">
      <alignment horizontal="center" vertical="center"/>
    </xf>
    <xf numFmtId="2" fontId="51" fillId="17" borderId="28" xfId="0" applyNumberFormat="1" applyFont="1" applyFill="1" applyBorder="1" applyAlignment="1">
      <alignment horizontal="center" vertical="center"/>
    </xf>
    <xf numFmtId="181" fontId="54" fillId="8" borderId="14" xfId="0" applyNumberFormat="1" applyFont="1" applyFill="1" applyBorder="1" applyAlignment="1" applyProtection="1">
      <alignment horizontal="center" vertical="center"/>
      <protection hidden="1"/>
    </xf>
    <xf numFmtId="0" fontId="63" fillId="2" borderId="33" xfId="22" applyFont="1" applyFill="1" applyBorder="1" applyAlignment="1">
      <alignment horizontal="center"/>
    </xf>
    <xf numFmtId="0" fontId="42" fillId="2" borderId="0" xfId="0" applyFont="1" applyFill="1" applyAlignment="1">
      <alignment horizontal="center"/>
    </xf>
    <xf numFmtId="181" fontId="42" fillId="8" borderId="14" xfId="0" applyNumberFormat="1" applyFont="1" applyFill="1" applyBorder="1" applyAlignment="1">
      <alignment horizontal="center" vertical="center"/>
    </xf>
    <xf numFmtId="181" fontId="54" fillId="8" borderId="14" xfId="0" applyNumberFormat="1" applyFont="1" applyFill="1" applyBorder="1" applyAlignment="1">
      <alignment horizontal="center" vertical="center"/>
    </xf>
    <xf numFmtId="181" fontId="42" fillId="8" borderId="14" xfId="0" applyNumberFormat="1" applyFont="1" applyFill="1" applyBorder="1" applyAlignment="1" applyProtection="1">
      <alignment horizontal="center" vertical="center"/>
      <protection hidden="1"/>
    </xf>
    <xf numFmtId="0" fontId="8" fillId="0" borderId="0" xfId="0" applyFont="1" applyFill="1" applyBorder="1" applyAlignment="1">
      <alignment horizontal="center" wrapText="1"/>
    </xf>
    <xf numFmtId="0" fontId="0" fillId="0" borderId="0" xfId="0" applyFill="1" applyBorder="1"/>
    <xf numFmtId="0" fontId="8" fillId="0" borderId="0" xfId="0" applyFont="1" applyFill="1" applyBorder="1" applyAlignment="1">
      <alignment horizontal="center"/>
    </xf>
    <xf numFmtId="164" fontId="3" fillId="0" borderId="0" xfId="0" applyNumberFormat="1" applyFont="1" applyFill="1" applyBorder="1" applyAlignment="1">
      <alignment horizontal="center" vertical="center"/>
    </xf>
    <xf numFmtId="2" fontId="51" fillId="7" borderId="31" xfId="0" applyNumberFormat="1" applyFont="1" applyFill="1" applyBorder="1" applyAlignment="1">
      <alignment horizontal="center" vertical="center"/>
    </xf>
    <xf numFmtId="2" fontId="51" fillId="7" borderId="29" xfId="0" applyNumberFormat="1" applyFont="1" applyFill="1" applyBorder="1" applyAlignment="1">
      <alignment horizontal="center" vertical="center"/>
    </xf>
    <xf numFmtId="0" fontId="12" fillId="6" borderId="43" xfId="0" applyFont="1" applyFill="1" applyBorder="1" applyAlignment="1">
      <alignment horizontal="center" vertical="center"/>
    </xf>
    <xf numFmtId="0" fontId="14" fillId="2" borderId="33" xfId="0" applyFont="1" applyFill="1" applyBorder="1" applyAlignment="1">
      <alignment horizontal="center" vertical="center"/>
    </xf>
    <xf numFmtId="0" fontId="64" fillId="2" borderId="33" xfId="22" applyFont="1" applyFill="1" applyBorder="1" applyAlignment="1">
      <alignment horizontal="center"/>
    </xf>
    <xf numFmtId="181" fontId="42" fillId="6" borderId="14" xfId="0" applyNumberFormat="1" applyFont="1" applyFill="1" applyBorder="1" applyAlignment="1" applyProtection="1">
      <alignment horizontal="center" vertical="center"/>
      <protection hidden="1"/>
    </xf>
    <xf numFmtId="181" fontId="42" fillId="6" borderId="14" xfId="0" applyNumberFormat="1" applyFont="1" applyFill="1" applyBorder="1" applyAlignment="1">
      <alignment horizontal="center" vertical="center"/>
    </xf>
    <xf numFmtId="181" fontId="53" fillId="6" borderId="14" xfId="0" applyNumberFormat="1" applyFont="1" applyFill="1" applyBorder="1" applyAlignment="1">
      <alignment horizontal="center" vertical="center"/>
    </xf>
    <xf numFmtId="181" fontId="53" fillId="6" borderId="14" xfId="0" applyNumberFormat="1" applyFont="1" applyFill="1" applyBorder="1" applyAlignment="1" applyProtection="1">
      <alignment horizontal="center" vertical="center"/>
      <protection hidden="1"/>
    </xf>
    <xf numFmtId="181" fontId="59" fillId="4" borderId="34" xfId="0" applyNumberFormat="1" applyFont="1" applyFill="1" applyBorder="1" applyAlignment="1">
      <alignment horizontal="center" vertical="center"/>
    </xf>
    <xf numFmtId="181" fontId="59" fillId="4" borderId="35" xfId="0" applyNumberFormat="1" applyFont="1" applyFill="1" applyBorder="1" applyAlignment="1">
      <alignment horizontal="center" vertical="center"/>
    </xf>
    <xf numFmtId="0" fontId="51" fillId="9" borderId="27" xfId="0" applyFont="1" applyFill="1" applyBorder="1" applyAlignment="1">
      <alignment horizontal="center" vertical="center"/>
    </xf>
    <xf numFmtId="0" fontId="51" fillId="9" borderId="28" xfId="0" applyFont="1" applyFill="1" applyBorder="1" applyAlignment="1">
      <alignment horizontal="center" vertical="center"/>
    </xf>
    <xf numFmtId="0" fontId="12" fillId="4" borderId="40" xfId="0" applyFont="1" applyFill="1" applyBorder="1" applyAlignment="1">
      <alignment horizontal="center" vertical="center"/>
    </xf>
    <xf numFmtId="0" fontId="12" fillId="4" borderId="42" xfId="0" applyFont="1" applyFill="1" applyBorder="1" applyAlignment="1">
      <alignment horizontal="center" vertical="center"/>
    </xf>
    <xf numFmtId="0" fontId="12" fillId="4" borderId="41" xfId="0" applyFont="1" applyFill="1" applyBorder="1" applyAlignment="1">
      <alignment horizontal="center" vertical="center"/>
    </xf>
    <xf numFmtId="167" fontId="67" fillId="5" borderId="14" xfId="0" applyNumberFormat="1" applyFont="1" applyFill="1" applyBorder="1" applyAlignment="1" applyProtection="1">
      <alignment horizontal="center" vertical="center"/>
      <protection hidden="1"/>
    </xf>
    <xf numFmtId="167" fontId="42" fillId="5" borderId="14" xfId="0" applyNumberFormat="1" applyFont="1" applyFill="1" applyBorder="1" applyAlignment="1">
      <alignment horizontal="center" vertical="center"/>
    </xf>
    <xf numFmtId="167" fontId="42" fillId="5" borderId="14" xfId="0" applyNumberFormat="1" applyFont="1" applyFill="1" applyBorder="1" applyAlignment="1" applyProtection="1">
      <alignment horizontal="center" vertical="center"/>
      <protection hidden="1"/>
    </xf>
    <xf numFmtId="0" fontId="16" fillId="0" borderId="33" xfId="22" applyFont="1" applyBorder="1" applyAlignment="1">
      <alignment horizontal="center"/>
    </xf>
    <xf numFmtId="167" fontId="67" fillId="5" borderId="14" xfId="0" applyNumberFormat="1" applyFont="1" applyFill="1" applyBorder="1" applyAlignment="1">
      <alignment horizontal="center" vertical="center"/>
    </xf>
    <xf numFmtId="167" fontId="54" fillId="8" borderId="14" xfId="0" applyNumberFormat="1" applyFont="1" applyFill="1" applyBorder="1" applyAlignment="1" applyProtection="1">
      <alignment horizontal="center" vertical="center"/>
      <protection hidden="1"/>
    </xf>
    <xf numFmtId="0" fontId="89" fillId="0" borderId="33" xfId="0" applyFont="1" applyBorder="1" applyAlignment="1">
      <alignment horizontal="center"/>
    </xf>
    <xf numFmtId="0" fontId="32" fillId="2" borderId="87" xfId="0" applyFont="1" applyFill="1" applyBorder="1" applyAlignment="1">
      <alignment horizontal="center" wrapText="1"/>
    </xf>
    <xf numFmtId="0" fontId="32" fillId="2" borderId="88" xfId="0" applyFont="1" applyFill="1" applyBorder="1" applyAlignment="1">
      <alignment horizontal="center" wrapText="1"/>
    </xf>
    <xf numFmtId="0" fontId="32" fillId="2" borderId="89" xfId="0" applyFont="1" applyFill="1" applyBorder="1" applyAlignment="1">
      <alignment horizontal="center" wrapText="1"/>
    </xf>
    <xf numFmtId="0" fontId="32" fillId="2" borderId="90" xfId="0" applyFont="1" applyFill="1" applyBorder="1" applyAlignment="1">
      <alignment horizontal="center" wrapText="1"/>
    </xf>
    <xf numFmtId="0" fontId="32" fillId="2" borderId="0" xfId="0" applyFont="1" applyFill="1" applyBorder="1" applyAlignment="1">
      <alignment horizontal="center" wrapText="1"/>
    </xf>
    <xf numFmtId="0" fontId="32" fillId="2" borderId="91" xfId="0" applyFont="1" applyFill="1" applyBorder="1" applyAlignment="1">
      <alignment horizontal="center" wrapText="1"/>
    </xf>
    <xf numFmtId="0" fontId="32" fillId="2" borderId="92" xfId="0" applyFont="1" applyFill="1" applyBorder="1" applyAlignment="1">
      <alignment horizontal="center" wrapText="1"/>
    </xf>
    <xf numFmtId="0" fontId="32" fillId="2" borderId="93" xfId="0" applyFont="1" applyFill="1" applyBorder="1" applyAlignment="1">
      <alignment horizontal="center" wrapText="1"/>
    </xf>
    <xf numFmtId="0" fontId="32" fillId="2" borderId="94" xfId="0" applyFont="1" applyFill="1" applyBorder="1" applyAlignment="1">
      <alignment horizontal="center" wrapText="1"/>
    </xf>
    <xf numFmtId="167" fontId="42" fillId="8" borderId="14" xfId="0" applyNumberFormat="1" applyFont="1" applyFill="1" applyBorder="1" applyAlignment="1" applyProtection="1">
      <alignment horizontal="center" vertical="center"/>
      <protection hidden="1"/>
    </xf>
    <xf numFmtId="167" fontId="42" fillId="8" borderId="14" xfId="0" applyNumberFormat="1" applyFont="1" applyFill="1" applyBorder="1" applyAlignment="1">
      <alignment horizontal="center" vertical="center"/>
    </xf>
    <xf numFmtId="167" fontId="54" fillId="8" borderId="14" xfId="0" applyNumberFormat="1" applyFont="1" applyFill="1" applyBorder="1" applyAlignment="1">
      <alignment horizontal="center" vertical="center"/>
    </xf>
    <xf numFmtId="0" fontId="8" fillId="2" borderId="88" xfId="0" applyFont="1" applyFill="1" applyBorder="1" applyAlignment="1">
      <alignment horizontal="left" wrapText="1"/>
    </xf>
    <xf numFmtId="0" fontId="8" fillId="2" borderId="89" xfId="0" applyFont="1" applyFill="1" applyBorder="1" applyAlignment="1">
      <alignment horizontal="left" wrapText="1"/>
    </xf>
    <xf numFmtId="0" fontId="8" fillId="2" borderId="0" xfId="0" applyFont="1" applyFill="1" applyBorder="1" applyAlignment="1">
      <alignment horizontal="left" wrapText="1"/>
    </xf>
    <xf numFmtId="0" fontId="8" fillId="2" borderId="91" xfId="0" applyFont="1" applyFill="1" applyBorder="1" applyAlignment="1">
      <alignment horizontal="left" wrapText="1"/>
    </xf>
    <xf numFmtId="0" fontId="8" fillId="2" borderId="93" xfId="0" applyFont="1" applyFill="1" applyBorder="1" applyAlignment="1">
      <alignment horizontal="left" wrapText="1"/>
    </xf>
    <xf numFmtId="0" fontId="8" fillId="2" borderId="94" xfId="0" applyFont="1" applyFill="1" applyBorder="1" applyAlignment="1">
      <alignment horizontal="left" wrapText="1"/>
    </xf>
    <xf numFmtId="0" fontId="8" fillId="2" borderId="88" xfId="0" applyFont="1" applyFill="1" applyBorder="1" applyAlignment="1">
      <alignment horizontal="center" wrapText="1"/>
    </xf>
    <xf numFmtId="0" fontId="8" fillId="2" borderId="89" xfId="0" applyFont="1" applyFill="1" applyBorder="1" applyAlignment="1">
      <alignment horizontal="center" wrapText="1"/>
    </xf>
    <xf numFmtId="0" fontId="8" fillId="2" borderId="93" xfId="0" applyFont="1" applyFill="1" applyBorder="1" applyAlignment="1">
      <alignment horizontal="center" wrapText="1"/>
    </xf>
    <xf numFmtId="0" fontId="8" fillId="2" borderId="94" xfId="0" applyFont="1" applyFill="1" applyBorder="1" applyAlignment="1">
      <alignment horizontal="center" wrapText="1"/>
    </xf>
    <xf numFmtId="167" fontId="53" fillId="6" borderId="14" xfId="0" applyNumberFormat="1" applyFont="1" applyFill="1" applyBorder="1" applyAlignment="1" applyProtection="1">
      <alignment horizontal="center" vertical="center"/>
      <protection hidden="1"/>
    </xf>
    <xf numFmtId="167" fontId="53" fillId="6" borderId="14" xfId="0" applyNumberFormat="1" applyFont="1" applyFill="1" applyBorder="1" applyAlignment="1">
      <alignment horizontal="center" vertical="center"/>
    </xf>
    <xf numFmtId="167" fontId="42" fillId="6" borderId="14" xfId="0" applyNumberFormat="1" applyFont="1" applyFill="1" applyBorder="1" applyAlignment="1">
      <alignment horizontal="center" vertical="center"/>
    </xf>
    <xf numFmtId="0" fontId="32" fillId="0" borderId="32" xfId="0" applyFont="1" applyBorder="1" applyAlignment="1">
      <alignment horizontal="center" wrapText="1"/>
    </xf>
    <xf numFmtId="0" fontId="32" fillId="0" borderId="33" xfId="0" applyFont="1" applyBorder="1" applyAlignment="1">
      <alignment horizontal="center" wrapText="1"/>
    </xf>
    <xf numFmtId="167" fontId="42" fillId="6" borderId="14" xfId="0" applyNumberFormat="1" applyFont="1" applyFill="1" applyBorder="1" applyAlignment="1" applyProtection="1">
      <alignment horizontal="center" vertical="center"/>
      <protection hidden="1"/>
    </xf>
    <xf numFmtId="0" fontId="12" fillId="4" borderId="25" xfId="0" applyFont="1" applyFill="1" applyBorder="1" applyAlignment="1">
      <alignment horizontal="center" vertical="center"/>
    </xf>
    <xf numFmtId="0" fontId="12" fillId="4" borderId="0" xfId="0" applyFont="1" applyFill="1" applyBorder="1" applyAlignment="1">
      <alignment horizontal="center" vertical="center"/>
    </xf>
    <xf numFmtId="0" fontId="45" fillId="16" borderId="76" xfId="0" applyFont="1" applyFill="1" applyBorder="1" applyAlignment="1">
      <alignment horizontal="center" vertical="center"/>
    </xf>
    <xf numFmtId="0" fontId="45" fillId="16" borderId="75" xfId="0" applyFont="1" applyFill="1" applyBorder="1" applyAlignment="1">
      <alignment horizontal="center" vertical="center"/>
    </xf>
    <xf numFmtId="2" fontId="51" fillId="15" borderId="27" xfId="0" applyNumberFormat="1" applyFont="1" applyFill="1" applyBorder="1" applyAlignment="1">
      <alignment horizontal="center" vertical="center"/>
    </xf>
    <xf numFmtId="2" fontId="51" fillId="15" borderId="57" xfId="0" applyNumberFormat="1" applyFont="1" applyFill="1" applyBorder="1" applyAlignment="1">
      <alignment horizontal="center" vertical="center"/>
    </xf>
    <xf numFmtId="2" fontId="51" fillId="15" borderId="28" xfId="0" applyNumberFormat="1" applyFont="1" applyFill="1" applyBorder="1" applyAlignment="1">
      <alignment horizontal="center" vertical="center"/>
    </xf>
    <xf numFmtId="0" fontId="45" fillId="16" borderId="77" xfId="0" applyFont="1" applyFill="1" applyBorder="1" applyAlignment="1">
      <alignment horizontal="center" vertical="center"/>
    </xf>
    <xf numFmtId="0" fontId="45" fillId="16" borderId="85" xfId="0" applyFont="1" applyFill="1" applyBorder="1" applyAlignment="1">
      <alignment horizontal="center" vertical="center"/>
    </xf>
    <xf numFmtId="0" fontId="45" fillId="16" borderId="86" xfId="0" applyFont="1" applyFill="1" applyBorder="1" applyAlignment="1">
      <alignment horizontal="center" vertical="center"/>
    </xf>
    <xf numFmtId="0" fontId="12" fillId="16" borderId="72" xfId="0" applyFont="1" applyFill="1" applyBorder="1" applyAlignment="1">
      <alignment horizontal="center" vertical="center"/>
    </xf>
    <xf numFmtId="0" fontId="12" fillId="16" borderId="74" xfId="0" applyFont="1" applyFill="1" applyBorder="1" applyAlignment="1">
      <alignment horizontal="center" vertical="center"/>
    </xf>
    <xf numFmtId="0" fontId="12" fillId="16" borderId="73" xfId="0" applyFont="1" applyFill="1" applyBorder="1" applyAlignment="1">
      <alignment horizontal="center" vertical="center"/>
    </xf>
    <xf numFmtId="0" fontId="12" fillId="16" borderId="31" xfId="0" applyFont="1" applyFill="1" applyBorder="1" applyAlignment="1">
      <alignment horizontal="center" vertical="center"/>
    </xf>
    <xf numFmtId="0" fontId="12" fillId="16" borderId="46" xfId="0" applyFont="1" applyFill="1" applyBorder="1" applyAlignment="1">
      <alignment horizontal="center" vertical="center"/>
    </xf>
    <xf numFmtId="0" fontId="12" fillId="2" borderId="0" xfId="0" applyFont="1" applyFill="1" applyBorder="1" applyAlignment="1">
      <alignment horizontal="center" vertical="center"/>
    </xf>
    <xf numFmtId="0" fontId="49" fillId="2" borderId="0" xfId="0" applyFont="1" applyFill="1" applyBorder="1" applyAlignment="1">
      <alignment horizontal="center" vertical="center"/>
    </xf>
    <xf numFmtId="0" fontId="12" fillId="16" borderId="43" xfId="0" applyFont="1" applyFill="1" applyBorder="1" applyAlignment="1">
      <alignment horizontal="center" vertical="center"/>
    </xf>
    <xf numFmtId="167" fontId="65" fillId="16" borderId="14" xfId="0" applyNumberFormat="1" applyFont="1" applyFill="1" applyBorder="1" applyAlignment="1" applyProtection="1">
      <alignment horizontal="center" vertical="center"/>
      <protection hidden="1"/>
    </xf>
    <xf numFmtId="0" fontId="12" fillId="16" borderId="29" xfId="0" applyFont="1" applyFill="1" applyBorder="1" applyAlignment="1">
      <alignment horizontal="center" vertical="center"/>
    </xf>
    <xf numFmtId="0" fontId="12" fillId="16" borderId="33" xfId="0" applyFont="1" applyFill="1" applyBorder="1" applyAlignment="1">
      <alignment horizontal="center" vertical="center"/>
    </xf>
    <xf numFmtId="167" fontId="42" fillId="16" borderId="14" xfId="0" applyNumberFormat="1" applyFont="1" applyFill="1" applyBorder="1" applyAlignment="1">
      <alignment horizontal="center" vertical="center"/>
    </xf>
    <xf numFmtId="167" fontId="42" fillId="16" borderId="10" xfId="0" applyNumberFormat="1" applyFont="1" applyFill="1" applyBorder="1" applyAlignment="1">
      <alignment horizontal="center" vertical="center"/>
    </xf>
    <xf numFmtId="167" fontId="42" fillId="16" borderId="35" xfId="0" applyNumberFormat="1" applyFont="1" applyFill="1" applyBorder="1" applyAlignment="1">
      <alignment horizontal="center" vertical="center"/>
    </xf>
    <xf numFmtId="167" fontId="65" fillId="16" borderId="14" xfId="0" applyNumberFormat="1" applyFont="1" applyFill="1" applyBorder="1" applyAlignment="1">
      <alignment horizontal="center" vertical="center"/>
    </xf>
    <xf numFmtId="167" fontId="42" fillId="16" borderId="14" xfId="0" applyNumberFormat="1" applyFont="1" applyFill="1" applyBorder="1" applyAlignment="1" applyProtection="1">
      <alignment horizontal="center" vertical="center"/>
      <protection hidden="1"/>
    </xf>
    <xf numFmtId="2" fontId="51" fillId="15" borderId="31" xfId="0" applyNumberFormat="1" applyFont="1" applyFill="1" applyBorder="1" applyAlignment="1">
      <alignment horizontal="center" vertical="center"/>
    </xf>
    <xf numFmtId="2" fontId="51" fillId="15" borderId="29" xfId="0" applyNumberFormat="1" applyFont="1" applyFill="1" applyBorder="1" applyAlignment="1">
      <alignment horizontal="center" vertical="center"/>
    </xf>
    <xf numFmtId="0" fontId="12" fillId="13" borderId="40" xfId="0" applyNumberFormat="1" applyFont="1" applyFill="1" applyBorder="1" applyAlignment="1">
      <alignment horizontal="center" vertical="center"/>
    </xf>
    <xf numFmtId="0" fontId="12" fillId="13" borderId="42" xfId="0" applyNumberFormat="1" applyFont="1" applyFill="1" applyBorder="1" applyAlignment="1">
      <alignment horizontal="center" vertical="center"/>
    </xf>
    <xf numFmtId="0" fontId="12" fillId="13" borderId="41" xfId="0" applyNumberFormat="1" applyFont="1" applyFill="1" applyBorder="1" applyAlignment="1">
      <alignment horizontal="center" vertical="center"/>
    </xf>
    <xf numFmtId="0" fontId="51" fillId="10" borderId="27" xfId="0" applyFont="1" applyFill="1" applyBorder="1" applyAlignment="1">
      <alignment horizontal="center" vertical="center"/>
    </xf>
    <xf numFmtId="0" fontId="51" fillId="10" borderId="28" xfId="0" applyFont="1" applyFill="1" applyBorder="1" applyAlignment="1">
      <alignment horizontal="center" vertical="center"/>
    </xf>
    <xf numFmtId="0" fontId="39" fillId="0" borderId="0" xfId="0" applyFont="1" applyFill="1" applyBorder="1" applyAlignment="1">
      <alignment horizontal="center" vertical="center"/>
    </xf>
    <xf numFmtId="0" fontId="73" fillId="4" borderId="0" xfId="0" applyFont="1" applyFill="1" applyAlignment="1">
      <alignment horizontal="center" vertical="center"/>
    </xf>
    <xf numFmtId="0" fontId="39" fillId="4" borderId="0" xfId="0" applyFont="1" applyFill="1" applyAlignment="1">
      <alignment horizontal="center" vertical="center"/>
    </xf>
    <xf numFmtId="0" fontId="39" fillId="0" borderId="0" xfId="0" applyFont="1" applyFill="1" applyBorder="1" applyAlignment="1">
      <alignment horizontal="center" vertical="center" textRotation="45"/>
    </xf>
    <xf numFmtId="0" fontId="39" fillId="0" borderId="0" xfId="0" applyFont="1" applyFill="1" applyAlignment="1">
      <alignment horizontal="center" vertical="center" textRotation="45"/>
    </xf>
    <xf numFmtId="0" fontId="39" fillId="0" borderId="0" xfId="0" applyFont="1" applyAlignment="1">
      <alignment horizontal="center" vertical="center"/>
    </xf>
    <xf numFmtId="0" fontId="39" fillId="0" borderId="0" xfId="0" applyFont="1" applyFill="1" applyAlignment="1">
      <alignment horizontal="center" vertical="center"/>
    </xf>
    <xf numFmtId="16" fontId="39" fillId="0" borderId="0" xfId="0" applyNumberFormat="1" applyFont="1" applyFill="1" applyAlignment="1">
      <alignment horizontal="center" vertical="center"/>
    </xf>
    <xf numFmtId="0" fontId="0" fillId="0" borderId="0" xfId="0" applyAlignment="1">
      <alignment horizontal="center"/>
    </xf>
  </cellXfs>
  <cellStyles count="39">
    <cellStyle name="1 indent" xfId="1"/>
    <cellStyle name="2 indents" xfId="2"/>
    <cellStyle name="3 indents" xfId="3"/>
    <cellStyle name="4 indents" xfId="4"/>
    <cellStyle name="Bad" xfId="37" builtinId="27"/>
    <cellStyle name="Date" xfId="5"/>
    <cellStyle name="F2" xfId="6"/>
    <cellStyle name="F3" xfId="7"/>
    <cellStyle name="F4" xfId="8"/>
    <cellStyle name="F5" xfId="9"/>
    <cellStyle name="F6" xfId="10"/>
    <cellStyle name="F7" xfId="11"/>
    <cellStyle name="F8" xfId="12"/>
    <cellStyle name="Fixed" xfId="13"/>
    <cellStyle name="HEADING1" xfId="14"/>
    <cellStyle name="HEADING2" xfId="15"/>
    <cellStyle name="imf-one decimal" xfId="16"/>
    <cellStyle name="imf-zero decimal" xfId="17"/>
    <cellStyle name="Label" xfId="18"/>
    <cellStyle name="Normal" xfId="0" builtinId="0"/>
    <cellStyle name="Normal - Style1" xfId="19"/>
    <cellStyle name="Normal - Style2" xfId="20"/>
    <cellStyle name="Normal - Style3" xfId="21"/>
    <cellStyle name="Normal 10" xfId="34"/>
    <cellStyle name="Normal 11" xfId="35"/>
    <cellStyle name="Normal 12" xfId="36"/>
    <cellStyle name="Normal 2" xfId="22"/>
    <cellStyle name="Normal 2 2" xfId="38"/>
    <cellStyle name="Normal 3" xfId="26"/>
    <cellStyle name="Normal 4" xfId="28"/>
    <cellStyle name="Normal 5" xfId="29"/>
    <cellStyle name="Normal 6" xfId="30"/>
    <cellStyle name="Normal 7" xfId="31"/>
    <cellStyle name="Normal 8" xfId="32"/>
    <cellStyle name="Normal 9" xfId="33"/>
    <cellStyle name="Normal_Sheet1" xfId="27"/>
    <cellStyle name="Obično_KnjigaZIKS i Min pomorstva i saobracaja" xfId="23"/>
    <cellStyle name="percentage difference" xfId="24"/>
    <cellStyle name="Publication" xfId="25"/>
  </cellStyles>
  <dxfs count="0"/>
  <tableStyles count="0" defaultTableStyle="TableStyleMedium9" defaultPivotStyle="PivotStyleLight16"/>
  <colors>
    <mruColors>
      <color rgb="FF910000"/>
      <color rgb="FF820000"/>
      <color rgb="FF5A0000"/>
      <color rgb="FF640000"/>
      <color rgb="FF6E0000"/>
      <color rgb="FF730000"/>
      <color rgb="FF780000"/>
      <color rgb="FF7D0000"/>
      <color rgb="FF7E0000"/>
      <color rgb="FF323E1A"/>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4.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Pr>
        <a:bodyPr/>
        <a:lstStyle/>
        <a:p>
          <a:pPr>
            <a:defRPr lang="en-US"/>
          </a:pPr>
          <a:endParaRPr lang="en-US"/>
        </a:p>
      </c:txPr>
    </c:title>
    <c:plotArea>
      <c:layout>
        <c:manualLayout>
          <c:layoutTarget val="inner"/>
          <c:xMode val="edge"/>
          <c:yMode val="edge"/>
          <c:x val="0.16493874594356508"/>
          <c:y val="0.29185704209881252"/>
          <c:w val="0.7939301375571356"/>
          <c:h val="0.48201926301063586"/>
        </c:manualLayout>
      </c:layout>
      <c:lineChart>
        <c:grouping val="standard"/>
        <c:ser>
          <c:idx val="0"/>
          <c:order val="0"/>
          <c:tx>
            <c:strRef>
              <c:f>'Analitics tab 2013'!$D$15</c:f>
              <c:strCache>
                <c:ptCount val="1"/>
                <c:pt idx="0">
                  <c:v>BDP (u mil. €)</c:v>
                </c:pt>
              </c:strCache>
            </c:strRef>
          </c:tx>
          <c:spPr>
            <a:ln>
              <a:solidFill>
                <a:schemeClr val="accent6">
                  <a:lumMod val="75000"/>
                </a:schemeClr>
              </a:solidFill>
            </a:ln>
          </c:spPr>
          <c:marker>
            <c:symbol val="none"/>
          </c:marker>
          <c:cat>
            <c:numRef>
              <c:f>'Analitics tab 2013'!$E$14:$N$14</c:f>
              <c:numCache>
                <c:formatCode>General</c:formatCode>
                <c:ptCount val="10"/>
                <c:pt idx="0">
                  <c:v>2006</c:v>
                </c:pt>
                <c:pt idx="1">
                  <c:v>2007</c:v>
                </c:pt>
                <c:pt idx="2">
                  <c:v>2008</c:v>
                </c:pt>
                <c:pt idx="3">
                  <c:v>2009</c:v>
                </c:pt>
                <c:pt idx="4">
                  <c:v>2010</c:v>
                </c:pt>
                <c:pt idx="5">
                  <c:v>2011</c:v>
                </c:pt>
                <c:pt idx="6">
                  <c:v>2012</c:v>
                </c:pt>
                <c:pt idx="7">
                  <c:v>2013</c:v>
                </c:pt>
                <c:pt idx="8">
                  <c:v>2014</c:v>
                </c:pt>
                <c:pt idx="9">
                  <c:v>2015</c:v>
                </c:pt>
              </c:numCache>
            </c:numRef>
          </c:cat>
          <c:val>
            <c:numRef>
              <c:f>'Analitics tab 2013'!$E$15:$N$15</c:f>
              <c:numCache>
                <c:formatCode>#,##0.0,,</c:formatCode>
                <c:ptCount val="10"/>
                <c:pt idx="0">
                  <c:v>2148900000</c:v>
                </c:pt>
                <c:pt idx="1">
                  <c:v>2680500000</c:v>
                </c:pt>
                <c:pt idx="2">
                  <c:v>3085600000</c:v>
                </c:pt>
                <c:pt idx="3">
                  <c:v>2981000000</c:v>
                </c:pt>
                <c:pt idx="4">
                  <c:v>3104000000</c:v>
                </c:pt>
                <c:pt idx="5">
                  <c:v>3234000000</c:v>
                </c:pt>
                <c:pt idx="6">
                  <c:v>3324000000</c:v>
                </c:pt>
                <c:pt idx="7">
                  <c:v>3493000000</c:v>
                </c:pt>
                <c:pt idx="8">
                  <c:v>3687000000</c:v>
                </c:pt>
                <c:pt idx="9">
                  <c:v>3912000000</c:v>
                </c:pt>
              </c:numCache>
            </c:numRef>
          </c:val>
          <c:smooth val="1"/>
        </c:ser>
        <c:marker val="1"/>
        <c:axId val="120495488"/>
        <c:axId val="94135424"/>
      </c:lineChart>
      <c:catAx>
        <c:axId val="120495488"/>
        <c:scaling>
          <c:orientation val="minMax"/>
        </c:scaling>
        <c:axPos val="b"/>
        <c:numFmt formatCode="General" sourceLinked="1"/>
        <c:majorTickMark val="none"/>
        <c:tickLblPos val="nextTo"/>
        <c:txPr>
          <a:bodyPr rot="-2700000"/>
          <a:lstStyle/>
          <a:p>
            <a:pPr>
              <a:defRPr lang="en-US"/>
            </a:pPr>
            <a:endParaRPr lang="en-US"/>
          </a:p>
        </c:txPr>
        <c:crossAx val="94135424"/>
        <c:crosses val="autoZero"/>
        <c:auto val="1"/>
        <c:lblAlgn val="ctr"/>
        <c:lblOffset val="100"/>
      </c:catAx>
      <c:valAx>
        <c:axId val="94135424"/>
        <c:scaling>
          <c:orientation val="minMax"/>
          <c:min val="1500000000"/>
        </c:scaling>
        <c:axPos val="l"/>
        <c:majorGridlines/>
        <c:numFmt formatCode="#,##0.0,," sourceLinked="1"/>
        <c:majorTickMark val="none"/>
        <c:tickLblPos val="nextTo"/>
        <c:spPr>
          <a:ln w="9525">
            <a:noFill/>
          </a:ln>
        </c:spPr>
        <c:txPr>
          <a:bodyPr/>
          <a:lstStyle/>
          <a:p>
            <a:pPr>
              <a:defRPr lang="en-US"/>
            </a:pPr>
            <a:endParaRPr lang="en-US"/>
          </a:p>
        </c:txPr>
        <c:crossAx val="120495488"/>
        <c:crosses val="autoZero"/>
        <c:crossBetween val="between"/>
        <c:majorUnit val="1000000000"/>
      </c:valAx>
    </c:plotArea>
    <c:plotVisOnly val="1"/>
  </c:chart>
  <c:printSettings>
    <c:headerFooter/>
    <c:pageMargins b="0.75000000000001399" l="0.70000000000000062" r="0.70000000000000062" t="0.75000000000001399" header="0.30000000000000032" footer="0.30000000000000032"/>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561486</xdr:colOff>
      <xdr:row>14</xdr:row>
      <xdr:rowOff>75221</xdr:rowOff>
    </xdr:from>
    <xdr:to>
      <xdr:col>8</xdr:col>
      <xdr:colOff>419099</xdr:colOff>
      <xdr:row>36</xdr:row>
      <xdr:rowOff>154269</xdr:rowOff>
    </xdr:to>
    <xdr:pic>
      <xdr:nvPicPr>
        <xdr:cNvPr id="2" name="Picture 1" descr="Crna Gora_mapa.jpg"/>
        <xdr:cNvPicPr>
          <a:picLocks noChangeAspect="1"/>
        </xdr:cNvPicPr>
      </xdr:nvPicPr>
      <xdr:blipFill>
        <a:blip xmlns:r="http://schemas.openxmlformats.org/officeDocument/2006/relationships" r:embed="rId1" cstate="print"/>
        <a:stretch>
          <a:fillRect/>
        </a:stretch>
      </xdr:blipFill>
      <xdr:spPr>
        <a:xfrm>
          <a:off x="561486" y="2580296"/>
          <a:ext cx="4105763" cy="4108123"/>
        </a:xfrm>
        <a:prstGeom prst="rect">
          <a:avLst/>
        </a:prstGeom>
      </xdr:spPr>
    </xdr:pic>
    <xdr:clientData/>
  </xdr:twoCellAnchor>
  <xdr:twoCellAnchor editAs="oneCell">
    <xdr:from>
      <xdr:col>9</xdr:col>
      <xdr:colOff>528272</xdr:colOff>
      <xdr:row>1</xdr:row>
      <xdr:rowOff>28566</xdr:rowOff>
    </xdr:from>
    <xdr:to>
      <xdr:col>11</xdr:col>
      <xdr:colOff>95250</xdr:colOff>
      <xdr:row>5</xdr:row>
      <xdr:rowOff>105508</xdr:rowOff>
    </xdr:to>
    <xdr:pic>
      <xdr:nvPicPr>
        <xdr:cNvPr id="4" name="Picture 3" descr="520px-Coat_of_arms_of_Montenegro.svg.png"/>
        <xdr:cNvPicPr>
          <a:picLocks noChangeAspect="1"/>
        </xdr:cNvPicPr>
      </xdr:nvPicPr>
      <xdr:blipFill>
        <a:blip xmlns:r="http://schemas.openxmlformats.org/officeDocument/2006/relationships" r:embed="rId2" cstate="print"/>
        <a:stretch>
          <a:fillRect/>
        </a:stretch>
      </xdr:blipFill>
      <xdr:spPr>
        <a:xfrm>
          <a:off x="5405072" y="28566"/>
          <a:ext cx="786178" cy="905617"/>
        </a:xfrm>
        <a:prstGeom prst="rect">
          <a:avLst/>
        </a:prstGeom>
      </xdr:spPr>
    </xdr:pic>
    <xdr:clientData/>
  </xdr:twoCellAnchor>
  <xdr:twoCellAnchor>
    <xdr:from>
      <xdr:col>15</xdr:col>
      <xdr:colOff>314323</xdr:colOff>
      <xdr:row>0</xdr:row>
      <xdr:rowOff>114299</xdr:rowOff>
    </xdr:from>
    <xdr:to>
      <xdr:col>23</xdr:col>
      <xdr:colOff>495300</xdr:colOff>
      <xdr:row>17</xdr:row>
      <xdr:rowOff>38100</xdr:rowOff>
    </xdr:to>
    <xdr:sp macro="" textlink="">
      <xdr:nvSpPr>
        <xdr:cNvPr id="5" name="TextBox 4"/>
        <xdr:cNvSpPr txBox="1"/>
      </xdr:nvSpPr>
      <xdr:spPr>
        <a:xfrm>
          <a:off x="9791698" y="114299"/>
          <a:ext cx="5057777" cy="2914651"/>
        </a:xfrm>
        <a:prstGeom prst="rect">
          <a:avLst/>
        </a:prstGeom>
        <a:solidFill>
          <a:schemeClr val="lt1"/>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wrap="square" rtlCol="0" anchor="t"/>
        <a:lstStyle/>
        <a:p>
          <a:r>
            <a:rPr lang="x-none" sz="1100" b="1"/>
            <a:t>NAPOMENA:</a:t>
          </a:r>
          <a:r>
            <a:rPr lang="x-none" sz="1100" b="1" baseline="0"/>
            <a:t> </a:t>
          </a:r>
          <a:r>
            <a:rPr lang="x-none" sz="1100" baseline="0"/>
            <a:t> Nakon Zakona o završnom računu budžeta za 2011. godinu, u crnogorskom sistemu došlo je do promjene metodologije u klasifikaciji izdataka. </a:t>
          </a:r>
          <a:r>
            <a:rPr lang="x-none" sz="1100" baseline="0">
              <a:solidFill>
                <a:schemeClr val="dk1"/>
              </a:solidFill>
              <a:latin typeface="+mn-lt"/>
              <a:ea typeface="+mn-ea"/>
              <a:cs typeface="+mn-cs"/>
            </a:rPr>
            <a:t>Ona se ogleda u uključivanju izdataka za otplatu garancija u obračun Izdataka, a njihovo odsustvo iz dijela Otplate duga. Kao direktan rezultat te promjene povećava se ukupna potrošnja budžeta, dok se otplata duga smanjuje za iznos garancija.</a:t>
          </a:r>
        </a:p>
        <a:p>
          <a:r>
            <a:rPr lang="x-none" sz="1100" baseline="0">
              <a:solidFill>
                <a:schemeClr val="dk1"/>
              </a:solidFill>
              <a:latin typeface="+mn-lt"/>
              <a:ea typeface="+mn-ea"/>
              <a:cs typeface="+mn-cs"/>
            </a:rPr>
            <a:t>Zbog konzistentnosti i uporedovosti podataka iz prethodnih godina, novi način klasifikovanja rashoda uključili smo kao dodatke tabele ovog fajla, uz nastavak _int.</a:t>
          </a:r>
        </a:p>
        <a:p>
          <a:endParaRPr lang="x-none" sz="1100" baseline="0"/>
        </a:p>
        <a:p>
          <a:r>
            <a:rPr lang="x-none" sz="1100" b="1" baseline="0"/>
            <a:t>NOTICE: </a:t>
          </a:r>
          <a:r>
            <a:rPr lang="x-none" sz="1100" b="0" baseline="0"/>
            <a:t>Along with the Law on Year-End Account of the 2011 Budget,  </a:t>
          </a:r>
          <a:r>
            <a:rPr lang="x-none" sz="1100" baseline="0"/>
            <a:t>Montenegro has changed methodology in Expenditure clasification. It is reflected in including Guarantees in the calculation of Expenditures, and their absence in the part of Debt repayement. Direct result of this change is Budget Expenditure increase, and the Debt repayement reduced by the amount of the guarantees.</a:t>
          </a:r>
        </a:p>
        <a:p>
          <a:r>
            <a:rPr lang="x-none" sz="1100" baseline="0"/>
            <a:t>Because of the consistency and previous data comparation, a new method of classifying expenditures are included as addtional Sheets in this file, with name extension '_int'</a:t>
          </a:r>
          <a:endParaRPr 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15333</xdr:colOff>
      <xdr:row>5</xdr:row>
      <xdr:rowOff>115042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91600" y="95250"/>
          <a:ext cx="786178" cy="90561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14653</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572500" y="133350"/>
          <a:ext cx="786178" cy="90561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6</xdr:col>
      <xdr:colOff>266700</xdr:colOff>
      <xdr:row>0</xdr:row>
      <xdr:rowOff>123826</xdr:rowOff>
    </xdr:from>
    <xdr:to>
      <xdr:col>7</xdr:col>
      <xdr:colOff>304800</xdr:colOff>
      <xdr:row>5</xdr:row>
      <xdr:rowOff>133351</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7715250" y="123826"/>
          <a:ext cx="752475" cy="8191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466725</xdr:colOff>
      <xdr:row>0</xdr:row>
      <xdr:rowOff>28575</xdr:rowOff>
    </xdr:from>
    <xdr:to>
      <xdr:col>11</xdr:col>
      <xdr:colOff>142875</xdr:colOff>
      <xdr:row>5</xdr:row>
      <xdr:rowOff>123825</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29700" y="28575"/>
          <a:ext cx="838200" cy="971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10</xdr:col>
      <xdr:colOff>9525</xdr:colOff>
      <xdr:row>1</xdr:row>
      <xdr:rowOff>19050</xdr:rowOff>
    </xdr:from>
    <xdr:to>
      <xdr:col>10</xdr:col>
      <xdr:colOff>828675</xdr:colOff>
      <xdr:row>6</xdr:row>
      <xdr:rowOff>114300</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905875" y="180975"/>
          <a:ext cx="819150" cy="904875"/>
        </a:xfrm>
        <a:prstGeom prst="rect">
          <a:avLst/>
        </a:prstGeom>
      </xdr:spPr>
    </xdr:pic>
    <xdr:clientData/>
  </xdr:twoCellAnchor>
  <xdr:twoCellAnchor>
    <xdr:from>
      <xdr:col>14</xdr:col>
      <xdr:colOff>171450</xdr:colOff>
      <xdr:row>8</xdr:row>
      <xdr:rowOff>142875</xdr:rowOff>
    </xdr:from>
    <xdr:to>
      <xdr:col>18</xdr:col>
      <xdr:colOff>200025</xdr:colOff>
      <xdr:row>21</xdr:row>
      <xdr:rowOff>123825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161925</xdr:colOff>
      <xdr:row>1</xdr:row>
      <xdr:rowOff>38101</xdr:rowOff>
    </xdr:from>
    <xdr:to>
      <xdr:col>10</xdr:col>
      <xdr:colOff>200025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753600" y="200026"/>
          <a:ext cx="752475" cy="8191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oneCellAnchor>
    <xdr:from>
      <xdr:col>10</xdr:col>
      <xdr:colOff>342900</xdr:colOff>
      <xdr:row>2</xdr:row>
      <xdr:rowOff>19050</xdr:rowOff>
    </xdr:from>
    <xdr:ext cx="3943350" cy="264560"/>
    <xdr:sp macro="" textlink="">
      <xdr:nvSpPr>
        <xdr:cNvPr id="2" name="TextBox 1"/>
        <xdr:cNvSpPr txBox="1"/>
      </xdr:nvSpPr>
      <xdr:spPr>
        <a:xfrm>
          <a:off x="9972675" y="342900"/>
          <a:ext cx="3943350" cy="264560"/>
        </a:xfrm>
        <a:prstGeom prst="rect">
          <a:avLst/>
        </a:prstGeom>
        <a:noFill/>
      </xdr:spPr>
      <xdr:style>
        <a:lnRef idx="0">
          <a:scrgbClr r="0" g="0" b="0"/>
        </a:lnRef>
        <a:fillRef idx="0">
          <a:scrgbClr r="0" g="0" b="0"/>
        </a:fillRef>
        <a:effectRef idx="0">
          <a:scrgbClr r="0" g="0" b="0"/>
        </a:effectRef>
        <a:fontRef idx="minor">
          <a:schemeClr val="tx1"/>
        </a:fontRef>
      </xdr:style>
      <xdr:txBody>
        <a:bodyPr wrap="square" rtlCol="0" anchor="t">
          <a:spAutoFit/>
        </a:bodyPr>
        <a:lstStyle/>
        <a:p>
          <a:endParaRPr lang="en-US" sz="1100"/>
        </a:p>
      </xdr:txBody>
    </xdr:sp>
    <xdr:clientData/>
  </xdr:oneCellAnchor>
  <xdr:oneCellAnchor>
    <xdr:from>
      <xdr:col>22</xdr:col>
      <xdr:colOff>57150</xdr:colOff>
      <xdr:row>2</xdr:row>
      <xdr:rowOff>19050</xdr:rowOff>
    </xdr:from>
    <xdr:ext cx="2621230" cy="953466"/>
    <xdr:sp macro="" textlink="">
      <xdr:nvSpPr>
        <xdr:cNvPr id="3" name="TextBox 2"/>
        <xdr:cNvSpPr txBox="1"/>
      </xdr:nvSpPr>
      <xdr:spPr>
        <a:xfrm>
          <a:off x="1276350" y="342900"/>
          <a:ext cx="2621230" cy="953466"/>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wrap="none" rtlCol="0" anchor="t">
          <a:spAutoFit/>
        </a:bodyPr>
        <a:lstStyle/>
        <a:p>
          <a:r>
            <a:rPr lang="en-US" sz="1100" b="0" i="0" u="none" strike="noStrike">
              <a:solidFill>
                <a:schemeClr val="tx1"/>
              </a:solidFill>
              <a:latin typeface="+mn-lt"/>
              <a:ea typeface="+mn-ea"/>
              <a:cs typeface="+mn-cs"/>
            </a:rPr>
            <a:t>Porez na dohodak fizičkih lica  11%</a:t>
          </a:r>
          <a:r>
            <a:rPr lang="en-US"/>
            <a:t> </a:t>
          </a:r>
          <a:endParaRPr lang="x-none"/>
        </a:p>
        <a:p>
          <a:r>
            <a:rPr lang="en-US" sz="1100" b="0" i="0" u="none" strike="noStrike">
              <a:solidFill>
                <a:schemeClr val="tx1"/>
              </a:solidFill>
              <a:latin typeface="+mn-lt"/>
              <a:ea typeface="+mn-ea"/>
              <a:cs typeface="+mn-cs"/>
            </a:rPr>
            <a:t>Porez na promet nepokretnosti  10%</a:t>
          </a:r>
          <a:r>
            <a:rPr lang="en-US"/>
            <a:t> </a:t>
          </a:r>
          <a:endParaRPr lang="x-none"/>
        </a:p>
        <a:p>
          <a:r>
            <a:rPr lang="en-US" sz="1100" b="0" i="0" u="none" strike="noStrike">
              <a:solidFill>
                <a:schemeClr val="tx1"/>
              </a:solidFill>
              <a:latin typeface="+mn-lt"/>
              <a:ea typeface="+mn-ea"/>
              <a:cs typeface="+mn-cs"/>
            </a:rPr>
            <a:t>Porez na upotrebu motornih vozila   100%</a:t>
          </a:r>
          <a:r>
            <a:rPr lang="en-US"/>
            <a:t> </a:t>
          </a:r>
          <a:endParaRPr lang="x-none"/>
        </a:p>
        <a:p>
          <a:r>
            <a:rPr lang="en-US" sz="1100" b="0" i="0" u="none" strike="noStrike">
              <a:solidFill>
                <a:schemeClr val="tx1"/>
              </a:solidFill>
              <a:latin typeface="+mn-lt"/>
              <a:ea typeface="+mn-ea"/>
              <a:cs typeface="+mn-cs"/>
            </a:rPr>
            <a:t>Naknade za igre na sreću   40%</a:t>
          </a:r>
          <a:r>
            <a:rPr lang="en-US"/>
            <a:t> </a:t>
          </a:r>
          <a:endParaRPr lang="x-none"/>
        </a:p>
        <a:p>
          <a:r>
            <a:rPr lang="en-US" sz="1100" b="1" i="0" u="none" strike="noStrike">
              <a:solidFill>
                <a:schemeClr val="tx1"/>
              </a:solidFill>
              <a:latin typeface="+mn-lt"/>
              <a:ea typeface="+mn-ea"/>
              <a:cs typeface="+mn-cs"/>
            </a:rPr>
            <a:t>UKUPNO</a:t>
          </a:r>
          <a:r>
            <a:rPr lang="en-US"/>
            <a:t>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8</xdr:col>
      <xdr:colOff>0</xdr:colOff>
      <xdr:row>1</xdr:row>
      <xdr:rowOff>85725</xdr:rowOff>
    </xdr:from>
    <xdr:to>
      <xdr:col>8</xdr:col>
      <xdr:colOff>786178</xdr:colOff>
      <xdr:row>7</xdr:row>
      <xdr:rowOff>19792</xdr:rowOff>
    </xdr:to>
    <xdr:pic>
      <xdr:nvPicPr>
        <xdr:cNvPr id="3" name="Picture 2" descr="520px-Coat_of_arms_of_Montenegro.svg.png"/>
        <xdr:cNvPicPr>
          <a:picLocks noChangeAspect="1"/>
        </xdr:cNvPicPr>
      </xdr:nvPicPr>
      <xdr:blipFill>
        <a:blip xmlns:r="http://schemas.openxmlformats.org/officeDocument/2006/relationships" r:embed="rId1" cstate="print"/>
        <a:stretch>
          <a:fillRect/>
        </a:stretch>
      </xdr:blipFill>
      <xdr:spPr>
        <a:xfrm>
          <a:off x="7419975" y="247650"/>
          <a:ext cx="786178" cy="9056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25000" y="104775"/>
          <a:ext cx="786178" cy="9056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5128</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58275" y="142875"/>
          <a:ext cx="786178" cy="9056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514350</xdr:colOff>
      <xdr:row>0</xdr:row>
      <xdr:rowOff>95250</xdr:rowOff>
    </xdr:from>
    <xdr:to>
      <xdr:col>11</xdr:col>
      <xdr:colOff>5128</xdr:colOff>
      <xdr:row>5</xdr:row>
      <xdr:rowOff>124567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077325" y="95250"/>
          <a:ext cx="786178" cy="9056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7</xdr:col>
      <xdr:colOff>657225</xdr:colOff>
      <xdr:row>0</xdr:row>
      <xdr:rowOff>133350</xdr:rowOff>
    </xdr:from>
    <xdr:to>
      <xdr:col>9</xdr:col>
      <xdr:colOff>14653</xdr:colOff>
      <xdr:row>6</xdr:row>
      <xdr:rowOff>67417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8277225" y="133350"/>
          <a:ext cx="786178" cy="90561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523875</xdr:colOff>
      <xdr:row>1</xdr:row>
      <xdr:rowOff>38101</xdr:rowOff>
    </xdr:from>
    <xdr:to>
      <xdr:col>10</xdr:col>
      <xdr:colOff>561975</xdr:colOff>
      <xdr:row>6</xdr:row>
      <xdr:rowOff>47626</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629775" y="200026"/>
          <a:ext cx="752475" cy="8191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581025</xdr:colOff>
      <xdr:row>0</xdr:row>
      <xdr:rowOff>104775</xdr:rowOff>
    </xdr:from>
    <xdr:to>
      <xdr:col>11</xdr:col>
      <xdr:colOff>71803</xdr:colOff>
      <xdr:row>5</xdr:row>
      <xdr:rowOff>143617</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753600" y="104775"/>
          <a:ext cx="786178" cy="90561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8</xdr:col>
      <xdr:colOff>514350</xdr:colOff>
      <xdr:row>0</xdr:row>
      <xdr:rowOff>142875</xdr:rowOff>
    </xdr:from>
    <xdr:to>
      <xdr:col>10</xdr:col>
      <xdr:colOff>7244</xdr:colOff>
      <xdr:row>6</xdr:row>
      <xdr:rowOff>38842</xdr:rowOff>
    </xdr:to>
    <xdr:pic>
      <xdr:nvPicPr>
        <xdr:cNvPr id="2" name="Picture 1" descr="520px-Coat_of_arms_of_Montenegro.svg.png"/>
        <xdr:cNvPicPr>
          <a:picLocks noChangeAspect="1"/>
        </xdr:cNvPicPr>
      </xdr:nvPicPr>
      <xdr:blipFill>
        <a:blip xmlns:r="http://schemas.openxmlformats.org/officeDocument/2006/relationships" r:embed="rId1" cstate="print"/>
        <a:stretch>
          <a:fillRect/>
        </a:stretch>
      </xdr:blipFill>
      <xdr:spPr>
        <a:xfrm>
          <a:off x="9572625" y="142875"/>
          <a:ext cx="786178" cy="9056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T8S\EU21\DATA\US\GEO\MISC\medium-ter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psgwn03p\fad\DATA\O2\HRV\FIS\hrv-fisc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psgwn03p\fad\DATA\O2\HRV\DOC\DATABASE\hr_red9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iva.vukovic/Desktop/pokusaj%20Kap%20budz.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OC"/>
      <sheetName val="REAL"/>
      <sheetName val="BOP"/>
      <sheetName val="FIS"/>
      <sheetName val="MACROF"/>
      <sheetName val="debt_sust"/>
      <sheetName val="WEO"/>
      <sheetName val="Ostvarenje 2010"/>
    </sheetNames>
    <sheetDataSet>
      <sheetData sheetId="0"/>
      <sheetData sheetId="1"/>
      <sheetData sheetId="2"/>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ocumentation"/>
      <sheetName val="B"/>
      <sheetName val="C"/>
      <sheetName val="D"/>
      <sheetName val="financ"/>
      <sheetName val="financsum"/>
      <sheetName val="EBFs"/>
      <sheetName val="consolid"/>
      <sheetName val="local"/>
      <sheetName val="SR tab 2"/>
      <sheetName val="K"/>
      <sheetName val="struct"/>
      <sheetName val="L"/>
      <sheetName val="S-I"/>
      <sheetName val="M"/>
      <sheetName val="N"/>
      <sheetName val="function"/>
      <sheetName val="pensions"/>
      <sheetName val="Gen1"/>
      <sheetName val="Gen2"/>
      <sheetName val="Gen3"/>
      <sheetName val="m-t"/>
      <sheetName val="Q4WEO"/>
      <sheetName val="Module1"/>
    </sheetNames>
    <sheetDataSet>
      <sheetData sheetId="0"/>
      <sheetData sheetId="1"/>
      <sheetData sheetId="2"/>
      <sheetData sheetId="3"/>
      <sheetData sheetId="4"/>
      <sheetData sheetId="5" refreshError="1"/>
      <sheetData sheetId="6"/>
      <sheetData sheetId="7" refreshError="1"/>
      <sheetData sheetId="8" refreshError="1"/>
      <sheetData sheetId="9" refreshError="1"/>
      <sheetData sheetId="10"/>
      <sheetData sheetId="11" refreshError="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sheetData sheetId="23"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ents"/>
      <sheetName val="tab3"/>
      <sheetName val="tab4"/>
      <sheetName val="tab5"/>
      <sheetName val="tab6"/>
      <sheetName val="tab7"/>
      <sheetName val="tab8"/>
      <sheetName val="tab9"/>
      <sheetName val="tab10"/>
      <sheetName val="tab11"/>
      <sheetName val="tab12"/>
      <sheetName val="tab13"/>
      <sheetName val="TAB14,15,16)"/>
      <sheetName val="TAB17"/>
      <sheetName val="TAB18"/>
      <sheetName val="TAB19"/>
      <sheetName val="TAB20"/>
      <sheetName val="TAB21A"/>
      <sheetName val="TAB22A"/>
      <sheetName val="olad table4"/>
      <sheetName val="TAB23A"/>
      <sheetName val="TAB24A"/>
      <sheetName val="TAB25A"/>
      <sheetName val="TAB26A"/>
      <sheetName val="TAB27"/>
      <sheetName val="TAB28A"/>
      <sheetName val="TAB29A"/>
      <sheetName val="TAB30A"/>
      <sheetName val="TAB31A"/>
      <sheetName val="TAB32A"/>
      <sheetName val="TAB33A"/>
      <sheetName val="TAB34AA"/>
      <sheetName val="TAB35A"/>
      <sheetName val="TAB36A"/>
      <sheetName val="TAB37A"/>
      <sheetName val="TAB38A"/>
      <sheetName val="TAB39A"/>
      <sheetName val="TAB40A"/>
      <sheetName val="TAB41A"/>
      <sheetName val="TAB42A"/>
      <sheetName val="TAB43A"/>
      <sheetName val="TAB44"/>
      <sheetName val="TAB45A"/>
      <sheetName val="TAB46L"/>
      <sheetName val="TAB47L"/>
      <sheetName val="TAB48L"/>
      <sheetName val="TAB49L"/>
      <sheetName val="TAB50L"/>
      <sheetName val="TAB51"/>
      <sheetName val="TAB53A"/>
      <sheetName val="TAB54A"/>
      <sheetName val="tab55"/>
      <sheetName val="tab56"/>
      <sheetName val="tab57&amp;58"/>
      <sheetName val="tab59&amp;60"/>
      <sheetName val="tab61"/>
      <sheetName val="tab62"/>
    </sheetNames>
    <sheetDataSet>
      <sheetData sheetId="0" refreshError="1">
        <row r="17">
          <cell r="A17" t="str">
            <v>BOP</v>
          </cell>
          <cell r="C17" t="str">
            <v>Table 3. Central and Eastern Europe: Exports of Goods</v>
          </cell>
        </row>
        <row r="18">
          <cell r="A18" t="str">
            <v>BOP</v>
          </cell>
          <cell r="C18" t="str">
            <v>Table 4. Central and Eastern Europe: Exports of Goods to the European Union</v>
          </cell>
        </row>
        <row r="19">
          <cell r="A19" t="str">
            <v>BOP</v>
          </cell>
          <cell r="C19" t="str">
            <v xml:space="preserve">Table 5. Central and Eastern Europe: Growth of EU Market Share </v>
          </cell>
        </row>
        <row r="20">
          <cell r="A20" t="str">
            <v>BOP</v>
          </cell>
          <cell r="C20" t="str">
            <v>Table 6. Central and Eastern Europe: Exports of Goods to CEFTA</v>
          </cell>
        </row>
        <row r="21">
          <cell r="A21" t="str">
            <v>BOP</v>
          </cell>
          <cell r="C21" t="str">
            <v>Table 7. Central and Eastern Europe: Exchange Rate Developments</v>
          </cell>
        </row>
        <row r="22">
          <cell r="A22" t="str">
            <v>BOP</v>
          </cell>
          <cell r="C22" t="str">
            <v>Table 8. Central and Eastern Europe: Labor Market Competitiveness Indicators</v>
          </cell>
        </row>
        <row r="23">
          <cell r="A23" t="str">
            <v>BOP</v>
          </cell>
          <cell r="C23" t="str">
            <v>Table 9. Croatia: Composition of Trade According to Categories Defined by SITC</v>
          </cell>
        </row>
        <row r="24">
          <cell r="A24" t="str">
            <v>BOP</v>
          </cell>
          <cell r="C24" t="str">
            <v>Table 10. Central and Eastern Europe: Trade Arrangements</v>
          </cell>
        </row>
        <row r="25">
          <cell r="A25" t="str">
            <v>BOP</v>
          </cell>
          <cell r="C25" t="str">
            <v>Table 11. EU Tariffs by ISIC Categories</v>
          </cell>
        </row>
        <row r="26">
          <cell r="A26" t="str">
            <v>BOP</v>
          </cell>
          <cell r="C26" t="str">
            <v>Table 12. Central and Eastern Europe: Tariff Structure Summary</v>
          </cell>
        </row>
        <row r="27">
          <cell r="A27" t="str">
            <v>BOP</v>
          </cell>
          <cell r="C27" t="str">
            <v>Table 13. Central and Eastern Europe: Foreign Direct Investment 1/</v>
          </cell>
        </row>
        <row r="28">
          <cell r="A28" t="str">
            <v>FISCAL</v>
          </cell>
          <cell r="C28" t="str">
            <v>Table 14. Croatia: Social Expenditure, 1994-98 1/</v>
          </cell>
        </row>
        <row r="29">
          <cell r="A29" t="str">
            <v>FISCAL</v>
          </cell>
          <cell r="C29" t="str">
            <v>Table 15. Government Social Expenditure in Selected Industrial and Transition Countries</v>
          </cell>
        </row>
        <row r="30">
          <cell r="A30" t="str">
            <v>FISCAL</v>
          </cell>
          <cell r="C30" t="str">
            <v xml:space="preserve"> Table 16. Government Social Expenditure in Selected Industrial and Transition Countries</v>
          </cell>
        </row>
        <row r="31">
          <cell r="A31" t="str">
            <v>FISCAL</v>
          </cell>
          <cell r="C31" t="str">
            <v>Table 17. Comparison of Indicators of Public Pension Schemes in Selected Country-Groups 1/</v>
          </cell>
        </row>
        <row r="32">
          <cell r="A32" t="str">
            <v>FISCAL</v>
          </cell>
          <cell r="C32" t="str">
            <v>Table 18. Croatia: Accounts of the Pension and Disability Insurance Fund, 1991-98</v>
          </cell>
        </row>
        <row r="33">
          <cell r="A33" t="str">
            <v>FISCAL</v>
          </cell>
          <cell r="C33" t="str">
            <v>Table 19. Croatia: Key Indicators of the Pension System, 1990-97</v>
          </cell>
        </row>
        <row r="34">
          <cell r="A34" t="str">
            <v>REAL/GEN</v>
          </cell>
          <cell r="C34" t="str">
            <v>Table 20. Croatia: Quarterly GDP at Constant 1990 Prices  1/</v>
          </cell>
        </row>
        <row r="35">
          <cell r="A35" t="str">
            <v>REAL/GEN</v>
          </cell>
          <cell r="C35" t="str">
            <v>Table 21. Croatia: Gross Domestic Product at Current Prices 1/</v>
          </cell>
        </row>
        <row r="36">
          <cell r="A36" t="str">
            <v>REAL/GEN</v>
          </cell>
          <cell r="C36" t="str">
            <v>Table 22. Croatia: Gross Domestic Product at Constant (1990) prices 1/</v>
          </cell>
        </row>
        <row r="37">
          <cell r="A37" t="str">
            <v>REAL/GEN</v>
          </cell>
          <cell r="C37" t="str">
            <v>Table 23. Croatia: Trends in Industrial Production</v>
          </cell>
        </row>
        <row r="38">
          <cell r="A38" t="str">
            <v>REAL/GEN</v>
          </cell>
          <cell r="C38" t="str">
            <v xml:space="preserve">Table 24. Croatia: Agricultural Production </v>
          </cell>
        </row>
        <row r="39">
          <cell r="A39" t="str">
            <v>REAL/GEN</v>
          </cell>
          <cell r="C39" t="str">
            <v>Table 25. Croatia: Tourism—Overnight Stays</v>
          </cell>
        </row>
        <row r="40">
          <cell r="A40" t="str">
            <v>REAL/GEN</v>
          </cell>
          <cell r="C40" t="str">
            <v>Table 26. Croatia: Nights Spent by Tourists According to Type of Accommodation</v>
          </cell>
        </row>
        <row r="41">
          <cell r="A41" t="str">
            <v>REAL/GEN</v>
          </cell>
          <cell r="C41" t="str">
            <v xml:space="preserve">Table 27. Croatia: Nights Spent by Tourists According to Country of Origin </v>
          </cell>
        </row>
        <row r="42">
          <cell r="A42" t="str">
            <v>REAL/GEN</v>
          </cell>
          <cell r="C42" t="str">
            <v>Table 28. Croatia: Composition of Employment 1/</v>
          </cell>
        </row>
        <row r="43">
          <cell r="A43" t="str">
            <v>REAL/GEN</v>
          </cell>
          <cell r="C43" t="str">
            <v>Table 29. Croatia: Trends in Employment and Unemployment 1/</v>
          </cell>
        </row>
        <row r="44">
          <cell r="A44" t="str">
            <v>REAL/GEN</v>
          </cell>
          <cell r="C44" t="str">
            <v>Table 30. Croatia: Trends in Total Labor Costs</v>
          </cell>
        </row>
        <row r="45">
          <cell r="A45" t="str">
            <v>REAL/GEN</v>
          </cell>
          <cell r="C45" t="str">
            <v>Table 31. Croatia: Trends in Average Monthly Net Wages and Salaries 1/</v>
          </cell>
        </row>
        <row r="46">
          <cell r="A46" t="str">
            <v>REAL/GEN</v>
          </cell>
          <cell r="C46" t="str">
            <v>Table 32. Croatia: Average Gross Monthly Pay per Employee</v>
          </cell>
        </row>
        <row r="47">
          <cell r="A47" t="str">
            <v>REAL/GEN</v>
          </cell>
          <cell r="C47" t="str">
            <v xml:space="preserve">Table 33. Croatia: Indices of Nominal Net Wages and Salaries per Employee </v>
          </cell>
        </row>
        <row r="48">
          <cell r="A48" t="str">
            <v>REAL/GEN</v>
          </cell>
          <cell r="C48" t="str">
            <v>Table 34. Croatia: Indices of Real Net Wages and Salaries per Employee</v>
          </cell>
        </row>
        <row r="49">
          <cell r="A49" t="str">
            <v>REAL/GEN</v>
          </cell>
          <cell r="C49" t="str">
            <v>Table 35. Croatia: Structure of Average Employment Cost per Worker</v>
          </cell>
        </row>
        <row r="50">
          <cell r="A50" t="str">
            <v>REAL/GEN</v>
          </cell>
          <cell r="C50" t="str">
            <v>Table 36. Croatia: Price Developments</v>
          </cell>
        </row>
        <row r="51">
          <cell r="A51" t="str">
            <v>REAL/GEN</v>
          </cell>
          <cell r="C51" t="str">
            <v>Table 37. Croatia: Indices of Retail Prices</v>
          </cell>
        </row>
        <row r="52">
          <cell r="A52" t="str">
            <v>REAL/GEN</v>
          </cell>
          <cell r="C52" t="str">
            <v>Table 38. Croatia: Employment in National  Public  Enterprises</v>
          </cell>
        </row>
        <row r="53">
          <cell r="A53" t="str">
            <v>REAL/GEN</v>
          </cell>
          <cell r="C53" t="str">
            <v>Table 39. Croatia: Number of Enterprises in the Economic Sector and Number of Legal Entities Undergoing Bankruptcy</v>
          </cell>
        </row>
        <row r="54">
          <cell r="A54" t="str">
            <v>FISCAL</v>
          </cell>
          <cell r="C54" t="str">
            <v>Table 40. Croatia:  Budgetary Central Government Revenue</v>
          </cell>
        </row>
        <row r="55">
          <cell r="A55" t="str">
            <v>FISCAL</v>
          </cell>
          <cell r="C55" t="str">
            <v>Table 41. Croatia:  Budgetary Central Government Expenditure and Net Lending</v>
          </cell>
        </row>
        <row r="56">
          <cell r="A56" t="str">
            <v>FISCAL</v>
          </cell>
          <cell r="C56" t="str">
            <v>Table 42. Croatia:  Budgetary Central Government Expenditure by Function</v>
          </cell>
        </row>
        <row r="57">
          <cell r="A57" t="str">
            <v>FISCAL</v>
          </cell>
          <cell r="C57" t="str">
            <v>Table 43. Croatia:   Consolidated Fiscal Accounts</v>
          </cell>
        </row>
        <row r="58">
          <cell r="A58" t="str">
            <v>FISCAL</v>
          </cell>
          <cell r="C58" t="str">
            <v>Table 44. Croatia: Outstanding Stocks of Domestic Debt of the Central Budgetary Government</v>
          </cell>
        </row>
        <row r="59">
          <cell r="A59" t="str">
            <v>FISCAL</v>
          </cell>
          <cell r="C59" t="str">
            <v>Table 45. Croatia: Government Employment</v>
          </cell>
        </row>
        <row r="60">
          <cell r="A60" t="str">
            <v>FISCAL</v>
          </cell>
          <cell r="C60" t="str">
            <v>Table 46. Croatia: Health Insurance</v>
          </cell>
        </row>
        <row r="61">
          <cell r="A61" t="str">
            <v>REAL/GEN</v>
          </cell>
          <cell r="C61" t="str">
            <v>Table 47. Croatia: Disability and Retirement Insurance</v>
          </cell>
        </row>
        <row r="62">
          <cell r="A62" t="str">
            <v>REAL/GEN</v>
          </cell>
          <cell r="C62" t="str">
            <v>Table 48. Croatia: Monetary Survey</v>
          </cell>
        </row>
        <row r="63">
          <cell r="A63" t="str">
            <v>REAL/GEN</v>
          </cell>
          <cell r="C63" t="str">
            <v>Table 49. Croatia: Money Authorities' Balance Sheet</v>
          </cell>
        </row>
        <row r="64">
          <cell r="A64" t="str">
            <v>REAL/GEN</v>
          </cell>
          <cell r="C64" t="str">
            <v>Table 50. Croatia: Deposit Money Banks' Accounts</v>
          </cell>
        </row>
        <row r="65">
          <cell r="A65" t="str">
            <v>REAL/GEN</v>
          </cell>
          <cell r="C65" t="str">
            <v xml:space="preserve">Table 51: Croatia: Interest Rates of the Croatian National Bank </v>
          </cell>
        </row>
        <row r="67">
          <cell r="A67" t="str">
            <v>BOP</v>
          </cell>
          <cell r="C67" t="str">
            <v>Table 53. Croatia: Deposit Money Banks' Deposit Rates</v>
          </cell>
        </row>
        <row r="68">
          <cell r="A68" t="str">
            <v>BOP</v>
          </cell>
          <cell r="C68" t="str">
            <v>Table 54. Croatia: Deposit Money Banks' Credit Rates</v>
          </cell>
        </row>
        <row r="69">
          <cell r="A69" t="str">
            <v>BOP</v>
          </cell>
          <cell r="C69" t="str">
            <v>Table 55: Croatia: Balance of Payments 1/</v>
          </cell>
        </row>
        <row r="70">
          <cell r="A70" t="str">
            <v>BOP</v>
          </cell>
          <cell r="C70" t="str">
            <v>Table 56. Croatia: Merchandise Exports and Imports 1/</v>
          </cell>
        </row>
        <row r="71">
          <cell r="A71" t="str">
            <v>BOP</v>
          </cell>
          <cell r="C71" t="str">
            <v>Table 57. Croatia: Composition of Exports (SITC) 1/</v>
          </cell>
        </row>
        <row r="72">
          <cell r="A72" t="str">
            <v>BOP</v>
          </cell>
          <cell r="C72" t="str">
            <v>Table 58. Croatia: Composition of Imports (SITC)</v>
          </cell>
        </row>
        <row r="73">
          <cell r="A73" t="str">
            <v>BOP</v>
          </cell>
          <cell r="C73" t="str">
            <v>Table 59. Croatia: Exports by Destination 1/</v>
          </cell>
        </row>
        <row r="74">
          <cell r="A74" t="str">
            <v>BOP</v>
          </cell>
          <cell r="C74" t="str">
            <v>Table 60. Croatia: Imports by Origin 1/</v>
          </cell>
        </row>
        <row r="75">
          <cell r="A75" t="str">
            <v>BOP</v>
          </cell>
          <cell r="C75" t="str">
            <v>Table 61. Croatia: Exchange Rates and International Reserves</v>
          </cell>
        </row>
        <row r="76">
          <cell r="A76" t="str">
            <v>BOP</v>
          </cell>
          <cell r="C76" t="str">
            <v>Table 62. Croatia: External Debt</v>
          </cell>
        </row>
        <row r="77">
          <cell r="A77" t="str">
            <v>EDSS Name:</v>
          </cell>
        </row>
        <row r="78">
          <cell r="A78" t="str">
            <v>EDSS Descriptor:</v>
          </cell>
        </row>
        <row r="79">
          <cell r="A79" t="str">
            <v>EIS Code:</v>
          </cell>
        </row>
        <row r="80">
          <cell r="A80" t="str">
            <v>Country Code:</v>
          </cell>
        </row>
        <row r="81">
          <cell r="A81" t="str">
            <v>Sector Codes:</v>
          </cell>
          <cell r="C81" t="str">
            <v>D</v>
          </cell>
        </row>
        <row r="82">
          <cell r="A82" t="str">
            <v>EDSS Output File Location:</v>
          </cell>
        </row>
        <row r="83">
          <cell r="A83" t="str">
            <v>Register Entire Workbook:</v>
          </cell>
        </row>
        <row r="84">
          <cell r="A84" t="str">
            <v>Last Registered By:</v>
          </cell>
        </row>
        <row r="85">
          <cell r="A85" t="str">
            <v>Last Registered On:</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Welcome tab"/>
      <sheetName val="Core data tab"/>
      <sheetName val="Cental Budget"/>
      <sheetName val="Local Government"/>
      <sheetName val="Public expenditure"/>
      <sheetName val="Monthly plan for 2012"/>
      <sheetName val="Execution for 2012"/>
      <sheetName val="Analitics tab"/>
      <sheetName val="Cental Budget_int"/>
      <sheetName val="Local Government_int"/>
      <sheetName val="Public expenditure_int"/>
      <sheetName val="Monthly plan for 2012_int"/>
      <sheetName val="Execution for 2012_int"/>
      <sheetName val="Analitics tab_int"/>
      <sheetName val="Public debt tab"/>
      <sheetName val="MasterSheet"/>
      <sheetName val="Data for 2011"/>
      <sheetName val="Sheet1"/>
    </sheetNames>
    <sheetDataSet>
      <sheetData sheetId="0"/>
      <sheetData sheetId="1"/>
      <sheetData sheetId="2"/>
      <sheetData sheetId="3"/>
      <sheetData sheetId="4"/>
      <sheetData sheetId="5"/>
      <sheetData sheetId="6"/>
      <sheetData sheetId="7"/>
      <sheetData sheetId="8"/>
      <sheetData sheetId="9"/>
      <sheetData sheetId="10"/>
      <sheetData sheetId="11">
        <row r="14">
          <cell r="E14">
            <v>3324000000</v>
          </cell>
        </row>
      </sheetData>
      <sheetData sheetId="12"/>
      <sheetData sheetId="13"/>
      <sheetData sheetId="14"/>
      <sheetData sheetId="15">
        <row r="1">
          <cell r="A1">
            <v>2</v>
          </cell>
        </row>
        <row r="5">
          <cell r="B5" t="str">
            <v>CRNA GORA</v>
          </cell>
          <cell r="C5" t="str">
            <v>MONTENEGRO</v>
          </cell>
        </row>
        <row r="6">
          <cell r="B6" t="str">
            <v>MINISTARSTVO FINANSIJA</v>
          </cell>
          <cell r="C6" t="str">
            <v>MINISTRY OF FINANCE</v>
          </cell>
        </row>
        <row r="66">
          <cell r="B66" t="str">
            <v>BDP (u mil. €)</v>
          </cell>
        </row>
        <row r="67">
          <cell r="B67" t="str">
            <v>GDP (mil. €)</v>
          </cell>
        </row>
        <row r="335">
          <cell r="C335" t="str">
            <v>Januar</v>
          </cell>
          <cell r="D335" t="str">
            <v>Februar</v>
          </cell>
          <cell r="E335" t="str">
            <v>Mart</v>
          </cell>
          <cell r="F335" t="str">
            <v>April</v>
          </cell>
          <cell r="G335" t="str">
            <v>Maj</v>
          </cell>
          <cell r="H335" t="str">
            <v>Jun</v>
          </cell>
          <cell r="I335" t="str">
            <v>Jul</v>
          </cell>
          <cell r="J335" t="str">
            <v>Avgust</v>
          </cell>
          <cell r="K335" t="str">
            <v>Septembar</v>
          </cell>
          <cell r="L335" t="str">
            <v>Oktobar</v>
          </cell>
          <cell r="M335" t="str">
            <v>Novembar</v>
          </cell>
          <cell r="N335" t="str">
            <v>Decembar</v>
          </cell>
        </row>
        <row r="336">
          <cell r="C336" t="str">
            <v>January</v>
          </cell>
          <cell r="D336" t="str">
            <v>February</v>
          </cell>
          <cell r="E336" t="str">
            <v>March</v>
          </cell>
          <cell r="F336" t="str">
            <v>April</v>
          </cell>
          <cell r="G336" t="str">
            <v>May</v>
          </cell>
          <cell r="H336" t="str">
            <v>June</v>
          </cell>
          <cell r="I336" t="str">
            <v>July</v>
          </cell>
          <cell r="J336" t="str">
            <v>August</v>
          </cell>
          <cell r="K336" t="str">
            <v>September</v>
          </cell>
          <cell r="L336" t="str">
            <v>October</v>
          </cell>
          <cell r="M336" t="str">
            <v>November</v>
          </cell>
          <cell r="N336" t="str">
            <v>December</v>
          </cell>
        </row>
        <row r="337">
          <cell r="B337" t="str">
            <v>Izvorni prihodi</v>
          </cell>
          <cell r="C337" t="str">
            <v>Current revenues</v>
          </cell>
        </row>
        <row r="338">
          <cell r="B338" t="str">
            <v>Porezi</v>
          </cell>
          <cell r="C338" t="str">
            <v>Taxes</v>
          </cell>
        </row>
        <row r="339">
          <cell r="B339" t="str">
            <v>Porez na dohodak fizičkih lica</v>
          </cell>
          <cell r="C339" t="str">
            <v>Personal Income Tax</v>
          </cell>
        </row>
        <row r="340">
          <cell r="B340" t="str">
            <v>Porez na dobit pravnih lica</v>
          </cell>
          <cell r="C340" t="str">
            <v>Tax on Profits of Legal Persons</v>
          </cell>
        </row>
        <row r="341">
          <cell r="B341" t="str">
            <v>Porez na imovinu</v>
          </cell>
          <cell r="C341" t="str">
            <v xml:space="preserve">Taxes on Property </v>
          </cell>
        </row>
        <row r="342">
          <cell r="B342" t="str">
            <v>Porez na dodatu vrijednost</v>
          </cell>
          <cell r="C342" t="str">
            <v>Value Added Tax</v>
          </cell>
        </row>
        <row r="343">
          <cell r="B343" t="str">
            <v xml:space="preserve">Akcize </v>
          </cell>
          <cell r="C343" t="str">
            <v>Excises</v>
          </cell>
        </row>
        <row r="344">
          <cell r="B344" t="str">
            <v>Porez na međ. trgov. i transakcije</v>
          </cell>
          <cell r="C344" t="str">
            <v>Tax on International Trade and Transactions</v>
          </cell>
        </row>
        <row r="345">
          <cell r="B345" t="str">
            <v>Ostali republički porezi</v>
          </cell>
          <cell r="C345" t="str">
            <v>Other Republic Taxes</v>
          </cell>
        </row>
        <row r="346">
          <cell r="B346" t="str">
            <v>Doprinosi</v>
          </cell>
          <cell r="C346" t="str">
            <v>Contributions</v>
          </cell>
        </row>
        <row r="347">
          <cell r="B347" t="str">
            <v>Doprinosi za PIO</v>
          </cell>
          <cell r="C347" t="str">
            <v>Contributions for Pension and Disability Insurance</v>
          </cell>
        </row>
        <row r="348">
          <cell r="B348" t="str">
            <v>Doprinosi za zdravstvo</v>
          </cell>
          <cell r="C348" t="str">
            <v>Contributions for Health Insurance</v>
          </cell>
        </row>
        <row r="349">
          <cell r="B349" t="str">
            <v>Doprinosi za nezaposlene</v>
          </cell>
          <cell r="C349" t="str">
            <v>Contributions for Insurance from Unemployment</v>
          </cell>
        </row>
        <row r="350">
          <cell r="B350" t="str">
            <v>Ostali doprinosi</v>
          </cell>
          <cell r="C350" t="str">
            <v>Other contributions</v>
          </cell>
        </row>
        <row r="351">
          <cell r="B351" t="str">
            <v>Takse</v>
          </cell>
          <cell r="C351" t="str">
            <v>Duties</v>
          </cell>
        </row>
        <row r="352">
          <cell r="B352" t="str">
            <v>Administrativne takse</v>
          </cell>
          <cell r="C352" t="str">
            <v>Administrative duties</v>
          </cell>
        </row>
        <row r="353">
          <cell r="B353" t="str">
            <v>Sudske takse</v>
          </cell>
          <cell r="C353" t="str">
            <v>Court duties</v>
          </cell>
        </row>
        <row r="354">
          <cell r="B354" t="str">
            <v>Boravišne takse</v>
          </cell>
          <cell r="C354" t="str">
            <v>Residential duty</v>
          </cell>
        </row>
        <row r="355">
          <cell r="B355" t="str">
            <v>Ostale takse</v>
          </cell>
          <cell r="C355" t="str">
            <v>Other duties</v>
          </cell>
        </row>
        <row r="356">
          <cell r="B356" t="str">
            <v>Naknade</v>
          </cell>
          <cell r="C356" t="str">
            <v>Fees</v>
          </cell>
        </row>
        <row r="357">
          <cell r="B357" t="str">
            <v>Nakn. za koriš. dob. od opš. int.</v>
          </cell>
          <cell r="C357" t="str">
            <v>Fees for use of goods of common interest</v>
          </cell>
        </row>
        <row r="358">
          <cell r="B358" t="str">
            <v>Naknada za kor. prirodnih dobara</v>
          </cell>
          <cell r="C358" t="str">
            <v>Fees for use of natural resources</v>
          </cell>
        </row>
        <row r="359">
          <cell r="B359" t="str">
            <v>Ekološke naknade</v>
          </cell>
          <cell r="C359" t="str">
            <v>Ecological fees</v>
          </cell>
        </row>
        <row r="360">
          <cell r="B360" t="str">
            <v>Naknade za priređ.  igara na sreću</v>
          </cell>
          <cell r="C360" t="str">
            <v>Fee for organizing games of chance</v>
          </cell>
        </row>
        <row r="361">
          <cell r="B361" t="str">
            <v>Naknade za puteve</v>
          </cell>
          <cell r="C361" t="str">
            <v xml:space="preserve">Road fees </v>
          </cell>
        </row>
        <row r="362">
          <cell r="B362" t="str">
            <v>Ostale naknade</v>
          </cell>
          <cell r="C362" t="str">
            <v>Other fees</v>
          </cell>
        </row>
        <row r="363">
          <cell r="B363" t="str">
            <v>Ostali prihodi</v>
          </cell>
          <cell r="C363" t="str">
            <v>Other revenues</v>
          </cell>
        </row>
        <row r="364">
          <cell r="B364" t="str">
            <v>Prihodi od kapitala</v>
          </cell>
          <cell r="C364" t="str">
            <v>Revenues from capital</v>
          </cell>
        </row>
        <row r="365">
          <cell r="B365" t="str">
            <v>Novčane kazne i oduzete imovinske koristi</v>
          </cell>
          <cell r="C365" t="str">
            <v>Fines and seized property gains</v>
          </cell>
        </row>
        <row r="366">
          <cell r="B366" t="str">
            <v>Prihodi koje organi ostvaruju vršenjem svoje djel.</v>
          </cell>
          <cell r="C366" t="str">
            <v>Revenues from own activities of government bodies</v>
          </cell>
        </row>
        <row r="367">
          <cell r="B367" t="str">
            <v>Ostali prihodi</v>
          </cell>
          <cell r="C367" t="str">
            <v>Other revenues</v>
          </cell>
        </row>
        <row r="368">
          <cell r="B368" t="str">
            <v>Primici od otplate kredita i sredstva prenijeta iz prethodne godine</v>
          </cell>
          <cell r="C368" t="str">
            <v xml:space="preserve">Receipts from repayment of loans and funds carried over from previous year </v>
          </cell>
        </row>
        <row r="369">
          <cell r="B369" t="str">
            <v>Izdaci</v>
          </cell>
          <cell r="C369" t="str">
            <v>Expenditures</v>
          </cell>
        </row>
        <row r="370">
          <cell r="B370" t="str">
            <v>Tekuća budžetska potrošnja</v>
          </cell>
          <cell r="C370" t="str">
            <v>Current budget expenditures</v>
          </cell>
        </row>
        <row r="371">
          <cell r="B371" t="str">
            <v>Tekući izdaci</v>
          </cell>
          <cell r="C371" t="str">
            <v>Current expenditures</v>
          </cell>
        </row>
        <row r="372">
          <cell r="B372" t="str">
            <v>Bruto zarade i doprinosi na teret poslodavca</v>
          </cell>
          <cell r="C372" t="str">
            <v>Gross salaries and contributions charged to employer</v>
          </cell>
        </row>
        <row r="373">
          <cell r="B373" t="str">
            <v>Neto zarade</v>
          </cell>
          <cell r="C373" t="str">
            <v>Net salaries</v>
          </cell>
        </row>
        <row r="374">
          <cell r="B374" t="str">
            <v>Porez na zarade</v>
          </cell>
          <cell r="C374" t="str">
            <v>Personal income tax</v>
          </cell>
        </row>
        <row r="375">
          <cell r="B375" t="str">
            <v>Doprinosi na teret zaposlenog</v>
          </cell>
          <cell r="C375" t="str">
            <v>Contributions charged to employee</v>
          </cell>
        </row>
        <row r="376">
          <cell r="B376" t="str">
            <v>Doprinosi na teret poslodavca</v>
          </cell>
          <cell r="C376" t="str">
            <v>Contributions charged to employer</v>
          </cell>
        </row>
        <row r="377">
          <cell r="B377" t="str">
            <v>Prirez na porez na dohodak</v>
          </cell>
          <cell r="C377" t="str">
            <v>Surtax on PIT</v>
          </cell>
        </row>
        <row r="378">
          <cell r="B378" t="str">
            <v>Ostala lična primanja</v>
          </cell>
          <cell r="C378" t="str">
            <v>Other personal income</v>
          </cell>
        </row>
        <row r="379">
          <cell r="B379" t="str">
            <v>Rashodi za materijal i usluge</v>
          </cell>
          <cell r="C379" t="str">
            <v>Expenditures for supplies and services</v>
          </cell>
        </row>
        <row r="380">
          <cell r="B380" t="str">
            <v>Tekuće održavanje</v>
          </cell>
          <cell r="C380" t="str">
            <v>Current maintenace</v>
          </cell>
        </row>
        <row r="381">
          <cell r="B381" t="str">
            <v>Kamate</v>
          </cell>
          <cell r="C381" t="str">
            <v>Interests</v>
          </cell>
        </row>
        <row r="382">
          <cell r="B382" t="str">
            <v>Renta</v>
          </cell>
          <cell r="C382" t="str">
            <v>Rent</v>
          </cell>
        </row>
        <row r="383">
          <cell r="B383" t="str">
            <v>Subvencije</v>
          </cell>
          <cell r="C383" t="str">
            <v>Subsidies</v>
          </cell>
        </row>
        <row r="384">
          <cell r="B384" t="str">
            <v>Ostali izdaci</v>
          </cell>
          <cell r="C384" t="str">
            <v>Other expenditures</v>
          </cell>
        </row>
        <row r="386">
          <cell r="B386" t="str">
            <v>Transferi za socijalnu zaštitu</v>
          </cell>
          <cell r="C386" t="str">
            <v>Social security transfers</v>
          </cell>
        </row>
        <row r="387">
          <cell r="B387" t="str">
            <v>Prava iz oblasti socijalne zaštite</v>
          </cell>
          <cell r="C387" t="str">
            <v>Social security related rights</v>
          </cell>
        </row>
        <row r="388">
          <cell r="B388" t="str">
            <v>Sredstva za tehnološke viškove</v>
          </cell>
          <cell r="C388" t="str">
            <v>Funds for redundant labor</v>
          </cell>
        </row>
        <row r="389">
          <cell r="B389" t="str">
            <v>Prava iz oblasti penzijskog i invalidskog osiguranja</v>
          </cell>
          <cell r="C389" t="str">
            <v>Pension and disability insurance rights</v>
          </cell>
        </row>
        <row r="390">
          <cell r="B390" t="str">
            <v>Ostala prava iz oblasti zdravstvene zaštite</v>
          </cell>
          <cell r="C390" t="str">
            <v>Other rights related to health care</v>
          </cell>
        </row>
        <row r="391">
          <cell r="B391" t="str">
            <v>Ostala prava iz oblasti zdravstvenog osiguranja</v>
          </cell>
          <cell r="C391" t="str">
            <v>Other rights related to health care insurance</v>
          </cell>
        </row>
        <row r="392">
          <cell r="B392" t="str">
            <v>Transferi institucijama pojedinicima nevladinom i javnom sektoru</v>
          </cell>
          <cell r="C392" t="str">
            <v xml:space="preserve">Transfers to institutions, individuals, NGO and public sector </v>
          </cell>
        </row>
        <row r="393">
          <cell r="B393" t="str">
            <v>Transferi javnim institucijama</v>
          </cell>
          <cell r="C393" t="str">
            <v>Transfers to public institutions</v>
          </cell>
        </row>
        <row r="394">
          <cell r="B394" t="str">
            <v>Transferi nevladinim organizacijama</v>
          </cell>
          <cell r="C394" t="str">
            <v>Transfers to NGOs</v>
          </cell>
        </row>
        <row r="395">
          <cell r="B395" t="str">
            <v>Transferi pojedincima</v>
          </cell>
          <cell r="C395" t="str">
            <v>Transfers to individuals</v>
          </cell>
        </row>
        <row r="396">
          <cell r="B396" t="str">
            <v>Transferi opštinama</v>
          </cell>
          <cell r="C396" t="str">
            <v>Transfers to municipalities</v>
          </cell>
        </row>
        <row r="397">
          <cell r="B397" t="str">
            <v>Transferi javnim preduzećima</v>
          </cell>
          <cell r="C397" t="str">
            <v>Transfers to public enterprises</v>
          </cell>
        </row>
        <row r="398">
          <cell r="B398" t="str">
            <v>Kapitalni budžet</v>
          </cell>
          <cell r="C398" t="str">
            <v>Capital ouflows and capital budget</v>
          </cell>
        </row>
        <row r="399">
          <cell r="B399" t="str">
            <v>Pozajmice i krediti</v>
          </cell>
          <cell r="C399" t="str">
            <v>Loans and credits</v>
          </cell>
        </row>
        <row r="400">
          <cell r="B400" t="str">
            <v>Rezerve</v>
          </cell>
          <cell r="C400" t="str">
            <v>Reserves</v>
          </cell>
        </row>
        <row r="402">
          <cell r="B402" t="str">
            <v>Suficit/ Deficit</v>
          </cell>
          <cell r="C402" t="str">
            <v>Deficit</v>
          </cell>
        </row>
        <row r="403">
          <cell r="B403" t="str">
            <v>Primarni deficit</v>
          </cell>
          <cell r="C403" t="str">
            <v>Primary deficit</v>
          </cell>
        </row>
        <row r="404">
          <cell r="B404" t="str">
            <v>Otplata duga</v>
          </cell>
          <cell r="C404" t="str">
            <v>Repayment of debt</v>
          </cell>
        </row>
        <row r="405">
          <cell r="B405" t="str">
            <v>Otplata duga rezidentima</v>
          </cell>
          <cell r="C405" t="str">
            <v>Repayment of principal to residents</v>
          </cell>
        </row>
        <row r="406">
          <cell r="B406" t="str">
            <v>Otplata duga nerezidentima</v>
          </cell>
          <cell r="C406" t="str">
            <v>Repayment of principal to nonresidents</v>
          </cell>
        </row>
        <row r="407">
          <cell r="B407" t="str">
            <v>Otplata obaveza iz prethodnog perioda</v>
          </cell>
          <cell r="C407" t="str">
            <v>Repayment of Arrears</v>
          </cell>
        </row>
        <row r="408">
          <cell r="B408" t="str">
            <v>Otplata garancija</v>
          </cell>
          <cell r="C408" t="str">
            <v>Repayment of Garantees</v>
          </cell>
        </row>
        <row r="409">
          <cell r="B409" t="str">
            <v>Nedostajuća sredstva</v>
          </cell>
          <cell r="C409" t="str">
            <v>Financing needs</v>
          </cell>
        </row>
        <row r="410">
          <cell r="B410" t="str">
            <v>Finansiranje</v>
          </cell>
          <cell r="C410" t="str">
            <v xml:space="preserve">Financing </v>
          </cell>
        </row>
        <row r="411">
          <cell r="B411" t="str">
            <v>Pozajmice i krediti iz domaćih izvora</v>
          </cell>
          <cell r="C411" t="str">
            <v>Borrowings and credits from domestic sources</v>
          </cell>
        </row>
        <row r="412">
          <cell r="B412" t="str">
            <v>Pozajmice i krediti iz inostranih izvora</v>
          </cell>
          <cell r="C412" t="str">
            <v>Borrowings and credits from foreign sources</v>
          </cell>
        </row>
        <row r="413">
          <cell r="B413" t="str">
            <v>Donacije</v>
          </cell>
          <cell r="C413" t="str">
            <v>Grants</v>
          </cell>
        </row>
        <row r="414">
          <cell r="B414" t="str">
            <v>Prihodi od privatizacije</v>
          </cell>
          <cell r="C414" t="str">
            <v>Privatisation revenues</v>
          </cell>
        </row>
        <row r="415">
          <cell r="B415" t="str">
            <v>Povećanje/smanjenje depozita</v>
          </cell>
          <cell r="C415" t="str">
            <v>Increase/Decrease of deposits</v>
          </cell>
        </row>
        <row r="416">
          <cell r="B416" t="str">
            <v>Izvor: Ministarstvo finansija Crne Gore</v>
          </cell>
          <cell r="C416" t="str">
            <v>Source: Ministry of Finance of Montenegro</v>
          </cell>
        </row>
        <row r="421">
          <cell r="B421" t="str">
            <v>Izvršenje budžeta, po mjesecima</v>
          </cell>
        </row>
        <row r="422">
          <cell r="B422" t="str">
            <v>Budget execution, by months</v>
          </cell>
        </row>
      </sheetData>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vmlDrawing" Target="../drawings/vmlDrawing10.vml"/><Relationship Id="rId5" Type="http://schemas.openxmlformats.org/officeDocument/2006/relationships/drawing" Target="../drawings/drawing10.xml"/><Relationship Id="rId4" Type="http://schemas.openxmlformats.org/officeDocument/2006/relationships/printerSettings" Target="../printerSettings/printerSettings12.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9">
    <pageSetUpPr fitToPage="1"/>
  </sheetPr>
  <dimension ref="A1:AI101"/>
  <sheetViews>
    <sheetView topLeftCell="A10" zoomScaleSheetLayoutView="100" workbookViewId="0">
      <selection activeCell="F51" sqref="E51:G51"/>
    </sheetView>
  </sheetViews>
  <sheetFormatPr defaultColWidth="9.140625" defaultRowHeight="12.75"/>
  <cols>
    <col min="1" max="4" width="9.140625" style="494"/>
    <col min="5" max="5" width="8.85546875" style="494" customWidth="1"/>
    <col min="6" max="11" width="9.140625" style="494"/>
    <col min="12" max="12" width="8.5703125" style="494" customWidth="1"/>
    <col min="13" max="13" width="12" style="494" customWidth="1"/>
    <col min="14" max="14" width="9.140625" style="494"/>
    <col min="15" max="15" width="12.85546875" style="494" customWidth="1"/>
    <col min="16" max="16384" width="9.140625" style="494"/>
  </cols>
  <sheetData>
    <row r="1" spans="1:35" ht="12.75" customHeight="1">
      <c r="A1" s="493"/>
      <c r="B1" s="493"/>
      <c r="D1" s="495"/>
      <c r="E1" s="495"/>
      <c r="F1" s="493"/>
      <c r="G1" s="493"/>
      <c r="H1" s="493"/>
      <c r="I1" s="493"/>
      <c r="J1" s="493"/>
      <c r="K1" s="493"/>
      <c r="L1" s="493"/>
      <c r="M1" s="493"/>
      <c r="N1" s="493"/>
      <c r="O1" s="493"/>
      <c r="P1" s="493"/>
      <c r="Q1" s="493"/>
      <c r="R1" s="493"/>
      <c r="S1" s="493"/>
      <c r="T1" s="493"/>
      <c r="U1" s="493"/>
      <c r="V1" s="493"/>
      <c r="W1" s="493"/>
      <c r="X1" s="493"/>
      <c r="Y1" s="493"/>
      <c r="Z1" s="493"/>
      <c r="AA1" s="493"/>
      <c r="AB1" s="493"/>
      <c r="AC1" s="493"/>
      <c r="AD1" s="493"/>
      <c r="AE1" s="493"/>
      <c r="AF1" s="493"/>
      <c r="AG1" s="493"/>
      <c r="AH1" s="493"/>
      <c r="AI1" s="493"/>
    </row>
    <row r="2" spans="1:35" ht="12.75" customHeight="1">
      <c r="A2" s="493"/>
      <c r="B2" s="496"/>
      <c r="C2" s="495"/>
      <c r="D2" s="495"/>
      <c r="E2" s="495"/>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row>
    <row r="3" spans="1:35" ht="27" customHeight="1">
      <c r="A3" s="493"/>
      <c r="B3" s="852" t="str">
        <f>IF(MasterSheet!$A$1=1,MasterSheet!B30,MasterSheet!B31)</f>
        <v>Napomena: Informacija je urađena je na engleskom i crnogorskom jeziku</v>
      </c>
      <c r="C3" s="853"/>
      <c r="D3" s="853"/>
      <c r="E3" s="854"/>
      <c r="G3" s="493"/>
      <c r="H3" s="496"/>
      <c r="I3" s="493"/>
      <c r="J3" s="493"/>
      <c r="K3" s="493"/>
      <c r="L3" s="493"/>
      <c r="M3" s="493"/>
      <c r="N3" s="493"/>
      <c r="O3" s="493"/>
      <c r="P3" s="493"/>
      <c r="Q3" s="493"/>
      <c r="R3" s="493"/>
      <c r="S3" s="493"/>
      <c r="T3" s="493"/>
      <c r="U3" s="493"/>
      <c r="V3" s="493"/>
      <c r="W3" s="493"/>
      <c r="X3" s="493"/>
      <c r="Y3" s="493"/>
      <c r="Z3" s="493"/>
      <c r="AA3" s="493"/>
      <c r="AB3" s="493"/>
      <c r="AC3" s="493"/>
      <c r="AD3" s="493"/>
      <c r="AE3" s="493"/>
      <c r="AF3" s="493"/>
      <c r="AG3" s="493"/>
      <c r="AH3" s="493"/>
      <c r="AI3" s="493"/>
    </row>
    <row r="4" spans="1:35">
      <c r="A4" s="493"/>
      <c r="B4" s="493"/>
      <c r="C4" s="495"/>
      <c r="D4" s="495"/>
      <c r="E4" s="495"/>
      <c r="F4" s="493"/>
      <c r="G4" s="493"/>
      <c r="H4" s="493"/>
      <c r="I4" s="493"/>
      <c r="J4" s="493"/>
      <c r="K4" s="493"/>
      <c r="L4" s="493"/>
      <c r="M4" s="493"/>
      <c r="N4" s="493"/>
      <c r="O4" s="493"/>
      <c r="P4" s="493"/>
      <c r="Q4" s="493"/>
      <c r="R4" s="493"/>
      <c r="S4" s="493"/>
      <c r="T4" s="493"/>
      <c r="U4" s="493"/>
      <c r="V4" s="493"/>
      <c r="W4" s="493"/>
      <c r="X4" s="493"/>
      <c r="Y4" s="493"/>
      <c r="Z4" s="493"/>
      <c r="AA4" s="493"/>
      <c r="AB4" s="493"/>
      <c r="AC4" s="493"/>
      <c r="AD4" s="493"/>
      <c r="AE4" s="493"/>
      <c r="AF4" s="493"/>
      <c r="AG4" s="493"/>
      <c r="AH4" s="493"/>
      <c r="AI4" s="493"/>
    </row>
    <row r="5" spans="1:35">
      <c r="A5" s="493"/>
      <c r="B5" s="493"/>
      <c r="C5" s="493"/>
      <c r="D5" s="493"/>
      <c r="E5" s="493"/>
      <c r="F5" s="493"/>
      <c r="G5" s="493"/>
      <c r="H5" s="493"/>
      <c r="I5" s="493"/>
      <c r="J5" s="493"/>
      <c r="K5" s="493"/>
      <c r="L5" s="493"/>
      <c r="M5" s="493"/>
      <c r="N5" s="493"/>
      <c r="O5" s="493"/>
      <c r="P5" s="493"/>
      <c r="Q5" s="493"/>
      <c r="R5" s="493"/>
      <c r="S5" s="493"/>
      <c r="T5" s="493"/>
      <c r="U5" s="493"/>
      <c r="V5" s="493"/>
      <c r="W5" s="493"/>
      <c r="X5" s="493"/>
      <c r="Y5" s="493"/>
      <c r="Z5" s="493"/>
      <c r="AA5" s="493"/>
      <c r="AB5" s="493"/>
      <c r="AC5" s="493"/>
      <c r="AD5" s="493"/>
      <c r="AE5" s="493"/>
      <c r="AF5" s="493"/>
      <c r="AG5" s="493"/>
      <c r="AH5" s="493"/>
      <c r="AI5" s="493"/>
    </row>
    <row r="6" spans="1:35">
      <c r="A6" s="493"/>
      <c r="B6" s="493"/>
      <c r="C6" s="493"/>
      <c r="D6" s="493"/>
      <c r="E6" s="493"/>
      <c r="F6" s="493"/>
      <c r="G6" s="493"/>
      <c r="H6" s="493"/>
      <c r="I6" s="493"/>
      <c r="J6" s="493"/>
      <c r="K6" s="493"/>
      <c r="L6" s="493"/>
      <c r="M6" s="493"/>
      <c r="N6" s="493"/>
      <c r="O6" s="493"/>
      <c r="P6" s="493"/>
      <c r="Q6" s="493"/>
      <c r="R6" s="493"/>
      <c r="S6" s="493"/>
      <c r="T6" s="493"/>
      <c r="U6" s="493"/>
      <c r="V6" s="493"/>
      <c r="W6" s="493"/>
      <c r="X6" s="493"/>
      <c r="Y6" s="493"/>
      <c r="Z6" s="493"/>
      <c r="AA6" s="493"/>
      <c r="AB6" s="493"/>
      <c r="AC6" s="493"/>
      <c r="AD6" s="493"/>
      <c r="AE6" s="493"/>
      <c r="AF6" s="493"/>
      <c r="AG6" s="493"/>
      <c r="AH6" s="493"/>
      <c r="AI6" s="493"/>
    </row>
    <row r="7" spans="1:35">
      <c r="A7" s="493"/>
      <c r="B7" s="493"/>
      <c r="C7" s="493"/>
      <c r="D7" s="493"/>
      <c r="E7" s="493"/>
      <c r="F7" s="493"/>
      <c r="G7" s="493"/>
      <c r="H7" s="493"/>
      <c r="I7" s="493"/>
      <c r="J7" s="493"/>
      <c r="K7" s="493"/>
      <c r="L7" s="493"/>
      <c r="M7" s="493"/>
      <c r="N7" s="493"/>
      <c r="O7" s="493"/>
      <c r="P7" s="493"/>
      <c r="Q7" s="493"/>
      <c r="R7" s="493"/>
      <c r="S7" s="493"/>
      <c r="T7" s="493"/>
      <c r="U7" s="493"/>
      <c r="V7" s="493"/>
      <c r="W7" s="493"/>
      <c r="X7" s="493"/>
      <c r="Y7" s="493"/>
      <c r="Z7" s="493"/>
      <c r="AA7" s="493"/>
      <c r="AB7" s="493"/>
      <c r="AC7" s="493"/>
      <c r="AD7" s="493"/>
      <c r="AE7" s="493"/>
      <c r="AF7" s="493"/>
      <c r="AG7" s="493"/>
      <c r="AH7" s="493"/>
      <c r="AI7" s="493"/>
    </row>
    <row r="8" spans="1:35" ht="15">
      <c r="A8" s="493"/>
      <c r="B8" s="493"/>
      <c r="C8" s="493"/>
      <c r="D8" s="493"/>
      <c r="E8" s="493"/>
      <c r="F8" s="493"/>
      <c r="G8" s="493"/>
      <c r="H8" s="493"/>
      <c r="I8" s="493"/>
      <c r="J8" s="855" t="str">
        <f>IF(MasterSheet!$A$1 = 1, MasterSheet!C5,MasterSheet!B5)</f>
        <v>CRNA GORA</v>
      </c>
      <c r="K8" s="855"/>
      <c r="L8" s="855"/>
      <c r="M8" s="493"/>
      <c r="N8" s="493"/>
      <c r="O8" s="493"/>
      <c r="P8" s="493"/>
      <c r="Q8" s="493"/>
      <c r="R8" s="493"/>
      <c r="S8" s="493"/>
      <c r="T8" s="493"/>
      <c r="U8" s="493"/>
      <c r="V8" s="493"/>
      <c r="W8" s="493"/>
      <c r="X8" s="493"/>
      <c r="Y8" s="493"/>
      <c r="Z8" s="493"/>
      <c r="AA8" s="493"/>
      <c r="AB8" s="493"/>
      <c r="AC8" s="493"/>
      <c r="AD8" s="493"/>
      <c r="AE8" s="493"/>
      <c r="AF8" s="493"/>
      <c r="AG8" s="493"/>
      <c r="AH8" s="493"/>
      <c r="AI8" s="493"/>
    </row>
    <row r="9" spans="1:35" ht="15">
      <c r="A9" s="493"/>
      <c r="B9" s="493"/>
      <c r="C9" s="493"/>
      <c r="D9" s="493"/>
      <c r="E9" s="493"/>
      <c r="F9" s="493"/>
      <c r="G9" s="493"/>
      <c r="H9" s="493"/>
      <c r="I9" s="855" t="str">
        <f>IF(MasterSheet!$A$1 = 1, MasterSheet!C6,MasterSheet!B6)</f>
        <v>MINISTARSTVO FINANSIJA</v>
      </c>
      <c r="J9" s="855"/>
      <c r="K9" s="855"/>
      <c r="L9" s="855"/>
      <c r="M9" s="855"/>
      <c r="N9" s="493"/>
      <c r="O9" s="493"/>
      <c r="P9" s="493"/>
      <c r="Q9" s="493"/>
      <c r="R9" s="493"/>
      <c r="S9" s="493"/>
      <c r="T9" s="493"/>
      <c r="U9" s="493"/>
      <c r="V9" s="493"/>
      <c r="W9" s="493"/>
      <c r="X9" s="493"/>
      <c r="Y9" s="493"/>
      <c r="Z9" s="493"/>
      <c r="AA9" s="493"/>
      <c r="AB9" s="493"/>
      <c r="AC9" s="493"/>
      <c r="AD9" s="493"/>
      <c r="AE9" s="493"/>
      <c r="AF9" s="493"/>
      <c r="AG9" s="493"/>
      <c r="AH9" s="493"/>
      <c r="AI9" s="493"/>
    </row>
    <row r="10" spans="1:35">
      <c r="A10" s="493"/>
      <c r="B10" s="493"/>
      <c r="C10" s="493"/>
      <c r="D10" s="493"/>
      <c r="E10" s="493"/>
      <c r="F10" s="493"/>
      <c r="G10" s="493"/>
      <c r="H10" s="493"/>
      <c r="I10" s="493"/>
      <c r="J10" s="493"/>
      <c r="K10" s="493"/>
      <c r="L10" s="493"/>
      <c r="M10" s="493"/>
      <c r="N10" s="493"/>
      <c r="O10" s="493"/>
      <c r="P10" s="493"/>
      <c r="Q10" s="493"/>
      <c r="R10" s="493"/>
      <c r="S10" s="493"/>
      <c r="T10" s="493"/>
      <c r="U10" s="493"/>
      <c r="V10" s="493"/>
      <c r="W10" s="493"/>
      <c r="X10" s="493"/>
      <c r="Y10" s="493"/>
      <c r="Z10" s="493"/>
      <c r="AA10" s="493"/>
      <c r="AB10" s="493"/>
      <c r="AC10" s="493"/>
      <c r="AD10" s="493"/>
      <c r="AE10" s="493"/>
      <c r="AF10" s="493"/>
      <c r="AG10" s="493"/>
      <c r="AH10" s="493"/>
      <c r="AI10" s="493"/>
    </row>
    <row r="11" spans="1:35">
      <c r="A11" s="493"/>
      <c r="B11" s="493"/>
      <c r="C11" s="493"/>
      <c r="D11" s="493"/>
      <c r="E11" s="493"/>
      <c r="F11" s="493"/>
      <c r="G11" s="493"/>
      <c r="H11" s="493"/>
      <c r="I11" s="493"/>
      <c r="J11" s="493"/>
      <c r="K11" s="493"/>
      <c r="L11" s="493"/>
      <c r="M11" s="493"/>
      <c r="N11" s="493"/>
      <c r="O11" s="493"/>
      <c r="P11" s="493"/>
      <c r="Q11" s="493"/>
      <c r="R11" s="493"/>
      <c r="S11" s="493"/>
      <c r="T11" s="493"/>
      <c r="U11" s="493"/>
      <c r="V11" s="493"/>
      <c r="W11" s="493"/>
      <c r="X11" s="493"/>
      <c r="Y11" s="493"/>
      <c r="Z11" s="493"/>
      <c r="AA11" s="493"/>
      <c r="AB11" s="493"/>
      <c r="AC11" s="493"/>
      <c r="AD11" s="493"/>
      <c r="AE11" s="493"/>
      <c r="AF11" s="493"/>
      <c r="AG11" s="493"/>
      <c r="AH11" s="493"/>
      <c r="AI11" s="493"/>
    </row>
    <row r="12" spans="1:35">
      <c r="A12" s="493"/>
      <c r="B12" s="493"/>
      <c r="C12" s="493"/>
      <c r="D12" s="493"/>
      <c r="E12" s="493"/>
      <c r="F12" s="493"/>
      <c r="G12" s="493"/>
      <c r="H12" s="493"/>
      <c r="I12" s="493"/>
      <c r="J12" s="493"/>
      <c r="K12" s="493"/>
      <c r="L12" s="493"/>
      <c r="M12" s="493"/>
      <c r="N12" s="493"/>
      <c r="O12" s="493"/>
      <c r="P12" s="493"/>
      <c r="Q12" s="493"/>
      <c r="R12" s="493"/>
      <c r="S12" s="493"/>
      <c r="T12" s="493"/>
      <c r="U12" s="493"/>
      <c r="V12" s="493"/>
      <c r="W12" s="493"/>
      <c r="X12" s="493"/>
      <c r="Y12" s="493"/>
      <c r="Z12" s="493"/>
      <c r="AA12" s="493"/>
      <c r="AB12" s="493"/>
      <c r="AC12" s="493"/>
      <c r="AD12" s="493"/>
      <c r="AE12" s="493"/>
      <c r="AF12" s="493"/>
      <c r="AG12" s="493"/>
      <c r="AH12" s="493"/>
      <c r="AI12" s="493"/>
    </row>
    <row r="13" spans="1:35">
      <c r="A13" s="493"/>
      <c r="B13" s="493"/>
      <c r="C13" s="493"/>
      <c r="D13" s="493"/>
      <c r="E13" s="493"/>
      <c r="F13" s="493"/>
      <c r="G13" s="493"/>
      <c r="H13" s="493"/>
      <c r="I13" s="493"/>
      <c r="J13" s="493"/>
      <c r="K13" s="493"/>
      <c r="L13" s="493"/>
      <c r="M13" s="493"/>
      <c r="N13" s="493"/>
      <c r="O13" s="493"/>
      <c r="P13" s="493"/>
      <c r="Q13" s="493"/>
      <c r="R13" s="493"/>
      <c r="S13" s="493"/>
      <c r="T13" s="493"/>
      <c r="U13" s="493"/>
      <c r="V13" s="493"/>
      <c r="W13" s="493"/>
      <c r="X13" s="493"/>
      <c r="Y13" s="493"/>
      <c r="Z13" s="493"/>
      <c r="AA13" s="493"/>
      <c r="AB13" s="493"/>
      <c r="AC13" s="493"/>
      <c r="AD13" s="493"/>
      <c r="AE13" s="493"/>
      <c r="AF13" s="493"/>
      <c r="AG13" s="493"/>
      <c r="AH13" s="493"/>
      <c r="AI13" s="493"/>
    </row>
    <row r="14" spans="1:35">
      <c r="A14" s="493"/>
      <c r="B14" s="493"/>
      <c r="C14" s="493"/>
      <c r="D14" s="493"/>
      <c r="E14" s="493"/>
      <c r="F14" s="493"/>
      <c r="G14" s="493"/>
      <c r="H14" s="493"/>
      <c r="I14" s="493"/>
      <c r="J14" s="493"/>
      <c r="K14" s="493"/>
      <c r="L14" s="493"/>
      <c r="M14" s="493"/>
      <c r="N14" s="493"/>
      <c r="O14" s="493"/>
      <c r="P14" s="493"/>
      <c r="Q14" s="493"/>
      <c r="R14" s="493"/>
      <c r="S14" s="493"/>
      <c r="T14" s="493"/>
      <c r="U14" s="493"/>
      <c r="V14" s="493"/>
      <c r="W14" s="493"/>
      <c r="X14" s="493"/>
      <c r="Y14" s="493"/>
      <c r="Z14" s="493"/>
      <c r="AA14" s="493"/>
      <c r="AB14" s="493"/>
      <c r="AC14" s="493"/>
      <c r="AD14" s="493"/>
      <c r="AE14" s="493"/>
      <c r="AF14" s="493"/>
      <c r="AG14" s="493"/>
      <c r="AH14" s="493"/>
      <c r="AI14" s="493"/>
    </row>
    <row r="15" spans="1:35">
      <c r="A15" s="493"/>
      <c r="B15" s="493"/>
      <c r="C15" s="493"/>
      <c r="D15" s="493"/>
      <c r="E15" s="493"/>
      <c r="F15" s="493"/>
      <c r="G15" s="493"/>
      <c r="H15" s="493"/>
      <c r="I15" s="493"/>
      <c r="J15" s="493"/>
      <c r="K15" s="493"/>
      <c r="L15" s="493"/>
      <c r="M15" s="493"/>
      <c r="N15" s="493"/>
      <c r="O15" s="493"/>
      <c r="P15" s="493"/>
      <c r="Q15" s="493"/>
      <c r="R15" s="493"/>
      <c r="S15" s="493"/>
      <c r="T15" s="493"/>
      <c r="U15" s="493"/>
      <c r="V15" s="493"/>
      <c r="W15" s="493"/>
      <c r="X15" s="493"/>
      <c r="Y15" s="493"/>
      <c r="Z15" s="493"/>
      <c r="AA15" s="493"/>
      <c r="AB15" s="493"/>
      <c r="AC15" s="493"/>
      <c r="AD15" s="493"/>
      <c r="AE15" s="493"/>
      <c r="AF15" s="493"/>
      <c r="AG15" s="493"/>
      <c r="AH15" s="493"/>
      <c r="AI15" s="493"/>
    </row>
    <row r="16" spans="1:35">
      <c r="A16" s="493"/>
      <c r="B16" s="493"/>
      <c r="C16" s="493"/>
      <c r="D16" s="493"/>
      <c r="E16" s="493"/>
      <c r="F16" s="493"/>
      <c r="G16" s="493"/>
      <c r="H16" s="493"/>
      <c r="I16" s="493"/>
      <c r="J16" s="493"/>
      <c r="K16" s="493"/>
      <c r="L16" s="493"/>
      <c r="M16" s="493"/>
      <c r="N16" s="493"/>
      <c r="O16" s="493"/>
      <c r="P16" s="493"/>
      <c r="Q16" s="493"/>
      <c r="R16" s="493"/>
      <c r="S16" s="493"/>
      <c r="T16" s="493"/>
      <c r="U16" s="493"/>
      <c r="V16" s="493"/>
      <c r="W16" s="493"/>
      <c r="X16" s="493"/>
      <c r="Y16" s="493"/>
      <c r="Z16" s="493"/>
      <c r="AA16" s="493"/>
      <c r="AB16" s="493"/>
      <c r="AC16" s="493"/>
      <c r="AD16" s="493"/>
      <c r="AE16" s="493"/>
      <c r="AF16" s="493"/>
      <c r="AG16" s="493"/>
      <c r="AH16" s="493"/>
      <c r="AI16" s="493"/>
    </row>
    <row r="17" spans="1:35">
      <c r="A17" s="493"/>
      <c r="B17" s="493"/>
      <c r="C17" s="493"/>
      <c r="D17" s="493"/>
      <c r="E17" s="493"/>
      <c r="F17" s="493"/>
      <c r="G17" s="493"/>
      <c r="H17" s="493"/>
      <c r="I17" s="493"/>
      <c r="J17" s="493"/>
      <c r="K17" s="493"/>
      <c r="L17" s="493"/>
      <c r="M17" s="493"/>
      <c r="N17" s="493"/>
      <c r="O17" s="493"/>
      <c r="P17" s="493"/>
      <c r="Q17" s="493"/>
      <c r="R17" s="493"/>
      <c r="S17" s="493"/>
      <c r="T17" s="493"/>
      <c r="U17" s="493"/>
      <c r="V17" s="493"/>
      <c r="W17" s="493"/>
      <c r="X17" s="493"/>
      <c r="Y17" s="493"/>
      <c r="Z17" s="493"/>
      <c r="AA17" s="493"/>
      <c r="AB17" s="493"/>
      <c r="AC17" s="493"/>
      <c r="AD17" s="493"/>
      <c r="AE17" s="493"/>
      <c r="AF17" s="493"/>
      <c r="AG17" s="493"/>
      <c r="AH17" s="493"/>
      <c r="AI17" s="493"/>
    </row>
    <row r="18" spans="1:35" ht="15">
      <c r="A18" s="493"/>
      <c r="B18" s="493"/>
      <c r="C18" s="493"/>
      <c r="D18" s="493"/>
      <c r="E18" s="493"/>
      <c r="F18" s="493"/>
      <c r="G18" s="493"/>
      <c r="H18" s="493"/>
      <c r="I18" s="493"/>
      <c r="J18" s="493"/>
      <c r="K18" s="856" t="str">
        <f>IF(MasterSheet!$A$1=1, MasterSheet!C8,MasterSheet!B8)</f>
        <v>Površina (km²)</v>
      </c>
      <c r="L18" s="856"/>
      <c r="M18" s="856"/>
      <c r="N18" s="856"/>
      <c r="O18" s="497">
        <v>13812</v>
      </c>
      <c r="P18" s="493"/>
      <c r="Q18" s="493"/>
      <c r="R18" s="493"/>
      <c r="S18" s="493"/>
      <c r="T18" s="493"/>
      <c r="U18" s="493"/>
      <c r="V18" s="493"/>
      <c r="W18" s="493"/>
      <c r="X18" s="493"/>
      <c r="Y18" s="493"/>
      <c r="Z18" s="493"/>
      <c r="AA18" s="493"/>
      <c r="AB18" s="493"/>
      <c r="AC18" s="493"/>
      <c r="AD18" s="493"/>
      <c r="AE18" s="493"/>
      <c r="AF18" s="493"/>
      <c r="AG18" s="493"/>
      <c r="AH18" s="493"/>
      <c r="AI18" s="493"/>
    </row>
    <row r="19" spans="1:35" ht="15">
      <c r="A19" s="493"/>
      <c r="B19" s="493"/>
      <c r="C19" s="493"/>
      <c r="D19" s="493"/>
      <c r="E19" s="493"/>
      <c r="F19" s="493"/>
      <c r="G19" s="493"/>
      <c r="H19" s="493"/>
      <c r="I19" s="493"/>
      <c r="J19" s="493"/>
      <c r="K19" s="857" t="str">
        <f>IF(MasterSheet!$A$1=1, MasterSheet!C9,MasterSheet!B9)</f>
        <v>Broj stanovnika (Popis 2011)</v>
      </c>
      <c r="L19" s="857"/>
      <c r="M19" s="857"/>
      <c r="N19" s="857"/>
      <c r="O19" s="498">
        <v>625266</v>
      </c>
      <c r="P19" s="493"/>
      <c r="Q19" s="493"/>
      <c r="R19" s="493"/>
      <c r="S19" s="493"/>
      <c r="T19" s="493"/>
      <c r="U19" s="493"/>
      <c r="V19" s="493"/>
      <c r="W19" s="493"/>
      <c r="X19" s="493"/>
      <c r="Y19" s="493"/>
      <c r="Z19" s="493"/>
      <c r="AA19" s="493"/>
      <c r="AB19" s="493"/>
      <c r="AC19" s="493"/>
      <c r="AD19" s="493"/>
      <c r="AE19" s="493"/>
      <c r="AF19" s="493"/>
      <c r="AG19" s="493"/>
      <c r="AH19" s="493"/>
      <c r="AI19" s="493"/>
    </row>
    <row r="20" spans="1:35" ht="15">
      <c r="A20" s="493"/>
      <c r="B20" s="493"/>
      <c r="C20" s="493"/>
      <c r="D20" s="493"/>
      <c r="E20" s="493"/>
      <c r="F20" s="493"/>
      <c r="G20" s="493"/>
      <c r="H20" s="493"/>
      <c r="I20" s="493"/>
      <c r="J20" s="493"/>
      <c r="K20" s="493"/>
      <c r="L20" s="493"/>
      <c r="M20" s="493"/>
      <c r="N20" s="493"/>
      <c r="O20" s="499"/>
      <c r="P20" s="493"/>
      <c r="Q20" s="493"/>
      <c r="R20" s="493"/>
      <c r="S20" s="493"/>
      <c r="T20" s="493"/>
      <c r="U20" s="493"/>
      <c r="V20" s="493"/>
      <c r="W20" s="493"/>
      <c r="X20" s="493"/>
      <c r="Y20" s="493"/>
      <c r="Z20" s="493"/>
      <c r="AA20" s="493"/>
      <c r="AB20" s="493"/>
      <c r="AC20" s="493"/>
      <c r="AD20" s="493"/>
      <c r="AE20" s="493"/>
      <c r="AF20" s="493"/>
      <c r="AG20" s="493"/>
      <c r="AH20" s="493"/>
      <c r="AI20" s="493"/>
    </row>
    <row r="21" spans="1:35" ht="15">
      <c r="A21" s="493"/>
      <c r="B21" s="493"/>
      <c r="C21" s="493"/>
      <c r="D21" s="493"/>
      <c r="E21" s="493"/>
      <c r="F21" s="493"/>
      <c r="G21" s="493"/>
      <c r="H21" s="493"/>
      <c r="I21" s="493"/>
      <c r="J21" s="493"/>
      <c r="K21" s="856" t="str">
        <f>IF(MasterSheet!$A$1=1, MasterSheet!C10,MasterSheet!B10)</f>
        <v>Glavni grad</v>
      </c>
      <c r="L21" s="856"/>
      <c r="M21" s="856"/>
      <c r="N21" s="856"/>
      <c r="O21" s="500" t="s">
        <v>220</v>
      </c>
      <c r="P21" s="493"/>
      <c r="Q21" s="493"/>
      <c r="R21" s="493"/>
      <c r="S21" s="493"/>
      <c r="T21" s="493"/>
      <c r="U21" s="493"/>
      <c r="V21" s="493"/>
      <c r="W21" s="493"/>
      <c r="X21" s="493"/>
      <c r="Y21" s="493"/>
      <c r="Z21" s="493"/>
      <c r="AA21" s="493"/>
      <c r="AB21" s="493"/>
      <c r="AC21" s="493"/>
      <c r="AD21" s="493"/>
      <c r="AE21" s="493"/>
      <c r="AF21" s="493"/>
      <c r="AG21" s="493"/>
      <c r="AH21" s="493"/>
      <c r="AI21" s="493"/>
    </row>
    <row r="22" spans="1:35" ht="15">
      <c r="A22" s="493"/>
      <c r="B22" s="493"/>
      <c r="C22" s="493"/>
      <c r="D22" s="493"/>
      <c r="E22" s="493"/>
      <c r="F22" s="493"/>
      <c r="G22" s="493"/>
      <c r="H22" s="493"/>
      <c r="I22" s="493"/>
      <c r="J22" s="493"/>
      <c r="K22" s="857" t="str">
        <f>IF(MasterSheet!$A$1=1, MasterSheet!C11,MasterSheet!B11)</f>
        <v>Prijestonica</v>
      </c>
      <c r="L22" s="857"/>
      <c r="M22" s="857"/>
      <c r="N22" s="857"/>
      <c r="O22" s="501" t="s">
        <v>221</v>
      </c>
      <c r="P22" s="493"/>
      <c r="Q22" s="493"/>
      <c r="R22" s="493"/>
      <c r="S22" s="493"/>
      <c r="T22" s="493"/>
      <c r="U22" s="493"/>
      <c r="V22" s="493"/>
      <c r="W22" s="493"/>
      <c r="X22" s="493"/>
      <c r="Y22" s="493"/>
      <c r="Z22" s="493"/>
      <c r="AA22" s="493"/>
      <c r="AB22" s="493"/>
      <c r="AC22" s="493"/>
      <c r="AD22" s="493"/>
      <c r="AE22" s="493"/>
      <c r="AF22" s="493"/>
      <c r="AG22" s="493"/>
      <c r="AH22" s="493"/>
      <c r="AI22" s="493"/>
    </row>
    <row r="23" spans="1:35" ht="15">
      <c r="A23" s="493"/>
      <c r="B23" s="493"/>
      <c r="C23" s="493"/>
      <c r="D23" s="493"/>
      <c r="E23" s="493"/>
      <c r="F23" s="493"/>
      <c r="G23" s="493"/>
      <c r="H23" s="493"/>
      <c r="I23" s="493"/>
      <c r="J23" s="493"/>
      <c r="K23" s="493"/>
      <c r="L23" s="493"/>
      <c r="M23" s="493"/>
      <c r="N23" s="493"/>
      <c r="O23" s="499"/>
      <c r="P23" s="493"/>
      <c r="Q23" s="493"/>
      <c r="R23" s="493"/>
      <c r="S23" s="493"/>
      <c r="T23" s="493"/>
      <c r="U23" s="493"/>
      <c r="V23" s="493"/>
      <c r="W23" s="493"/>
      <c r="X23" s="493"/>
      <c r="Y23" s="493"/>
      <c r="Z23" s="493"/>
      <c r="AA23" s="493"/>
      <c r="AB23" s="493"/>
      <c r="AC23" s="493"/>
      <c r="AD23" s="493"/>
      <c r="AE23" s="493"/>
      <c r="AF23" s="493"/>
      <c r="AG23" s="493"/>
      <c r="AH23" s="493"/>
      <c r="AI23" s="493"/>
    </row>
    <row r="24" spans="1:35" ht="15.75">
      <c r="A24" s="493"/>
      <c r="B24" s="493"/>
      <c r="C24" s="493"/>
      <c r="D24" s="493"/>
      <c r="E24" s="493"/>
      <c r="F24" s="493"/>
      <c r="G24" s="493"/>
      <c r="H24" s="493"/>
      <c r="I24" s="493"/>
      <c r="J24" s="493"/>
      <c r="K24" s="857" t="str">
        <f>IF(MasterSheet!$A$1=1, MasterSheet!C12,MasterSheet!B12)</f>
        <v>Valuta</v>
      </c>
      <c r="L24" s="857"/>
      <c r="M24" s="857"/>
      <c r="N24" s="857"/>
      <c r="O24" s="500" t="s">
        <v>222</v>
      </c>
      <c r="P24" s="493"/>
      <c r="Q24" s="493"/>
      <c r="R24" s="493"/>
      <c r="S24" s="493"/>
      <c r="T24" s="493"/>
      <c r="U24" s="493"/>
      <c r="V24" s="493"/>
      <c r="W24" s="493"/>
      <c r="X24" s="493"/>
      <c r="Y24" s="493"/>
      <c r="Z24" s="493"/>
      <c r="AA24" s="493"/>
      <c r="AB24" s="493"/>
      <c r="AC24" s="493"/>
      <c r="AD24" s="493"/>
      <c r="AE24" s="493"/>
      <c r="AF24" s="493"/>
      <c r="AG24" s="493"/>
      <c r="AH24" s="493"/>
      <c r="AI24" s="493"/>
    </row>
    <row r="25" spans="1:35" ht="15">
      <c r="A25" s="493"/>
      <c r="B25" s="493"/>
      <c r="C25" s="493"/>
      <c r="D25" s="493"/>
      <c r="E25" s="493"/>
      <c r="F25" s="493"/>
      <c r="G25" s="493"/>
      <c r="H25" s="493"/>
      <c r="I25" s="493"/>
      <c r="J25" s="493"/>
      <c r="K25" s="493"/>
      <c r="L25" s="496"/>
      <c r="M25" s="496"/>
      <c r="N25" s="496"/>
      <c r="O25" s="502"/>
      <c r="P25" s="493"/>
      <c r="Q25" s="493"/>
      <c r="R25" s="493"/>
      <c r="S25" s="493"/>
      <c r="T25" s="493"/>
      <c r="U25" s="493"/>
      <c r="V25" s="493"/>
      <c r="W25" s="493"/>
      <c r="X25" s="493"/>
      <c r="Y25" s="493"/>
      <c r="Z25" s="493"/>
      <c r="AA25" s="493"/>
      <c r="AB25" s="493"/>
      <c r="AC25" s="493"/>
      <c r="AD25" s="493"/>
      <c r="AE25" s="493"/>
      <c r="AF25" s="493"/>
      <c r="AG25" s="493"/>
      <c r="AH25" s="493"/>
      <c r="AI25" s="493"/>
    </row>
    <row r="26" spans="1:35" ht="15">
      <c r="A26" s="493"/>
      <c r="B26" s="493"/>
      <c r="C26" s="493"/>
      <c r="D26" s="493"/>
      <c r="E26" s="493"/>
      <c r="F26" s="493"/>
      <c r="G26" s="493"/>
      <c r="H26" s="493"/>
      <c r="I26" s="493"/>
      <c r="J26" s="493"/>
      <c r="K26" s="856" t="str">
        <f>IF(MasterSheet!$A$1=1, MasterSheet!C13,MasterSheet!B13)</f>
        <v>BDP (mil. €)*</v>
      </c>
      <c r="L26" s="856"/>
      <c r="M26" s="856"/>
      <c r="N26" s="856"/>
      <c r="O26" s="669">
        <v>3493000000</v>
      </c>
      <c r="P26" s="493"/>
      <c r="Q26" s="493"/>
      <c r="R26" s="493"/>
      <c r="S26" s="493"/>
      <c r="T26" s="493"/>
      <c r="U26" s="493"/>
      <c r="V26" s="493"/>
      <c r="W26" s="493"/>
      <c r="X26" s="493"/>
      <c r="Y26" s="493"/>
      <c r="Z26" s="493"/>
      <c r="AA26" s="493"/>
      <c r="AB26" s="493"/>
      <c r="AC26" s="493"/>
      <c r="AD26" s="493"/>
      <c r="AE26" s="493"/>
      <c r="AF26" s="493"/>
      <c r="AG26" s="493"/>
      <c r="AH26" s="493"/>
      <c r="AI26" s="493"/>
    </row>
    <row r="27" spans="1:35" ht="15">
      <c r="A27" s="493"/>
      <c r="B27" s="493"/>
      <c r="C27" s="493"/>
      <c r="D27" s="493"/>
      <c r="E27" s="493"/>
      <c r="F27" s="493"/>
      <c r="G27" s="493"/>
      <c r="H27" s="493"/>
      <c r="I27" s="493"/>
      <c r="J27" s="493"/>
      <c r="K27" s="856" t="str">
        <f>IF(MasterSheet!$A$1=1, MasterSheet!C14,MasterSheet!B14)</f>
        <v>BDP per capita (€)*</v>
      </c>
      <c r="L27" s="856"/>
      <c r="M27" s="856"/>
      <c r="N27" s="856"/>
      <c r="O27" s="497">
        <f>O26/O19</f>
        <v>5586.4224186186357</v>
      </c>
      <c r="P27" s="493"/>
      <c r="Q27" s="493"/>
      <c r="R27" s="493"/>
      <c r="S27" s="493"/>
      <c r="T27" s="493"/>
      <c r="U27" s="493"/>
      <c r="V27" s="493"/>
      <c r="W27" s="493"/>
      <c r="X27" s="493"/>
      <c r="Y27" s="493"/>
      <c r="Z27" s="493"/>
      <c r="AA27" s="493"/>
      <c r="AB27" s="493"/>
      <c r="AC27" s="493"/>
      <c r="AD27" s="493"/>
      <c r="AE27" s="493"/>
      <c r="AF27" s="493"/>
      <c r="AG27" s="493"/>
      <c r="AH27" s="493"/>
      <c r="AI27" s="493"/>
    </row>
    <row r="28" spans="1:35" ht="15">
      <c r="A28" s="493"/>
      <c r="B28" s="493"/>
      <c r="C28" s="493"/>
      <c r="D28" s="493"/>
      <c r="E28" s="493"/>
      <c r="F28" s="493"/>
      <c r="G28" s="493"/>
      <c r="H28" s="493"/>
      <c r="I28" s="493"/>
      <c r="J28" s="493"/>
      <c r="K28" s="856" t="str">
        <f>IF(MasterSheet!$A$1=1, MasterSheet!C15,MasterSheet!B15)</f>
        <v xml:space="preserve">   Inflacija (%)</v>
      </c>
      <c r="L28" s="856"/>
      <c r="M28" s="856"/>
      <c r="N28" s="856"/>
      <c r="O28" s="670">
        <v>3.3</v>
      </c>
      <c r="P28" s="493"/>
      <c r="Q28" s="493"/>
      <c r="R28" s="493"/>
      <c r="S28" s="493"/>
      <c r="T28" s="493"/>
      <c r="U28" s="493"/>
      <c r="V28" s="493"/>
      <c r="W28" s="493"/>
      <c r="X28" s="493"/>
      <c r="Y28" s="493"/>
      <c r="Z28" s="493"/>
      <c r="AA28" s="493"/>
      <c r="AB28" s="493"/>
      <c r="AC28" s="493"/>
      <c r="AD28" s="493"/>
      <c r="AE28" s="493"/>
      <c r="AF28" s="493"/>
      <c r="AG28" s="493"/>
      <c r="AH28" s="493"/>
      <c r="AI28" s="493"/>
    </row>
    <row r="29" spans="1:35" ht="15">
      <c r="A29" s="493"/>
      <c r="B29" s="493"/>
      <c r="C29" s="493"/>
      <c r="D29" s="493"/>
      <c r="E29" s="493"/>
      <c r="F29" s="493"/>
      <c r="G29" s="493"/>
      <c r="H29" s="493"/>
      <c r="I29" s="493"/>
      <c r="J29" s="493"/>
      <c r="K29" s="856" t="str">
        <f>IF(MasterSheet!$A$1=1, MasterSheet!C16,MasterSheet!B16)</f>
        <v xml:space="preserve">   Javni dug (% BDP)</v>
      </c>
      <c r="L29" s="856"/>
      <c r="M29" s="856"/>
      <c r="N29" s="856"/>
      <c r="O29" s="670">
        <f>+'Public debt tab'!H42</f>
        <v>49.604924133982244</v>
      </c>
      <c r="P29" s="493"/>
      <c r="Q29" s="493"/>
      <c r="R29" s="493"/>
      <c r="S29" s="493"/>
      <c r="T29" s="493"/>
      <c r="U29" s="493"/>
      <c r="V29" s="493"/>
      <c r="W29" s="493"/>
      <c r="X29" s="493"/>
      <c r="Y29" s="493"/>
      <c r="Z29" s="493"/>
      <c r="AA29" s="493"/>
      <c r="AB29" s="493"/>
      <c r="AC29" s="493"/>
      <c r="AD29" s="493"/>
      <c r="AE29" s="493"/>
      <c r="AF29" s="493"/>
      <c r="AG29" s="493"/>
      <c r="AH29" s="493"/>
      <c r="AI29" s="493"/>
    </row>
    <row r="30" spans="1:35" ht="15">
      <c r="A30" s="493"/>
      <c r="B30" s="493"/>
      <c r="C30" s="493"/>
      <c r="D30" s="493"/>
      <c r="E30" s="493"/>
      <c r="F30" s="493"/>
      <c r="G30" s="493"/>
      <c r="H30" s="493"/>
      <c r="I30" s="493"/>
      <c r="J30" s="493"/>
      <c r="K30" s="857" t="str">
        <f>IF(MasterSheet!$A$1=1, MasterSheet!C17,MasterSheet!B17)</f>
        <v xml:space="preserve">   Javna potrošnja (% BDP)</v>
      </c>
      <c r="L30" s="857"/>
      <c r="M30" s="857"/>
      <c r="N30" s="857"/>
      <c r="O30" s="671">
        <f>+'Public expenditure_int'!R39</f>
        <v>43.044790751203379</v>
      </c>
      <c r="P30" s="493"/>
      <c r="Q30" s="493"/>
      <c r="R30" s="493"/>
      <c r="S30" s="493"/>
      <c r="T30" s="493"/>
      <c r="U30" s="493"/>
      <c r="V30" s="493"/>
      <c r="W30" s="493"/>
      <c r="X30" s="493"/>
      <c r="Y30" s="493"/>
      <c r="Z30" s="493"/>
      <c r="AA30" s="493"/>
      <c r="AB30" s="493"/>
      <c r="AC30" s="493"/>
      <c r="AD30" s="493"/>
      <c r="AE30" s="493"/>
      <c r="AF30" s="493"/>
      <c r="AG30" s="493"/>
      <c r="AH30" s="493"/>
      <c r="AI30" s="493"/>
    </row>
    <row r="31" spans="1:35" ht="15">
      <c r="A31" s="493"/>
      <c r="B31" s="493"/>
      <c r="C31" s="493"/>
      <c r="D31" s="493"/>
      <c r="E31" s="493"/>
      <c r="F31" s="493"/>
      <c r="G31" s="493"/>
      <c r="H31" s="493"/>
      <c r="I31" s="493"/>
      <c r="J31" s="493"/>
      <c r="K31" s="633"/>
      <c r="L31" s="634"/>
      <c r="M31" s="635"/>
      <c r="N31" s="635"/>
      <c r="O31" s="632"/>
      <c r="P31" s="493"/>
      <c r="Q31" s="493"/>
      <c r="R31" s="493"/>
      <c r="S31" s="493"/>
      <c r="T31" s="493"/>
      <c r="U31" s="493"/>
      <c r="V31" s="493"/>
      <c r="W31" s="493"/>
      <c r="X31" s="493"/>
      <c r="Y31" s="493"/>
      <c r="Z31" s="493"/>
      <c r="AA31" s="493"/>
      <c r="AB31" s="493"/>
      <c r="AC31" s="493"/>
      <c r="AD31" s="493"/>
      <c r="AE31" s="493"/>
      <c r="AF31" s="493"/>
      <c r="AG31" s="493"/>
      <c r="AH31" s="493"/>
      <c r="AI31" s="493"/>
    </row>
    <row r="32" spans="1:35" ht="15">
      <c r="A32" s="493"/>
      <c r="B32" s="493"/>
      <c r="C32" s="493"/>
      <c r="D32" s="493"/>
      <c r="E32" s="493"/>
      <c r="F32" s="493"/>
      <c r="G32" s="493"/>
      <c r="H32" s="493"/>
      <c r="I32" s="493"/>
      <c r="J32" s="493"/>
      <c r="K32" s="856" t="str">
        <f>IF(MasterSheet!$A$1=1, MasterSheet!C18,MasterSheet!B18)</f>
        <v>Prosječna neto zarada (€)</v>
      </c>
      <c r="L32" s="856"/>
      <c r="M32" s="856"/>
      <c r="N32" s="856"/>
      <c r="O32" s="497">
        <v>485</v>
      </c>
      <c r="P32" s="493"/>
      <c r="Q32" s="493"/>
      <c r="R32" s="493"/>
      <c r="S32" s="493"/>
      <c r="T32" s="493"/>
      <c r="U32" s="493"/>
      <c r="V32" s="493"/>
      <c r="W32" s="493"/>
      <c r="X32" s="493"/>
      <c r="Y32" s="493"/>
      <c r="Z32" s="493"/>
      <c r="AA32" s="493"/>
      <c r="AB32" s="493"/>
      <c r="AC32" s="493"/>
      <c r="AD32" s="493"/>
      <c r="AE32" s="493"/>
      <c r="AF32" s="493"/>
      <c r="AG32" s="493"/>
      <c r="AH32" s="493"/>
      <c r="AI32" s="493"/>
    </row>
    <row r="33" spans="1:35" ht="15">
      <c r="A33" s="493"/>
      <c r="B33" s="493"/>
      <c r="C33" s="493"/>
      <c r="D33" s="493"/>
      <c r="E33" s="493"/>
      <c r="F33" s="493"/>
      <c r="G33" s="493"/>
      <c r="H33" s="493"/>
      <c r="I33" s="493"/>
      <c r="J33" s="493"/>
      <c r="K33" s="857" t="str">
        <f>IF(MasterSheet!$A$1=1, MasterSheet!C19,MasterSheet!B19)</f>
        <v>Stopa nezaposlenosti (%)</v>
      </c>
      <c r="L33" s="857"/>
      <c r="M33" s="857"/>
      <c r="N33" s="857"/>
      <c r="O33" s="671">
        <v>14.1</v>
      </c>
      <c r="P33" s="493"/>
      <c r="Q33" s="493"/>
      <c r="R33" s="493"/>
      <c r="S33" s="493"/>
      <c r="T33" s="493"/>
      <c r="U33" s="493"/>
      <c r="V33" s="493"/>
      <c r="W33" s="493"/>
      <c r="X33" s="493"/>
      <c r="Y33" s="493"/>
      <c r="Z33" s="493"/>
      <c r="AA33" s="493"/>
      <c r="AB33" s="493"/>
      <c r="AC33" s="493"/>
      <c r="AD33" s="493"/>
      <c r="AE33" s="493"/>
      <c r="AF33" s="493"/>
      <c r="AG33" s="493"/>
      <c r="AH33" s="493"/>
      <c r="AI33" s="493"/>
    </row>
    <row r="34" spans="1:35">
      <c r="A34" s="493"/>
      <c r="B34" s="493"/>
      <c r="C34" s="493"/>
      <c r="D34" s="493"/>
      <c r="E34" s="493"/>
      <c r="F34" s="493"/>
      <c r="G34" s="493"/>
      <c r="H34" s="493"/>
      <c r="I34" s="493"/>
      <c r="J34" s="493"/>
      <c r="K34" s="503" t="str">
        <f>IF(MasterSheet!$A$1=1, MasterSheet!C21,MasterSheet!B21)</f>
        <v>Izvor: ZZZ, Monstat, Ministarstvo finansija</v>
      </c>
      <c r="L34" s="493"/>
      <c r="M34" s="493"/>
      <c r="N34" s="493"/>
      <c r="O34" s="504"/>
      <c r="P34" s="493"/>
      <c r="Q34" s="493"/>
      <c r="R34" s="493"/>
      <c r="S34" s="493"/>
      <c r="T34" s="493"/>
      <c r="U34" s="493"/>
      <c r="V34" s="493"/>
      <c r="W34" s="493"/>
      <c r="X34" s="493"/>
      <c r="Y34" s="493"/>
      <c r="Z34" s="493"/>
      <c r="AA34" s="493"/>
      <c r="AB34" s="493"/>
      <c r="AC34" s="493"/>
      <c r="AD34" s="493"/>
      <c r="AE34" s="493"/>
      <c r="AF34" s="493"/>
      <c r="AG34" s="493"/>
      <c r="AH34" s="493"/>
      <c r="AI34" s="493"/>
    </row>
    <row r="35" spans="1:35">
      <c r="A35" s="493"/>
      <c r="B35" s="493"/>
      <c r="C35" s="493"/>
      <c r="D35" s="493"/>
      <c r="E35" s="493"/>
      <c r="F35" s="493"/>
      <c r="G35" s="493"/>
      <c r="H35" s="493"/>
      <c r="I35" s="493"/>
      <c r="J35" s="493"/>
      <c r="K35" s="505" t="str">
        <f>IF(MasterSheet!$A$1=1, MasterSheet!B25,MasterSheet!B24)</f>
        <v>*podaci su procjena Ministarstva finansija</v>
      </c>
      <c r="L35" s="493"/>
      <c r="M35" s="493"/>
      <c r="N35" s="493"/>
      <c r="O35" s="493"/>
      <c r="P35" s="493"/>
      <c r="Q35" s="493"/>
      <c r="R35" s="493"/>
      <c r="S35" s="493"/>
      <c r="T35" s="493"/>
      <c r="U35" s="493"/>
      <c r="V35" s="493"/>
      <c r="W35" s="493"/>
      <c r="X35" s="493"/>
      <c r="Y35" s="493"/>
      <c r="Z35" s="493"/>
      <c r="AA35" s="493"/>
      <c r="AB35" s="493"/>
      <c r="AC35" s="493"/>
      <c r="AD35" s="493"/>
      <c r="AE35" s="493"/>
      <c r="AF35" s="493"/>
      <c r="AG35" s="493"/>
      <c r="AH35" s="493"/>
      <c r="AI35" s="493"/>
    </row>
    <row r="36" spans="1:35">
      <c r="A36" s="493"/>
      <c r="B36" s="493"/>
      <c r="C36" s="493"/>
      <c r="D36" s="493"/>
      <c r="E36" s="493"/>
      <c r="F36" s="493"/>
      <c r="G36" s="493"/>
      <c r="H36" s="493"/>
      <c r="I36" s="493"/>
      <c r="J36" s="493"/>
      <c r="K36" s="493"/>
      <c r="L36" s="493"/>
      <c r="M36" s="493"/>
      <c r="N36" s="493"/>
      <c r="O36" s="493"/>
      <c r="P36" s="493"/>
      <c r="Q36" s="493"/>
      <c r="R36" s="493"/>
      <c r="S36" s="493"/>
      <c r="T36" s="493"/>
      <c r="U36" s="493"/>
      <c r="V36" s="493"/>
      <c r="W36" s="493"/>
      <c r="X36" s="493"/>
      <c r="Y36" s="493"/>
      <c r="Z36" s="493"/>
      <c r="AA36" s="493"/>
      <c r="AB36" s="493"/>
      <c r="AC36" s="493"/>
      <c r="AD36" s="493"/>
      <c r="AE36" s="493"/>
      <c r="AF36" s="493"/>
      <c r="AG36" s="493"/>
      <c r="AH36" s="493"/>
      <c r="AI36" s="493"/>
    </row>
    <row r="37" spans="1:35">
      <c r="A37" s="493"/>
      <c r="B37" s="493"/>
      <c r="C37" s="493"/>
      <c r="D37" s="493"/>
      <c r="E37" s="493"/>
      <c r="F37" s="493"/>
      <c r="G37" s="493"/>
      <c r="H37" s="493"/>
      <c r="I37" s="493"/>
      <c r="J37" s="493"/>
      <c r="K37" s="493"/>
      <c r="L37" s="493"/>
      <c r="M37" s="493"/>
      <c r="N37" s="493"/>
      <c r="O37" s="493"/>
      <c r="P37" s="493"/>
      <c r="Q37" s="493"/>
      <c r="R37" s="493"/>
      <c r="S37" s="493"/>
      <c r="T37" s="493"/>
      <c r="U37" s="493"/>
      <c r="V37" s="493"/>
      <c r="W37" s="493"/>
      <c r="X37" s="493"/>
      <c r="Y37" s="493"/>
      <c r="Z37" s="493"/>
      <c r="AA37" s="493"/>
      <c r="AB37" s="493"/>
      <c r="AC37" s="493"/>
      <c r="AD37" s="493"/>
      <c r="AE37" s="493"/>
      <c r="AF37" s="493"/>
      <c r="AG37" s="493"/>
      <c r="AH37" s="493"/>
      <c r="AI37" s="493"/>
    </row>
    <row r="38" spans="1:35">
      <c r="A38" s="493"/>
      <c r="B38" s="493"/>
      <c r="C38" s="493"/>
      <c r="D38" s="493"/>
      <c r="E38" s="493"/>
      <c r="F38" s="493"/>
      <c r="G38" s="493"/>
      <c r="H38" s="493"/>
      <c r="I38" s="493"/>
      <c r="J38" s="493"/>
      <c r="K38" s="493"/>
      <c r="L38" s="493"/>
      <c r="M38" s="493"/>
      <c r="N38" s="493"/>
      <c r="O38" s="493"/>
      <c r="P38" s="493"/>
      <c r="Q38" s="493"/>
      <c r="R38" s="493"/>
      <c r="S38" s="493"/>
      <c r="T38" s="493"/>
      <c r="U38" s="493"/>
      <c r="V38" s="493"/>
      <c r="W38" s="493"/>
      <c r="X38" s="493"/>
      <c r="Y38" s="493"/>
      <c r="Z38" s="493"/>
      <c r="AA38" s="493"/>
      <c r="AB38" s="493"/>
      <c r="AC38" s="493"/>
      <c r="AD38" s="493"/>
      <c r="AE38" s="493"/>
      <c r="AF38" s="493"/>
      <c r="AG38" s="493"/>
      <c r="AH38" s="493"/>
      <c r="AI38" s="493"/>
    </row>
    <row r="39" spans="1:35">
      <c r="A39" s="493"/>
      <c r="B39" s="493"/>
      <c r="C39" s="493"/>
      <c r="D39" s="493"/>
      <c r="E39" s="493"/>
      <c r="F39" s="493"/>
      <c r="G39" s="493"/>
      <c r="H39" s="493"/>
      <c r="I39" s="493"/>
      <c r="J39" s="493"/>
      <c r="K39" s="493"/>
      <c r="L39" s="493"/>
      <c r="M39" s="493"/>
      <c r="N39" s="493"/>
      <c r="O39" s="493"/>
      <c r="P39" s="493"/>
      <c r="Q39" s="493"/>
      <c r="R39" s="493"/>
      <c r="S39" s="493"/>
      <c r="T39" s="493"/>
      <c r="U39" s="493"/>
      <c r="V39" s="493"/>
      <c r="W39" s="493"/>
      <c r="X39" s="493"/>
      <c r="Y39" s="493"/>
      <c r="Z39" s="493"/>
      <c r="AA39" s="493"/>
      <c r="AB39" s="493"/>
      <c r="AC39" s="493"/>
      <c r="AD39" s="493"/>
      <c r="AE39" s="493"/>
      <c r="AF39" s="493"/>
      <c r="AG39" s="493"/>
      <c r="AH39" s="493"/>
      <c r="AI39" s="493"/>
    </row>
    <row r="40" spans="1:35">
      <c r="A40" s="493"/>
      <c r="B40" s="493"/>
      <c r="C40" s="493"/>
      <c r="D40" s="493"/>
      <c r="E40" s="493"/>
      <c r="F40" s="493"/>
      <c r="G40" s="493"/>
      <c r="H40" s="493"/>
      <c r="I40" s="493"/>
      <c r="J40" s="493"/>
      <c r="K40" s="493" t="str">
        <f>IF(MasterSheet!$A$1=1,MasterSheet!C22,MasterSheet!B22)</f>
        <v>Ažurirano:</v>
      </c>
      <c r="L40" s="850">
        <v>41374</v>
      </c>
      <c r="M40" s="851"/>
      <c r="N40" s="493"/>
      <c r="O40" s="493"/>
      <c r="P40" s="493"/>
      <c r="Q40" s="493"/>
      <c r="R40" s="493"/>
      <c r="S40" s="493"/>
      <c r="T40" s="493"/>
      <c r="U40" s="493"/>
      <c r="V40" s="493"/>
      <c r="W40" s="493"/>
      <c r="X40" s="493"/>
      <c r="Y40" s="493"/>
      <c r="Z40" s="493"/>
      <c r="AA40" s="493"/>
      <c r="AB40" s="493"/>
      <c r="AC40" s="493"/>
      <c r="AD40" s="493"/>
      <c r="AE40" s="493"/>
      <c r="AF40" s="493"/>
      <c r="AG40" s="493"/>
      <c r="AH40" s="493"/>
      <c r="AI40" s="493"/>
    </row>
    <row r="41" spans="1:35">
      <c r="A41" s="493"/>
      <c r="B41" s="493"/>
      <c r="C41" s="493"/>
      <c r="D41" s="493"/>
      <c r="E41" s="493"/>
      <c r="F41" s="493"/>
      <c r="G41" s="493"/>
      <c r="H41" s="493"/>
      <c r="I41" s="493"/>
      <c r="J41" s="493"/>
      <c r="K41" s="493"/>
      <c r="L41" s="493"/>
      <c r="M41" s="493"/>
      <c r="N41" s="493"/>
      <c r="O41" s="493"/>
      <c r="P41" s="493"/>
      <c r="Q41" s="493"/>
      <c r="R41" s="493"/>
      <c r="S41" s="493"/>
      <c r="T41" s="493"/>
      <c r="U41" s="493"/>
      <c r="V41" s="493"/>
      <c r="W41" s="493"/>
      <c r="X41" s="493"/>
      <c r="Y41" s="493"/>
      <c r="Z41" s="493"/>
      <c r="AA41" s="493"/>
      <c r="AB41" s="493"/>
      <c r="AC41" s="493"/>
      <c r="AD41" s="493"/>
      <c r="AE41" s="493"/>
      <c r="AF41" s="493"/>
      <c r="AG41" s="493"/>
      <c r="AH41" s="493"/>
      <c r="AI41" s="493"/>
    </row>
    <row r="42" spans="1:35">
      <c r="A42" s="493"/>
      <c r="B42" s="493"/>
      <c r="C42" s="493"/>
      <c r="D42" s="493"/>
      <c r="E42" s="493"/>
      <c r="F42" s="493"/>
      <c r="G42" s="493"/>
      <c r="H42" s="493"/>
      <c r="I42" s="493"/>
      <c r="J42" s="493"/>
      <c r="K42" s="504" t="s">
        <v>425</v>
      </c>
      <c r="L42" s="493"/>
      <c r="M42" s="828" t="s">
        <v>426</v>
      </c>
      <c r="N42" s="493"/>
      <c r="O42" s="493"/>
      <c r="P42" s="493"/>
      <c r="Q42" s="493"/>
      <c r="R42" s="493"/>
      <c r="S42" s="493"/>
      <c r="T42" s="493"/>
      <c r="U42" s="493"/>
      <c r="V42" s="493"/>
      <c r="W42" s="493"/>
      <c r="X42" s="493"/>
      <c r="Y42" s="493"/>
      <c r="Z42" s="493"/>
      <c r="AA42" s="493"/>
      <c r="AB42" s="493"/>
      <c r="AC42" s="493"/>
      <c r="AD42" s="493"/>
      <c r="AE42" s="493"/>
      <c r="AF42" s="493"/>
      <c r="AG42" s="493"/>
      <c r="AH42" s="493"/>
      <c r="AI42" s="493"/>
    </row>
    <row r="43" spans="1:35">
      <c r="A43" s="493"/>
      <c r="B43" s="493"/>
      <c r="C43" s="493"/>
      <c r="D43" s="493"/>
      <c r="E43" s="493"/>
      <c r="F43" s="493"/>
      <c r="G43" s="493"/>
      <c r="H43" s="493"/>
      <c r="I43" s="493"/>
      <c r="J43" s="493"/>
      <c r="K43" s="493"/>
      <c r="L43" s="493"/>
      <c r="M43" s="493"/>
      <c r="N43" s="493"/>
      <c r="O43" s="493"/>
      <c r="P43" s="493"/>
      <c r="Q43" s="493"/>
      <c r="R43" s="493"/>
      <c r="S43" s="493"/>
      <c r="T43" s="493"/>
      <c r="U43" s="493"/>
      <c r="V43" s="493"/>
      <c r="W43" s="493"/>
      <c r="X43" s="493"/>
      <c r="Y43" s="493"/>
      <c r="Z43" s="493"/>
      <c r="AA43" s="493"/>
      <c r="AB43" s="493"/>
      <c r="AC43" s="493"/>
      <c r="AD43" s="493"/>
      <c r="AE43" s="493"/>
      <c r="AF43" s="493"/>
      <c r="AG43" s="493"/>
      <c r="AH43" s="493"/>
      <c r="AI43" s="493"/>
    </row>
    <row r="44" spans="1:35">
      <c r="A44" s="493"/>
      <c r="B44" s="493"/>
      <c r="C44" s="493"/>
      <c r="D44" s="493"/>
      <c r="E44" s="493"/>
      <c r="F44" s="493"/>
      <c r="G44" s="493"/>
      <c r="H44" s="493"/>
      <c r="I44" s="493"/>
      <c r="J44" s="493"/>
      <c r="K44" s="493"/>
      <c r="L44" s="493"/>
      <c r="M44" s="493"/>
      <c r="N44" s="493"/>
      <c r="O44" s="493"/>
      <c r="P44" s="493"/>
      <c r="Q44" s="493"/>
      <c r="R44" s="493"/>
      <c r="S44" s="493"/>
      <c r="T44" s="493"/>
      <c r="U44" s="493"/>
      <c r="V44" s="493"/>
      <c r="W44" s="493"/>
      <c r="X44" s="493"/>
      <c r="Y44" s="493"/>
      <c r="Z44" s="493"/>
      <c r="AA44" s="493"/>
      <c r="AB44" s="493"/>
      <c r="AC44" s="493"/>
      <c r="AD44" s="493"/>
      <c r="AE44" s="493"/>
      <c r="AF44" s="493"/>
      <c r="AG44" s="493"/>
      <c r="AH44" s="493"/>
      <c r="AI44" s="493"/>
    </row>
    <row r="45" spans="1:35">
      <c r="A45" s="493"/>
      <c r="B45" s="493"/>
      <c r="C45" s="493"/>
      <c r="D45" s="493"/>
      <c r="E45" s="493"/>
      <c r="F45" s="493"/>
      <c r="G45" s="493"/>
      <c r="H45" s="493"/>
      <c r="I45" s="493"/>
      <c r="J45" s="493"/>
      <c r="K45" s="493"/>
      <c r="L45" s="493"/>
      <c r="M45" s="493"/>
      <c r="N45" s="493"/>
      <c r="O45" s="493"/>
      <c r="P45" s="493"/>
      <c r="Q45" s="493"/>
      <c r="R45" s="493"/>
      <c r="S45" s="493"/>
      <c r="T45" s="493"/>
      <c r="U45" s="493"/>
      <c r="V45" s="493"/>
      <c r="W45" s="493"/>
      <c r="X45" s="493"/>
      <c r="Y45" s="493"/>
      <c r="Z45" s="493"/>
      <c r="AA45" s="493"/>
      <c r="AB45" s="493"/>
      <c r="AC45" s="493"/>
      <c r="AD45" s="493"/>
      <c r="AE45" s="493"/>
      <c r="AF45" s="493"/>
      <c r="AG45" s="493"/>
      <c r="AH45" s="493"/>
      <c r="AI45" s="493"/>
    </row>
    <row r="46" spans="1:35">
      <c r="A46" s="493"/>
      <c r="B46" s="493"/>
      <c r="C46" s="493"/>
      <c r="D46" s="493"/>
      <c r="E46" s="493"/>
      <c r="F46" s="493"/>
      <c r="G46" s="493"/>
      <c r="H46" s="493"/>
      <c r="I46" s="493"/>
      <c r="J46" s="493"/>
      <c r="K46" s="493"/>
      <c r="L46" s="493"/>
      <c r="M46" s="493"/>
      <c r="N46" s="493"/>
      <c r="O46" s="493"/>
      <c r="P46" s="493"/>
      <c r="Q46" s="493"/>
      <c r="R46" s="493"/>
      <c r="S46" s="493"/>
      <c r="T46" s="493"/>
      <c r="U46" s="493"/>
      <c r="V46" s="493"/>
      <c r="W46" s="493"/>
      <c r="X46" s="493"/>
      <c r="Y46" s="493"/>
      <c r="Z46" s="493"/>
      <c r="AA46" s="493"/>
      <c r="AB46" s="493"/>
      <c r="AC46" s="493"/>
      <c r="AD46" s="493"/>
      <c r="AE46" s="493"/>
      <c r="AF46" s="493"/>
      <c r="AG46" s="493"/>
      <c r="AH46" s="493"/>
      <c r="AI46" s="493"/>
    </row>
    <row r="47" spans="1:35">
      <c r="A47" s="493"/>
      <c r="B47" s="493"/>
      <c r="C47" s="493"/>
      <c r="D47" s="493"/>
      <c r="E47" s="493"/>
      <c r="F47" s="493"/>
      <c r="G47" s="493"/>
      <c r="H47" s="493"/>
      <c r="I47" s="493"/>
      <c r="J47" s="493"/>
      <c r="K47" s="493"/>
      <c r="L47" s="493"/>
      <c r="M47" s="493"/>
      <c r="N47" s="493"/>
      <c r="O47" s="493"/>
      <c r="P47" s="493"/>
      <c r="Q47" s="493"/>
      <c r="R47" s="493"/>
      <c r="S47" s="493"/>
      <c r="T47" s="493"/>
      <c r="U47" s="493"/>
      <c r="V47" s="493"/>
      <c r="W47" s="493"/>
      <c r="X47" s="493"/>
      <c r="Y47" s="493"/>
      <c r="Z47" s="493"/>
      <c r="AA47" s="493"/>
      <c r="AB47" s="493"/>
      <c r="AC47" s="493"/>
      <c r="AD47" s="493"/>
      <c r="AE47" s="493"/>
      <c r="AF47" s="493"/>
      <c r="AG47" s="493"/>
      <c r="AH47" s="493"/>
      <c r="AI47" s="493"/>
    </row>
    <row r="48" spans="1:35">
      <c r="A48" s="493"/>
      <c r="B48" s="493"/>
      <c r="C48" s="493"/>
      <c r="D48" s="493"/>
      <c r="E48" s="493"/>
      <c r="F48" s="493"/>
      <c r="G48" s="493"/>
      <c r="H48" s="493"/>
      <c r="I48" s="493"/>
      <c r="J48" s="493"/>
      <c r="K48" s="493"/>
      <c r="L48" s="493"/>
      <c r="M48" s="493"/>
      <c r="N48" s="493"/>
      <c r="O48" s="493"/>
      <c r="P48" s="493"/>
      <c r="Q48" s="493"/>
      <c r="R48" s="493"/>
      <c r="S48" s="493"/>
      <c r="T48" s="493"/>
      <c r="U48" s="493"/>
      <c r="V48" s="493"/>
      <c r="W48" s="493"/>
      <c r="X48" s="493"/>
      <c r="Y48" s="493"/>
      <c r="Z48" s="493"/>
      <c r="AA48" s="493"/>
      <c r="AB48" s="493"/>
      <c r="AC48" s="493"/>
      <c r="AD48" s="493"/>
      <c r="AE48" s="493"/>
      <c r="AF48" s="493"/>
      <c r="AG48" s="493"/>
      <c r="AH48" s="493"/>
      <c r="AI48" s="493"/>
    </row>
    <row r="49" spans="1:35">
      <c r="A49" s="493"/>
      <c r="B49" s="493"/>
      <c r="C49" s="493"/>
      <c r="D49" s="493"/>
      <c r="E49" s="493"/>
      <c r="F49" s="493"/>
      <c r="G49" s="493"/>
      <c r="H49" s="493"/>
      <c r="I49" s="493"/>
      <c r="J49" s="493"/>
      <c r="K49" s="493"/>
      <c r="L49" s="493"/>
      <c r="M49" s="493"/>
      <c r="N49" s="493"/>
      <c r="O49" s="493"/>
      <c r="P49" s="493"/>
      <c r="Q49" s="493"/>
      <c r="R49" s="493"/>
      <c r="S49" s="493"/>
      <c r="T49" s="493"/>
      <c r="U49" s="493"/>
      <c r="V49" s="493"/>
      <c r="W49" s="493"/>
      <c r="X49" s="493"/>
      <c r="Y49" s="493"/>
      <c r="Z49" s="493"/>
      <c r="AA49" s="493"/>
      <c r="AB49" s="493"/>
      <c r="AC49" s="493"/>
      <c r="AD49" s="493"/>
      <c r="AE49" s="493"/>
      <c r="AF49" s="493"/>
      <c r="AG49" s="493"/>
      <c r="AH49" s="493"/>
      <c r="AI49" s="493"/>
    </row>
    <row r="50" spans="1:35">
      <c r="A50" s="493"/>
      <c r="B50" s="493"/>
      <c r="C50" s="493"/>
      <c r="D50" s="493"/>
      <c r="E50" s="493"/>
      <c r="F50" s="493"/>
      <c r="G50" s="493"/>
      <c r="H50" s="493"/>
      <c r="I50" s="493"/>
      <c r="J50" s="493"/>
      <c r="K50" s="493"/>
      <c r="L50" s="493"/>
      <c r="M50" s="493"/>
      <c r="N50" s="493"/>
      <c r="O50" s="493"/>
      <c r="P50" s="493"/>
      <c r="Q50" s="493"/>
      <c r="R50" s="493"/>
      <c r="S50" s="493"/>
      <c r="T50" s="493"/>
      <c r="U50" s="493"/>
      <c r="V50" s="493"/>
      <c r="W50" s="493"/>
      <c r="X50" s="493"/>
      <c r="Y50" s="493"/>
      <c r="Z50" s="493"/>
      <c r="AA50" s="493"/>
      <c r="AB50" s="493"/>
      <c r="AC50" s="493"/>
      <c r="AD50" s="493"/>
      <c r="AE50" s="493"/>
      <c r="AF50" s="493"/>
      <c r="AG50" s="493"/>
      <c r="AH50" s="493"/>
      <c r="AI50" s="493"/>
    </row>
    <row r="51" spans="1:35">
      <c r="A51" s="493"/>
      <c r="B51" s="493"/>
      <c r="C51" s="493"/>
      <c r="D51" s="493"/>
      <c r="E51" s="493"/>
      <c r="F51" s="493"/>
      <c r="G51" s="493"/>
      <c r="H51" s="493"/>
      <c r="I51" s="493"/>
      <c r="J51" s="493"/>
      <c r="K51" s="493"/>
      <c r="L51" s="493"/>
      <c r="M51" s="493"/>
      <c r="N51" s="493"/>
      <c r="O51" s="493"/>
      <c r="P51" s="493"/>
      <c r="Q51" s="493"/>
      <c r="R51" s="493"/>
      <c r="S51" s="493"/>
      <c r="T51" s="493"/>
      <c r="U51" s="493"/>
      <c r="V51" s="493"/>
      <c r="W51" s="493"/>
      <c r="X51" s="493"/>
      <c r="Y51" s="493"/>
      <c r="Z51" s="493"/>
      <c r="AA51" s="493"/>
      <c r="AB51" s="493"/>
      <c r="AC51" s="493"/>
      <c r="AD51" s="493"/>
      <c r="AE51" s="493"/>
      <c r="AF51" s="493"/>
      <c r="AG51" s="493"/>
      <c r="AH51" s="493"/>
      <c r="AI51" s="493"/>
    </row>
    <row r="52" spans="1:35">
      <c r="A52" s="493"/>
      <c r="B52" s="493"/>
      <c r="C52" s="493"/>
      <c r="D52" s="493"/>
      <c r="E52" s="493"/>
      <c r="F52" s="493"/>
      <c r="G52" s="493"/>
      <c r="H52" s="493"/>
      <c r="I52" s="493"/>
      <c r="J52" s="493"/>
      <c r="K52" s="493"/>
      <c r="L52" s="493"/>
      <c r="M52" s="493"/>
      <c r="N52" s="493"/>
      <c r="O52" s="493"/>
      <c r="P52" s="493"/>
      <c r="Q52" s="493"/>
      <c r="R52" s="493"/>
      <c r="S52" s="493"/>
      <c r="T52" s="493"/>
      <c r="U52" s="493"/>
      <c r="V52" s="493"/>
      <c r="W52" s="493"/>
      <c r="X52" s="493"/>
      <c r="Y52" s="493"/>
      <c r="Z52" s="493"/>
      <c r="AA52" s="493"/>
      <c r="AB52" s="493"/>
      <c r="AC52" s="493"/>
      <c r="AD52" s="493"/>
      <c r="AE52" s="493"/>
      <c r="AF52" s="493"/>
      <c r="AG52" s="493"/>
      <c r="AH52" s="493"/>
      <c r="AI52" s="493"/>
    </row>
    <row r="53" spans="1:35">
      <c r="A53" s="493"/>
      <c r="B53" s="493"/>
      <c r="C53" s="493"/>
      <c r="D53" s="493"/>
      <c r="E53" s="493"/>
      <c r="F53" s="493"/>
      <c r="G53" s="493"/>
      <c r="H53" s="493"/>
      <c r="I53" s="493"/>
      <c r="J53" s="493"/>
      <c r="K53" s="493"/>
      <c r="L53" s="493"/>
      <c r="M53" s="493"/>
      <c r="N53" s="493"/>
      <c r="O53" s="493"/>
      <c r="P53" s="493"/>
      <c r="Q53" s="493"/>
      <c r="R53" s="493"/>
      <c r="S53" s="493"/>
      <c r="T53" s="493"/>
      <c r="U53" s="493"/>
      <c r="V53" s="493"/>
      <c r="W53" s="493"/>
      <c r="X53" s="493"/>
      <c r="Y53" s="493"/>
      <c r="Z53" s="493"/>
      <c r="AA53" s="493"/>
      <c r="AB53" s="493"/>
      <c r="AC53" s="493"/>
      <c r="AD53" s="493"/>
      <c r="AE53" s="493"/>
      <c r="AF53" s="493"/>
      <c r="AG53" s="493"/>
      <c r="AH53" s="493"/>
      <c r="AI53" s="493"/>
    </row>
    <row r="54" spans="1:35">
      <c r="A54" s="493"/>
      <c r="B54" s="493"/>
      <c r="C54" s="493"/>
      <c r="D54" s="493"/>
      <c r="E54" s="493"/>
      <c r="F54" s="493"/>
      <c r="G54" s="493"/>
      <c r="H54" s="493"/>
      <c r="I54" s="493"/>
      <c r="J54" s="493"/>
      <c r="K54" s="493"/>
      <c r="L54" s="493"/>
      <c r="M54" s="493"/>
      <c r="N54" s="493"/>
      <c r="O54" s="493"/>
      <c r="P54" s="493"/>
      <c r="Q54" s="493"/>
      <c r="R54" s="493"/>
      <c r="S54" s="493"/>
      <c r="T54" s="493"/>
      <c r="U54" s="493"/>
      <c r="V54" s="493"/>
      <c r="W54" s="493"/>
      <c r="X54" s="493"/>
      <c r="Y54" s="493"/>
      <c r="Z54" s="493"/>
      <c r="AA54" s="493"/>
      <c r="AB54" s="493"/>
      <c r="AC54" s="493"/>
      <c r="AD54" s="493"/>
      <c r="AE54" s="493"/>
      <c r="AF54" s="493"/>
      <c r="AG54" s="493"/>
      <c r="AH54" s="493"/>
      <c r="AI54" s="493"/>
    </row>
    <row r="55" spans="1:35">
      <c r="A55" s="493"/>
      <c r="B55" s="493"/>
      <c r="C55" s="493"/>
      <c r="D55" s="493"/>
      <c r="E55" s="493"/>
      <c r="F55" s="493"/>
      <c r="G55" s="493"/>
      <c r="H55" s="493"/>
      <c r="I55" s="493"/>
      <c r="J55" s="493"/>
      <c r="K55" s="493"/>
      <c r="L55" s="493"/>
      <c r="M55" s="493"/>
      <c r="N55" s="493"/>
      <c r="O55" s="493"/>
      <c r="P55" s="493"/>
      <c r="Q55" s="493"/>
      <c r="R55" s="493"/>
      <c r="S55" s="493"/>
      <c r="T55" s="493"/>
      <c r="U55" s="493"/>
      <c r="V55" s="493"/>
      <c r="W55" s="493"/>
      <c r="X55" s="493"/>
      <c r="Y55" s="493"/>
      <c r="Z55" s="493"/>
      <c r="AA55" s="493"/>
      <c r="AB55" s="493"/>
      <c r="AC55" s="493"/>
      <c r="AD55" s="493"/>
      <c r="AE55" s="493"/>
      <c r="AF55" s="493"/>
      <c r="AG55" s="493"/>
      <c r="AH55" s="493"/>
      <c r="AI55" s="493"/>
    </row>
    <row r="56" spans="1:35">
      <c r="A56" s="493"/>
      <c r="B56" s="493"/>
      <c r="C56" s="493"/>
      <c r="D56" s="493"/>
      <c r="E56" s="493"/>
      <c r="F56" s="493"/>
      <c r="G56" s="493"/>
      <c r="H56" s="493"/>
      <c r="I56" s="493"/>
      <c r="J56" s="493"/>
      <c r="K56" s="493"/>
      <c r="L56" s="493"/>
      <c r="M56" s="493"/>
      <c r="N56" s="493"/>
      <c r="O56" s="493"/>
      <c r="P56" s="493"/>
      <c r="Q56" s="493"/>
      <c r="R56" s="493"/>
      <c r="S56" s="493"/>
      <c r="T56" s="493"/>
      <c r="U56" s="493"/>
      <c r="V56" s="493"/>
      <c r="W56" s="493"/>
      <c r="X56" s="493"/>
      <c r="Y56" s="493"/>
      <c r="Z56" s="493"/>
      <c r="AA56" s="493"/>
      <c r="AB56" s="493"/>
      <c r="AC56" s="493"/>
      <c r="AD56" s="493"/>
      <c r="AE56" s="493"/>
      <c r="AF56" s="493"/>
      <c r="AG56" s="493"/>
      <c r="AH56" s="493"/>
      <c r="AI56" s="493"/>
    </row>
    <row r="57" spans="1:35">
      <c r="A57" s="493"/>
      <c r="B57" s="493"/>
      <c r="C57" s="493"/>
      <c r="D57" s="493"/>
      <c r="E57" s="493"/>
      <c r="F57" s="493"/>
      <c r="G57" s="493"/>
      <c r="H57" s="493"/>
      <c r="I57" s="493"/>
      <c r="J57" s="493"/>
      <c r="K57" s="493"/>
      <c r="L57" s="493"/>
      <c r="M57" s="493"/>
      <c r="N57" s="493"/>
      <c r="O57" s="493"/>
      <c r="P57" s="493"/>
      <c r="Q57" s="493"/>
      <c r="R57" s="493"/>
      <c r="S57" s="493"/>
      <c r="T57" s="493"/>
      <c r="U57" s="493"/>
      <c r="V57" s="493"/>
      <c r="W57" s="493"/>
      <c r="X57" s="493"/>
      <c r="Y57" s="493"/>
      <c r="Z57" s="493"/>
      <c r="AA57" s="493"/>
      <c r="AB57" s="493"/>
      <c r="AC57" s="493"/>
      <c r="AD57" s="493"/>
      <c r="AE57" s="493"/>
      <c r="AF57" s="493"/>
      <c r="AG57" s="493"/>
      <c r="AH57" s="493"/>
      <c r="AI57" s="493"/>
    </row>
    <row r="58" spans="1:35">
      <c r="A58" s="493"/>
      <c r="B58" s="493"/>
      <c r="C58" s="493"/>
      <c r="D58" s="493"/>
      <c r="E58" s="493"/>
      <c r="F58" s="493"/>
      <c r="G58" s="493"/>
      <c r="H58" s="493"/>
      <c r="I58" s="493"/>
      <c r="J58" s="493"/>
      <c r="K58" s="493"/>
      <c r="L58" s="493"/>
      <c r="M58" s="493"/>
      <c r="N58" s="493"/>
      <c r="O58" s="493"/>
      <c r="P58" s="493"/>
      <c r="Q58" s="493"/>
      <c r="R58" s="493"/>
      <c r="S58" s="493"/>
      <c r="T58" s="493"/>
      <c r="U58" s="493"/>
      <c r="V58" s="493"/>
      <c r="W58" s="493"/>
      <c r="X58" s="493"/>
      <c r="Y58" s="493"/>
      <c r="Z58" s="493"/>
      <c r="AA58" s="493"/>
      <c r="AB58" s="493"/>
      <c r="AC58" s="493"/>
      <c r="AD58" s="493"/>
      <c r="AE58" s="493"/>
      <c r="AF58" s="493"/>
      <c r="AG58" s="493"/>
      <c r="AH58" s="493"/>
      <c r="AI58" s="493"/>
    </row>
    <row r="59" spans="1:35">
      <c r="A59" s="493"/>
      <c r="B59" s="493"/>
      <c r="C59" s="493"/>
      <c r="D59" s="493"/>
      <c r="E59" s="493"/>
      <c r="F59" s="493"/>
      <c r="G59" s="493"/>
      <c r="H59" s="493"/>
      <c r="I59" s="493"/>
      <c r="J59" s="493"/>
      <c r="K59" s="493"/>
      <c r="L59" s="493"/>
      <c r="M59" s="493"/>
      <c r="N59" s="493"/>
      <c r="O59" s="493"/>
      <c r="P59" s="493"/>
      <c r="Q59" s="493"/>
      <c r="R59" s="493"/>
      <c r="S59" s="493"/>
      <c r="T59" s="493"/>
      <c r="U59" s="493"/>
      <c r="V59" s="493"/>
      <c r="W59" s="493"/>
      <c r="X59" s="493"/>
      <c r="Y59" s="493"/>
      <c r="Z59" s="493"/>
      <c r="AA59" s="493"/>
      <c r="AB59" s="493"/>
      <c r="AC59" s="493"/>
      <c r="AD59" s="493"/>
      <c r="AE59" s="493"/>
      <c r="AF59" s="493"/>
      <c r="AG59" s="493"/>
      <c r="AH59" s="493"/>
      <c r="AI59" s="493"/>
    </row>
    <row r="60" spans="1:35">
      <c r="A60" s="493"/>
      <c r="B60" s="493"/>
      <c r="C60" s="493"/>
      <c r="D60" s="493"/>
      <c r="E60" s="493"/>
      <c r="F60" s="493"/>
      <c r="G60" s="493"/>
      <c r="H60" s="493"/>
      <c r="I60" s="493"/>
      <c r="J60" s="493"/>
      <c r="K60" s="493"/>
      <c r="L60" s="493"/>
      <c r="M60" s="493"/>
      <c r="N60" s="493"/>
      <c r="O60" s="493"/>
      <c r="P60" s="493"/>
      <c r="Q60" s="493"/>
      <c r="R60" s="493"/>
      <c r="S60" s="493"/>
      <c r="T60" s="493"/>
      <c r="U60" s="493"/>
      <c r="V60" s="493"/>
      <c r="W60" s="493"/>
      <c r="X60" s="493"/>
      <c r="Y60" s="493"/>
      <c r="Z60" s="493"/>
      <c r="AA60" s="493"/>
      <c r="AB60" s="493"/>
      <c r="AC60" s="493"/>
      <c r="AD60" s="493"/>
      <c r="AE60" s="493"/>
      <c r="AF60" s="493"/>
      <c r="AG60" s="493"/>
      <c r="AH60" s="493"/>
      <c r="AI60" s="493"/>
    </row>
    <row r="61" spans="1:35">
      <c r="A61" s="493"/>
      <c r="B61" s="493"/>
      <c r="C61" s="493"/>
      <c r="D61" s="493"/>
      <c r="E61" s="493"/>
      <c r="F61" s="493"/>
      <c r="G61" s="493"/>
      <c r="H61" s="493"/>
      <c r="I61" s="493"/>
      <c r="J61" s="493"/>
      <c r="K61" s="493"/>
      <c r="L61" s="493"/>
      <c r="M61" s="493"/>
      <c r="N61" s="493"/>
      <c r="O61" s="493"/>
      <c r="P61" s="493"/>
      <c r="Q61" s="493"/>
      <c r="R61" s="493"/>
      <c r="S61" s="493"/>
      <c r="T61" s="493"/>
      <c r="U61" s="493"/>
      <c r="V61" s="493"/>
      <c r="W61" s="493"/>
      <c r="X61" s="493"/>
      <c r="Y61" s="493"/>
      <c r="Z61" s="493"/>
      <c r="AA61" s="493"/>
      <c r="AB61" s="493"/>
      <c r="AC61" s="493"/>
      <c r="AD61" s="493"/>
      <c r="AE61" s="493"/>
      <c r="AF61" s="493"/>
      <c r="AG61" s="493"/>
      <c r="AH61" s="493"/>
      <c r="AI61" s="493"/>
    </row>
    <row r="62" spans="1:35">
      <c r="A62" s="493"/>
      <c r="B62" s="493"/>
      <c r="C62" s="493"/>
      <c r="D62" s="493"/>
      <c r="E62" s="493"/>
      <c r="F62" s="493"/>
      <c r="G62" s="493"/>
      <c r="H62" s="493"/>
      <c r="I62" s="493"/>
      <c r="J62" s="493"/>
      <c r="K62" s="493"/>
      <c r="L62" s="493"/>
      <c r="M62" s="493"/>
      <c r="N62" s="493"/>
      <c r="O62" s="493"/>
      <c r="P62" s="493"/>
      <c r="Q62" s="493"/>
      <c r="R62" s="493"/>
      <c r="S62" s="493"/>
      <c r="T62" s="493"/>
      <c r="U62" s="493"/>
      <c r="V62" s="493"/>
      <c r="W62" s="493"/>
      <c r="X62" s="493"/>
      <c r="Y62" s="493"/>
      <c r="Z62" s="493"/>
      <c r="AA62" s="493"/>
      <c r="AB62" s="493"/>
      <c r="AC62" s="493"/>
      <c r="AD62" s="493"/>
      <c r="AE62" s="493"/>
      <c r="AF62" s="493"/>
      <c r="AG62" s="493"/>
      <c r="AH62" s="493"/>
      <c r="AI62" s="493"/>
    </row>
    <row r="63" spans="1:35">
      <c r="A63" s="493"/>
      <c r="B63" s="493"/>
      <c r="C63" s="493"/>
      <c r="D63" s="493"/>
      <c r="E63" s="493"/>
      <c r="F63" s="493"/>
      <c r="G63" s="493"/>
      <c r="H63" s="493"/>
      <c r="I63" s="493"/>
      <c r="J63" s="493"/>
      <c r="K63" s="493"/>
      <c r="L63" s="493"/>
      <c r="M63" s="493"/>
      <c r="N63" s="493"/>
      <c r="O63" s="493"/>
      <c r="P63" s="493"/>
      <c r="Q63" s="493"/>
      <c r="R63" s="493"/>
      <c r="S63" s="493"/>
      <c r="T63" s="493"/>
      <c r="U63" s="493"/>
      <c r="V63" s="493"/>
      <c r="W63" s="493"/>
      <c r="X63" s="493"/>
      <c r="Y63" s="493"/>
      <c r="Z63" s="493"/>
      <c r="AA63" s="493"/>
      <c r="AB63" s="493"/>
      <c r="AC63" s="493"/>
      <c r="AD63" s="493"/>
      <c r="AE63" s="493"/>
      <c r="AF63" s="493"/>
      <c r="AG63" s="493"/>
      <c r="AH63" s="493"/>
      <c r="AI63" s="493"/>
    </row>
    <row r="64" spans="1:35">
      <c r="A64" s="493"/>
      <c r="B64" s="493"/>
      <c r="C64" s="493"/>
      <c r="D64" s="493"/>
      <c r="E64" s="493"/>
      <c r="F64" s="493"/>
      <c r="G64" s="493"/>
      <c r="H64" s="493"/>
      <c r="I64" s="493"/>
      <c r="J64" s="493"/>
      <c r="K64" s="493"/>
      <c r="L64" s="493"/>
      <c r="M64" s="493"/>
      <c r="N64" s="493"/>
      <c r="O64" s="493"/>
      <c r="P64" s="493"/>
      <c r="Q64" s="493"/>
      <c r="R64" s="493"/>
      <c r="S64" s="493"/>
      <c r="T64" s="493"/>
      <c r="U64" s="493"/>
      <c r="V64" s="493"/>
      <c r="W64" s="493"/>
      <c r="X64" s="493"/>
      <c r="Y64" s="493"/>
      <c r="Z64" s="493"/>
      <c r="AA64" s="493"/>
      <c r="AB64" s="493"/>
      <c r="AC64" s="493"/>
      <c r="AD64" s="493"/>
      <c r="AE64" s="493"/>
      <c r="AF64" s="493"/>
      <c r="AG64" s="493"/>
      <c r="AH64" s="493"/>
      <c r="AI64" s="493"/>
    </row>
    <row r="65" spans="1:35">
      <c r="A65" s="493"/>
      <c r="B65" s="493"/>
      <c r="C65" s="493"/>
      <c r="D65" s="493"/>
      <c r="E65" s="493"/>
      <c r="F65" s="493"/>
      <c r="G65" s="493"/>
      <c r="H65" s="493"/>
      <c r="I65" s="493"/>
      <c r="J65" s="493"/>
      <c r="K65" s="493"/>
      <c r="L65" s="493"/>
      <c r="M65" s="493"/>
      <c r="N65" s="493"/>
      <c r="O65" s="493"/>
      <c r="P65" s="493"/>
      <c r="Q65" s="493"/>
      <c r="R65" s="493"/>
      <c r="S65" s="493"/>
      <c r="T65" s="493"/>
      <c r="U65" s="493"/>
      <c r="V65" s="493"/>
      <c r="W65" s="493"/>
      <c r="X65" s="493"/>
      <c r="Y65" s="493"/>
      <c r="Z65" s="493"/>
      <c r="AA65" s="493"/>
      <c r="AB65" s="493"/>
      <c r="AC65" s="493"/>
      <c r="AD65" s="493"/>
      <c r="AE65" s="493"/>
      <c r="AF65" s="493"/>
      <c r="AG65" s="493"/>
      <c r="AH65" s="493"/>
      <c r="AI65" s="493"/>
    </row>
    <row r="66" spans="1:35">
      <c r="A66" s="493"/>
      <c r="B66" s="493"/>
      <c r="C66" s="493"/>
      <c r="D66" s="493"/>
      <c r="E66" s="493"/>
      <c r="F66" s="493"/>
      <c r="G66" s="493"/>
      <c r="H66" s="493"/>
      <c r="I66" s="493"/>
      <c r="J66" s="493"/>
      <c r="K66" s="493"/>
      <c r="L66" s="493"/>
      <c r="M66" s="493"/>
      <c r="N66" s="493"/>
      <c r="O66" s="493"/>
      <c r="P66" s="493"/>
      <c r="Q66" s="493"/>
      <c r="R66" s="493"/>
      <c r="S66" s="493"/>
      <c r="T66" s="493"/>
      <c r="U66" s="493"/>
      <c r="V66" s="493"/>
      <c r="W66" s="493"/>
      <c r="X66" s="493"/>
      <c r="Y66" s="493"/>
      <c r="Z66" s="493"/>
      <c r="AA66" s="493"/>
      <c r="AB66" s="493"/>
      <c r="AC66" s="493"/>
      <c r="AD66" s="493"/>
      <c r="AE66" s="493"/>
      <c r="AF66" s="493"/>
      <c r="AG66" s="493"/>
      <c r="AH66" s="493"/>
      <c r="AI66" s="493"/>
    </row>
    <row r="67" spans="1:35">
      <c r="A67" s="493"/>
      <c r="B67" s="493"/>
      <c r="C67" s="493"/>
      <c r="D67" s="493"/>
      <c r="E67" s="493"/>
      <c r="F67" s="493"/>
      <c r="G67" s="493"/>
      <c r="H67" s="493"/>
      <c r="I67" s="493"/>
      <c r="J67" s="493"/>
      <c r="K67" s="493"/>
      <c r="L67" s="493"/>
      <c r="M67" s="493"/>
      <c r="N67" s="493"/>
      <c r="O67" s="493"/>
      <c r="P67" s="493"/>
      <c r="Q67" s="493"/>
      <c r="R67" s="493"/>
      <c r="S67" s="493"/>
      <c r="T67" s="493"/>
      <c r="U67" s="493"/>
      <c r="V67" s="493"/>
      <c r="W67" s="493"/>
      <c r="X67" s="493"/>
      <c r="Y67" s="493"/>
      <c r="Z67" s="493"/>
      <c r="AA67" s="493"/>
      <c r="AB67" s="493"/>
      <c r="AC67" s="493"/>
      <c r="AD67" s="493"/>
      <c r="AE67" s="493"/>
      <c r="AF67" s="493"/>
      <c r="AG67" s="493"/>
      <c r="AH67" s="493"/>
      <c r="AI67" s="493"/>
    </row>
    <row r="68" spans="1:35">
      <c r="A68" s="493"/>
      <c r="B68" s="493"/>
      <c r="C68" s="493"/>
      <c r="D68" s="493"/>
      <c r="E68" s="493"/>
      <c r="F68" s="493"/>
      <c r="G68" s="493"/>
      <c r="H68" s="493"/>
      <c r="I68" s="493"/>
      <c r="J68" s="493"/>
      <c r="K68" s="493"/>
      <c r="L68" s="493"/>
      <c r="M68" s="493"/>
      <c r="N68" s="493"/>
      <c r="O68" s="493"/>
      <c r="P68" s="493"/>
      <c r="Q68" s="493"/>
      <c r="R68" s="493"/>
      <c r="S68" s="493"/>
      <c r="T68" s="493"/>
      <c r="U68" s="493"/>
      <c r="V68" s="493"/>
      <c r="W68" s="493"/>
      <c r="X68" s="493"/>
      <c r="Y68" s="493"/>
      <c r="Z68" s="493"/>
      <c r="AA68" s="493"/>
      <c r="AB68" s="493"/>
      <c r="AC68" s="493"/>
      <c r="AD68" s="493"/>
      <c r="AE68" s="493"/>
      <c r="AF68" s="493"/>
      <c r="AG68" s="493"/>
      <c r="AH68" s="493"/>
      <c r="AI68" s="493"/>
    </row>
    <row r="69" spans="1:35">
      <c r="A69" s="493"/>
      <c r="B69" s="493"/>
      <c r="C69" s="493"/>
      <c r="D69" s="493"/>
      <c r="E69" s="493"/>
      <c r="F69" s="493"/>
      <c r="G69" s="493"/>
      <c r="H69" s="493"/>
      <c r="I69" s="493"/>
      <c r="J69" s="493"/>
      <c r="K69" s="493"/>
      <c r="L69" s="493"/>
      <c r="M69" s="493"/>
      <c r="N69" s="493"/>
      <c r="O69" s="493"/>
      <c r="P69" s="493"/>
      <c r="Q69" s="493"/>
      <c r="R69" s="493"/>
      <c r="S69" s="493"/>
      <c r="T69" s="493"/>
      <c r="U69" s="493"/>
      <c r="V69" s="493"/>
      <c r="W69" s="493"/>
      <c r="X69" s="493"/>
      <c r="Y69" s="493"/>
      <c r="Z69" s="493"/>
      <c r="AA69" s="493"/>
      <c r="AB69" s="493"/>
      <c r="AC69" s="493"/>
      <c r="AD69" s="493"/>
      <c r="AE69" s="493"/>
      <c r="AF69" s="493"/>
      <c r="AG69" s="493"/>
      <c r="AH69" s="493"/>
      <c r="AI69" s="493"/>
    </row>
    <row r="70" spans="1:35">
      <c r="A70" s="493"/>
      <c r="B70" s="493"/>
      <c r="C70" s="493"/>
      <c r="D70" s="493"/>
      <c r="E70" s="493"/>
      <c r="F70" s="493"/>
      <c r="G70" s="493"/>
      <c r="H70" s="493"/>
      <c r="I70" s="493"/>
      <c r="J70" s="493"/>
      <c r="K70" s="493"/>
      <c r="L70" s="493"/>
      <c r="M70" s="493"/>
      <c r="N70" s="493"/>
      <c r="O70" s="493"/>
      <c r="P70" s="493"/>
      <c r="Q70" s="493"/>
      <c r="R70" s="493"/>
      <c r="S70" s="493"/>
      <c r="T70" s="493"/>
      <c r="U70" s="493"/>
      <c r="V70" s="493"/>
      <c r="W70" s="493"/>
      <c r="X70" s="493"/>
      <c r="Y70" s="493"/>
      <c r="Z70" s="493"/>
      <c r="AA70" s="493"/>
      <c r="AB70" s="493"/>
      <c r="AC70" s="493"/>
      <c r="AD70" s="493"/>
      <c r="AE70" s="493"/>
      <c r="AF70" s="493"/>
      <c r="AG70" s="493"/>
      <c r="AH70" s="493"/>
      <c r="AI70" s="493"/>
    </row>
    <row r="71" spans="1:35">
      <c r="A71" s="493"/>
      <c r="B71" s="493"/>
      <c r="C71" s="493"/>
      <c r="D71" s="493"/>
      <c r="E71" s="493"/>
      <c r="F71" s="493"/>
      <c r="G71" s="493"/>
      <c r="H71" s="493"/>
      <c r="I71" s="493"/>
      <c r="J71" s="493"/>
      <c r="K71" s="493"/>
      <c r="L71" s="493"/>
      <c r="M71" s="493"/>
      <c r="N71" s="493"/>
      <c r="O71" s="493"/>
      <c r="P71" s="493"/>
      <c r="Q71" s="493"/>
      <c r="R71" s="493"/>
      <c r="S71" s="493"/>
      <c r="T71" s="493"/>
      <c r="U71" s="493"/>
      <c r="V71" s="493"/>
      <c r="W71" s="493"/>
      <c r="X71" s="493"/>
      <c r="Y71" s="493"/>
      <c r="Z71" s="493"/>
      <c r="AA71" s="493"/>
      <c r="AB71" s="493"/>
      <c r="AC71" s="493"/>
      <c r="AD71" s="493"/>
      <c r="AE71" s="493"/>
      <c r="AF71" s="493"/>
      <c r="AG71" s="493"/>
      <c r="AH71" s="493"/>
      <c r="AI71" s="493"/>
    </row>
    <row r="72" spans="1:35">
      <c r="A72" s="493"/>
      <c r="B72" s="493"/>
      <c r="C72" s="493"/>
      <c r="D72" s="493"/>
      <c r="E72" s="493"/>
      <c r="F72" s="493"/>
      <c r="G72" s="493"/>
      <c r="H72" s="493"/>
      <c r="I72" s="493"/>
      <c r="J72" s="493"/>
      <c r="K72" s="493"/>
      <c r="L72" s="493"/>
      <c r="M72" s="493"/>
      <c r="N72" s="493"/>
      <c r="O72" s="493"/>
      <c r="P72" s="493"/>
      <c r="Q72" s="493"/>
      <c r="R72" s="493"/>
      <c r="S72" s="493"/>
      <c r="T72" s="493"/>
      <c r="U72" s="493"/>
      <c r="V72" s="493"/>
      <c r="W72" s="493"/>
      <c r="X72" s="493"/>
      <c r="Y72" s="493"/>
      <c r="Z72" s="493"/>
      <c r="AA72" s="493"/>
      <c r="AB72" s="493"/>
      <c r="AC72" s="493"/>
      <c r="AD72" s="493"/>
      <c r="AE72" s="493"/>
      <c r="AF72" s="493"/>
      <c r="AG72" s="493"/>
      <c r="AH72" s="493"/>
      <c r="AI72" s="493"/>
    </row>
    <row r="73" spans="1:35">
      <c r="A73" s="493"/>
      <c r="B73" s="493"/>
      <c r="C73" s="493"/>
      <c r="D73" s="493"/>
      <c r="E73" s="493"/>
      <c r="F73" s="493"/>
      <c r="G73" s="493"/>
      <c r="H73" s="493"/>
      <c r="I73" s="493"/>
      <c r="J73" s="493"/>
      <c r="K73" s="493"/>
      <c r="L73" s="493"/>
      <c r="M73" s="493"/>
      <c r="N73" s="493"/>
      <c r="O73" s="493"/>
      <c r="P73" s="493"/>
      <c r="Q73" s="493"/>
      <c r="R73" s="493"/>
      <c r="S73" s="493"/>
      <c r="T73" s="493"/>
      <c r="U73" s="493"/>
      <c r="V73" s="493"/>
      <c r="W73" s="493"/>
      <c r="X73" s="493"/>
      <c r="Y73" s="493"/>
      <c r="Z73" s="493"/>
      <c r="AA73" s="493"/>
      <c r="AB73" s="493"/>
      <c r="AC73" s="493"/>
      <c r="AD73" s="493"/>
      <c r="AE73" s="493"/>
      <c r="AF73" s="493"/>
      <c r="AG73" s="493"/>
      <c r="AH73" s="493"/>
      <c r="AI73" s="493"/>
    </row>
    <row r="74" spans="1:35">
      <c r="A74" s="493"/>
      <c r="B74" s="493"/>
      <c r="C74" s="493"/>
      <c r="D74" s="493"/>
      <c r="E74" s="493"/>
      <c r="F74" s="493"/>
      <c r="G74" s="493"/>
      <c r="H74" s="493"/>
      <c r="I74" s="493"/>
      <c r="J74" s="493"/>
      <c r="K74" s="493"/>
      <c r="L74" s="493"/>
      <c r="M74" s="493"/>
      <c r="N74" s="493"/>
      <c r="O74" s="493"/>
      <c r="P74" s="493"/>
      <c r="Q74" s="493"/>
      <c r="R74" s="493"/>
      <c r="S74" s="493"/>
      <c r="T74" s="493"/>
      <c r="U74" s="493"/>
      <c r="V74" s="493"/>
      <c r="W74" s="493"/>
      <c r="X74" s="493"/>
      <c r="Y74" s="493"/>
      <c r="Z74" s="493"/>
      <c r="AA74" s="493"/>
      <c r="AB74" s="493"/>
      <c r="AC74" s="493"/>
      <c r="AD74" s="493"/>
      <c r="AE74" s="493"/>
      <c r="AF74" s="493"/>
      <c r="AG74" s="493"/>
      <c r="AH74" s="493"/>
      <c r="AI74" s="493"/>
    </row>
    <row r="75" spans="1:35">
      <c r="A75" s="493"/>
      <c r="B75" s="493"/>
      <c r="C75" s="493"/>
      <c r="D75" s="493"/>
      <c r="E75" s="493"/>
      <c r="F75" s="493"/>
      <c r="G75" s="493"/>
      <c r="H75" s="493"/>
      <c r="I75" s="493"/>
      <c r="J75" s="493"/>
      <c r="K75" s="493"/>
      <c r="L75" s="493"/>
      <c r="M75" s="493"/>
      <c r="N75" s="493"/>
      <c r="O75" s="493"/>
      <c r="P75" s="493"/>
      <c r="Q75" s="493"/>
      <c r="R75" s="493"/>
      <c r="S75" s="493"/>
      <c r="T75" s="493"/>
      <c r="U75" s="493"/>
      <c r="V75" s="493"/>
      <c r="W75" s="493"/>
      <c r="X75" s="493"/>
      <c r="Y75" s="493"/>
      <c r="Z75" s="493"/>
      <c r="AA75" s="493"/>
      <c r="AB75" s="493"/>
      <c r="AC75" s="493"/>
      <c r="AD75" s="493"/>
      <c r="AE75" s="493"/>
      <c r="AF75" s="493"/>
      <c r="AG75" s="493"/>
      <c r="AH75" s="493"/>
      <c r="AI75" s="493"/>
    </row>
    <row r="76" spans="1:35">
      <c r="A76" s="493"/>
      <c r="B76" s="493"/>
      <c r="C76" s="493"/>
      <c r="D76" s="493"/>
      <c r="E76" s="493"/>
      <c r="F76" s="493"/>
      <c r="G76" s="493"/>
      <c r="H76" s="493"/>
      <c r="I76" s="493"/>
      <c r="J76" s="493"/>
      <c r="K76" s="493"/>
      <c r="L76" s="493"/>
      <c r="M76" s="493"/>
      <c r="N76" s="493"/>
      <c r="O76" s="493"/>
      <c r="P76" s="493"/>
      <c r="Q76" s="493"/>
      <c r="R76" s="493"/>
      <c r="S76" s="493"/>
      <c r="T76" s="493"/>
      <c r="U76" s="493"/>
      <c r="V76" s="493"/>
      <c r="W76" s="493"/>
      <c r="X76" s="493"/>
      <c r="Y76" s="493"/>
      <c r="Z76" s="493"/>
      <c r="AA76" s="493"/>
      <c r="AB76" s="493"/>
      <c r="AC76" s="493"/>
      <c r="AD76" s="493"/>
      <c r="AE76" s="493"/>
      <c r="AF76" s="493"/>
      <c r="AG76" s="493"/>
      <c r="AH76" s="493"/>
      <c r="AI76" s="493"/>
    </row>
    <row r="77" spans="1:35">
      <c r="A77" s="493"/>
      <c r="B77" s="493"/>
      <c r="C77" s="493"/>
      <c r="D77" s="493"/>
      <c r="E77" s="493"/>
      <c r="F77" s="493"/>
      <c r="G77" s="493"/>
      <c r="H77" s="493"/>
      <c r="I77" s="493"/>
      <c r="J77" s="493"/>
      <c r="K77" s="493"/>
      <c r="L77" s="493"/>
      <c r="M77" s="493"/>
      <c r="N77" s="493"/>
      <c r="O77" s="493"/>
      <c r="P77" s="493"/>
      <c r="Q77" s="493"/>
      <c r="R77" s="493"/>
      <c r="S77" s="493"/>
      <c r="T77" s="493"/>
      <c r="U77" s="493"/>
      <c r="V77" s="493"/>
      <c r="W77" s="493"/>
      <c r="X77" s="493"/>
      <c r="Y77" s="493"/>
      <c r="Z77" s="493"/>
      <c r="AA77" s="493"/>
      <c r="AB77" s="493"/>
      <c r="AC77" s="493"/>
      <c r="AD77" s="493"/>
      <c r="AE77" s="493"/>
      <c r="AF77" s="493"/>
      <c r="AG77" s="493"/>
      <c r="AH77" s="493"/>
      <c r="AI77" s="493"/>
    </row>
    <row r="78" spans="1:35">
      <c r="A78" s="493"/>
      <c r="B78" s="493"/>
      <c r="C78" s="493"/>
      <c r="D78" s="493"/>
      <c r="E78" s="493"/>
      <c r="F78" s="493"/>
      <c r="G78" s="493"/>
      <c r="H78" s="493"/>
      <c r="I78" s="493"/>
      <c r="J78" s="493"/>
      <c r="K78" s="493"/>
      <c r="L78" s="493"/>
      <c r="M78" s="493"/>
      <c r="N78" s="493"/>
      <c r="O78" s="493"/>
      <c r="P78" s="493"/>
      <c r="Q78" s="493"/>
      <c r="R78" s="493"/>
      <c r="S78" s="493"/>
      <c r="T78" s="493"/>
      <c r="U78" s="493"/>
      <c r="V78" s="493"/>
      <c r="W78" s="493"/>
      <c r="X78" s="493"/>
      <c r="Y78" s="493"/>
      <c r="Z78" s="493"/>
      <c r="AA78" s="493"/>
      <c r="AB78" s="493"/>
      <c r="AC78" s="493"/>
      <c r="AD78" s="493"/>
      <c r="AE78" s="493"/>
      <c r="AF78" s="493"/>
      <c r="AG78" s="493"/>
      <c r="AH78" s="493"/>
      <c r="AI78" s="493"/>
    </row>
    <row r="79" spans="1:35">
      <c r="A79" s="493"/>
      <c r="B79" s="493"/>
      <c r="C79" s="493"/>
      <c r="D79" s="493"/>
      <c r="E79" s="493"/>
      <c r="F79" s="493"/>
      <c r="G79" s="493"/>
      <c r="H79" s="493"/>
      <c r="I79" s="493"/>
      <c r="J79" s="493"/>
      <c r="K79" s="493"/>
      <c r="L79" s="493"/>
      <c r="M79" s="493"/>
      <c r="N79" s="493"/>
      <c r="O79" s="493"/>
      <c r="P79" s="493"/>
      <c r="Q79" s="493"/>
      <c r="R79" s="493"/>
      <c r="S79" s="493"/>
      <c r="T79" s="493"/>
      <c r="U79" s="493"/>
      <c r="V79" s="493"/>
      <c r="W79" s="493"/>
      <c r="X79" s="493"/>
      <c r="Y79" s="493"/>
      <c r="Z79" s="493"/>
      <c r="AA79" s="493"/>
      <c r="AB79" s="493"/>
      <c r="AC79" s="493"/>
      <c r="AD79" s="493"/>
      <c r="AE79" s="493"/>
      <c r="AF79" s="493"/>
      <c r="AG79" s="493"/>
      <c r="AH79" s="493"/>
      <c r="AI79" s="493"/>
    </row>
    <row r="80" spans="1:35">
      <c r="A80" s="493"/>
      <c r="B80" s="493"/>
      <c r="C80" s="493"/>
      <c r="D80" s="493"/>
      <c r="E80" s="493"/>
      <c r="F80" s="493"/>
      <c r="G80" s="493"/>
      <c r="H80" s="493"/>
      <c r="I80" s="493"/>
      <c r="J80" s="493"/>
      <c r="K80" s="493"/>
      <c r="L80" s="493"/>
      <c r="M80" s="493"/>
      <c r="N80" s="493"/>
      <c r="O80" s="493"/>
      <c r="P80" s="493"/>
      <c r="Q80" s="493"/>
      <c r="R80" s="493"/>
      <c r="S80" s="493"/>
      <c r="T80" s="493"/>
      <c r="U80" s="493"/>
      <c r="V80" s="493"/>
      <c r="W80" s="493"/>
      <c r="X80" s="493"/>
      <c r="Y80" s="493"/>
      <c r="Z80" s="493"/>
      <c r="AA80" s="493"/>
      <c r="AB80" s="493"/>
      <c r="AC80" s="493"/>
      <c r="AD80" s="493"/>
      <c r="AE80" s="493"/>
      <c r="AF80" s="493"/>
      <c r="AG80" s="493"/>
      <c r="AH80" s="493"/>
      <c r="AI80" s="493"/>
    </row>
    <row r="81" spans="1:35">
      <c r="A81" s="493"/>
      <c r="B81" s="493"/>
      <c r="C81" s="493"/>
      <c r="D81" s="493"/>
      <c r="E81" s="493"/>
      <c r="F81" s="493"/>
      <c r="G81" s="493"/>
      <c r="H81" s="493"/>
      <c r="I81" s="493"/>
      <c r="J81" s="493"/>
      <c r="K81" s="493"/>
      <c r="L81" s="493"/>
      <c r="M81" s="493"/>
      <c r="N81" s="493"/>
      <c r="O81" s="493"/>
      <c r="P81" s="493"/>
      <c r="Q81" s="493"/>
      <c r="R81" s="493"/>
      <c r="S81" s="493"/>
      <c r="T81" s="493"/>
      <c r="U81" s="493"/>
      <c r="V81" s="493"/>
      <c r="W81" s="493"/>
      <c r="X81" s="493"/>
      <c r="Y81" s="493"/>
      <c r="Z81" s="493"/>
      <c r="AA81" s="493"/>
      <c r="AB81" s="493"/>
      <c r="AC81" s="493"/>
      <c r="AD81" s="493"/>
      <c r="AE81" s="493"/>
      <c r="AF81" s="493"/>
      <c r="AG81" s="493"/>
      <c r="AH81" s="493"/>
      <c r="AI81" s="493"/>
    </row>
    <row r="82" spans="1:35">
      <c r="A82" s="493"/>
      <c r="B82" s="493"/>
      <c r="C82" s="493"/>
      <c r="D82" s="493"/>
      <c r="E82" s="493"/>
      <c r="F82" s="493"/>
      <c r="G82" s="493"/>
      <c r="H82" s="493"/>
      <c r="I82" s="493"/>
      <c r="J82" s="493"/>
      <c r="K82" s="493"/>
      <c r="L82" s="493"/>
      <c r="M82" s="493"/>
      <c r="N82" s="493"/>
      <c r="O82" s="493"/>
      <c r="P82" s="493"/>
      <c r="Q82" s="493"/>
      <c r="R82" s="493"/>
      <c r="S82" s="493"/>
      <c r="T82" s="493"/>
      <c r="U82" s="493"/>
      <c r="V82" s="493"/>
      <c r="W82" s="493"/>
      <c r="X82" s="493"/>
      <c r="Y82" s="493"/>
      <c r="Z82" s="493"/>
      <c r="AA82" s="493"/>
      <c r="AB82" s="493"/>
      <c r="AC82" s="493"/>
      <c r="AD82" s="493"/>
      <c r="AE82" s="493"/>
      <c r="AF82" s="493"/>
      <c r="AG82" s="493"/>
      <c r="AH82" s="493"/>
      <c r="AI82" s="493"/>
    </row>
    <row r="83" spans="1:35">
      <c r="A83" s="493"/>
      <c r="B83" s="493"/>
      <c r="C83" s="493"/>
      <c r="D83" s="493"/>
      <c r="E83" s="493"/>
      <c r="F83" s="493"/>
      <c r="G83" s="493"/>
      <c r="H83" s="493"/>
      <c r="I83" s="493"/>
      <c r="J83" s="493"/>
      <c r="K83" s="493"/>
      <c r="L83" s="493"/>
      <c r="M83" s="493"/>
      <c r="N83" s="493"/>
      <c r="O83" s="493"/>
      <c r="P83" s="493"/>
      <c r="Q83" s="493"/>
      <c r="R83" s="493"/>
      <c r="S83" s="493"/>
      <c r="T83" s="493"/>
      <c r="U83" s="493"/>
      <c r="V83" s="493"/>
      <c r="W83" s="493"/>
      <c r="X83" s="493"/>
      <c r="Y83" s="493"/>
      <c r="Z83" s="493"/>
      <c r="AA83" s="493"/>
      <c r="AB83" s="493"/>
      <c r="AC83" s="493"/>
      <c r="AD83" s="493"/>
      <c r="AE83" s="493"/>
      <c r="AF83" s="493"/>
      <c r="AG83" s="493"/>
      <c r="AH83" s="493"/>
      <c r="AI83" s="493"/>
    </row>
    <row r="84" spans="1:35">
      <c r="A84" s="493"/>
      <c r="B84" s="493"/>
      <c r="C84" s="493"/>
      <c r="D84" s="493"/>
      <c r="E84" s="493"/>
      <c r="F84" s="493"/>
      <c r="G84" s="493"/>
      <c r="H84" s="493"/>
      <c r="I84" s="493"/>
      <c r="J84" s="493"/>
      <c r="K84" s="493"/>
      <c r="L84" s="493"/>
      <c r="M84" s="493"/>
      <c r="N84" s="493"/>
      <c r="O84" s="493"/>
      <c r="P84" s="493"/>
      <c r="Q84" s="493"/>
      <c r="R84" s="493"/>
      <c r="S84" s="493"/>
      <c r="T84" s="493"/>
      <c r="U84" s="493"/>
      <c r="V84" s="493"/>
      <c r="W84" s="493"/>
      <c r="X84" s="493"/>
      <c r="Y84" s="493"/>
      <c r="Z84" s="493"/>
      <c r="AA84" s="493"/>
      <c r="AB84" s="493"/>
      <c r="AC84" s="493"/>
      <c r="AD84" s="493"/>
      <c r="AE84" s="493"/>
      <c r="AF84" s="493"/>
      <c r="AG84" s="493"/>
      <c r="AH84" s="493"/>
      <c r="AI84" s="493"/>
    </row>
    <row r="85" spans="1:35">
      <c r="A85" s="493"/>
      <c r="B85" s="493"/>
      <c r="C85" s="493"/>
      <c r="D85" s="493"/>
      <c r="E85" s="493"/>
      <c r="F85" s="493"/>
      <c r="G85" s="493"/>
      <c r="H85" s="493"/>
      <c r="I85" s="493"/>
      <c r="J85" s="493"/>
      <c r="K85" s="493"/>
      <c r="L85" s="493"/>
      <c r="M85" s="493"/>
      <c r="N85" s="493"/>
      <c r="O85" s="493"/>
      <c r="P85" s="493"/>
      <c r="Q85" s="493"/>
      <c r="R85" s="493"/>
      <c r="S85" s="493"/>
      <c r="T85" s="493"/>
      <c r="U85" s="493"/>
      <c r="V85" s="493"/>
      <c r="W85" s="493"/>
      <c r="X85" s="493"/>
      <c r="Y85" s="493"/>
      <c r="Z85" s="493"/>
      <c r="AA85" s="493"/>
      <c r="AB85" s="493"/>
      <c r="AC85" s="493"/>
      <c r="AD85" s="493"/>
      <c r="AE85" s="493"/>
      <c r="AF85" s="493"/>
      <c r="AG85" s="493"/>
      <c r="AH85" s="493"/>
      <c r="AI85" s="493"/>
    </row>
    <row r="86" spans="1:35">
      <c r="A86" s="493"/>
      <c r="B86" s="493"/>
      <c r="C86" s="493"/>
      <c r="D86" s="493"/>
      <c r="E86" s="493"/>
      <c r="F86" s="493"/>
      <c r="G86" s="493"/>
      <c r="H86" s="493"/>
      <c r="I86" s="493"/>
      <c r="J86" s="493"/>
      <c r="K86" s="493"/>
      <c r="L86" s="493"/>
      <c r="M86" s="493"/>
      <c r="N86" s="493"/>
      <c r="O86" s="493"/>
      <c r="P86" s="493"/>
      <c r="Q86" s="493"/>
      <c r="R86" s="493"/>
      <c r="S86" s="493"/>
      <c r="T86" s="493"/>
      <c r="U86" s="493"/>
      <c r="V86" s="493"/>
      <c r="W86" s="493"/>
      <c r="X86" s="493"/>
      <c r="Y86" s="493"/>
      <c r="Z86" s="493"/>
      <c r="AA86" s="493"/>
      <c r="AB86" s="493"/>
      <c r="AC86" s="493"/>
      <c r="AD86" s="493"/>
      <c r="AE86" s="493"/>
      <c r="AF86" s="493"/>
      <c r="AG86" s="493"/>
      <c r="AH86" s="493"/>
      <c r="AI86" s="493"/>
    </row>
    <row r="87" spans="1:35">
      <c r="A87" s="493"/>
      <c r="B87" s="493"/>
      <c r="C87" s="493"/>
      <c r="D87" s="493"/>
      <c r="E87" s="493"/>
      <c r="F87" s="493"/>
      <c r="G87" s="493"/>
      <c r="H87" s="493"/>
      <c r="I87" s="493"/>
      <c r="J87" s="493"/>
      <c r="K87" s="493"/>
      <c r="L87" s="493"/>
      <c r="M87" s="493"/>
      <c r="N87" s="493"/>
      <c r="O87" s="493"/>
      <c r="P87" s="493"/>
      <c r="Q87" s="493"/>
      <c r="R87" s="493"/>
      <c r="S87" s="493"/>
      <c r="T87" s="493"/>
      <c r="U87" s="493"/>
      <c r="V87" s="493"/>
      <c r="W87" s="493"/>
      <c r="X87" s="493"/>
      <c r="Y87" s="493"/>
      <c r="Z87" s="493"/>
      <c r="AA87" s="493"/>
      <c r="AB87" s="493"/>
      <c r="AC87" s="493"/>
      <c r="AD87" s="493"/>
      <c r="AE87" s="493"/>
      <c r="AF87" s="493"/>
      <c r="AG87" s="493"/>
      <c r="AH87" s="493"/>
      <c r="AI87" s="493"/>
    </row>
    <row r="88" spans="1:35">
      <c r="A88" s="493"/>
      <c r="B88" s="493"/>
      <c r="C88" s="493"/>
      <c r="D88" s="493"/>
      <c r="E88" s="493"/>
      <c r="F88" s="493"/>
      <c r="G88" s="493"/>
      <c r="H88" s="493"/>
      <c r="I88" s="493"/>
      <c r="J88" s="493"/>
      <c r="K88" s="493"/>
      <c r="L88" s="493"/>
      <c r="M88" s="493"/>
      <c r="N88" s="493"/>
      <c r="O88" s="493"/>
      <c r="P88" s="493"/>
      <c r="Q88" s="493"/>
      <c r="R88" s="493"/>
      <c r="S88" s="493"/>
      <c r="T88" s="493"/>
      <c r="U88" s="493"/>
      <c r="V88" s="493"/>
      <c r="W88" s="493"/>
      <c r="X88" s="493"/>
      <c r="Y88" s="493"/>
      <c r="Z88" s="493"/>
      <c r="AA88" s="493"/>
      <c r="AB88" s="493"/>
      <c r="AC88" s="493"/>
      <c r="AD88" s="493"/>
      <c r="AE88" s="493"/>
      <c r="AF88" s="493"/>
      <c r="AG88" s="493"/>
      <c r="AH88" s="493"/>
      <c r="AI88" s="493"/>
    </row>
    <row r="89" spans="1:35">
      <c r="A89" s="493"/>
      <c r="B89" s="493"/>
      <c r="C89" s="493"/>
      <c r="D89" s="493"/>
      <c r="E89" s="493"/>
      <c r="F89" s="493"/>
      <c r="G89" s="493"/>
      <c r="H89" s="493"/>
      <c r="I89" s="493"/>
      <c r="J89" s="493"/>
      <c r="K89" s="493"/>
      <c r="L89" s="493"/>
      <c r="M89" s="493"/>
      <c r="N89" s="493"/>
      <c r="O89" s="493"/>
      <c r="P89" s="493"/>
      <c r="Q89" s="493"/>
      <c r="R89" s="493"/>
      <c r="S89" s="493"/>
      <c r="T89" s="493"/>
      <c r="U89" s="493"/>
      <c r="V89" s="493"/>
      <c r="W89" s="493"/>
      <c r="X89" s="493"/>
      <c r="Y89" s="493"/>
      <c r="Z89" s="493"/>
      <c r="AA89" s="493"/>
      <c r="AB89" s="493"/>
      <c r="AC89" s="493"/>
      <c r="AD89" s="493"/>
      <c r="AE89" s="493"/>
      <c r="AF89" s="493"/>
      <c r="AG89" s="493"/>
      <c r="AH89" s="493"/>
      <c r="AI89" s="493"/>
    </row>
    <row r="90" spans="1:35">
      <c r="A90" s="493"/>
      <c r="B90" s="493"/>
      <c r="C90" s="493"/>
      <c r="D90" s="493"/>
      <c r="E90" s="493"/>
      <c r="F90" s="493"/>
      <c r="G90" s="493"/>
      <c r="H90" s="493"/>
      <c r="I90" s="493"/>
      <c r="J90" s="493"/>
      <c r="K90" s="493"/>
      <c r="L90" s="493"/>
      <c r="M90" s="493"/>
      <c r="N90" s="493"/>
      <c r="O90" s="493"/>
      <c r="P90" s="493"/>
      <c r="Q90" s="493"/>
      <c r="R90" s="493"/>
      <c r="S90" s="493"/>
      <c r="T90" s="493"/>
      <c r="U90" s="493"/>
      <c r="V90" s="493"/>
      <c r="W90" s="493"/>
      <c r="X90" s="493"/>
      <c r="Y90" s="493"/>
      <c r="Z90" s="493"/>
      <c r="AA90" s="493"/>
      <c r="AB90" s="493"/>
      <c r="AC90" s="493"/>
      <c r="AD90" s="493"/>
      <c r="AE90" s="493"/>
      <c r="AF90" s="493"/>
      <c r="AG90" s="493"/>
      <c r="AH90" s="493"/>
      <c r="AI90" s="493"/>
    </row>
    <row r="91" spans="1:35">
      <c r="A91" s="493"/>
      <c r="B91" s="493"/>
      <c r="C91" s="493"/>
      <c r="D91" s="493"/>
      <c r="E91" s="493"/>
      <c r="F91" s="493"/>
      <c r="G91" s="493"/>
      <c r="H91" s="493"/>
      <c r="I91" s="493"/>
      <c r="J91" s="493"/>
      <c r="K91" s="493"/>
      <c r="L91" s="493"/>
      <c r="M91" s="493"/>
      <c r="N91" s="493"/>
      <c r="O91" s="493"/>
      <c r="P91" s="493"/>
      <c r="Q91" s="493"/>
      <c r="R91" s="493"/>
      <c r="S91" s="493"/>
      <c r="T91" s="493"/>
      <c r="U91" s="493"/>
      <c r="V91" s="493"/>
      <c r="W91" s="493"/>
      <c r="X91" s="493"/>
      <c r="Y91" s="493"/>
      <c r="Z91" s="493"/>
      <c r="AA91" s="493"/>
      <c r="AB91" s="493"/>
      <c r="AC91" s="493"/>
      <c r="AD91" s="493"/>
      <c r="AE91" s="493"/>
      <c r="AF91" s="493"/>
      <c r="AG91" s="493"/>
      <c r="AH91" s="493"/>
      <c r="AI91" s="493"/>
    </row>
    <row r="92" spans="1:35">
      <c r="A92" s="493"/>
      <c r="B92" s="493"/>
      <c r="C92" s="493"/>
      <c r="D92" s="493"/>
      <c r="E92" s="493"/>
      <c r="F92" s="493"/>
      <c r="G92" s="493"/>
      <c r="H92" s="493"/>
      <c r="I92" s="493"/>
      <c r="J92" s="493"/>
      <c r="K92" s="493"/>
      <c r="L92" s="493"/>
      <c r="M92" s="493"/>
      <c r="N92" s="493"/>
      <c r="O92" s="493"/>
      <c r="P92" s="493"/>
      <c r="Q92" s="493"/>
      <c r="R92" s="493"/>
      <c r="S92" s="493"/>
      <c r="T92" s="493"/>
      <c r="U92" s="493"/>
      <c r="V92" s="493"/>
      <c r="W92" s="493"/>
      <c r="X92" s="493"/>
      <c r="Y92" s="493"/>
      <c r="Z92" s="493"/>
      <c r="AA92" s="493"/>
      <c r="AB92" s="493"/>
      <c r="AC92" s="493"/>
      <c r="AD92" s="493"/>
      <c r="AE92" s="493"/>
      <c r="AF92" s="493"/>
      <c r="AG92" s="493"/>
      <c r="AH92" s="493"/>
      <c r="AI92" s="493"/>
    </row>
    <row r="93" spans="1:35">
      <c r="A93" s="493"/>
      <c r="B93" s="493"/>
      <c r="C93" s="493"/>
      <c r="D93" s="493"/>
      <c r="E93" s="493"/>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493"/>
      <c r="AH93" s="493"/>
      <c r="AI93" s="493"/>
    </row>
    <row r="94" spans="1:35">
      <c r="A94" s="493"/>
      <c r="B94" s="493"/>
      <c r="C94" s="493"/>
      <c r="D94" s="493"/>
      <c r="E94" s="493"/>
      <c r="F94" s="493"/>
      <c r="G94" s="493"/>
      <c r="H94" s="493"/>
      <c r="I94" s="493"/>
      <c r="J94" s="493"/>
      <c r="K94" s="493"/>
      <c r="L94" s="493"/>
      <c r="M94" s="493"/>
      <c r="N94" s="493"/>
      <c r="O94" s="493"/>
      <c r="P94" s="493"/>
      <c r="Q94" s="493"/>
      <c r="R94" s="493"/>
      <c r="S94" s="493"/>
      <c r="T94" s="493"/>
      <c r="U94" s="493"/>
      <c r="V94" s="493"/>
      <c r="W94" s="493"/>
      <c r="X94" s="493"/>
      <c r="Y94" s="493"/>
      <c r="Z94" s="493"/>
      <c r="AA94" s="493"/>
      <c r="AB94" s="493"/>
      <c r="AC94" s="493"/>
      <c r="AD94" s="493"/>
      <c r="AE94" s="493"/>
      <c r="AF94" s="493"/>
      <c r="AG94" s="493"/>
      <c r="AH94" s="493"/>
      <c r="AI94" s="493"/>
    </row>
    <row r="95" spans="1:35">
      <c r="A95" s="493"/>
      <c r="B95" s="493"/>
      <c r="C95" s="493"/>
      <c r="D95" s="493"/>
      <c r="E95" s="493"/>
      <c r="F95" s="493"/>
      <c r="G95" s="493"/>
      <c r="H95" s="493"/>
      <c r="I95" s="493"/>
      <c r="J95" s="493"/>
      <c r="K95" s="493"/>
      <c r="L95" s="493"/>
      <c r="M95" s="493"/>
      <c r="N95" s="493"/>
      <c r="O95" s="493"/>
      <c r="P95" s="493"/>
      <c r="Q95" s="493"/>
      <c r="R95" s="493"/>
      <c r="S95" s="493"/>
      <c r="T95" s="493"/>
      <c r="U95" s="493"/>
      <c r="V95" s="493"/>
      <c r="W95" s="493"/>
      <c r="X95" s="493"/>
      <c r="Y95" s="493"/>
      <c r="Z95" s="493"/>
      <c r="AA95" s="493"/>
      <c r="AB95" s="493"/>
      <c r="AC95" s="493"/>
      <c r="AD95" s="493"/>
      <c r="AE95" s="493"/>
      <c r="AF95" s="493"/>
      <c r="AG95" s="493"/>
      <c r="AH95" s="493"/>
      <c r="AI95" s="493"/>
    </row>
    <row r="96" spans="1:35">
      <c r="A96" s="493"/>
      <c r="B96" s="493"/>
      <c r="C96" s="493"/>
      <c r="D96" s="493"/>
      <c r="E96" s="493"/>
      <c r="F96" s="493"/>
      <c r="G96" s="493"/>
      <c r="H96" s="493"/>
      <c r="I96" s="493"/>
      <c r="J96" s="493"/>
      <c r="K96" s="493"/>
      <c r="L96" s="493"/>
      <c r="M96" s="493"/>
      <c r="N96" s="493"/>
      <c r="O96" s="493"/>
      <c r="P96" s="493"/>
      <c r="Q96" s="493"/>
      <c r="R96" s="493"/>
      <c r="S96" s="493"/>
      <c r="T96" s="493"/>
      <c r="U96" s="493"/>
      <c r="V96" s="493"/>
      <c r="W96" s="493"/>
      <c r="X96" s="493"/>
      <c r="Y96" s="493"/>
      <c r="Z96" s="493"/>
      <c r="AA96" s="493"/>
      <c r="AB96" s="493"/>
      <c r="AC96" s="493"/>
      <c r="AD96" s="493"/>
      <c r="AE96" s="493"/>
      <c r="AF96" s="493"/>
      <c r="AG96" s="493"/>
      <c r="AH96" s="493"/>
      <c r="AI96" s="493"/>
    </row>
    <row r="97" spans="1:35">
      <c r="A97" s="493"/>
      <c r="B97" s="493"/>
      <c r="C97" s="493"/>
      <c r="D97" s="493"/>
      <c r="E97" s="493"/>
      <c r="F97" s="493"/>
      <c r="G97" s="493"/>
      <c r="H97" s="493"/>
      <c r="I97" s="493"/>
      <c r="J97" s="493"/>
      <c r="K97" s="493"/>
      <c r="L97" s="493"/>
      <c r="M97" s="493"/>
      <c r="N97" s="493"/>
      <c r="O97" s="493"/>
      <c r="P97" s="493"/>
      <c r="Q97" s="493"/>
      <c r="R97" s="493"/>
      <c r="S97" s="493"/>
      <c r="T97" s="493"/>
      <c r="U97" s="493"/>
      <c r="V97" s="493"/>
      <c r="W97" s="493"/>
      <c r="X97" s="493"/>
      <c r="Y97" s="493"/>
      <c r="Z97" s="493"/>
      <c r="AA97" s="493"/>
      <c r="AB97" s="493"/>
      <c r="AC97" s="493"/>
      <c r="AD97" s="493"/>
      <c r="AE97" s="493"/>
      <c r="AF97" s="493"/>
      <c r="AG97" s="493"/>
      <c r="AH97" s="493"/>
      <c r="AI97" s="493"/>
    </row>
    <row r="98" spans="1:35">
      <c r="A98" s="493"/>
      <c r="B98" s="493"/>
      <c r="C98" s="493"/>
      <c r="D98" s="493"/>
      <c r="E98" s="493"/>
      <c r="F98" s="493"/>
      <c r="G98" s="493"/>
      <c r="H98" s="493"/>
      <c r="I98" s="493"/>
      <c r="J98" s="493"/>
      <c r="K98" s="493"/>
      <c r="L98" s="493"/>
      <c r="M98" s="493"/>
      <c r="N98" s="493"/>
      <c r="O98" s="493"/>
      <c r="P98" s="493"/>
      <c r="Q98" s="493"/>
      <c r="R98" s="493"/>
      <c r="S98" s="493"/>
      <c r="T98" s="493"/>
      <c r="U98" s="493"/>
      <c r="V98" s="493"/>
      <c r="W98" s="493"/>
      <c r="X98" s="493"/>
      <c r="Y98" s="493"/>
      <c r="Z98" s="493"/>
      <c r="AA98" s="493"/>
      <c r="AB98" s="493"/>
      <c r="AC98" s="493"/>
      <c r="AD98" s="493"/>
      <c r="AE98" s="493"/>
      <c r="AF98" s="493"/>
      <c r="AG98" s="493"/>
      <c r="AH98" s="493"/>
      <c r="AI98" s="493"/>
    </row>
    <row r="99" spans="1:35">
      <c r="A99" s="493"/>
      <c r="B99" s="493"/>
      <c r="C99" s="493"/>
      <c r="D99" s="493"/>
      <c r="E99" s="493"/>
      <c r="F99" s="493"/>
      <c r="G99" s="493"/>
      <c r="H99" s="493"/>
      <c r="I99" s="493"/>
      <c r="J99" s="493"/>
      <c r="K99" s="493"/>
      <c r="L99" s="493"/>
      <c r="M99" s="493"/>
      <c r="N99" s="493"/>
      <c r="O99" s="493"/>
      <c r="P99" s="493"/>
      <c r="Q99" s="493"/>
      <c r="R99" s="493"/>
      <c r="S99" s="493"/>
      <c r="T99" s="493"/>
      <c r="U99" s="493"/>
      <c r="V99" s="493"/>
      <c r="W99" s="493"/>
      <c r="X99" s="493"/>
      <c r="Y99" s="493"/>
      <c r="Z99" s="493"/>
      <c r="AA99" s="493"/>
      <c r="AB99" s="493"/>
      <c r="AC99" s="493"/>
      <c r="AD99" s="493"/>
      <c r="AE99" s="493"/>
      <c r="AF99" s="493"/>
      <c r="AG99" s="493"/>
      <c r="AH99" s="493"/>
      <c r="AI99" s="493"/>
    </row>
    <row r="100" spans="1:35">
      <c r="A100" s="493"/>
      <c r="B100" s="493"/>
      <c r="C100" s="493"/>
      <c r="D100" s="493"/>
      <c r="E100" s="493"/>
      <c r="F100" s="493"/>
      <c r="G100" s="493"/>
      <c r="H100" s="493"/>
      <c r="I100" s="493"/>
      <c r="J100" s="493"/>
      <c r="K100" s="493"/>
      <c r="L100" s="493"/>
      <c r="M100" s="493"/>
      <c r="N100" s="493"/>
      <c r="O100" s="493"/>
      <c r="P100" s="493"/>
      <c r="Q100" s="493"/>
      <c r="R100" s="493"/>
      <c r="S100" s="493"/>
      <c r="T100" s="493"/>
      <c r="U100" s="493"/>
      <c r="V100" s="493"/>
      <c r="W100" s="493"/>
      <c r="X100" s="493"/>
      <c r="Y100" s="493"/>
      <c r="Z100" s="493"/>
      <c r="AA100" s="493"/>
      <c r="AB100" s="493"/>
      <c r="AC100" s="493"/>
      <c r="AD100" s="493"/>
      <c r="AE100" s="493"/>
      <c r="AF100" s="493"/>
      <c r="AG100" s="493"/>
      <c r="AH100" s="493"/>
      <c r="AI100" s="493"/>
    </row>
    <row r="101" spans="1:35">
      <c r="A101" s="493"/>
      <c r="B101" s="493"/>
      <c r="C101" s="493"/>
      <c r="D101" s="493"/>
      <c r="E101" s="493"/>
      <c r="F101" s="493"/>
      <c r="G101" s="493"/>
      <c r="H101" s="493"/>
      <c r="I101" s="493"/>
      <c r="J101" s="493"/>
      <c r="K101" s="493"/>
      <c r="L101" s="493"/>
      <c r="M101" s="493"/>
      <c r="N101" s="493"/>
      <c r="O101" s="493"/>
      <c r="P101" s="493"/>
      <c r="Q101" s="493"/>
      <c r="R101" s="493"/>
      <c r="S101" s="493"/>
      <c r="T101" s="493"/>
      <c r="U101" s="493"/>
      <c r="V101" s="493"/>
      <c r="W101" s="493"/>
      <c r="X101" s="493"/>
      <c r="Y101" s="493"/>
      <c r="Z101" s="493"/>
      <c r="AA101" s="493"/>
      <c r="AB101" s="493"/>
      <c r="AC101" s="493"/>
      <c r="AD101" s="493"/>
      <c r="AE101" s="493"/>
      <c r="AF101" s="493"/>
      <c r="AG101" s="493"/>
      <c r="AH101" s="493"/>
      <c r="AI101" s="493"/>
    </row>
  </sheetData>
  <sheetProtection formatCells="0" formatColumns="0" formatRows="0" insertHyperlinks="0" sort="0" autoFilter="0"/>
  <mergeCells count="16">
    <mergeCell ref="L40:M40"/>
    <mergeCell ref="B3:E3"/>
    <mergeCell ref="J8:L8"/>
    <mergeCell ref="I9:M9"/>
    <mergeCell ref="K32:N32"/>
    <mergeCell ref="K33:N33"/>
    <mergeCell ref="K26:N26"/>
    <mergeCell ref="K18:N18"/>
    <mergeCell ref="K19:N19"/>
    <mergeCell ref="K27:N27"/>
    <mergeCell ref="K21:N21"/>
    <mergeCell ref="K22:N22"/>
    <mergeCell ref="K24:N24"/>
    <mergeCell ref="K29:N29"/>
    <mergeCell ref="K30:N30"/>
    <mergeCell ref="K28:N28"/>
  </mergeCells>
  <pageMargins left="0.70866141732283472" right="0.70866141732283472" top="0.74803149606299213" bottom="0.74803149606299213" header="0.31496062992125984" footer="0.31496062992125984"/>
  <pageSetup paperSize="9" scale="46" orientation="portrait" r:id="rId1"/>
  <rowBreaks count="1" manualBreakCount="1">
    <brk id="79" max="16383" man="1"/>
  </rowBreaks>
  <colBreaks count="1" manualBreakCount="1">
    <brk id="20" max="1048575" man="1"/>
  </colBreaks>
  <drawing r:id="rId2"/>
  <legacyDrawing r:id="rId3"/>
</worksheet>
</file>

<file path=xl/worksheets/sheet10.xml><?xml version="1.0" encoding="utf-8"?>
<worksheet xmlns="http://schemas.openxmlformats.org/spreadsheetml/2006/main" xmlns:r="http://schemas.openxmlformats.org/officeDocument/2006/relationships">
  <sheetPr codeName="Sheet4">
    <pageSetUpPr fitToPage="1"/>
  </sheetPr>
  <dimension ref="A1:II887"/>
  <sheetViews>
    <sheetView topLeftCell="D40" zoomScale="80" zoomScaleNormal="80" workbookViewId="0">
      <selection activeCell="N76" sqref="N76"/>
    </sheetView>
  </sheetViews>
  <sheetFormatPr defaultRowHeight="13.5"/>
  <cols>
    <col min="1" max="1" width="0" hidden="1" customWidth="1"/>
    <col min="2" max="2" width="10.42578125" hidden="1" customWidth="1"/>
    <col min="3" max="3" width="9.140625" hidden="1" customWidth="1"/>
    <col min="4" max="4" width="51.140625" customWidth="1"/>
    <col min="5" max="24" width="9.7109375" customWidth="1"/>
    <col min="25" max="25" width="19.28515625" customWidth="1"/>
    <col min="26" max="28" width="10.7109375" customWidth="1"/>
    <col min="29" max="29" width="14.42578125" customWidth="1"/>
    <col min="30" max="32" width="10.7109375" customWidth="1"/>
    <col min="33" max="34" width="10.7109375" hidden="1" customWidth="1"/>
    <col min="3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214"/>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ht="14.25" thickBot="1">
      <c r="A4" s="72"/>
      <c r="B4" s="72"/>
      <c r="C4" s="72"/>
      <c r="D4" s="72"/>
      <c r="E4" s="72"/>
      <c r="F4" s="72"/>
      <c r="G4" s="72"/>
      <c r="H4" s="72"/>
      <c r="I4" s="72"/>
      <c r="J4" s="72"/>
      <c r="K4" s="72"/>
      <c r="L4" s="72"/>
      <c r="M4" s="72"/>
      <c r="N4" s="72"/>
      <c r="O4" s="72"/>
      <c r="P4" s="213"/>
      <c r="Q4" s="213"/>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247"/>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row>
    <row r="5" spans="1:243">
      <c r="A5" s="72"/>
      <c r="B5" s="72"/>
      <c r="C5" s="72"/>
      <c r="D5" s="72"/>
      <c r="E5" s="72"/>
      <c r="F5" s="72"/>
      <c r="G5" s="72"/>
      <c r="H5" s="72"/>
      <c r="I5" s="72"/>
      <c r="J5" s="72"/>
      <c r="K5" s="72"/>
      <c r="L5" s="72"/>
      <c r="M5" s="72"/>
      <c r="N5" s="72"/>
      <c r="O5" s="72"/>
      <c r="P5" s="213"/>
      <c r="Q5" s="779"/>
      <c r="R5" s="932" t="s">
        <v>416</v>
      </c>
      <c r="S5" s="932"/>
      <c r="T5" s="932"/>
      <c r="U5" s="932"/>
      <c r="V5" s="932"/>
      <c r="W5" s="932"/>
      <c r="X5" s="933"/>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247"/>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row>
    <row r="6" spans="1:243">
      <c r="A6" s="72"/>
      <c r="B6" s="72"/>
      <c r="C6" s="72"/>
      <c r="D6" s="72"/>
      <c r="E6" s="72"/>
      <c r="F6" s="72"/>
      <c r="G6" s="72"/>
      <c r="H6" s="72"/>
      <c r="I6" s="72"/>
      <c r="J6" s="72"/>
      <c r="K6" s="72"/>
      <c r="L6" s="72"/>
      <c r="M6" s="72"/>
      <c r="N6" s="72"/>
      <c r="O6" s="213"/>
      <c r="P6" s="213"/>
      <c r="Q6" s="780" t="s">
        <v>414</v>
      </c>
      <c r="R6" s="934"/>
      <c r="S6" s="934"/>
      <c r="T6" s="934"/>
      <c r="U6" s="934"/>
      <c r="V6" s="934"/>
      <c r="W6" s="934"/>
      <c r="X6" s="935"/>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247"/>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row>
    <row r="7" spans="1:243" ht="15">
      <c r="A7" s="72"/>
      <c r="B7" s="72"/>
      <c r="C7" s="72"/>
      <c r="D7" s="72"/>
      <c r="E7" s="72"/>
      <c r="F7" s="72"/>
      <c r="G7" s="72"/>
      <c r="H7" s="72"/>
      <c r="I7" s="72"/>
      <c r="J7" s="889" t="str">
        <f>IF(MasterSheet!$A$1=1, MasterSheet!C5,MasterSheet!B5)</f>
        <v>CRNA GORA</v>
      </c>
      <c r="K7" s="889"/>
      <c r="L7" s="889"/>
      <c r="M7" s="76"/>
      <c r="N7" s="71"/>
      <c r="O7" s="72"/>
      <c r="P7" s="213"/>
      <c r="Q7" s="781"/>
      <c r="R7" s="934"/>
      <c r="S7" s="934"/>
      <c r="T7" s="934"/>
      <c r="U7" s="934"/>
      <c r="V7" s="934"/>
      <c r="W7" s="934"/>
      <c r="X7" s="935"/>
      <c r="Y7" s="218"/>
      <c r="Z7" s="218"/>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247"/>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row>
    <row r="8" spans="1:243" ht="15.75" thickBot="1">
      <c r="A8" s="72"/>
      <c r="B8" s="72"/>
      <c r="C8" s="72"/>
      <c r="D8" s="72"/>
      <c r="E8" s="72"/>
      <c r="F8" s="72"/>
      <c r="G8" s="72"/>
      <c r="H8" s="72"/>
      <c r="I8" s="889" t="str">
        <f>IF(MasterSheet!$A$1=1,MasterSheet!C6,MasterSheet!B6)</f>
        <v>MINISTARSTVO FINANSIJA</v>
      </c>
      <c r="J8" s="889"/>
      <c r="K8" s="889"/>
      <c r="L8" s="889"/>
      <c r="M8" s="889"/>
      <c r="N8" s="76"/>
      <c r="O8" s="72"/>
      <c r="P8" s="213"/>
      <c r="Q8" s="782"/>
      <c r="R8" s="936"/>
      <c r="S8" s="936"/>
      <c r="T8" s="936"/>
      <c r="U8" s="936"/>
      <c r="V8" s="936"/>
      <c r="W8" s="936"/>
      <c r="X8" s="937"/>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247"/>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row>
    <row r="9" spans="1:243" ht="15.75" thickBot="1">
      <c r="A9" s="72"/>
      <c r="B9" s="72"/>
      <c r="C9" s="72"/>
      <c r="D9" s="213"/>
      <c r="E9" s="72"/>
      <c r="F9" s="72"/>
      <c r="G9" s="72"/>
      <c r="H9" s="72"/>
      <c r="I9" s="72"/>
      <c r="J9" s="71"/>
      <c r="K9" s="71"/>
      <c r="L9" s="71"/>
      <c r="M9" s="71"/>
      <c r="N9" s="71"/>
      <c r="O9" s="72"/>
      <c r="P9" s="72"/>
      <c r="R9" s="218"/>
      <c r="S9" s="218"/>
      <c r="T9" s="218"/>
      <c r="U9" s="218"/>
      <c r="V9" s="218"/>
      <c r="W9" s="218"/>
      <c r="Y9" s="218"/>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247"/>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row>
    <row r="10" spans="1:243" ht="13.5" customHeight="1">
      <c r="A10" s="72"/>
      <c r="B10" s="72"/>
      <c r="C10" s="72"/>
      <c r="D10" s="72"/>
      <c r="E10" s="72"/>
      <c r="F10" s="72"/>
      <c r="G10" s="72"/>
      <c r="H10" s="72"/>
      <c r="I10" s="72"/>
      <c r="J10" s="72"/>
      <c r="K10" s="72"/>
      <c r="L10" s="72"/>
      <c r="M10" s="72"/>
      <c r="N10" s="72"/>
      <c r="O10" s="72"/>
      <c r="P10" s="72"/>
      <c r="Q10" s="783" t="s">
        <v>414</v>
      </c>
      <c r="R10" s="938" t="s">
        <v>417</v>
      </c>
      <c r="S10" s="938"/>
      <c r="T10" s="938"/>
      <c r="U10" s="938"/>
      <c r="V10" s="938"/>
      <c r="W10" s="938"/>
      <c r="X10" s="939"/>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247"/>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row>
    <row r="11" spans="1:243" ht="14.25" thickBot="1">
      <c r="A11" s="72"/>
      <c r="B11" s="72"/>
      <c r="C11" s="72"/>
      <c r="D11" s="72"/>
      <c r="E11" s="72"/>
      <c r="F11" s="72"/>
      <c r="G11" s="72"/>
      <c r="H11" s="72"/>
      <c r="I11" s="72"/>
      <c r="J11" s="72"/>
      <c r="K11" s="72"/>
      <c r="L11" s="72"/>
      <c r="M11" s="72"/>
      <c r="N11" s="72"/>
      <c r="O11" s="72"/>
      <c r="P11" s="72"/>
      <c r="Q11" s="784"/>
      <c r="R11" s="940"/>
      <c r="S11" s="940"/>
      <c r="T11" s="940"/>
      <c r="U11" s="940"/>
      <c r="V11" s="940"/>
      <c r="W11" s="940"/>
      <c r="X11" s="941"/>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247"/>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row>
    <row r="12" spans="1:243">
      <c r="A12" s="72"/>
      <c r="B12" s="72"/>
      <c r="C12" s="72"/>
      <c r="D12" s="72"/>
      <c r="E12" s="72"/>
      <c r="F12" s="72"/>
      <c r="G12" s="72"/>
      <c r="H12" s="72"/>
      <c r="I12" s="72"/>
      <c r="J12" s="72"/>
      <c r="K12" s="72"/>
      <c r="L12" s="72"/>
      <c r="M12" s="72"/>
      <c r="N12" s="72"/>
      <c r="O12" s="72"/>
      <c r="P12" s="72"/>
      <c r="R12" s="778"/>
      <c r="S12" s="778"/>
      <c r="T12" s="778"/>
      <c r="U12" s="778"/>
      <c r="V12" s="778"/>
      <c r="W12" s="778"/>
      <c r="X12" s="778"/>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247"/>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row>
    <row r="13" spans="1:243">
      <c r="A13" s="72"/>
      <c r="B13" s="72"/>
      <c r="C13" s="72"/>
      <c r="D13" s="72"/>
      <c r="E13" s="662"/>
      <c r="F13" s="662"/>
      <c r="G13" s="791"/>
      <c r="H13" s="662"/>
      <c r="I13" s="662"/>
      <c r="J13" s="662"/>
      <c r="K13" s="662"/>
      <c r="L13" s="662"/>
      <c r="M13" s="662"/>
      <c r="N13" s="662"/>
      <c r="O13" s="662"/>
      <c r="P13" s="662"/>
      <c r="Q13" s="662"/>
      <c r="R13" s="662"/>
      <c r="S13" s="662"/>
      <c r="T13" s="662"/>
      <c r="U13" s="662"/>
      <c r="V13" s="662"/>
      <c r="W13" s="662"/>
      <c r="X13" s="662"/>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247"/>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247"/>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row>
    <row r="15" spans="1:243" ht="16.5" customHeight="1" thickTop="1" thickBot="1">
      <c r="A15" s="72"/>
      <c r="B15" s="72"/>
      <c r="C15" s="72"/>
      <c r="D15" s="211" t="str">
        <f>'Cental Budget_int'!D15</f>
        <v>BDP (u mil. €)</v>
      </c>
      <c r="E15" s="947">
        <f>'Cental Budget_int'!E15</f>
        <v>2148900000</v>
      </c>
      <c r="F15" s="947">
        <f>'Cental Budget_int'!F15</f>
        <v>0</v>
      </c>
      <c r="G15" s="944">
        <f>'Cental Budget_int'!G15</f>
        <v>2680500000</v>
      </c>
      <c r="H15" s="944">
        <f>'Cental Budget_int'!H15</f>
        <v>0</v>
      </c>
      <c r="I15" s="944">
        <f>'Cental Budget_int'!I15</f>
        <v>3085600000</v>
      </c>
      <c r="J15" s="944">
        <f>'Cental Budget_int'!J15</f>
        <v>0</v>
      </c>
      <c r="K15" s="944">
        <f>'Cental Budget_int'!K15</f>
        <v>2981000000</v>
      </c>
      <c r="L15" s="944">
        <f>'Cental Budget_int'!L15</f>
        <v>0</v>
      </c>
      <c r="M15" s="944">
        <f>'Cental Budget_int'!M15</f>
        <v>3104000000</v>
      </c>
      <c r="N15" s="944">
        <f>'Cental Budget_int'!N15</f>
        <v>0</v>
      </c>
      <c r="O15" s="944">
        <f>'Cental Budget_int'!O15</f>
        <v>3234000000</v>
      </c>
      <c r="P15" s="944">
        <f>'Cental Budget_int'!P15</f>
        <v>0</v>
      </c>
      <c r="Q15" s="943">
        <f>'Cental Budget_int'!Q15</f>
        <v>3324000000</v>
      </c>
      <c r="R15" s="943">
        <f>'Cental Budget_int'!R15</f>
        <v>0</v>
      </c>
      <c r="S15" s="942">
        <f>'Cental Budget_int'!S15</f>
        <v>3493000000</v>
      </c>
      <c r="T15" s="942">
        <f>'Cental Budget_int'!T15</f>
        <v>0</v>
      </c>
      <c r="U15" s="942">
        <f>'Cental Budget_int'!U15</f>
        <v>3687000000</v>
      </c>
      <c r="V15" s="942">
        <f>'Cental Budget_int'!V15</f>
        <v>0</v>
      </c>
      <c r="W15" s="942">
        <f>'Cental Budget_int'!W15</f>
        <v>3912000000</v>
      </c>
      <c r="X15" s="942">
        <f>'Cental Budget_int'!X15</f>
        <v>0</v>
      </c>
      <c r="Y15" s="219"/>
      <c r="Z15" s="219"/>
      <c r="AA15" s="219"/>
      <c r="AB15" s="219"/>
      <c r="AC15" s="219"/>
      <c r="AD15" s="219"/>
      <c r="AE15" s="219"/>
      <c r="AF15" s="219"/>
      <c r="AG15" s="219"/>
      <c r="AH15" s="41"/>
      <c r="AI15" s="41"/>
      <c r="AJ15" s="41"/>
      <c r="AK15" s="41"/>
      <c r="AL15" s="41"/>
      <c r="AM15" s="41"/>
      <c r="AN15" s="41"/>
      <c r="AO15" s="41"/>
      <c r="AP15" s="41"/>
      <c r="AQ15" s="41"/>
      <c r="AR15" s="41"/>
      <c r="AS15" s="41"/>
      <c r="AT15" s="41"/>
      <c r="AU15" s="41"/>
      <c r="AV15" s="41"/>
      <c r="AW15" s="41"/>
      <c r="AX15" s="41"/>
      <c r="AY15" s="41"/>
      <c r="AZ15" s="50"/>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247"/>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row>
    <row r="16" spans="1:243" ht="16.5" customHeight="1" thickTop="1">
      <c r="A16" s="72"/>
      <c r="B16" s="72"/>
      <c r="C16" s="72"/>
      <c r="D16" s="239"/>
      <c r="E16" s="240"/>
      <c r="F16" s="240"/>
      <c r="G16" s="236"/>
      <c r="H16" s="236"/>
      <c r="I16" s="236"/>
      <c r="J16" s="236"/>
      <c r="K16" s="236"/>
      <c r="L16" s="236"/>
      <c r="M16" s="236"/>
      <c r="N16" s="236"/>
      <c r="O16" s="236"/>
      <c r="P16" s="236"/>
      <c r="Q16" s="945"/>
      <c r="R16" s="945"/>
      <c r="S16" s="237"/>
      <c r="T16" s="237"/>
      <c r="U16" s="237"/>
      <c r="V16" s="237"/>
      <c r="W16" s="219"/>
      <c r="X16" s="219"/>
      <c r="Y16" s="219"/>
      <c r="Z16" s="219"/>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247"/>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row>
    <row r="17" spans="1:243" ht="12" customHeight="1" thickBot="1">
      <c r="A17" s="72"/>
      <c r="B17" s="72"/>
      <c r="C17" s="220"/>
      <c r="D17" s="900"/>
      <c r="E17" s="900"/>
      <c r="F17" s="900"/>
      <c r="G17" s="221"/>
      <c r="H17" s="221"/>
      <c r="I17" s="221"/>
      <c r="J17" s="221"/>
      <c r="K17" s="221"/>
      <c r="L17" s="221"/>
      <c r="M17" s="221"/>
      <c r="N17" s="221"/>
      <c r="O17" s="877"/>
      <c r="P17" s="877"/>
      <c r="Q17" s="946"/>
      <c r="R17" s="946"/>
      <c r="S17" s="738" t="str">
        <f>IF(MasterSheet!$A$1=1,MasterSheet!$O$67,MasterSheet!O68)</f>
        <v>Plan prema Zakonu o Budžetu za 2013. godinu</v>
      </c>
      <c r="T17" s="738"/>
      <c r="U17" s="738"/>
      <c r="V17" s="738"/>
      <c r="W17" s="738"/>
      <c r="X17" s="738"/>
      <c r="Y17" s="221"/>
      <c r="Z17" s="221"/>
      <c r="AA17" s="221"/>
      <c r="AB17" s="221"/>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247"/>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row>
    <row r="18" spans="1:243" ht="17.25" customHeight="1" thickTop="1">
      <c r="A18" s="72"/>
      <c r="B18" s="72"/>
      <c r="C18" s="220"/>
      <c r="D18" s="897" t="str">
        <f>IF(MasterSheet!$A$1=1,MasterSheet!B258,MasterSheet!B257)</f>
        <v>Javna potrošnja</v>
      </c>
      <c r="E18" s="899">
        <v>2006</v>
      </c>
      <c r="F18" s="899"/>
      <c r="G18" s="899">
        <v>2007</v>
      </c>
      <c r="H18" s="899"/>
      <c r="I18" s="899">
        <v>2008</v>
      </c>
      <c r="J18" s="899"/>
      <c r="K18" s="899">
        <v>2009</v>
      </c>
      <c r="L18" s="899"/>
      <c r="M18" s="899">
        <v>2010</v>
      </c>
      <c r="N18" s="899"/>
      <c r="O18" s="899">
        <v>2011</v>
      </c>
      <c r="P18" s="899"/>
      <c r="Q18" s="899" t="s">
        <v>414</v>
      </c>
      <c r="R18" s="899"/>
      <c r="S18" s="899">
        <v>2013</v>
      </c>
      <c r="T18" s="899"/>
      <c r="U18" s="899">
        <v>2014</v>
      </c>
      <c r="V18" s="899"/>
      <c r="W18" s="899">
        <v>2015</v>
      </c>
      <c r="X18" s="899"/>
      <c r="Y18" s="221"/>
      <c r="Z18" s="221"/>
      <c r="AA18" s="221"/>
      <c r="AB18" s="221"/>
      <c r="AC18" s="221"/>
      <c r="AD18" s="221"/>
      <c r="AE18" s="221"/>
      <c r="AF18" s="221"/>
      <c r="AG18" s="221"/>
      <c r="AH18" s="42"/>
      <c r="AI18" s="42"/>
      <c r="AJ18" s="42"/>
      <c r="AK18" s="42"/>
      <c r="AL18" s="42"/>
      <c r="AM18" s="42"/>
      <c r="AN18" s="42"/>
      <c r="AO18" s="42"/>
      <c r="AP18" s="42"/>
      <c r="AQ18" s="42"/>
      <c r="AR18" s="42"/>
      <c r="AS18" s="42"/>
      <c r="AT18" s="42"/>
      <c r="AU18" s="42"/>
      <c r="AV18" s="42"/>
      <c r="AW18" s="42"/>
      <c r="AX18" s="42"/>
      <c r="AY18" s="42"/>
      <c r="AZ18" s="50"/>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247"/>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row>
    <row r="19" spans="1:243" ht="16.5" customHeight="1" thickBot="1">
      <c r="A19" s="72"/>
      <c r="B19" s="72"/>
      <c r="C19" s="72"/>
      <c r="D19" s="898"/>
      <c r="E19" s="315" t="str">
        <f>IF(MasterSheet!$A$1=1,MasterSheet!C258,MasterSheet!C257)</f>
        <v>mil. €</v>
      </c>
      <c r="F19" s="306" t="str">
        <f>IF(MasterSheet!$A$1=1,MasterSheet!D258,MasterSheet!D257)</f>
        <v xml:space="preserve"> % BDP</v>
      </c>
      <c r="G19" s="315" t="str">
        <f>IF(MasterSheet!$A$1=1,MasterSheet!E258,MasterSheet!E257)</f>
        <v>mil. €</v>
      </c>
      <c r="H19" s="306" t="str">
        <f>IF(MasterSheet!$A$1=1,MasterSheet!F258,MasterSheet!F257)</f>
        <v xml:space="preserve"> % BDP</v>
      </c>
      <c r="I19" s="315" t="str">
        <f>IF(MasterSheet!$A$1=1,MasterSheet!G258,MasterSheet!G257)</f>
        <v>mil. €</v>
      </c>
      <c r="J19" s="306" t="str">
        <f>IF(MasterSheet!$A$1=1,MasterSheet!H258,MasterSheet!H257)</f>
        <v xml:space="preserve"> % BDP</v>
      </c>
      <c r="K19" s="241" t="str">
        <f>IF(MasterSheet!$A$1=1,MasterSheet!I258,MasterSheet!I257)</f>
        <v>mil. €</v>
      </c>
      <c r="L19" s="241" t="str">
        <f>IF(MasterSheet!$A$1=1,MasterSheet!J258,MasterSheet!J257)</f>
        <v xml:space="preserve"> % BDP</v>
      </c>
      <c r="M19" s="315" t="str">
        <f>IF(MasterSheet!$A$1=1,MasterSheet!K258,MasterSheet!K257)</f>
        <v>mil. €</v>
      </c>
      <c r="N19" s="306" t="str">
        <f>IF(MasterSheet!$A$1=1,MasterSheet!L258,MasterSheet!L257)</f>
        <v xml:space="preserve"> % BDP</v>
      </c>
      <c r="O19" s="315" t="str">
        <f>IF(MasterSheet!$A$1=1,MasterSheet!M258,MasterSheet!M257)</f>
        <v>mil. €</v>
      </c>
      <c r="P19" s="306" t="str">
        <f>IF(MasterSheet!$A$1=1,MasterSheet!N258,MasterSheet!N257)</f>
        <v xml:space="preserve"> % BDP</v>
      </c>
      <c r="Q19" s="315" t="str">
        <f>IF(MasterSheet!$A$1=1,MasterSheet!O258,MasterSheet!O257)</f>
        <v>mil. €</v>
      </c>
      <c r="R19" s="306" t="str">
        <f>IF(MasterSheet!$A$1=1,MasterSheet!P258,MasterSheet!P257)</f>
        <v xml:space="preserve"> % BDP</v>
      </c>
      <c r="S19" s="315" t="str">
        <f>IF(MasterSheet!$A$1=1,MasterSheet!Q258,MasterSheet!Q257)</f>
        <v>mil. €</v>
      </c>
      <c r="T19" s="306" t="str">
        <f>IF(MasterSheet!$A$1=1,MasterSheet!R258,MasterSheet!R257)</f>
        <v xml:space="preserve"> % BDP</v>
      </c>
      <c r="U19" s="315" t="str">
        <f>IF(MasterSheet!$A$1=1,MasterSheet!S258,MasterSheet!S257)</f>
        <v>mil. €</v>
      </c>
      <c r="V19" s="306" t="str">
        <f>IF(MasterSheet!$A$1=1,MasterSheet!T258,MasterSheet!T257)</f>
        <v xml:space="preserve"> % BDP</v>
      </c>
      <c r="W19" s="315" t="str">
        <f>IF(MasterSheet!$A$1=1,MasterSheet!U258,MasterSheet!U257)</f>
        <v>mil. €</v>
      </c>
      <c r="X19" s="306" t="str">
        <f>IF(MasterSheet!$A$1=1,MasterSheet!V258,MasterSheet!V257)</f>
        <v xml:space="preserve"> % BDP</v>
      </c>
      <c r="Y19" s="222"/>
      <c r="Z19" s="222"/>
      <c r="AA19" s="222"/>
      <c r="AB19" s="222"/>
      <c r="AC19" s="222"/>
      <c r="AD19" s="222"/>
      <c r="AE19" s="222"/>
      <c r="AF19" s="222"/>
      <c r="AG19" s="222"/>
      <c r="AH19" s="43"/>
      <c r="AI19" s="43"/>
      <c r="AJ19" s="43"/>
      <c r="AK19" s="43"/>
      <c r="AL19" s="43"/>
      <c r="AM19" s="43"/>
      <c r="AN19" s="43"/>
      <c r="AO19" s="43"/>
      <c r="AP19" s="43"/>
      <c r="AQ19" s="43"/>
      <c r="AR19" s="43"/>
      <c r="AS19" s="43"/>
      <c r="AT19" s="43"/>
      <c r="AU19" s="43"/>
      <c r="AV19" s="43"/>
      <c r="AW19" s="43"/>
      <c r="AX19" s="43"/>
      <c r="AY19" s="43"/>
      <c r="AZ19" s="50"/>
      <c r="BA19" s="896"/>
      <c r="BB19" s="894"/>
      <c r="BC19" s="894"/>
      <c r="BD19" s="894"/>
      <c r="BE19" s="89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247"/>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row>
    <row r="20" spans="1:243" ht="15" customHeight="1" thickTop="1" thickBot="1">
      <c r="A20" s="72"/>
      <c r="B20" s="72"/>
      <c r="C20" s="72"/>
      <c r="D20" s="242" t="str">
        <f>IF(MasterSheet!$A$1=1,MasterSheet!C259,MasterSheet!B259)</f>
        <v>Izvorni prihodi</v>
      </c>
      <c r="E20" s="316">
        <f>+E21+E30+E35+E36+E37+E38</f>
        <v>977481729.04999959</v>
      </c>
      <c r="F20" s="307">
        <f>+E20/$E$15*100</f>
        <v>45.48753916189677</v>
      </c>
      <c r="G20" s="316">
        <f>+G21+G30+G35+G36+G37+G38</f>
        <v>1327453741.4199998</v>
      </c>
      <c r="H20" s="307">
        <f t="shared" ref="H20:H51" si="0">+G20/$G$15*100</f>
        <v>49.522616728968472</v>
      </c>
      <c r="I20" s="316">
        <f>+I21+I30+I35+I36+I37+I38</f>
        <v>1544436557.4989567</v>
      </c>
      <c r="J20" s="307">
        <f t="shared" ref="J20:J51" si="1">+I20/$I$15*100</f>
        <v>50.053038550005077</v>
      </c>
      <c r="K20" s="316">
        <f>+K21+K30+K35+K36+K37+K38</f>
        <v>1352965211.8900003</v>
      </c>
      <c r="L20" s="307">
        <f t="shared" ref="L20:L51" si="2">+K20/$K$15*100</f>
        <v>45.386286879906088</v>
      </c>
      <c r="M20" s="316">
        <f>+M21+M30+M35+M36+M37+M38</f>
        <v>1314326020.6084619</v>
      </c>
      <c r="N20" s="307">
        <f t="shared" ref="N20:N51" si="3">+M20/$M$15*100</f>
        <v>42.342977468056112</v>
      </c>
      <c r="O20" s="316">
        <f>+O21+O30+O35+O36+O37+O38</f>
        <v>1285074777.05</v>
      </c>
      <c r="P20" s="307">
        <f t="shared" ref="P20:P51" si="4">+O20/$O$15*100</f>
        <v>39.736387663883733</v>
      </c>
      <c r="Q20" s="316">
        <f>+Q21+Q30+Q35+Q36+Q37+Q38</f>
        <v>1298825955.1033332</v>
      </c>
      <c r="R20" s="324">
        <f>+Q20/$Q$15*100</f>
        <v>39.074186374949853</v>
      </c>
      <c r="S20" s="316">
        <f>+S21+S30+S35+S36+S37+S38</f>
        <v>1294096453.708262</v>
      </c>
      <c r="T20" s="324">
        <f>+S20/$S$15*100</f>
        <v>37.048280953571769</v>
      </c>
      <c r="U20" s="316">
        <f>+U21+U30+U35+U36+U37+U38</f>
        <v>1328391741.3882797</v>
      </c>
      <c r="V20" s="324">
        <f>+U20/$U$15*100</f>
        <v>36.029068114680761</v>
      </c>
      <c r="W20" s="316">
        <f>+W21+W30+W35+W36+W37+W38</f>
        <v>1392156186.8966303</v>
      </c>
      <c r="X20" s="536">
        <f>+W20/$W$15*100</f>
        <v>35.586814593472141</v>
      </c>
      <c r="Y20" s="223">
        <f>+Q20-'Local Government_int'!P20-'Cental Budget_int'!Q20</f>
        <v>0</v>
      </c>
      <c r="Z20" s="223"/>
      <c r="AA20" s="223"/>
      <c r="AB20" s="223"/>
      <c r="AC20" s="223"/>
      <c r="AD20" s="223"/>
      <c r="AE20" s="223"/>
      <c r="AF20" s="223"/>
      <c r="AG20" s="223"/>
      <c r="AH20" s="44"/>
      <c r="AI20" s="44"/>
      <c r="AJ20" s="44"/>
      <c r="AK20" s="44"/>
      <c r="AL20" s="44"/>
      <c r="AM20" s="44"/>
      <c r="AN20" s="44"/>
      <c r="AO20" s="44"/>
      <c r="AP20" s="44"/>
      <c r="AQ20" s="44"/>
      <c r="AR20" s="44"/>
      <c r="AS20" s="44"/>
      <c r="AT20" s="44"/>
      <c r="AU20" s="44"/>
      <c r="AV20" s="44"/>
      <c r="AW20" s="44"/>
      <c r="AX20" s="44"/>
      <c r="AY20" s="44"/>
      <c r="AZ20" s="50"/>
      <c r="BA20" s="248"/>
      <c r="BB20" s="249"/>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250"/>
      <c r="FV20" s="4"/>
      <c r="FW20" s="4"/>
      <c r="FX20" s="4"/>
      <c r="FY20" s="4"/>
      <c r="FZ20" s="4"/>
      <c r="GA20" s="4"/>
      <c r="GB20" s="4"/>
      <c r="GC20" s="4"/>
      <c r="GD20" s="4"/>
      <c r="GE20" s="247"/>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row>
    <row r="21" spans="1:243" ht="15" customHeight="1" thickTop="1">
      <c r="A21" s="72"/>
      <c r="B21" s="72"/>
      <c r="C21" s="72"/>
      <c r="D21" s="270" t="str">
        <f>IF(MasterSheet!$A$1=1,MasterSheet!C260,MasterSheet!B260)</f>
        <v>Porezi</v>
      </c>
      <c r="E21" s="317">
        <f>SUM(E22:E29)</f>
        <v>554531683.49999976</v>
      </c>
      <c r="F21" s="308">
        <f t="shared" ref="F21:F51" si="5">+E21/$E$15*100</f>
        <v>25.805374075108183</v>
      </c>
      <c r="G21" s="317">
        <f>SUM(G22:G29)</f>
        <v>782936478.57999992</v>
      </c>
      <c r="H21" s="308">
        <f t="shared" si="0"/>
        <v>29.208598342846482</v>
      </c>
      <c r="I21" s="317">
        <f>SUM(I22:I29)</f>
        <v>926395935.53392506</v>
      </c>
      <c r="J21" s="308">
        <f t="shared" si="1"/>
        <v>30.023202473876232</v>
      </c>
      <c r="K21" s="317">
        <f>SUM(K22:K29)</f>
        <v>795656504.49000013</v>
      </c>
      <c r="L21" s="308">
        <f t="shared" si="2"/>
        <v>26.690926014424694</v>
      </c>
      <c r="M21" s="317">
        <f>SUM(M22:M29)</f>
        <v>757228561.60846162</v>
      </c>
      <c r="N21" s="308">
        <f t="shared" si="3"/>
        <v>24.395250051818994</v>
      </c>
      <c r="O21" s="317">
        <f>SUM(O22:O29)</f>
        <v>794524489.61999989</v>
      </c>
      <c r="P21" s="308">
        <f t="shared" si="4"/>
        <v>24.567856821892388</v>
      </c>
      <c r="Q21" s="317">
        <f>SUM(Q22:Q29)</f>
        <v>785991110.5333333</v>
      </c>
      <c r="R21" s="325">
        <f t="shared" ref="R21:R51" si="6">+Q21/$Q$15*100</f>
        <v>23.645941953469716</v>
      </c>
      <c r="S21" s="317">
        <f>SUM(S22:S29)</f>
        <v>773225358.93309283</v>
      </c>
      <c r="T21" s="325">
        <f t="shared" ref="T21:T84" si="7">+S21/$S$15*100</f>
        <v>22.136425964302685</v>
      </c>
      <c r="U21" s="317">
        <f>SUM(U22:U29)</f>
        <v>809405164.93937314</v>
      </c>
      <c r="V21" s="325">
        <f t="shared" ref="V21:V84" si="8">+U21/$U$15*100</f>
        <v>21.952947245440011</v>
      </c>
      <c r="W21" s="317">
        <f>SUM(W22:W29)</f>
        <v>855057724.81885302</v>
      </c>
      <c r="X21" s="537">
        <f t="shared" ref="X21:X84" si="9">+W21/$W$15*100</f>
        <v>21.85730380416291</v>
      </c>
      <c r="Y21" s="223"/>
      <c r="Z21" s="223"/>
      <c r="AA21" s="223"/>
      <c r="AB21" s="223"/>
      <c r="AC21" s="223"/>
      <c r="AD21" s="223"/>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252"/>
      <c r="GA21" s="4"/>
      <c r="GB21" s="4"/>
      <c r="GC21" s="4"/>
      <c r="GD21" s="4"/>
      <c r="GE21" s="247"/>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row>
    <row r="22" spans="1:243" ht="15" customHeight="1">
      <c r="A22" s="72"/>
      <c r="B22" s="72"/>
      <c r="C22" s="72"/>
      <c r="D22" s="271" t="str">
        <f>IF(MasterSheet!$A$1=1,MasterSheet!C261,MasterSheet!B261)</f>
        <v>Porez na dohodak fizičkih lica</v>
      </c>
      <c r="E22" s="318">
        <f>+'Cental Budget_int'!E22+'Local Government_int'!D22</f>
        <v>93019533.179999962</v>
      </c>
      <c r="F22" s="309">
        <f t="shared" si="5"/>
        <v>4.3287046014239827</v>
      </c>
      <c r="G22" s="318">
        <f>+'Cental Budget_int'!G22+'Local Government_int'!F22</f>
        <v>108097319.60000001</v>
      </c>
      <c r="H22" s="309">
        <f t="shared" si="0"/>
        <v>4.0327296996828954</v>
      </c>
      <c r="I22" s="318">
        <f>+'Cental Budget_int'!I22+'Local Government_int'!H22</f>
        <v>141669118.97468352</v>
      </c>
      <c r="J22" s="309">
        <f t="shared" si="1"/>
        <v>4.5912989037685872</v>
      </c>
      <c r="K22" s="318">
        <f>+'Cental Budget_int'!K22+'Local Government_int'!J22</f>
        <v>121370552.31</v>
      </c>
      <c r="L22" s="309">
        <f t="shared" si="2"/>
        <v>4.0714710603824225</v>
      </c>
      <c r="M22" s="318">
        <f>+'Cental Budget_int'!M22+'Local Government_int'!L22</f>
        <v>115069139.70512819</v>
      </c>
      <c r="N22" s="309">
        <f t="shared" si="3"/>
        <v>3.7071243461703673</v>
      </c>
      <c r="O22" s="318">
        <f>+'Cental Budget_int'!O22+'Local Government_int'!N22</f>
        <v>113227848.49200001</v>
      </c>
      <c r="P22" s="309">
        <f t="shared" si="4"/>
        <v>3.5011703306122453</v>
      </c>
      <c r="Q22" s="318">
        <f>+'Cental Budget_int'!Q22+'Local Government_int'!P22</f>
        <v>109682444.37333333</v>
      </c>
      <c r="R22" s="326">
        <f t="shared" si="6"/>
        <v>3.299712526273566</v>
      </c>
      <c r="S22" s="318">
        <f>+'Cental Budget_int'!S22+'Local Government_int'!R22</f>
        <v>115040828.27923852</v>
      </c>
      <c r="T22" s="326">
        <f t="shared" si="7"/>
        <v>3.293467743465174</v>
      </c>
      <c r="U22" s="318">
        <f>+'Cental Budget_int'!U22+'Local Government_int'!T22</f>
        <v>115427159.22269037</v>
      </c>
      <c r="V22" s="326">
        <f t="shared" si="8"/>
        <v>3.1306525419769562</v>
      </c>
      <c r="W22" s="318">
        <f>+'Cental Budget_int'!W22+'Local Government_int'!V22</f>
        <v>120533960.22179952</v>
      </c>
      <c r="X22" s="538">
        <f t="shared" si="9"/>
        <v>3.0811339524999877</v>
      </c>
      <c r="Y22" s="224"/>
      <c r="Z22" s="224"/>
      <c r="AA22" s="224"/>
      <c r="AB22" s="224"/>
      <c r="AC22" s="224"/>
      <c r="AD22" s="224"/>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4"/>
      <c r="BD22" s="254"/>
      <c r="BE22" s="254"/>
      <c r="BF22" s="254"/>
      <c r="BG22" s="254"/>
      <c r="BH22" s="25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247"/>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row>
    <row r="23" spans="1:243" ht="15" customHeight="1">
      <c r="A23" s="72"/>
      <c r="B23" s="72"/>
      <c r="C23" s="72"/>
      <c r="D23" s="271" t="str">
        <f>IF(MasterSheet!$A$1=1,MasterSheet!C262,MasterSheet!B262)</f>
        <v>Porez na dobit pravnih lica</v>
      </c>
      <c r="E23" s="318">
        <f>+'Cental Budget_int'!E23</f>
        <v>12681282.079999981</v>
      </c>
      <c r="F23" s="309">
        <f t="shared" si="5"/>
        <v>0.59012899995346368</v>
      </c>
      <c r="G23" s="318">
        <f>+'Cental Budget_int'!G23</f>
        <v>39076661.670000002</v>
      </c>
      <c r="H23" s="309">
        <f t="shared" si="0"/>
        <v>1.457812410744264</v>
      </c>
      <c r="I23" s="318">
        <f>+'Cental Budget_int'!I23</f>
        <v>62803344.119999997</v>
      </c>
      <c r="J23" s="309">
        <f t="shared" si="1"/>
        <v>2.035368943479388</v>
      </c>
      <c r="K23" s="318">
        <f>+'Cental Budget_int'!K23</f>
        <v>54738222.979999997</v>
      </c>
      <c r="L23" s="309">
        <f t="shared" si="2"/>
        <v>1.8362369332438777</v>
      </c>
      <c r="M23" s="318">
        <f>+'Cental Budget_int'!M23</f>
        <v>20270971.710000001</v>
      </c>
      <c r="N23" s="309">
        <f t="shared" si="3"/>
        <v>0.65305965560567014</v>
      </c>
      <c r="O23" s="318">
        <f>+'Cental Budget_int'!O23</f>
        <v>36101185.260000005</v>
      </c>
      <c r="P23" s="309">
        <f t="shared" si="4"/>
        <v>1.1163013376623379</v>
      </c>
      <c r="Q23" s="318">
        <f>+'Cental Budget_int'!Q23</f>
        <v>64016557.520000003</v>
      </c>
      <c r="R23" s="326">
        <f t="shared" si="6"/>
        <v>1.9258892154031289</v>
      </c>
      <c r="S23" s="318">
        <f>+'Cental Budget_int'!S23</f>
        <v>41932967.183892116</v>
      </c>
      <c r="T23" s="326">
        <f t="shared" si="7"/>
        <v>1.2004857481789899</v>
      </c>
      <c r="U23" s="318">
        <f>+'Cental Budget_int'!U23</f>
        <v>43400621.035328336</v>
      </c>
      <c r="V23" s="326">
        <f t="shared" si="8"/>
        <v>1.1771256044298437</v>
      </c>
      <c r="W23" s="318">
        <f>+'Cental Budget_int'!W23</f>
        <v>45136645.876741469</v>
      </c>
      <c r="X23" s="538">
        <f t="shared" si="9"/>
        <v>1.1537997412254977</v>
      </c>
      <c r="Y23" s="224"/>
      <c r="Z23" s="224"/>
      <c r="AA23" s="224"/>
      <c r="AB23" s="224"/>
      <c r="AC23" s="224"/>
      <c r="AD23" s="224"/>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4"/>
      <c r="BD23" s="254"/>
      <c r="BE23" s="254"/>
      <c r="BF23" s="254"/>
      <c r="BG23" s="254"/>
      <c r="BH23" s="25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252"/>
      <c r="GA23" s="4"/>
      <c r="GB23" s="4"/>
      <c r="GC23" s="4"/>
      <c r="GD23" s="4"/>
      <c r="GE23" s="247"/>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row>
    <row r="24" spans="1:243" ht="15" customHeight="1">
      <c r="A24" s="72"/>
      <c r="B24" s="72"/>
      <c r="C24" s="72"/>
      <c r="D24" s="271" t="str">
        <f>IF(MasterSheet!$A$1=1,MasterSheet!C263,MasterSheet!B263)</f>
        <v>Porez na promet nepokretnosti</v>
      </c>
      <c r="E24" s="318">
        <f>+'Cental Budget_int'!E24+'Local Government_int'!D24</f>
        <v>24870004.329999998</v>
      </c>
      <c r="F24" s="309">
        <f t="shared" si="5"/>
        <v>1.1573365130997253</v>
      </c>
      <c r="G24" s="318">
        <f>+'Cental Budget_int'!G24+'Local Government_int'!F24</f>
        <v>40206747.170000002</v>
      </c>
      <c r="H24" s="309">
        <f t="shared" si="0"/>
        <v>1.4999719145681778</v>
      </c>
      <c r="I24" s="318">
        <f>+'Cental Budget_int'!I24+'Local Government_int'!H24</f>
        <v>38094437.466666669</v>
      </c>
      <c r="J24" s="309">
        <f t="shared" si="1"/>
        <v>1.2345876804079166</v>
      </c>
      <c r="K24" s="318">
        <f>+'Cental Budget_int'!K24+'Local Government_int'!J24</f>
        <v>19797902.189999998</v>
      </c>
      <c r="L24" s="309">
        <f t="shared" si="2"/>
        <v>0.66413626937269366</v>
      </c>
      <c r="M24" s="318">
        <f>+'Cental Budget_int'!M24+'Local Government_int'!L24</f>
        <v>16461436.933333334</v>
      </c>
      <c r="N24" s="309">
        <f t="shared" si="3"/>
        <v>0.53032979810996561</v>
      </c>
      <c r="O24" s="318">
        <f>+'Cental Budget_int'!O24+'Local Government_int'!N24</f>
        <v>15656686.157999998</v>
      </c>
      <c r="P24" s="309">
        <f t="shared" si="4"/>
        <v>0.48412758682745821</v>
      </c>
      <c r="Q24" s="318">
        <f>+'Cental Budget_int'!Q24+'Local Government_int'!P24</f>
        <v>14414493.999999998</v>
      </c>
      <c r="R24" s="326">
        <f t="shared" si="6"/>
        <v>0.43364903730445242</v>
      </c>
      <c r="S24" s="318">
        <f>+'Cental Budget_int'!S24+'Local Government_int'!R24</f>
        <v>15218890.598464902</v>
      </c>
      <c r="T24" s="326">
        <f t="shared" si="7"/>
        <v>0.43569683934912407</v>
      </c>
      <c r="U24" s="318">
        <f>+'Cental Budget_int'!U24+'Local Government_int'!T24</f>
        <v>15629800.644623455</v>
      </c>
      <c r="V24" s="326">
        <f t="shared" si="8"/>
        <v>0.42391648073293886</v>
      </c>
      <c r="W24" s="318">
        <f>+'Cental Budget_int'!W24+'Local Government_int'!V24</f>
        <v>16051805.26202829</v>
      </c>
      <c r="X24" s="538">
        <f t="shared" si="9"/>
        <v>0.41032222039949617</v>
      </c>
      <c r="Y24" s="224"/>
      <c r="Z24" s="224"/>
      <c r="AA24" s="224"/>
      <c r="AB24" s="224"/>
      <c r="AC24" s="224"/>
      <c r="AD24" s="224"/>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247"/>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row>
    <row r="25" spans="1:243" ht="15" customHeight="1">
      <c r="A25" s="72"/>
      <c r="B25" s="72"/>
      <c r="C25" s="72"/>
      <c r="D25" s="271" t="str">
        <f>IF(MasterSheet!$A$1=1,MasterSheet!C264,MasterSheet!B264)</f>
        <v>Porez na dodatu vrijednost</v>
      </c>
      <c r="E25" s="318">
        <f>+'Cental Budget_int'!E25</f>
        <v>273156637.07999986</v>
      </c>
      <c r="F25" s="309">
        <f t="shared" si="5"/>
        <v>12.711463403601837</v>
      </c>
      <c r="G25" s="318">
        <f>+'Cental Budget_int'!G25</f>
        <v>393174255.16000003</v>
      </c>
      <c r="H25" s="309">
        <f t="shared" si="0"/>
        <v>14.667944605857116</v>
      </c>
      <c r="I25" s="318">
        <f>+'Cental Budget_int'!I25</f>
        <v>440064484.29000002</v>
      </c>
      <c r="J25" s="309">
        <f t="shared" si="1"/>
        <v>14.26187724559243</v>
      </c>
      <c r="K25" s="318">
        <f>+'Cental Budget_int'!K25</f>
        <v>370776941.73000002</v>
      </c>
      <c r="L25" s="309">
        <f t="shared" si="2"/>
        <v>12.438005425360618</v>
      </c>
      <c r="M25" s="318">
        <f>+'Cental Budget_int'!M25</f>
        <v>364177041.45999998</v>
      </c>
      <c r="N25" s="309">
        <f t="shared" si="3"/>
        <v>11.732507778994844</v>
      </c>
      <c r="O25" s="318">
        <f>+'Cental Budget_int'!O25</f>
        <v>392235880.90999997</v>
      </c>
      <c r="P25" s="309">
        <f t="shared" si="4"/>
        <v>12.12850590321583</v>
      </c>
      <c r="Q25" s="318">
        <f>+'Cental Budget_int'!Q25</f>
        <v>354714031.35000002</v>
      </c>
      <c r="R25" s="326">
        <f t="shared" si="6"/>
        <v>10.671300582129966</v>
      </c>
      <c r="S25" s="318">
        <f>+'Cental Budget_int'!S25</f>
        <v>373045631.00580901</v>
      </c>
      <c r="T25" s="326">
        <f t="shared" si="7"/>
        <v>10.679806212591155</v>
      </c>
      <c r="U25" s="318">
        <f>+'Cental Budget_int'!U25</f>
        <v>393089706.38193101</v>
      </c>
      <c r="V25" s="326">
        <f t="shared" si="8"/>
        <v>10.661505461945511</v>
      </c>
      <c r="W25" s="318">
        <f>+'Cental Budget_int'!W25</f>
        <v>416145088.76484644</v>
      </c>
      <c r="X25" s="538">
        <f t="shared" si="9"/>
        <v>10.63765564327317</v>
      </c>
      <c r="Y25" s="224"/>
      <c r="Z25" s="224"/>
      <c r="AA25" s="224"/>
      <c r="AB25" s="224"/>
      <c r="AC25" s="224"/>
      <c r="AD25" s="224"/>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4"/>
      <c r="BD25" s="895"/>
      <c r="BE25" s="894"/>
      <c r="BF25" s="894"/>
      <c r="BG25" s="894"/>
      <c r="BH25" s="894"/>
      <c r="BI25" s="894"/>
      <c r="BJ25" s="894"/>
      <c r="BK25" s="894"/>
      <c r="BL25" s="894"/>
      <c r="BM25" s="894"/>
      <c r="BN25" s="894"/>
      <c r="BO25" s="894"/>
      <c r="BP25" s="893"/>
      <c r="BQ25" s="894"/>
      <c r="BR25" s="894"/>
      <c r="BS25" s="894"/>
      <c r="BT25" s="894"/>
      <c r="BU25" s="894"/>
      <c r="BV25" s="894"/>
      <c r="BW25" s="894"/>
      <c r="BX25" s="894"/>
      <c r="BY25" s="894"/>
      <c r="BZ25" s="894"/>
      <c r="CA25" s="894"/>
      <c r="CB25" s="255"/>
      <c r="CC25" s="893"/>
      <c r="CD25" s="894"/>
      <c r="CE25" s="894"/>
      <c r="CF25" s="894"/>
      <c r="CG25" s="894"/>
      <c r="CH25" s="894"/>
      <c r="CI25" s="894"/>
      <c r="CJ25" s="894"/>
      <c r="CK25" s="894"/>
      <c r="CL25" s="894"/>
      <c r="CM25" s="894"/>
      <c r="CN25" s="894"/>
      <c r="CO25" s="893"/>
      <c r="CP25" s="894"/>
      <c r="CQ25" s="894"/>
      <c r="CR25" s="894"/>
      <c r="CS25" s="894"/>
      <c r="CT25" s="894"/>
      <c r="CU25" s="894"/>
      <c r="CV25" s="894"/>
      <c r="CW25" s="894"/>
      <c r="CX25" s="894"/>
      <c r="CY25" s="894"/>
      <c r="CZ25" s="89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50"/>
      <c r="GA25" s="4"/>
      <c r="GB25" s="4"/>
      <c r="GC25" s="4"/>
      <c r="GD25" s="4"/>
      <c r="GE25" s="247"/>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row>
    <row r="26" spans="1:243" ht="15" customHeight="1">
      <c r="A26" s="72"/>
      <c r="B26" s="72"/>
      <c r="C26" s="72"/>
      <c r="D26" s="271" t="str">
        <f>IF(MasterSheet!$A$1=1,MasterSheet!C265,MasterSheet!B265)</f>
        <v>Akcize</v>
      </c>
      <c r="E26" s="318">
        <f>+'Cental Budget_int'!E26</f>
        <v>72376242.179999948</v>
      </c>
      <c r="F26" s="309">
        <f t="shared" si="5"/>
        <v>3.3680600390897646</v>
      </c>
      <c r="G26" s="318">
        <f>+'Cental Budget_int'!G26</f>
        <v>94538367.25</v>
      </c>
      <c r="H26" s="309">
        <f t="shared" si="0"/>
        <v>3.526893014362992</v>
      </c>
      <c r="I26" s="318">
        <f>+'Cental Budget_int'!I26</f>
        <v>120303864.65000001</v>
      </c>
      <c r="J26" s="309">
        <f t="shared" si="1"/>
        <v>3.8988807573891631</v>
      </c>
      <c r="K26" s="318">
        <f>+'Cental Budget_int'!K26</f>
        <v>128684864.44</v>
      </c>
      <c r="L26" s="309">
        <f t="shared" si="2"/>
        <v>4.3168354391143904</v>
      </c>
      <c r="M26" s="318">
        <f>+'Cental Budget_int'!M26</f>
        <v>134261371.03</v>
      </c>
      <c r="N26" s="309">
        <f t="shared" si="3"/>
        <v>4.3254307677190722</v>
      </c>
      <c r="O26" s="318">
        <f>+'Cental Budget_int'!O26</f>
        <v>143379590.77000001</v>
      </c>
      <c r="P26" s="309">
        <f t="shared" si="4"/>
        <v>4.4335062081014227</v>
      </c>
      <c r="Q26" s="318">
        <f>+'Cental Budget_int'!Q26</f>
        <v>151766097.75999999</v>
      </c>
      <c r="R26" s="326">
        <f t="shared" si="6"/>
        <v>4.5657670806257515</v>
      </c>
      <c r="S26" s="318">
        <f>+'Cental Budget_int'!S26</f>
        <v>157448789.82527599</v>
      </c>
      <c r="T26" s="326">
        <f t="shared" si="7"/>
        <v>4.5075519560628683</v>
      </c>
      <c r="U26" s="318">
        <f>+'Cental Budget_int'!U26</f>
        <v>166295223.477902</v>
      </c>
      <c r="V26" s="326">
        <f t="shared" si="8"/>
        <v>4.5103125434744236</v>
      </c>
      <c r="W26" s="318">
        <f>+'Cental Budget_int'!W26</f>
        <v>175742936.88657647</v>
      </c>
      <c r="X26" s="538">
        <f t="shared" si="9"/>
        <v>4.4924063621313</v>
      </c>
      <c r="Y26" s="224"/>
      <c r="Z26" s="224"/>
      <c r="AA26" s="224"/>
      <c r="AB26" s="224"/>
      <c r="AC26" s="224"/>
      <c r="AD26" s="224"/>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4"/>
      <c r="BD26" s="895"/>
      <c r="BE26" s="894"/>
      <c r="BF26" s="894"/>
      <c r="BG26" s="894"/>
      <c r="BH26" s="894"/>
      <c r="BI26" s="894"/>
      <c r="BJ26" s="894"/>
      <c r="BK26" s="894"/>
      <c r="BL26" s="894"/>
      <c r="BM26" s="894"/>
      <c r="BN26" s="894"/>
      <c r="BO26" s="894"/>
      <c r="BP26" s="893"/>
      <c r="BQ26" s="894"/>
      <c r="BR26" s="894"/>
      <c r="BS26" s="894"/>
      <c r="BT26" s="894"/>
      <c r="BU26" s="894"/>
      <c r="BV26" s="894"/>
      <c r="BW26" s="894"/>
      <c r="BX26" s="894"/>
      <c r="BY26" s="894"/>
      <c r="BZ26" s="894"/>
      <c r="CA26" s="894"/>
      <c r="CB26" s="255"/>
      <c r="CC26" s="893"/>
      <c r="CD26" s="894"/>
      <c r="CE26" s="894"/>
      <c r="CF26" s="894"/>
      <c r="CG26" s="894"/>
      <c r="CH26" s="894"/>
      <c r="CI26" s="894"/>
      <c r="CJ26" s="894"/>
      <c r="CK26" s="894"/>
      <c r="CL26" s="894"/>
      <c r="CM26" s="894"/>
      <c r="CN26" s="894"/>
      <c r="CO26" s="893"/>
      <c r="CP26" s="894"/>
      <c r="CQ26" s="894"/>
      <c r="CR26" s="894"/>
      <c r="CS26" s="894"/>
      <c r="CT26" s="894"/>
      <c r="CU26" s="894"/>
      <c r="CV26" s="894"/>
      <c r="CW26" s="894"/>
      <c r="CX26" s="894"/>
      <c r="CY26" s="894"/>
      <c r="CZ26" s="894"/>
      <c r="DA26" s="255"/>
      <c r="DB26" s="255"/>
      <c r="DC26" s="255"/>
      <c r="DD26" s="255"/>
      <c r="DE26" s="255"/>
      <c r="DF26" s="255"/>
      <c r="DG26" s="255"/>
      <c r="DH26" s="255"/>
      <c r="DI26" s="255"/>
      <c r="DJ26" s="255"/>
      <c r="DK26" s="255"/>
      <c r="DL26" s="255"/>
      <c r="DM26" s="893"/>
      <c r="DN26" s="894"/>
      <c r="DO26" s="894"/>
      <c r="DP26" s="894"/>
      <c r="DQ26" s="894"/>
      <c r="DR26" s="894"/>
      <c r="DS26" s="894"/>
      <c r="DT26" s="894"/>
      <c r="DU26" s="894"/>
      <c r="DV26" s="894"/>
      <c r="DW26" s="894"/>
      <c r="DX26" s="89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256"/>
      <c r="GA26" s="4"/>
      <c r="GB26" s="4"/>
      <c r="GC26" s="4"/>
      <c r="GD26" s="4"/>
      <c r="GE26" s="247"/>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row>
    <row r="27" spans="1:243" ht="15" customHeight="1">
      <c r="A27" s="72"/>
      <c r="B27" s="72"/>
      <c r="C27" s="72"/>
      <c r="D27" s="271" t="str">
        <f>IF(MasterSheet!$A$1=1,MasterSheet!C266,MasterSheet!B266)</f>
        <v>Porez na međunarodnu trgovinu i transakcije</v>
      </c>
      <c r="E27" s="318">
        <f>+'Cental Budget_int'!E27</f>
        <v>56766223.619999953</v>
      </c>
      <c r="F27" s="309">
        <f t="shared" si="5"/>
        <v>2.6416410079575572</v>
      </c>
      <c r="G27" s="318">
        <f>+'Cental Budget_int'!G27</f>
        <v>68495722.040000007</v>
      </c>
      <c r="H27" s="309">
        <f t="shared" si="0"/>
        <v>2.5553337825032645</v>
      </c>
      <c r="I27" s="318">
        <f>+'Cental Budget_int'!I27</f>
        <v>72926890</v>
      </c>
      <c r="J27" s="309">
        <f t="shared" si="1"/>
        <v>2.3634589707026183</v>
      </c>
      <c r="K27" s="318">
        <f>+'Cental Budget_int'!K27</f>
        <v>49121124.340000004</v>
      </c>
      <c r="L27" s="309">
        <f t="shared" si="2"/>
        <v>1.6478069218383093</v>
      </c>
      <c r="M27" s="318">
        <f>+'Cental Budget_int'!M27</f>
        <v>50811537.57</v>
      </c>
      <c r="N27" s="309">
        <f t="shared" si="3"/>
        <v>1.6369696382087628</v>
      </c>
      <c r="O27" s="318">
        <f>+'Cental Budget_int'!O27</f>
        <v>45327985.280000009</v>
      </c>
      <c r="P27" s="309">
        <f t="shared" si="4"/>
        <v>1.4016074607297468</v>
      </c>
      <c r="Q27" s="318">
        <f>+'Cental Budget_int'!Q27</f>
        <v>28965025.329999998</v>
      </c>
      <c r="R27" s="326">
        <f t="shared" si="6"/>
        <v>0.87139065373044511</v>
      </c>
      <c r="S27" s="318">
        <f>+'Cental Budget_int'!S27</f>
        <v>31189932.243369091</v>
      </c>
      <c r="T27" s="326">
        <f t="shared" si="7"/>
        <v>0.89292677478869431</v>
      </c>
      <c r="U27" s="318">
        <f>+'Cental Budget_int'!U27</f>
        <v>32937529.533103898</v>
      </c>
      <c r="V27" s="326">
        <f t="shared" si="8"/>
        <v>0.89334227103617847</v>
      </c>
      <c r="W27" s="318">
        <f>+'Cental Budget_int'!W27</f>
        <v>33735030.714428015</v>
      </c>
      <c r="X27" s="538">
        <f t="shared" si="9"/>
        <v>0.86234741090051159</v>
      </c>
      <c r="Y27" s="224"/>
      <c r="Z27" s="224"/>
      <c r="AA27" s="224"/>
      <c r="AB27" s="224"/>
      <c r="AC27" s="224"/>
      <c r="AD27" s="224"/>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247"/>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row>
    <row r="28" spans="1:243" ht="15" customHeight="1">
      <c r="A28" s="72"/>
      <c r="B28" s="72"/>
      <c r="C28" s="72"/>
      <c r="D28" s="271" t="str">
        <f>IF(MasterSheet!$A$1=1,MasterSheet!C267,MasterSheet!B267)</f>
        <v>Lokalni porezi</v>
      </c>
      <c r="E28" s="319">
        <f>+'Local Government_int'!D26</f>
        <v>17125994.16</v>
      </c>
      <c r="F28" s="309">
        <f t="shared" si="5"/>
        <v>0.79696561775792263</v>
      </c>
      <c r="G28" s="319">
        <f>+'Local Government_int'!F26</f>
        <v>32608096.789999999</v>
      </c>
      <c r="H28" s="309">
        <f t="shared" si="0"/>
        <v>1.2164930718149598</v>
      </c>
      <c r="I28" s="319">
        <f>+'Local Government_int'!H26</f>
        <v>42004203.132574901</v>
      </c>
      <c r="J28" s="309">
        <f t="shared" si="1"/>
        <v>1.3612977421757486</v>
      </c>
      <c r="K28" s="319">
        <f>+'Local Government_int'!J26</f>
        <v>42246040.649999999</v>
      </c>
      <c r="L28" s="309">
        <f t="shared" si="2"/>
        <v>1.4171768081180811</v>
      </c>
      <c r="M28" s="319">
        <f>+'Local Government_int'!L26</f>
        <v>44590000</v>
      </c>
      <c r="N28" s="309">
        <f t="shared" si="3"/>
        <v>1.4365335051546393</v>
      </c>
      <c r="O28" s="319">
        <f>+'Local Government_int'!N26</f>
        <v>44446728.650000006</v>
      </c>
      <c r="P28" s="309">
        <f t="shared" si="4"/>
        <v>1.3743577195423624</v>
      </c>
      <c r="Q28" s="319">
        <f>+'Local Government_int'!P26</f>
        <v>50963320.149999999</v>
      </c>
      <c r="R28" s="326">
        <f t="shared" si="6"/>
        <v>1.5331925436221421</v>
      </c>
      <c r="S28" s="319">
        <f>+'Local Government_int'!R26</f>
        <v>34939254.213990003</v>
      </c>
      <c r="T28" s="326">
        <f t="shared" si="7"/>
        <v>1.0002649359859721</v>
      </c>
      <c r="U28" s="319">
        <f>+'Local Government_int'!T26</f>
        <v>38083787.093249105</v>
      </c>
      <c r="V28" s="326">
        <f t="shared" si="8"/>
        <v>1.0329207239828886</v>
      </c>
      <c r="W28" s="319">
        <f>+'Local Government_int'!V26</f>
        <v>43034679.415371485</v>
      </c>
      <c r="X28" s="538">
        <f t="shared" si="9"/>
        <v>1.1000684922129724</v>
      </c>
      <c r="Y28" s="224"/>
      <c r="Z28" s="224"/>
      <c r="AA28" s="224"/>
      <c r="AB28" s="224"/>
      <c r="AC28" s="224"/>
      <c r="AD28" s="224"/>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247"/>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row>
    <row r="29" spans="1:243" ht="15" customHeight="1">
      <c r="A29" s="72"/>
      <c r="B29" s="72"/>
      <c r="C29" s="72"/>
      <c r="D29" s="271" t="str">
        <f>IF(MasterSheet!$A$1=1,MasterSheet!C268,MasterSheet!B268)</f>
        <v>Ostali republički porezi</v>
      </c>
      <c r="E29" s="318">
        <f>+'Cental Budget_int'!E28</f>
        <v>4535766.87</v>
      </c>
      <c r="F29" s="309">
        <f t="shared" si="5"/>
        <v>0.21107389222392853</v>
      </c>
      <c r="G29" s="318">
        <f>+'Cental Budget_int'!G28</f>
        <v>6739308.9000000004</v>
      </c>
      <c r="H29" s="309">
        <f t="shared" si="0"/>
        <v>0.25141984331281481</v>
      </c>
      <c r="I29" s="318">
        <f>+'Cental Budget_int'!I28</f>
        <v>8529592.9000000004</v>
      </c>
      <c r="J29" s="309">
        <f t="shared" si="1"/>
        <v>0.27643223036038372</v>
      </c>
      <c r="K29" s="318">
        <f>+'Cental Budget_int'!K28</f>
        <v>8920855.8499999996</v>
      </c>
      <c r="L29" s="309">
        <f t="shared" si="2"/>
        <v>0.29925715699429722</v>
      </c>
      <c r="M29" s="318">
        <f>+'Cental Budget_int'!M28</f>
        <v>11587063.199999999</v>
      </c>
      <c r="N29" s="309">
        <f t="shared" si="3"/>
        <v>0.37329456185567006</v>
      </c>
      <c r="O29" s="318">
        <f>+'Cental Budget_int'!O28</f>
        <v>4148584.0999999996</v>
      </c>
      <c r="P29" s="309">
        <f t="shared" si="4"/>
        <v>0.12828027520098947</v>
      </c>
      <c r="Q29" s="318">
        <f>+'Cental Budget_int'!Q28+'Local Government_int'!P29</f>
        <v>11469140.050000001</v>
      </c>
      <c r="R29" s="326">
        <f t="shared" si="6"/>
        <v>0.34504031438026478</v>
      </c>
      <c r="S29" s="318">
        <f>+'Cental Budget_int'!S28</f>
        <v>4409065.5830532741</v>
      </c>
      <c r="T29" s="326">
        <f t="shared" si="7"/>
        <v>0.12622575388071211</v>
      </c>
      <c r="U29" s="318">
        <f>+'Cental Budget_int'!U28</f>
        <v>4541337.5505448729</v>
      </c>
      <c r="V29" s="326">
        <f t="shared" si="8"/>
        <v>0.12317161786126589</v>
      </c>
      <c r="W29" s="318">
        <f>+'Cental Budget_int'!W28</f>
        <v>4677577.6770612188</v>
      </c>
      <c r="X29" s="538">
        <f t="shared" si="9"/>
        <v>0.11956998151996981</v>
      </c>
      <c r="Y29" s="224"/>
      <c r="Z29" s="224"/>
      <c r="AA29" s="224"/>
      <c r="AB29" s="224"/>
      <c r="AC29" s="224"/>
      <c r="AD29" s="224"/>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247"/>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row>
    <row r="30" spans="1:243" ht="15" customHeight="1">
      <c r="A30" s="72"/>
      <c r="B30" s="72"/>
      <c r="C30" s="72"/>
      <c r="D30" s="272" t="str">
        <f>IF(MasterSheet!$A$1=1,MasterSheet!C269,MasterSheet!B269)</f>
        <v>Doprinosi</v>
      </c>
      <c r="E30" s="320">
        <f>SUM(E31:E34)</f>
        <v>255157132.13</v>
      </c>
      <c r="F30" s="310">
        <f t="shared" si="5"/>
        <v>11.873848579738471</v>
      </c>
      <c r="G30" s="320">
        <f>SUM(G31:G34)</f>
        <v>306787808.32999998</v>
      </c>
      <c r="H30" s="310">
        <f t="shared" si="0"/>
        <v>11.445170987875395</v>
      </c>
      <c r="I30" s="320">
        <f>SUM(I31:I34)</f>
        <v>339912631.83999997</v>
      </c>
      <c r="J30" s="310">
        <f t="shared" si="1"/>
        <v>11.016095146486906</v>
      </c>
      <c r="K30" s="320">
        <f>SUM(K31:K34)</f>
        <v>307544352.32999998</v>
      </c>
      <c r="L30" s="310">
        <f t="shared" si="2"/>
        <v>10.316818259979872</v>
      </c>
      <c r="M30" s="320">
        <f>SUM(M31:M34)</f>
        <v>379756996.48000008</v>
      </c>
      <c r="N30" s="310">
        <f t="shared" si="3"/>
        <v>12.234439319587631</v>
      </c>
      <c r="O30" s="320">
        <f>SUM(O31:O34)</f>
        <v>353577453.33000004</v>
      </c>
      <c r="P30" s="310">
        <f t="shared" si="4"/>
        <v>10.933130900742116</v>
      </c>
      <c r="Q30" s="338">
        <f>SUM(Q31:Q34)</f>
        <v>362250409.59999996</v>
      </c>
      <c r="R30" s="327">
        <f t="shared" si="6"/>
        <v>10.898026762936221</v>
      </c>
      <c r="S30" s="338">
        <f>SUM(S31:S34)</f>
        <v>384217730.43822622</v>
      </c>
      <c r="T30" s="327">
        <f t="shared" si="7"/>
        <v>10.999648738569316</v>
      </c>
      <c r="U30" s="338">
        <f>SUM(U31:U34)</f>
        <v>392690507.1908462</v>
      </c>
      <c r="V30" s="327">
        <f t="shared" si="8"/>
        <v>10.650678253074213</v>
      </c>
      <c r="W30" s="338">
        <f>SUM(W31:W34)</f>
        <v>410225032.55038875</v>
      </c>
      <c r="X30" s="539">
        <f t="shared" si="9"/>
        <v>10.486324962944497</v>
      </c>
      <c r="Y30" s="223"/>
      <c r="Z30" s="223"/>
      <c r="AA30" s="223"/>
      <c r="AB30" s="223"/>
      <c r="AC30" s="223"/>
      <c r="AD30" s="223"/>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257"/>
      <c r="EB30" s="257"/>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247"/>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row>
    <row r="31" spans="1:243" ht="15" customHeight="1">
      <c r="A31" s="72"/>
      <c r="B31" s="72"/>
      <c r="C31" s="72"/>
      <c r="D31" s="271" t="str">
        <f>IF(MasterSheet!$A$1=1,MasterSheet!C270,MasterSheet!B270)</f>
        <v>Doprinosi za penzijsko i invalidsko osiguranje</v>
      </c>
      <c r="E31" s="318">
        <f>+'Cental Budget_int'!E30</f>
        <v>138179769.16</v>
      </c>
      <c r="F31" s="309">
        <f t="shared" si="5"/>
        <v>6.4302559058122766</v>
      </c>
      <c r="G31" s="318">
        <f>+'Cental Budget_int'!G30</f>
        <v>173517241.65000001</v>
      </c>
      <c r="H31" s="309">
        <f t="shared" si="0"/>
        <v>6.473316233911584</v>
      </c>
      <c r="I31" s="318">
        <f>+'Cental Budget_int'!I30</f>
        <v>213850904.31999999</v>
      </c>
      <c r="J31" s="309">
        <f t="shared" si="1"/>
        <v>6.9306100700025919</v>
      </c>
      <c r="K31" s="318">
        <f>+'Cental Budget_int'!K30</f>
        <v>199510659.24000001</v>
      </c>
      <c r="L31" s="309">
        <f t="shared" si="2"/>
        <v>6.6927426782958737</v>
      </c>
      <c r="M31" s="318">
        <f>+'Cental Budget_int'!M30</f>
        <v>233496116.37</v>
      </c>
      <c r="N31" s="309">
        <f t="shared" si="3"/>
        <v>7.5224264294458765</v>
      </c>
      <c r="O31" s="318">
        <f>+'Cental Budget_int'!O30</f>
        <v>213452220.68000001</v>
      </c>
      <c r="P31" s="309">
        <f t="shared" si="4"/>
        <v>6.6002541954236245</v>
      </c>
      <c r="Q31" s="318">
        <f>+'Cental Budget_int'!Q30</f>
        <v>216501675.27000001</v>
      </c>
      <c r="R31" s="326">
        <f t="shared" si="6"/>
        <v>6.5132874629963906</v>
      </c>
      <c r="S31" s="318">
        <f>+'Cental Budget_int'!S30</f>
        <v>226849483.25081635</v>
      </c>
      <c r="T31" s="326">
        <f t="shared" si="7"/>
        <v>6.4944026123909637</v>
      </c>
      <c r="U31" s="318">
        <f>+'Cental Budget_int'!U30</f>
        <v>231853169.173803</v>
      </c>
      <c r="V31" s="326">
        <f t="shared" si="8"/>
        <v>6.2883962347112288</v>
      </c>
      <c r="W31" s="318">
        <f>+'Cental Budget_int'!W30</f>
        <v>242920827.63249323</v>
      </c>
      <c r="X31" s="538">
        <f t="shared" si="9"/>
        <v>6.2096326081925675</v>
      </c>
      <c r="Y31" s="224"/>
      <c r="Z31" s="224"/>
      <c r="AA31" s="224"/>
      <c r="AB31" s="224"/>
      <c r="AC31" s="224"/>
      <c r="AD31" s="224"/>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257"/>
      <c r="EB31" s="257"/>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247"/>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row>
    <row r="32" spans="1:243" ht="15" customHeight="1">
      <c r="A32" s="72"/>
      <c r="B32" s="72"/>
      <c r="C32" s="72"/>
      <c r="D32" s="271" t="str">
        <f>IF(MasterSheet!$A$1=1,MasterSheet!C271,MasterSheet!B271)</f>
        <v>Doprinosi za zdravstveno osiguranje</v>
      </c>
      <c r="E32" s="318">
        <f>+'Cental Budget_int'!E31</f>
        <v>110592983</v>
      </c>
      <c r="F32" s="309">
        <f t="shared" si="5"/>
        <v>5.1464927637395883</v>
      </c>
      <c r="G32" s="318">
        <f>+'Cental Budget_int'!G31</f>
        <v>125446267</v>
      </c>
      <c r="H32" s="309">
        <f t="shared" si="0"/>
        <v>4.6799577317664616</v>
      </c>
      <c r="I32" s="318">
        <f>+'Cental Budget_int'!I31</f>
        <v>115860488.59999999</v>
      </c>
      <c r="J32" s="309">
        <f t="shared" si="1"/>
        <v>3.7548771260046667</v>
      </c>
      <c r="K32" s="318">
        <f>+'Cental Budget_int'!K31</f>
        <v>97587762.519999996</v>
      </c>
      <c r="L32" s="309">
        <f t="shared" si="2"/>
        <v>3.2736585883931566</v>
      </c>
      <c r="M32" s="318">
        <f>+'Cental Budget_int'!M31</f>
        <v>129895634.22</v>
      </c>
      <c r="N32" s="309">
        <f t="shared" si="3"/>
        <v>4.1847820302835048</v>
      </c>
      <c r="O32" s="318">
        <f>+'Cental Budget_int'!O31</f>
        <v>120890439.24000001</v>
      </c>
      <c r="P32" s="309">
        <f t="shared" si="4"/>
        <v>3.7381088200371062</v>
      </c>
      <c r="Q32" s="318">
        <f>+'Cental Budget_int'!Q31</f>
        <v>125738855</v>
      </c>
      <c r="R32" s="326">
        <f t="shared" si="6"/>
        <v>3.7827573706377855</v>
      </c>
      <c r="S32" s="318">
        <f>+'Cental Budget_int'!S31</f>
        <v>133924915.28862785</v>
      </c>
      <c r="T32" s="326">
        <f t="shared" si="7"/>
        <v>3.8340943397832192</v>
      </c>
      <c r="U32" s="318">
        <f>+'Cental Budget_int'!U31</f>
        <v>136908696.865316</v>
      </c>
      <c r="V32" s="326">
        <f t="shared" si="8"/>
        <v>3.7132817159022515</v>
      </c>
      <c r="W32" s="318">
        <f>+'Cental Budget_int'!W31</f>
        <v>143229131.70858189</v>
      </c>
      <c r="X32" s="538">
        <f t="shared" si="9"/>
        <v>3.6612763729187598</v>
      </c>
      <c r="Y32" s="224"/>
      <c r="Z32" s="224"/>
      <c r="AA32" s="224"/>
      <c r="AB32" s="224"/>
      <c r="AC32" s="224"/>
      <c r="AD32" s="224"/>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257"/>
      <c r="EB32" s="257"/>
      <c r="EC32" s="4"/>
      <c r="ED32" s="4"/>
      <c r="EE32" s="4"/>
      <c r="EF32" s="4"/>
      <c r="EG32" s="4"/>
      <c r="EH32" s="4"/>
      <c r="EI32" s="4"/>
      <c r="EJ32" s="258"/>
      <c r="EK32" s="258"/>
      <c r="EL32" s="258"/>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247"/>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row>
    <row r="33" spans="1:243" ht="15" customHeight="1">
      <c r="A33" s="72"/>
      <c r="B33" s="72"/>
      <c r="C33" s="72"/>
      <c r="D33" s="271" t="str">
        <f>IF(MasterSheet!$A$1=1,MasterSheet!C272,MasterSheet!B272)</f>
        <v>Doprinosi za osiguranje od nezaposlenosti</v>
      </c>
      <c r="E33" s="318">
        <f>+'Cental Budget_int'!E32</f>
        <v>6384379.9699999997</v>
      </c>
      <c r="F33" s="309">
        <f t="shared" si="5"/>
        <v>0.29709991018660709</v>
      </c>
      <c r="G33" s="318">
        <f>+'Cental Budget_int'!G32</f>
        <v>7824299.6800000006</v>
      </c>
      <c r="H33" s="309">
        <f t="shared" si="0"/>
        <v>0.29189702219735131</v>
      </c>
      <c r="I33" s="318">
        <f>+'Cental Budget_int'!I32</f>
        <v>10201238.92</v>
      </c>
      <c r="J33" s="309">
        <f t="shared" si="1"/>
        <v>0.33060795047964742</v>
      </c>
      <c r="K33" s="318">
        <f>+'Cental Budget_int'!K32</f>
        <v>10445930.57</v>
      </c>
      <c r="L33" s="309">
        <f t="shared" si="2"/>
        <v>0.35041699329084197</v>
      </c>
      <c r="M33" s="318">
        <f>+'Cental Budget_int'!M32</f>
        <v>10149691.789999999</v>
      </c>
      <c r="N33" s="309">
        <f t="shared" si="3"/>
        <v>0.32698749323453608</v>
      </c>
      <c r="O33" s="318">
        <f>+'Cental Budget_int'!O32</f>
        <v>10764704.380000001</v>
      </c>
      <c r="P33" s="309">
        <f t="shared" si="4"/>
        <v>0.33286037043908479</v>
      </c>
      <c r="Q33" s="318">
        <f>+'Cental Budget_int'!Q32</f>
        <v>9987592.2599999998</v>
      </c>
      <c r="R33" s="326">
        <f t="shared" si="6"/>
        <v>0.30046908122743682</v>
      </c>
      <c r="S33" s="318">
        <f>+'Cental Budget_int'!S32</f>
        <v>11220074.127307795</v>
      </c>
      <c r="T33" s="326">
        <f t="shared" si="7"/>
        <v>0.32121597845141125</v>
      </c>
      <c r="U33" s="318">
        <f>+'Cental Budget_int'!U32</f>
        <v>11451302.067686601</v>
      </c>
      <c r="V33" s="326">
        <f t="shared" si="8"/>
        <v>0.31058589822854898</v>
      </c>
      <c r="W33" s="318">
        <f>+'Cental Budget_int'!W32</f>
        <v>11498867.171070978</v>
      </c>
      <c r="X33" s="538">
        <f t="shared" si="9"/>
        <v>0.29393832236889</v>
      </c>
      <c r="Y33" s="224"/>
      <c r="Z33" s="224"/>
      <c r="AA33" s="224"/>
      <c r="AB33" s="224"/>
      <c r="AC33" s="224"/>
      <c r="AD33" s="224"/>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257"/>
      <c r="EB33" s="257"/>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247"/>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row>
    <row r="34" spans="1:243" ht="15" customHeight="1">
      <c r="A34" s="72"/>
      <c r="B34" s="72"/>
      <c r="C34" s="72"/>
      <c r="D34" s="271" t="str">
        <f>IF(MasterSheet!$A$1=1,MasterSheet!C273,MasterSheet!B273)</f>
        <v>Ostali doprinosi</v>
      </c>
      <c r="E34" s="318">
        <f>+'Cental Budget_int'!E33</f>
        <v>0</v>
      </c>
      <c r="F34" s="309">
        <f t="shared" si="5"/>
        <v>0</v>
      </c>
      <c r="G34" s="318">
        <f>+'Cental Budget_int'!G33</f>
        <v>0</v>
      </c>
      <c r="H34" s="309">
        <f t="shared" si="0"/>
        <v>0</v>
      </c>
      <c r="I34" s="318">
        <f>+'Cental Budget_int'!I33</f>
        <v>0</v>
      </c>
      <c r="J34" s="309">
        <f t="shared" si="1"/>
        <v>0</v>
      </c>
      <c r="K34" s="318">
        <f>+'Cental Budget_int'!K33</f>
        <v>0</v>
      </c>
      <c r="L34" s="309">
        <f t="shared" si="2"/>
        <v>0</v>
      </c>
      <c r="M34" s="318">
        <f>+'Cental Budget_int'!M33</f>
        <v>6215554.0999999996</v>
      </c>
      <c r="N34" s="309">
        <f t="shared" si="3"/>
        <v>0.20024336662371134</v>
      </c>
      <c r="O34" s="318">
        <f>+'Cental Budget_int'!O33</f>
        <v>8470089.0300000012</v>
      </c>
      <c r="P34" s="309">
        <f t="shared" si="4"/>
        <v>0.26190751484230057</v>
      </c>
      <c r="Q34" s="318">
        <f>+'Cental Budget_int'!Q33</f>
        <v>10022287.07</v>
      </c>
      <c r="R34" s="326">
        <f t="shared" si="6"/>
        <v>0.30151284807460887</v>
      </c>
      <c r="S34" s="318">
        <f>+'Cental Budget_int'!S33</f>
        <v>12223257.771474268</v>
      </c>
      <c r="T34" s="326">
        <f t="shared" si="7"/>
        <v>0.3499358079437237</v>
      </c>
      <c r="U34" s="318">
        <f>+'Cental Budget_int'!U33</f>
        <v>12477339.084040601</v>
      </c>
      <c r="V34" s="326">
        <f t="shared" si="8"/>
        <v>0.33841440423218333</v>
      </c>
      <c r="W34" s="318">
        <f>+'Cental Budget_int'!W33</f>
        <v>12576206.038242642</v>
      </c>
      <c r="X34" s="538">
        <f t="shared" si="9"/>
        <v>0.3214776594642802</v>
      </c>
      <c r="Y34" s="224"/>
      <c r="Z34" s="224"/>
      <c r="AA34" s="224"/>
      <c r="AB34" s="224"/>
      <c r="AC34" s="224"/>
      <c r="AD34" s="224"/>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257"/>
      <c r="EB34" s="257"/>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247"/>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row>
    <row r="35" spans="1:243" ht="15" customHeight="1">
      <c r="A35" s="72"/>
      <c r="B35" s="72"/>
      <c r="C35" s="72"/>
      <c r="D35" s="272" t="str">
        <f>IF(MasterSheet!$A$1=1,MasterSheet!C274,MasterSheet!B274)</f>
        <v>Takse</v>
      </c>
      <c r="E35" s="320">
        <f>+'Cental Budget_int'!E34+'Local Government_int'!D35</f>
        <v>29294505.049999993</v>
      </c>
      <c r="F35" s="310">
        <f t="shared" si="5"/>
        <v>1.3632325864395733</v>
      </c>
      <c r="G35" s="320">
        <f>+'Cental Budget_int'!G34+'Local Government_int'!F35</f>
        <v>33768971.5</v>
      </c>
      <c r="H35" s="310">
        <f t="shared" si="0"/>
        <v>1.2598012124603619</v>
      </c>
      <c r="I35" s="320">
        <f>+'Cental Budget_int'!I34+'Local Government_int'!H35</f>
        <v>36088945.276364855</v>
      </c>
      <c r="J35" s="310">
        <f t="shared" si="1"/>
        <v>1.1695924707144432</v>
      </c>
      <c r="K35" s="320">
        <f>+'Cental Budget_int'!K34+'Local Government_int'!J35</f>
        <v>29028413.729999997</v>
      </c>
      <c r="L35" s="310">
        <f t="shared" si="2"/>
        <v>0.97378107111707468</v>
      </c>
      <c r="M35" s="320">
        <f>+'Cental Budget_int'!M34+'Local Government_int'!L35</f>
        <v>26284226.239999998</v>
      </c>
      <c r="N35" s="310">
        <f t="shared" si="3"/>
        <v>0.84678563917525773</v>
      </c>
      <c r="O35" s="320">
        <f>+'Cental Budget_int'!O34+'Local Government_int'!N35</f>
        <v>21981102.689999998</v>
      </c>
      <c r="P35" s="310">
        <f t="shared" si="4"/>
        <v>0.67968777643784783</v>
      </c>
      <c r="Q35" s="320">
        <f>+'Cental Budget_int'!Q34+'Local Government_int'!P35</f>
        <v>23495943.529999997</v>
      </c>
      <c r="R35" s="327">
        <f t="shared" si="6"/>
        <v>0.7068575069193741</v>
      </c>
      <c r="S35" s="320">
        <f>+'Cental Budget_int'!S34+'Local Government_int'!R35</f>
        <v>35622133.837911315</v>
      </c>
      <c r="T35" s="327">
        <f t="shared" si="7"/>
        <v>1.0198148822763045</v>
      </c>
      <c r="U35" s="320">
        <f>+'Cental Budget_int'!U34+'Local Government_int'!T35</f>
        <v>22329704.834608503</v>
      </c>
      <c r="V35" s="327">
        <f t="shared" si="8"/>
        <v>0.60563343733681863</v>
      </c>
      <c r="W35" s="320">
        <f>+'Cental Budget_int'!W34+'Local Government_int'!V35</f>
        <v>21995087.590314854</v>
      </c>
      <c r="X35" s="539">
        <f t="shared" si="9"/>
        <v>0.56224661529434705</v>
      </c>
      <c r="Y35" s="223"/>
      <c r="Z35" s="223"/>
      <c r="AA35" s="223"/>
      <c r="AB35" s="223"/>
      <c r="AC35" s="223"/>
      <c r="AD35" s="223"/>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259"/>
      <c r="EB35" s="259"/>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247"/>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row>
    <row r="36" spans="1:243" ht="15" customHeight="1">
      <c r="A36" s="72"/>
      <c r="B36" s="72"/>
      <c r="C36" s="72"/>
      <c r="D36" s="272" t="str">
        <f>IF(MasterSheet!$A$1=1,MasterSheet!C275,MasterSheet!B275)</f>
        <v>Naknade</v>
      </c>
      <c r="E36" s="320">
        <f>+'Cental Budget_int'!E39+'Local Government_int'!D41</f>
        <v>57987858.799999997</v>
      </c>
      <c r="F36" s="310">
        <f t="shared" si="5"/>
        <v>2.6984903345897897</v>
      </c>
      <c r="G36" s="320">
        <f>+'Cental Budget_int'!G39+'Local Government_int'!F41</f>
        <v>122742901.39999999</v>
      </c>
      <c r="H36" s="310">
        <f t="shared" si="0"/>
        <v>4.579104696884909</v>
      </c>
      <c r="I36" s="320">
        <f>+'Cental Budget_int'!I39+'Local Government_int'!H41</f>
        <v>165758732.32866684</v>
      </c>
      <c r="J36" s="310">
        <f t="shared" si="1"/>
        <v>5.3720097332339529</v>
      </c>
      <c r="K36" s="320">
        <f>+'Cental Budget_int'!K39+'Local Government_int'!J41</f>
        <v>105581036.48</v>
      </c>
      <c r="L36" s="310">
        <f t="shared" si="2"/>
        <v>3.541799278094599</v>
      </c>
      <c r="M36" s="320">
        <f>+'Cental Budget_int'!M39+'Local Government_int'!L41</f>
        <v>101998633.47</v>
      </c>
      <c r="N36" s="310">
        <f t="shared" si="3"/>
        <v>3.2860384494201034</v>
      </c>
      <c r="O36" s="320">
        <f>+'Cental Budget_int'!O39+'Local Government_int'!N41</f>
        <v>72573801.449999988</v>
      </c>
      <c r="P36" s="310">
        <f t="shared" si="4"/>
        <v>2.2440878617810758</v>
      </c>
      <c r="Q36" s="320">
        <f>+'Cental Budget_int'!Q39+'Local Government_int'!P41</f>
        <v>73746965.810000002</v>
      </c>
      <c r="R36" s="327">
        <f t="shared" si="6"/>
        <v>2.2186211134175693</v>
      </c>
      <c r="S36" s="320">
        <f>+'Cental Budget_int'!S39+'Local Government_int'!R41</f>
        <v>54156638.432866134</v>
      </c>
      <c r="T36" s="327">
        <f t="shared" si="7"/>
        <v>1.5504333934401986</v>
      </c>
      <c r="U36" s="320">
        <f>+'Cental Budget_int'!U39+'Local Government_int'!T41</f>
        <v>56842742.267126903</v>
      </c>
      <c r="V36" s="327">
        <f t="shared" si="8"/>
        <v>1.5417071404157012</v>
      </c>
      <c r="W36" s="320">
        <f>+'Cental Budget_int'!W39+'Local Government_int'!V41</f>
        <v>58203425.888775639</v>
      </c>
      <c r="X36" s="539">
        <f t="shared" si="9"/>
        <v>1.4878176351936512</v>
      </c>
      <c r="Y36" s="223"/>
      <c r="Z36" s="223"/>
      <c r="AA36" s="223"/>
      <c r="AB36" s="223"/>
      <c r="AC36" s="223"/>
      <c r="AD36" s="223"/>
      <c r="AE36" s="223"/>
      <c r="AF36" s="223"/>
      <c r="AG36" s="223"/>
      <c r="AH36" s="44"/>
      <c r="AI36" s="44"/>
      <c r="AJ36" s="44"/>
      <c r="AK36" s="44"/>
      <c r="AL36" s="44"/>
      <c r="AM36" s="44"/>
      <c r="AN36" s="44"/>
      <c r="AO36" s="44"/>
      <c r="AP36" s="44"/>
      <c r="AQ36" s="44"/>
      <c r="AR36" s="44"/>
      <c r="AS36" s="44"/>
      <c r="AT36" s="44"/>
      <c r="AU36" s="44"/>
      <c r="AV36" s="44"/>
      <c r="AW36" s="44"/>
      <c r="AX36" s="44"/>
      <c r="AY36" s="44"/>
      <c r="AZ36" s="50"/>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247"/>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row>
    <row r="37" spans="1:243" ht="15" customHeight="1">
      <c r="A37" s="72"/>
      <c r="B37" s="72"/>
      <c r="C37" s="72"/>
      <c r="D37" s="272" t="str">
        <f>IF(MasterSheet!$A$1=1,MasterSheet!C276,MasterSheet!B276)</f>
        <v>Ostali prihodi</v>
      </c>
      <c r="E37" s="320">
        <f>+'Cental Budget_int'!E46+'Local Government_int'!D51</f>
        <v>68172708.409999996</v>
      </c>
      <c r="F37" s="310">
        <f t="shared" si="5"/>
        <v>3.1724467592721859</v>
      </c>
      <c r="G37" s="320">
        <f>+'Cental Budget_int'!G46+'Local Government_int'!F51</f>
        <v>70976416.00999999</v>
      </c>
      <c r="H37" s="310">
        <f t="shared" si="0"/>
        <v>2.6478797243051666</v>
      </c>
      <c r="I37" s="320">
        <f>+'Cental Budget_int'!I46+'Local Government_int'!H51</f>
        <v>67281484.739999995</v>
      </c>
      <c r="J37" s="310">
        <f t="shared" si="1"/>
        <v>2.1804992461757844</v>
      </c>
      <c r="K37" s="320">
        <f>+'Cental Budget_int'!K46+'Local Government_int'!J51</f>
        <v>60342355.939999998</v>
      </c>
      <c r="L37" s="310">
        <f t="shared" si="2"/>
        <v>2.0242320006709158</v>
      </c>
      <c r="M37" s="320">
        <f>+'Cental Budget_int'!M46+'Local Government_int'!L51</f>
        <v>44088288.899999999</v>
      </c>
      <c r="N37" s="310">
        <f t="shared" si="3"/>
        <v>1.4203701320876287</v>
      </c>
      <c r="O37" s="320">
        <f>+'Cental Budget_int'!O46+'Local Government_int'!N51</f>
        <v>37411485.980000004</v>
      </c>
      <c r="P37" s="310">
        <f t="shared" si="4"/>
        <v>1.1568177482993198</v>
      </c>
      <c r="Q37" s="320">
        <f>+'Cental Budget_int'!Q46+'Local Government_int'!P51</f>
        <v>48847743.469999999</v>
      </c>
      <c r="R37" s="327">
        <f t="shared" si="6"/>
        <v>1.4695470358002405</v>
      </c>
      <c r="S37" s="320">
        <f>+'Cental Budget_int'!S46+'Local Government_int'!R51</f>
        <v>42065532.058023013</v>
      </c>
      <c r="T37" s="327">
        <f t="shared" si="7"/>
        <v>1.2042809063275985</v>
      </c>
      <c r="U37" s="320">
        <f>+'Cental Budget_int'!U46+'Local Government_int'!T51</f>
        <v>42084717.527962416</v>
      </c>
      <c r="V37" s="327">
        <f t="shared" si="8"/>
        <v>1.1414352462154169</v>
      </c>
      <c r="W37" s="320">
        <f>+'Cental Budget_int'!W46+'Local Government_int'!V51</f>
        <v>41563149.75794287</v>
      </c>
      <c r="X37" s="539">
        <f t="shared" si="9"/>
        <v>1.0624527034238975</v>
      </c>
      <c r="Y37" s="223"/>
      <c r="Z37" s="223"/>
      <c r="AA37" s="223"/>
      <c r="AB37" s="223"/>
      <c r="AC37" s="223"/>
      <c r="AD37" s="223"/>
      <c r="AE37" s="223"/>
      <c r="AF37" s="223"/>
      <c r="AG37" s="223"/>
      <c r="AH37" s="44"/>
      <c r="AI37" s="44"/>
      <c r="AJ37" s="44"/>
      <c r="AK37" s="44"/>
      <c r="AL37" s="44"/>
      <c r="AM37" s="44"/>
      <c r="AN37" s="44"/>
      <c r="AO37" s="44"/>
      <c r="AP37" s="44"/>
      <c r="AQ37" s="44"/>
      <c r="AR37" s="44"/>
      <c r="AS37" s="44"/>
      <c r="AT37" s="44"/>
      <c r="AU37" s="44"/>
      <c r="AV37" s="44"/>
      <c r="AW37" s="44"/>
      <c r="AX37" s="44"/>
      <c r="AY37" s="44"/>
      <c r="AZ37" s="50"/>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247"/>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row>
    <row r="38" spans="1:243" ht="15" customHeight="1" thickBot="1">
      <c r="A38" s="72"/>
      <c r="B38" s="72"/>
      <c r="C38" s="72"/>
      <c r="D38" s="272" t="str">
        <f>IF(MasterSheet!$A$1=1,MasterSheet!C277,MasterSheet!B277)</f>
        <v>Primici od otplate kredita i sredstva prenijeta iz prethodne godine</v>
      </c>
      <c r="E38" s="320">
        <f>+'Cental Budget_int'!E51</f>
        <v>12337841.16</v>
      </c>
      <c r="F38" s="310">
        <f t="shared" si="5"/>
        <v>0.57414682674856898</v>
      </c>
      <c r="G38" s="320">
        <f>+'Cental Budget_int'!G51</f>
        <v>10241165.600000001</v>
      </c>
      <c r="H38" s="310">
        <f t="shared" si="0"/>
        <v>0.38206176459615748</v>
      </c>
      <c r="I38" s="320">
        <f>+'Cental Budget_int'!I51</f>
        <v>8998827.7799999993</v>
      </c>
      <c r="J38" s="310">
        <f t="shared" si="1"/>
        <v>0.29163947951775987</v>
      </c>
      <c r="K38" s="320">
        <f>+'Cental Budget_int'!K51</f>
        <v>54812548.920000002</v>
      </c>
      <c r="L38" s="310">
        <f t="shared" si="2"/>
        <v>1.83873025561892</v>
      </c>
      <c r="M38" s="320">
        <f>+'Cental Budget_int'!M51</f>
        <v>4969313.91</v>
      </c>
      <c r="N38" s="310">
        <f t="shared" si="3"/>
        <v>0.16009387596649485</v>
      </c>
      <c r="O38" s="320">
        <f>+'Cental Budget_int'!O51</f>
        <v>5006443.9800000004</v>
      </c>
      <c r="P38" s="310">
        <f t="shared" si="4"/>
        <v>0.15480655473098331</v>
      </c>
      <c r="Q38" s="320">
        <f>+'Cental Budget_int'!Q51</f>
        <v>4493782.16</v>
      </c>
      <c r="R38" s="327">
        <f t="shared" si="6"/>
        <v>0.13519200240673887</v>
      </c>
      <c r="S38" s="320">
        <f>+'Cental Budget_int'!S51</f>
        <v>4809060.008142584</v>
      </c>
      <c r="T38" s="327">
        <f t="shared" si="7"/>
        <v>0.13767706865567089</v>
      </c>
      <c r="U38" s="320">
        <f>+'Cental Budget_int'!U51</f>
        <v>5038904.6283624303</v>
      </c>
      <c r="V38" s="327">
        <f t="shared" si="8"/>
        <v>0.13666679219860131</v>
      </c>
      <c r="W38" s="320">
        <f>+'Cental Budget_int'!W51</f>
        <v>5111766.290355118</v>
      </c>
      <c r="X38" s="539">
        <f t="shared" si="9"/>
        <v>0.13066887245284042</v>
      </c>
      <c r="Y38" s="223"/>
      <c r="Z38" s="223"/>
      <c r="AA38" s="223"/>
      <c r="AB38" s="223"/>
      <c r="AC38" s="223"/>
      <c r="AD38" s="223"/>
      <c r="AE38" s="223"/>
      <c r="AF38" s="223"/>
      <c r="AG38" s="223"/>
      <c r="AH38" s="44"/>
      <c r="AI38" s="44"/>
      <c r="AJ38" s="44"/>
      <c r="AK38" s="44"/>
      <c r="AL38" s="44"/>
      <c r="AM38" s="44"/>
      <c r="AN38" s="44"/>
      <c r="AO38" s="44"/>
      <c r="AP38" s="44"/>
      <c r="AQ38" s="44"/>
      <c r="AR38" s="44"/>
      <c r="AS38" s="44"/>
      <c r="AT38" s="44"/>
      <c r="AU38" s="44"/>
      <c r="AV38" s="44"/>
      <c r="AW38" s="44"/>
      <c r="AX38" s="44"/>
      <c r="AY38" s="44"/>
      <c r="AZ38" s="50"/>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247"/>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row>
    <row r="39" spans="1:243" ht="15" customHeight="1" thickTop="1" thickBot="1">
      <c r="A39" s="72"/>
      <c r="B39" s="72"/>
      <c r="C39" s="72"/>
      <c r="D39" s="244" t="str">
        <f>IF(MasterSheet!$A$1=1,MasterSheet!C278,MasterSheet!B278)</f>
        <v>Javna potrošnja</v>
      </c>
      <c r="E39" s="316">
        <f>+E41+E56+E62+E67+E70+E73+E75+E74</f>
        <v>910212188.03980005</v>
      </c>
      <c r="F39" s="307">
        <f>+E39/$E$15*100</f>
        <v>42.35712169201917</v>
      </c>
      <c r="G39" s="316">
        <f>+G41+G56+G62+G67+G70+G73+G75+G74</f>
        <v>1159264720.2100003</v>
      </c>
      <c r="H39" s="307">
        <f t="shared" si="0"/>
        <v>43.248077605297532</v>
      </c>
      <c r="I39" s="316">
        <f>+I41+I56+I62+I67+I70+I73+I75+I74</f>
        <v>1556503812.6515002</v>
      </c>
      <c r="J39" s="307">
        <f t="shared" si="1"/>
        <v>50.444121488575973</v>
      </c>
      <c r="K39" s="316">
        <f>+K41+K56+K62+K67+K70+K73+K75+K74</f>
        <v>1524040454.7744999</v>
      </c>
      <c r="L39" s="307">
        <f t="shared" si="2"/>
        <v>51.125141052482384</v>
      </c>
      <c r="M39" s="316">
        <f>+M41+M56+M62+M67+M70+M73+M75+M74</f>
        <v>1465411017.2600002</v>
      </c>
      <c r="N39" s="307">
        <f t="shared" si="3"/>
        <v>47.210406483891759</v>
      </c>
      <c r="O39" s="792">
        <f>+O41+O56+O62+O67+O70+O73+O75+O74</f>
        <v>1461252402.3000002</v>
      </c>
      <c r="P39" s="307">
        <f t="shared" si="4"/>
        <v>45.184056966604828</v>
      </c>
      <c r="Q39" s="792">
        <f>+Q41+Q56+Q62+Q67+Q70+Q73+Q75+Q74</f>
        <v>1430808844.5700002</v>
      </c>
      <c r="R39" s="324">
        <f t="shared" si="6"/>
        <v>43.044790751203379</v>
      </c>
      <c r="S39" s="792">
        <f>+S41+S56+S62+S67+S70+S73+S75+S74</f>
        <v>1375765242.6159902</v>
      </c>
      <c r="T39" s="324">
        <f t="shared" si="7"/>
        <v>39.386351062582023</v>
      </c>
      <c r="U39" s="792">
        <f>+U41+U56+U62+U67+U70+U73+U75+U74</f>
        <v>1390610369.536576</v>
      </c>
      <c r="V39" s="324">
        <f t="shared" si="8"/>
        <v>37.716581761230707</v>
      </c>
      <c r="W39" s="792">
        <f>+W41+W56+W62+W67+W70+W73+W75+W74</f>
        <v>1418544293.3582013</v>
      </c>
      <c r="X39" s="536">
        <f t="shared" si="9"/>
        <v>36.261357192183056</v>
      </c>
      <c r="Y39" s="223"/>
      <c r="Z39" s="223"/>
      <c r="AA39" s="223"/>
      <c r="AB39" s="223"/>
      <c r="AC39" s="223"/>
      <c r="AD39" s="223"/>
      <c r="AE39" s="223"/>
      <c r="AF39" s="223"/>
      <c r="AG39" s="223"/>
      <c r="AH39" s="223"/>
      <c r="AI39" s="44"/>
      <c r="AJ39" s="44"/>
      <c r="AK39" s="44"/>
      <c r="AL39" s="44"/>
      <c r="AM39" s="44"/>
      <c r="AN39" s="44"/>
      <c r="AO39" s="44"/>
      <c r="AP39" s="44"/>
      <c r="AQ39" s="44"/>
      <c r="AR39" s="44"/>
      <c r="AS39" s="44"/>
      <c r="AT39" s="44"/>
      <c r="AU39" s="44"/>
      <c r="AV39" s="44"/>
      <c r="AW39" s="44"/>
      <c r="AX39" s="44"/>
      <c r="AY39" s="44"/>
      <c r="AZ39" s="50"/>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247"/>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row>
    <row r="40" spans="1:243" ht="15" customHeight="1" thickTop="1" thickBot="1">
      <c r="A40" s="72"/>
      <c r="B40" s="72"/>
      <c r="C40" s="72"/>
      <c r="D40" s="244" t="str">
        <f>IF(MasterSheet!$A$1=1,MasterSheet!C279,MasterSheet!B279)</f>
        <v>Tekuća javna potrošnja</v>
      </c>
      <c r="E40" s="316">
        <f>+E39-E67</f>
        <v>853300704.37980008</v>
      </c>
      <c r="F40" s="307">
        <f t="shared" si="5"/>
        <v>39.708720944660065</v>
      </c>
      <c r="G40" s="316">
        <f>+G39-G67</f>
        <v>972002830.49000025</v>
      </c>
      <c r="H40" s="307">
        <f t="shared" si="0"/>
        <v>36.26199703376237</v>
      </c>
      <c r="I40" s="316">
        <f>+I39-I67</f>
        <v>1320781906.2115002</v>
      </c>
      <c r="J40" s="307">
        <f t="shared" si="1"/>
        <v>42.804702690287144</v>
      </c>
      <c r="K40" s="316">
        <f>+K39-K67</f>
        <v>1299340598.1345</v>
      </c>
      <c r="L40" s="307">
        <f t="shared" si="2"/>
        <v>43.587406847853075</v>
      </c>
      <c r="M40" s="316">
        <f>+M39-M67</f>
        <v>1319010648.4500003</v>
      </c>
      <c r="N40" s="307">
        <f t="shared" si="3"/>
        <v>42.493899756765472</v>
      </c>
      <c r="O40" s="316">
        <f>+O39-O67</f>
        <v>1342667539.8400002</v>
      </c>
      <c r="P40" s="307">
        <f t="shared" si="4"/>
        <v>41.51723994557824</v>
      </c>
      <c r="Q40" s="316">
        <f>+Q39-Q67</f>
        <v>1323754166.2200003</v>
      </c>
      <c r="R40" s="324">
        <f t="shared" si="6"/>
        <v>39.824132557761743</v>
      </c>
      <c r="S40" s="316">
        <f>+S39-S67</f>
        <v>1280126242.6159902</v>
      </c>
      <c r="T40" s="324">
        <f t="shared" si="7"/>
        <v>36.648332167649308</v>
      </c>
      <c r="U40" s="316">
        <f>+U39-U67</f>
        <v>1291110369.536576</v>
      </c>
      <c r="V40" s="324">
        <f t="shared" si="8"/>
        <v>35.01791075499257</v>
      </c>
      <c r="W40" s="316">
        <f>+W39-W67</f>
        <v>1311464293.3582013</v>
      </c>
      <c r="X40" s="536">
        <f t="shared" si="9"/>
        <v>33.524138378277129</v>
      </c>
      <c r="Y40" s="223"/>
      <c r="Z40" s="223"/>
      <c r="AA40" s="223"/>
      <c r="AB40" s="223"/>
      <c r="AC40" s="223"/>
      <c r="AD40" s="223"/>
      <c r="AE40" s="223"/>
      <c r="AF40" s="223"/>
      <c r="AG40" s="223"/>
      <c r="AH40" s="44"/>
      <c r="AI40" s="44"/>
      <c r="AJ40" s="44"/>
      <c r="AK40" s="44"/>
      <c r="AL40" s="44"/>
      <c r="AM40" s="44"/>
      <c r="AN40" s="44"/>
      <c r="AO40" s="44"/>
      <c r="AP40" s="44"/>
      <c r="AQ40" s="44"/>
      <c r="AR40" s="44"/>
      <c r="AS40" s="44"/>
      <c r="AT40" s="44"/>
      <c r="AU40" s="44"/>
      <c r="AV40" s="44"/>
      <c r="AW40" s="44"/>
      <c r="AX40" s="44"/>
      <c r="AY40" s="44"/>
      <c r="AZ40" s="50"/>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247"/>
      <c r="GF40" s="4"/>
      <c r="GG40" s="260"/>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row>
    <row r="41" spans="1:243" ht="15" customHeight="1" thickTop="1">
      <c r="A41" s="72"/>
      <c r="B41" s="72"/>
      <c r="C41" s="72"/>
      <c r="D41" s="275" t="str">
        <f>IF(MasterSheet!$A$1=1,MasterSheet!C280,MasterSheet!B280)</f>
        <v>Tekući izdaci</v>
      </c>
      <c r="E41" s="317">
        <f>+E42+E48+E49+E51+E52+E53+E54+E50+E55</f>
        <v>485516128.15979993</v>
      </c>
      <c r="F41" s="308">
        <f t="shared" si="5"/>
        <v>22.593705065838332</v>
      </c>
      <c r="G41" s="317">
        <f>+G42+G48+G49+G51+G52+G53+G54+G50+G55</f>
        <v>565255092.01000011</v>
      </c>
      <c r="H41" s="308">
        <f t="shared" si="0"/>
        <v>21.087673643350126</v>
      </c>
      <c r="I41" s="317">
        <f>+I42+I48+I49+I51+I52+I53+I54+I50+I55</f>
        <v>650119031.29149997</v>
      </c>
      <c r="J41" s="308">
        <f t="shared" si="1"/>
        <v>21.069452660471217</v>
      </c>
      <c r="K41" s="317">
        <f>+K42+K48+K49+K51+K52+K53+K54+K50+K55</f>
        <v>587536977.26449978</v>
      </c>
      <c r="L41" s="308">
        <f t="shared" si="2"/>
        <v>19.709392058520621</v>
      </c>
      <c r="M41" s="317">
        <f>+M42+M48+M49+M51+M52+M53+M54+M50+M55</f>
        <v>609707642.16000009</v>
      </c>
      <c r="N41" s="308">
        <f t="shared" si="3"/>
        <v>19.642643110824746</v>
      </c>
      <c r="O41" s="317">
        <f>+O42+O48+O49+O51+O52+O53+O54+O50+O55</f>
        <v>697551106.44000006</v>
      </c>
      <c r="P41" s="308">
        <f t="shared" si="4"/>
        <v>21.569298282003714</v>
      </c>
      <c r="Q41" s="317">
        <f>+Q42+Q48+Q49+Q51+Q52+Q53+Q54+Q50+Q55</f>
        <v>728837598.70000017</v>
      </c>
      <c r="R41" s="325">
        <f t="shared" si="6"/>
        <v>21.926522223225035</v>
      </c>
      <c r="S41" s="317">
        <f>+S42+S48+S49+S51+S52+S53+S54+S50+S55</f>
        <v>646271110.3450501</v>
      </c>
      <c r="T41" s="325">
        <f t="shared" si="7"/>
        <v>18.501892652306044</v>
      </c>
      <c r="U41" s="317">
        <f>+U42+U48+U49+U51+U52+U53+U54+U50+U55</f>
        <v>700174898.97851217</v>
      </c>
      <c r="V41" s="325">
        <f t="shared" si="8"/>
        <v>18.990368835869599</v>
      </c>
      <c r="W41" s="317">
        <f>+W42+W48+W49+W51+W52+W53+W54+W50+W55</f>
        <v>704377185.16167676</v>
      </c>
      <c r="X41" s="537">
        <f t="shared" si="9"/>
        <v>18.005551767936524</v>
      </c>
      <c r="Y41" s="223"/>
      <c r="Z41" s="223"/>
      <c r="AA41" s="223"/>
      <c r="AB41" s="223"/>
      <c r="AC41" s="223"/>
      <c r="AD41" s="223"/>
      <c r="AE41" s="223"/>
      <c r="AF41" s="223"/>
      <c r="AG41" s="223"/>
      <c r="AH41" s="44"/>
      <c r="AI41" s="44"/>
      <c r="AJ41" s="44"/>
      <c r="AK41" s="44"/>
      <c r="AL41" s="44"/>
      <c r="AM41" s="44"/>
      <c r="AN41" s="44"/>
      <c r="AO41" s="44"/>
      <c r="AP41" s="44"/>
      <c r="AQ41" s="44"/>
      <c r="AR41" s="44"/>
      <c r="AS41" s="44"/>
      <c r="AT41" s="44"/>
      <c r="AU41" s="44"/>
      <c r="AV41" s="44"/>
      <c r="AW41" s="44"/>
      <c r="AX41" s="44"/>
      <c r="AY41" s="44"/>
      <c r="AZ41" s="50"/>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c r="EZ41" s="4"/>
      <c r="FA41" s="4"/>
      <c r="FB41" s="4"/>
      <c r="FC41" s="4"/>
      <c r="FD41" s="4"/>
      <c r="FE41" s="4"/>
      <c r="FF41" s="4"/>
      <c r="FG41" s="4"/>
      <c r="FH41" s="4"/>
      <c r="FI41" s="4"/>
      <c r="FJ41" s="4"/>
      <c r="FK41" s="4"/>
      <c r="FL41" s="4"/>
      <c r="FM41" s="4"/>
      <c r="FN41" s="4"/>
      <c r="FO41" s="4"/>
      <c r="FP41" s="4"/>
      <c r="FQ41" s="4"/>
      <c r="FR41" s="4"/>
      <c r="FS41" s="4"/>
      <c r="FT41" s="4"/>
      <c r="FU41" s="4"/>
      <c r="FV41" s="4"/>
      <c r="FW41" s="4"/>
      <c r="FX41" s="4"/>
      <c r="FY41" s="4"/>
      <c r="FZ41" s="4"/>
      <c r="GA41" s="4"/>
      <c r="GB41" s="4"/>
      <c r="GC41" s="4"/>
      <c r="GD41" s="4"/>
      <c r="GE41" s="247"/>
      <c r="GF41" s="4"/>
      <c r="GG41" s="4"/>
      <c r="GH41" s="4"/>
      <c r="GI41" s="4"/>
      <c r="GJ41" s="4"/>
      <c r="GK41" s="4"/>
      <c r="GL41" s="4"/>
      <c r="GM41" s="4"/>
      <c r="GN41" s="4"/>
      <c r="GO41" s="4"/>
      <c r="GP41" s="4"/>
      <c r="GQ41" s="4"/>
      <c r="GR41" s="4"/>
      <c r="GS41" s="4"/>
      <c r="GT41" s="4"/>
      <c r="GU41" s="4"/>
      <c r="GV41" s="4"/>
      <c r="GW41" s="4"/>
      <c r="GX41" s="4"/>
      <c r="GY41" s="4"/>
      <c r="GZ41" s="4"/>
      <c r="HA41" s="4"/>
      <c r="HB41" s="4"/>
      <c r="HC41" s="4"/>
      <c r="HD41" s="4"/>
      <c r="HE41" s="4"/>
      <c r="HF41" s="4"/>
      <c r="HG41" s="4"/>
      <c r="HH41" s="4"/>
      <c r="HI41" s="4"/>
      <c r="HJ41" s="4"/>
      <c r="HK41" s="4"/>
      <c r="HL41" s="4"/>
      <c r="HM41" s="4"/>
      <c r="HN41" s="4"/>
      <c r="HO41" s="4"/>
      <c r="HP41" s="4"/>
      <c r="HQ41" s="4"/>
      <c r="HR41" s="4"/>
      <c r="HS41" s="4"/>
      <c r="HT41" s="4"/>
      <c r="HU41" s="4"/>
      <c r="HV41" s="4"/>
      <c r="HW41" s="4"/>
      <c r="HX41" s="4"/>
      <c r="HY41" s="4"/>
      <c r="HZ41" s="4"/>
      <c r="IA41" s="4"/>
      <c r="IB41" s="4"/>
      <c r="IC41" s="4"/>
      <c r="ID41" s="4"/>
      <c r="IE41" s="4"/>
      <c r="IF41" s="4"/>
      <c r="IG41" s="4"/>
      <c r="IH41" s="4"/>
      <c r="II41" s="4"/>
    </row>
    <row r="42" spans="1:243" ht="15" customHeight="1">
      <c r="A42" s="72"/>
      <c r="B42" s="72"/>
      <c r="C42" s="72"/>
      <c r="D42" s="274" t="str">
        <f>IF(MasterSheet!$A$1=1,MasterSheet!C281,MasterSheet!B281)</f>
        <v>Bruto zarade i doprinosi na teret poslodavca</v>
      </c>
      <c r="E42" s="320">
        <f>SUM(E43:E47)</f>
        <v>234529247.03979999</v>
      </c>
      <c r="F42" s="310">
        <f t="shared" si="5"/>
        <v>10.913920938145097</v>
      </c>
      <c r="G42" s="320">
        <f>SUM(G43:G47)</f>
        <v>287827732.79000002</v>
      </c>
      <c r="H42" s="310">
        <f t="shared" si="0"/>
        <v>10.737837447864205</v>
      </c>
      <c r="I42" s="320">
        <f>SUM(I43:I47)</f>
        <v>315099713.81999999</v>
      </c>
      <c r="J42" s="310">
        <f t="shared" si="1"/>
        <v>10.211943019834067</v>
      </c>
      <c r="K42" s="320">
        <f>SUM(K43:K47)</f>
        <v>299693656.73449975</v>
      </c>
      <c r="L42" s="310">
        <f t="shared" si="2"/>
        <v>10.05346047415296</v>
      </c>
      <c r="M42" s="320">
        <f>SUM(M43:M47)+'Local Government_int'!L61</f>
        <v>316422646.70999998</v>
      </c>
      <c r="N42" s="310">
        <f t="shared" si="3"/>
        <v>10.194028566688143</v>
      </c>
      <c r="O42" s="320">
        <f>SUM(O43:O47)</f>
        <v>403943773.61999995</v>
      </c>
      <c r="P42" s="310">
        <f t="shared" si="4"/>
        <v>12.490531033395175</v>
      </c>
      <c r="Q42" s="320">
        <f>SUM(Q43:Q47)</f>
        <v>407754932.75</v>
      </c>
      <c r="R42" s="327">
        <f t="shared" si="6"/>
        <v>12.26699557009627</v>
      </c>
      <c r="S42" s="320">
        <f>SUM(S43:S47)</f>
        <v>397570601.86375004</v>
      </c>
      <c r="T42" s="327">
        <f t="shared" si="7"/>
        <v>11.381923901052106</v>
      </c>
      <c r="U42" s="320">
        <f>SUM(U43:U47)</f>
        <v>396537216.72002506</v>
      </c>
      <c r="V42" s="327">
        <f t="shared" si="8"/>
        <v>10.755009946298483</v>
      </c>
      <c r="W42" s="320">
        <f>SUM(W43:W47)</f>
        <v>396916549.41231352</v>
      </c>
      <c r="X42" s="539">
        <f t="shared" si="9"/>
        <v>10.146128563709446</v>
      </c>
      <c r="Y42" s="224"/>
      <c r="Z42" s="224"/>
      <c r="AA42" s="224"/>
      <c r="AB42" s="224"/>
      <c r="AC42" s="224"/>
      <c r="AD42" s="224"/>
      <c r="AE42" s="224"/>
      <c r="AF42" s="224"/>
      <c r="AG42" s="224"/>
      <c r="AH42" s="24"/>
      <c r="AI42" s="24"/>
      <c r="AJ42" s="24"/>
      <c r="AK42" s="24"/>
      <c r="AL42" s="24"/>
      <c r="AM42" s="24"/>
      <c r="AN42" s="24"/>
      <c r="AO42" s="24"/>
      <c r="AP42" s="24"/>
      <c r="AQ42" s="24"/>
      <c r="AR42" s="24"/>
      <c r="AS42" s="24"/>
      <c r="AT42" s="24"/>
      <c r="AU42" s="24"/>
      <c r="AV42" s="24"/>
      <c r="AW42" s="24"/>
      <c r="AX42" s="24"/>
      <c r="AY42" s="24"/>
      <c r="AZ42" s="50"/>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247"/>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row>
    <row r="43" spans="1:243" ht="15" customHeight="1">
      <c r="A43" s="72"/>
      <c r="B43" s="72"/>
      <c r="C43" s="72"/>
      <c r="D43" s="273" t="str">
        <f>IF(MasterSheet!$A$1=1,MasterSheet!C282,MasterSheet!B282)</f>
        <v>Neto zarade</v>
      </c>
      <c r="E43" s="318">
        <f>+'Cental Budget_int'!E56+'Local Government_int'!D62</f>
        <v>134916451.19</v>
      </c>
      <c r="F43" s="309">
        <f t="shared" si="5"/>
        <v>6.2783959788729113</v>
      </c>
      <c r="G43" s="318">
        <f>+'Cental Budget_int'!G56+'Local Government_int'!F62</f>
        <v>166140744.63000003</v>
      </c>
      <c r="H43" s="309">
        <f t="shared" si="0"/>
        <v>6.1981251494124239</v>
      </c>
      <c r="I43" s="318">
        <f>+'Cental Budget_int'!I56+'Local Government_int'!H62</f>
        <v>183073055.25</v>
      </c>
      <c r="J43" s="309">
        <f t="shared" si="1"/>
        <v>5.9331428328364018</v>
      </c>
      <c r="K43" s="318">
        <f>+'Cental Budget_int'!K56+'Local Government_int'!J62+'Local Government_int'!J61</f>
        <v>189706127.33193398</v>
      </c>
      <c r="L43" s="309">
        <f t="shared" si="2"/>
        <v>6.3638419098267018</v>
      </c>
      <c r="M43" s="318">
        <f>+'Cental Budget_int'!M56+'Local Government_int'!L62</f>
        <v>165721016.36000001</v>
      </c>
      <c r="N43" s="309">
        <f t="shared" si="3"/>
        <v>5.3389502693298976</v>
      </c>
      <c r="O43" s="318">
        <f>+'Cental Budget_int'!O56+'Local Government_int'!N62</f>
        <v>246910327.53999999</v>
      </c>
      <c r="P43" s="309">
        <f t="shared" si="4"/>
        <v>7.6348276914038333</v>
      </c>
      <c r="Q43" s="318">
        <f>+'Cental Budget_int'!Q56+'Local Government_int'!P62</f>
        <v>248681924.90000001</v>
      </c>
      <c r="R43" s="326">
        <f t="shared" si="6"/>
        <v>7.481405682912154</v>
      </c>
      <c r="S43" s="318">
        <f>+'Cental Budget_int'!S56+'Local Government_int'!R62</f>
        <v>241271854.66</v>
      </c>
      <c r="T43" s="326">
        <f t="shared" si="7"/>
        <v>6.9072961540223297</v>
      </c>
      <c r="U43" s="318">
        <f>+'Cental Budget_int'!U56+'Local Government_int'!T62</f>
        <v>241774141.69935</v>
      </c>
      <c r="V43" s="326">
        <f t="shared" si="8"/>
        <v>6.5574760428356385</v>
      </c>
      <c r="W43" s="318">
        <f>+'Cental Budget_int'!W56+'Local Government_int'!V62</f>
        <v>242397266.66327626</v>
      </c>
      <c r="X43" s="538">
        <f t="shared" si="9"/>
        <v>6.1962491478342603</v>
      </c>
      <c r="Y43" s="224"/>
      <c r="Z43" s="224"/>
      <c r="AA43" s="224"/>
      <c r="AB43" s="224"/>
      <c r="AC43" s="224"/>
      <c r="AD43" s="224"/>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262"/>
      <c r="EL43" s="262"/>
      <c r="EM43" s="262"/>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247"/>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row>
    <row r="44" spans="1:243" ht="15" customHeight="1">
      <c r="A44" s="72"/>
      <c r="B44" s="72"/>
      <c r="C44" s="72"/>
      <c r="D44" s="273" t="str">
        <f>IF(MasterSheet!$A$1=1,MasterSheet!C283,MasterSheet!B283)</f>
        <v>Porez na zarade</v>
      </c>
      <c r="E44" s="318">
        <f>+'Cental Budget_int'!E57+'Local Government_int'!D63</f>
        <v>27412477.509999998</v>
      </c>
      <c r="F44" s="309">
        <f t="shared" si="5"/>
        <v>1.2756516129182371</v>
      </c>
      <c r="G44" s="318">
        <f>+'Cental Budget_int'!G57+'Local Government_int'!F63</f>
        <v>30275620.010000002</v>
      </c>
      <c r="H44" s="309">
        <f t="shared" si="0"/>
        <v>1.1294765905614625</v>
      </c>
      <c r="I44" s="318">
        <f>+'Cental Budget_int'!I57+'Local Government_int'!H63</f>
        <v>33546755.710000001</v>
      </c>
      <c r="J44" s="309">
        <f t="shared" si="1"/>
        <v>1.0872036462924553</v>
      </c>
      <c r="K44" s="318">
        <f>+'Cental Budget_int'!K57+'Local Government_int'!J63</f>
        <v>27786106.092939563</v>
      </c>
      <c r="L44" s="309">
        <f t="shared" si="2"/>
        <v>0.93210688000468167</v>
      </c>
      <c r="M44" s="318">
        <f>+'Cental Budget_int'!M57+'Local Government_int'!L63</f>
        <v>22646761.260000002</v>
      </c>
      <c r="N44" s="309">
        <f t="shared" si="3"/>
        <v>0.72959926739690728</v>
      </c>
      <c r="O44" s="318">
        <f>+'Cental Budget_int'!O57+'Local Government_int'!N63</f>
        <v>30624320.870000001</v>
      </c>
      <c r="P44" s="309">
        <f t="shared" si="4"/>
        <v>0.94694869727891162</v>
      </c>
      <c r="Q44" s="318">
        <f>+'Cental Budget_int'!Q57+'Local Government_int'!P63</f>
        <v>30921648.549999997</v>
      </c>
      <c r="R44" s="326">
        <f t="shared" si="6"/>
        <v>0.93025416817087847</v>
      </c>
      <c r="S44" s="318">
        <f>+'Cental Budget_int'!S57+'Local Government_int'!R63</f>
        <v>31123661.967500001</v>
      </c>
      <c r="T44" s="326">
        <f t="shared" si="7"/>
        <v>0.89102954387346134</v>
      </c>
      <c r="U44" s="318">
        <f>+'Cental Budget_int'!U57+'Local Government_int'!T63</f>
        <v>30978552.6851</v>
      </c>
      <c r="V44" s="326">
        <f t="shared" si="8"/>
        <v>0.84021027081909416</v>
      </c>
      <c r="W44" s="318">
        <f>+'Cental Budget_int'!W57+'Local Government_int'!V63</f>
        <v>30935691.90568075</v>
      </c>
      <c r="X44" s="538">
        <f t="shared" si="9"/>
        <v>0.79078967039061221</v>
      </c>
      <c r="Y44" s="224"/>
      <c r="Z44" s="224"/>
      <c r="AA44" s="224"/>
      <c r="AB44" s="224"/>
      <c r="AC44" s="224"/>
      <c r="AD44" s="224"/>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2"/>
      <c r="EE44" s="4"/>
      <c r="EF44" s="4"/>
      <c r="EG44" s="4"/>
      <c r="EH44" s="4"/>
      <c r="EI44" s="4"/>
      <c r="EJ44" s="4"/>
      <c r="EK44" s="262"/>
      <c r="EL44" s="262"/>
      <c r="EM44" s="262"/>
      <c r="EN44" s="4"/>
      <c r="EO44" s="4"/>
      <c r="EP44" s="4"/>
      <c r="EQ44" s="4"/>
      <c r="ER44" s="4"/>
      <c r="ES44" s="4"/>
      <c r="ET44" s="4"/>
      <c r="EU44" s="4"/>
      <c r="EV44" s="4"/>
      <c r="EW44" s="4"/>
      <c r="EX44" s="4"/>
      <c r="EY44" s="4"/>
      <c r="EZ44" s="4"/>
      <c r="FA44" s="4"/>
      <c r="FB44" s="4"/>
      <c r="FC44" s="4"/>
      <c r="FD44" s="4"/>
      <c r="FE44" s="4"/>
      <c r="FF44" s="4"/>
      <c r="FG44" s="4"/>
      <c r="FH44" s="4"/>
      <c r="FI44" s="4"/>
      <c r="FJ44" s="4"/>
      <c r="FK44" s="4"/>
      <c r="FL44" s="4"/>
      <c r="FM44" s="4"/>
      <c r="FN44" s="4"/>
      <c r="FO44" s="4"/>
      <c r="FP44" s="4"/>
      <c r="FQ44" s="4"/>
      <c r="FR44" s="4"/>
      <c r="FS44" s="4"/>
      <c r="FT44" s="4"/>
      <c r="FU44" s="4"/>
      <c r="FV44" s="4"/>
      <c r="FW44" s="4"/>
      <c r="FX44" s="4"/>
      <c r="FY44" s="4"/>
      <c r="FZ44" s="4"/>
      <c r="GA44" s="4"/>
      <c r="GB44" s="4"/>
      <c r="GC44" s="4"/>
      <c r="GD44" s="4"/>
      <c r="GE44" s="247"/>
      <c r="GF44" s="4"/>
      <c r="GG44" s="4"/>
      <c r="GH44" s="4"/>
      <c r="GI44" s="4"/>
      <c r="GJ44" s="4"/>
      <c r="GK44" s="4"/>
      <c r="GL44" s="4"/>
      <c r="GM44" s="4"/>
      <c r="GN44" s="4"/>
      <c r="GO44" s="4"/>
      <c r="GP44" s="4"/>
      <c r="GQ44" s="4"/>
      <c r="GR44" s="4"/>
      <c r="GS44" s="4"/>
      <c r="GT44" s="4"/>
      <c r="GU44" s="4"/>
      <c r="GV44" s="4"/>
      <c r="GW44" s="4"/>
      <c r="GX44" s="4"/>
      <c r="GY44" s="4"/>
      <c r="GZ44" s="4"/>
      <c r="HA44" s="4"/>
      <c r="HB44" s="4"/>
      <c r="HC44" s="4"/>
      <c r="HD44" s="4"/>
      <c r="HE44" s="4"/>
      <c r="HF44" s="4"/>
      <c r="HG44" s="4"/>
      <c r="HH44" s="4"/>
      <c r="HI44" s="4"/>
      <c r="HJ44" s="4"/>
      <c r="HK44" s="4"/>
      <c r="HL44" s="4"/>
      <c r="HM44" s="4"/>
      <c r="HN44" s="4"/>
      <c r="HO44" s="4"/>
      <c r="HP44" s="4"/>
      <c r="HQ44" s="4"/>
      <c r="HR44" s="4"/>
      <c r="HS44" s="4"/>
      <c r="HT44" s="4"/>
      <c r="HU44" s="4"/>
      <c r="HV44" s="4"/>
      <c r="HW44" s="4"/>
      <c r="HX44" s="4"/>
      <c r="HY44" s="4"/>
      <c r="HZ44" s="4"/>
      <c r="IA44" s="4"/>
      <c r="IB44" s="4"/>
      <c r="IC44" s="4"/>
      <c r="ID44" s="4"/>
      <c r="IE44" s="4"/>
      <c r="IF44" s="4"/>
      <c r="IG44" s="4"/>
      <c r="IH44" s="4"/>
      <c r="II44" s="4"/>
    </row>
    <row r="45" spans="1:243" ht="15" customHeight="1">
      <c r="A45" s="72"/>
      <c r="B45" s="72"/>
      <c r="C45" s="72"/>
      <c r="D45" s="273" t="str">
        <f>IF(MasterSheet!$A$1=1,MasterSheet!C284,MasterSheet!B284)</f>
        <v>Doprinosi na teret zaposlenog</v>
      </c>
      <c r="E45" s="318">
        <f>+'Cental Budget_int'!E58+'Local Government_int'!D64</f>
        <v>35241527.969999999</v>
      </c>
      <c r="F45" s="309">
        <f t="shared" si="5"/>
        <v>1.6399798952952671</v>
      </c>
      <c r="G45" s="318">
        <f>+'Cental Budget_int'!G58+'Local Government_int'!F64</f>
        <v>45211241.74000001</v>
      </c>
      <c r="H45" s="309">
        <f t="shared" si="0"/>
        <v>1.6866719544861037</v>
      </c>
      <c r="I45" s="318">
        <f>+'Cental Budget_int'!I58+'Local Government_int'!H64</f>
        <v>47856829.879999995</v>
      </c>
      <c r="J45" s="309">
        <f t="shared" si="1"/>
        <v>1.550973226600985</v>
      </c>
      <c r="K45" s="318">
        <f>+'Cental Budget_int'!K58+'Local Government_int'!J64</f>
        <v>39675992.256736048</v>
      </c>
      <c r="L45" s="309">
        <f t="shared" si="2"/>
        <v>1.33096250441919</v>
      </c>
      <c r="M45" s="318">
        <f>+'Cental Budget_int'!M58+'Local Government_int'!L64</f>
        <v>59935832.810000002</v>
      </c>
      <c r="N45" s="309">
        <f t="shared" si="3"/>
        <v>1.9309224487757732</v>
      </c>
      <c r="O45" s="318">
        <f>+'Cental Budget_int'!O58+'Local Government_int'!N64</f>
        <v>79769891.689999998</v>
      </c>
      <c r="P45" s="309">
        <f t="shared" si="4"/>
        <v>2.4666014746444032</v>
      </c>
      <c r="Q45" s="318">
        <f>+'Cental Budget_int'!Q58+'Local Government_int'!P64</f>
        <v>81032368.249999985</v>
      </c>
      <c r="R45" s="326">
        <f t="shared" si="6"/>
        <v>2.4377968787605289</v>
      </c>
      <c r="S45" s="318">
        <f>+'Cental Budget_int'!S58+'Local Government_int'!R64</f>
        <v>78874828.403750002</v>
      </c>
      <c r="T45" s="326">
        <f t="shared" si="7"/>
        <v>2.2580826912038363</v>
      </c>
      <c r="U45" s="318">
        <f>+'Cental Budget_int'!U58+'Local Government_int'!T64</f>
        <v>78130908.696074992</v>
      </c>
      <c r="V45" s="326">
        <f t="shared" si="8"/>
        <v>2.1190916380817737</v>
      </c>
      <c r="W45" s="318">
        <f>+'Cental Budget_int'!W58+'Local Government_int'!V64</f>
        <v>78009190.602155253</v>
      </c>
      <c r="X45" s="538">
        <f t="shared" si="9"/>
        <v>1.9940999642677724</v>
      </c>
      <c r="Y45" s="224"/>
      <c r="Z45" s="224"/>
      <c r="AA45" s="224"/>
      <c r="AB45" s="224"/>
      <c r="AC45" s="224"/>
      <c r="AD45" s="224"/>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262"/>
      <c r="EL45" s="262"/>
      <c r="EM45" s="262"/>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247"/>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row>
    <row r="46" spans="1:243" ht="15" customHeight="1">
      <c r="A46" s="72"/>
      <c r="B46" s="72"/>
      <c r="C46" s="72"/>
      <c r="D46" s="273" t="str">
        <f>IF(MasterSheet!$A$1=1,MasterSheet!C285,MasterSheet!B285)</f>
        <v>Doprinosi na teret poslodavca</v>
      </c>
      <c r="E46" s="318">
        <f>+'Cental Budget_int'!E59+'Local Government_int'!D65</f>
        <v>32666770.049799997</v>
      </c>
      <c r="F46" s="309">
        <f t="shared" si="5"/>
        <v>1.52016241099167</v>
      </c>
      <c r="G46" s="318">
        <f>+'Cental Budget_int'!G59+'Local Government_int'!F65</f>
        <v>41792523.730000004</v>
      </c>
      <c r="H46" s="309">
        <f t="shared" si="0"/>
        <v>1.5591316444693157</v>
      </c>
      <c r="I46" s="318">
        <f>+'Cental Budget_int'!I59+'Local Government_int'!H65</f>
        <v>45905782.490000002</v>
      </c>
      <c r="J46" s="309">
        <f t="shared" si="1"/>
        <v>1.4877424970832254</v>
      </c>
      <c r="K46" s="318">
        <f>+'Cental Budget_int'!K59+'Local Government_int'!J65</f>
        <v>38622888.658217676</v>
      </c>
      <c r="L46" s="309">
        <f t="shared" si="2"/>
        <v>1.2956353122515154</v>
      </c>
      <c r="M46" s="318">
        <f>+'Cental Budget_int'!M59+'Local Government_int'!L65</f>
        <v>32139632.719999999</v>
      </c>
      <c r="N46" s="309">
        <f t="shared" si="3"/>
        <v>1.0354263118556699</v>
      </c>
      <c r="O46" s="318">
        <f>+'Cental Budget_int'!O59+'Local Government_int'!N65</f>
        <v>42311333.369999997</v>
      </c>
      <c r="P46" s="309">
        <f t="shared" si="4"/>
        <v>1.3083281808905378</v>
      </c>
      <c r="Q46" s="318">
        <f>+'Cental Budget_int'!Q59+'Local Government_int'!P65</f>
        <v>42714348.300000004</v>
      </c>
      <c r="R46" s="326">
        <f t="shared" si="6"/>
        <v>1.2850285288808665</v>
      </c>
      <c r="S46" s="318">
        <f>+'Cental Budget_int'!S59+'Local Government_int'!R65</f>
        <v>41779242.094999999</v>
      </c>
      <c r="T46" s="326">
        <f t="shared" si="7"/>
        <v>1.1960848008874891</v>
      </c>
      <c r="U46" s="318">
        <f>+'Cental Budget_int'!U59+'Local Government_int'!T65</f>
        <v>41100454.233450003</v>
      </c>
      <c r="V46" s="326">
        <f t="shared" si="8"/>
        <v>1.1147397405329538</v>
      </c>
      <c r="W46" s="318">
        <f>+'Cental Budget_int'!W59+'Local Government_int'!V65</f>
        <v>41023968.923240252</v>
      </c>
      <c r="X46" s="538">
        <f t="shared" si="9"/>
        <v>1.0486699622505176</v>
      </c>
      <c r="Y46" s="224"/>
      <c r="Z46" s="224"/>
      <c r="AA46" s="224"/>
      <c r="AB46" s="224"/>
      <c r="AC46" s="224"/>
      <c r="AD46" s="224"/>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262"/>
      <c r="EL46" s="262"/>
      <c r="EM46" s="262"/>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247"/>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row>
    <row r="47" spans="1:243" ht="15" customHeight="1">
      <c r="A47" s="72"/>
      <c r="B47" s="72"/>
      <c r="C47" s="72"/>
      <c r="D47" s="273" t="str">
        <f>IF(MasterSheet!$A$1=1,MasterSheet!C286,MasterSheet!B286)</f>
        <v>Opštinski prirez</v>
      </c>
      <c r="E47" s="318">
        <f>+'Cental Budget_int'!E60+'Local Government_int'!D66</f>
        <v>4292020.32</v>
      </c>
      <c r="F47" s="309">
        <f t="shared" si="5"/>
        <v>0.19973104006701103</v>
      </c>
      <c r="G47" s="318">
        <f>+'Cental Budget_int'!G60+'Local Government_int'!F66</f>
        <v>4407602.68</v>
      </c>
      <c r="H47" s="309">
        <f t="shared" si="0"/>
        <v>0.16443210893490021</v>
      </c>
      <c r="I47" s="318">
        <f>+'Cental Budget_int'!I60+'Local Government_int'!H66</f>
        <v>4717290.49</v>
      </c>
      <c r="J47" s="309">
        <f t="shared" si="1"/>
        <v>0.15288081702100079</v>
      </c>
      <c r="K47" s="318">
        <f>+'Cental Budget_int'!K60+'Local Government_int'!J66</f>
        <v>3902542.3946725391</v>
      </c>
      <c r="L47" s="309">
        <f t="shared" si="2"/>
        <v>0.13091386765087348</v>
      </c>
      <c r="M47" s="318">
        <f>+'Cental Budget_int'!M60+'Local Government_int'!L66</f>
        <v>3219403.56</v>
      </c>
      <c r="N47" s="309">
        <f t="shared" si="3"/>
        <v>0.10371789819587629</v>
      </c>
      <c r="O47" s="318">
        <f>+'Cental Budget_int'!O60+'Local Government_int'!N66</f>
        <v>4327900.1500000004</v>
      </c>
      <c r="P47" s="309">
        <f t="shared" si="4"/>
        <v>0.1338249891774892</v>
      </c>
      <c r="Q47" s="318">
        <f>+'Cental Budget_int'!Q60+'Local Government_int'!P66</f>
        <v>4404642.75</v>
      </c>
      <c r="R47" s="326">
        <f t="shared" si="6"/>
        <v>0.13251031137184116</v>
      </c>
      <c r="S47" s="318">
        <f>+'Cental Budget_int'!S60+'Local Government_int'!R66</f>
        <v>4521014.7375000007</v>
      </c>
      <c r="T47" s="326">
        <f t="shared" si="7"/>
        <v>0.12943071106498713</v>
      </c>
      <c r="U47" s="318">
        <f>+'Cental Budget_int'!U60+'Local Government_int'!T66</f>
        <v>4553159.4060500003</v>
      </c>
      <c r="V47" s="326">
        <f t="shared" si="8"/>
        <v>0.12349225402902089</v>
      </c>
      <c r="W47" s="318">
        <f>+'Cental Budget_int'!W60+'Local Government_int'!V66</f>
        <v>4550431.3179609999</v>
      </c>
      <c r="X47" s="538">
        <f t="shared" si="9"/>
        <v>0.11631981896628324</v>
      </c>
      <c r="Y47" s="224"/>
      <c r="Z47" s="224"/>
      <c r="AA47" s="224"/>
      <c r="AB47" s="224"/>
      <c r="AC47" s="224"/>
      <c r="AD47" s="224"/>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247"/>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row>
    <row r="48" spans="1:243" ht="15" customHeight="1">
      <c r="A48" s="72"/>
      <c r="B48" s="72"/>
      <c r="C48" s="72"/>
      <c r="D48" s="274" t="str">
        <f>IF(MasterSheet!$A$1=1,MasterSheet!C287,MasterSheet!B287)</f>
        <v>Ostala lična primanja</v>
      </c>
      <c r="E48" s="320">
        <f>+'Cental Budget_int'!E61+'Local Government_int'!D67</f>
        <v>19829561.809999999</v>
      </c>
      <c r="F48" s="310">
        <f t="shared" si="5"/>
        <v>0.92277731909348959</v>
      </c>
      <c r="G48" s="320">
        <f>+'Cental Budget_int'!G61+'Local Government_int'!F67</f>
        <v>33667814.479999997</v>
      </c>
      <c r="H48" s="310">
        <f t="shared" si="0"/>
        <v>1.2560274008580488</v>
      </c>
      <c r="I48" s="320">
        <f>+'Cental Budget_int'!I61+'Local Government_int'!H67</f>
        <v>28819351.150000002</v>
      </c>
      <c r="J48" s="310">
        <f t="shared" si="1"/>
        <v>0.93399504634430908</v>
      </c>
      <c r="K48" s="320">
        <f>+'Cental Budget_int'!K61+'Local Government_int'!J67</f>
        <v>27672695.609999999</v>
      </c>
      <c r="L48" s="310">
        <f t="shared" si="2"/>
        <v>0.92830243575981219</v>
      </c>
      <c r="M48" s="320">
        <f>+'Cental Budget_int'!M61+'Local Government_int'!L67</f>
        <v>24555767.040000003</v>
      </c>
      <c r="N48" s="310">
        <f t="shared" si="3"/>
        <v>0.79110074226804128</v>
      </c>
      <c r="O48" s="320">
        <f>+'Cental Budget_int'!O61+'Local Government_int'!N67</f>
        <v>20176987.59</v>
      </c>
      <c r="P48" s="310">
        <f t="shared" si="4"/>
        <v>0.62390190445269011</v>
      </c>
      <c r="Q48" s="320">
        <f>+'Cental Budget_int'!Q61+'Local Government_int'!P67</f>
        <v>12998652.629999997</v>
      </c>
      <c r="R48" s="327">
        <f t="shared" si="6"/>
        <v>0.39105453158844755</v>
      </c>
      <c r="S48" s="320">
        <f>+'Cental Budget_int'!S61+'Local Government_int'!R67</f>
        <v>13282295.5625</v>
      </c>
      <c r="T48" s="327">
        <f t="shared" si="7"/>
        <v>0.38025466826510163</v>
      </c>
      <c r="U48" s="320">
        <f>+'Cental Budget_int'!U61+'Local Government_int'!T67</f>
        <v>12152669.707125001</v>
      </c>
      <c r="V48" s="327">
        <f t="shared" si="8"/>
        <v>0.32960861695484134</v>
      </c>
      <c r="W48" s="320">
        <f>+'Cental Budget_int'!W61+'Local Government_int'!V67</f>
        <v>11467546.442235002</v>
      </c>
      <c r="X48" s="539">
        <f t="shared" si="9"/>
        <v>0.29313769024118103</v>
      </c>
      <c r="Y48" s="224"/>
      <c r="Z48" s="224"/>
      <c r="AA48" s="224"/>
      <c r="AB48" s="224"/>
      <c r="AC48" s="224"/>
      <c r="AD48" s="224"/>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247"/>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row>
    <row r="49" spans="1:243" ht="15" customHeight="1">
      <c r="A49" s="72"/>
      <c r="B49" s="72"/>
      <c r="C49" s="72"/>
      <c r="D49" s="274" t="str">
        <f>IF(MasterSheet!$A$1=1,MasterSheet!C288,MasterSheet!B288)</f>
        <v>Rashodi za materijal i usluge</v>
      </c>
      <c r="E49" s="320">
        <f>+'Cental Budget_int'!E62+'Local Government_int'!D68</f>
        <v>127227787.62</v>
      </c>
      <c r="F49" s="310">
        <f t="shared" si="5"/>
        <v>5.9206006617339106</v>
      </c>
      <c r="G49" s="320">
        <f>+'Cental Budget_int'!G62+'Local Government_int'!F68</f>
        <v>158458815.82000002</v>
      </c>
      <c r="H49" s="310">
        <f t="shared" si="0"/>
        <v>5.9115394821861598</v>
      </c>
      <c r="I49" s="320">
        <f>+'Cental Budget_int'!I62+'Local Government_int'!H68</f>
        <v>137718934.25</v>
      </c>
      <c r="J49" s="310">
        <f t="shared" si="1"/>
        <v>4.4632789165802444</v>
      </c>
      <c r="K49" s="320">
        <f>+'Cental Budget_int'!K62+'Local Government_int'!J68</f>
        <v>129954349.67999999</v>
      </c>
      <c r="L49" s="310">
        <f t="shared" si="2"/>
        <v>4.3594213243877888</v>
      </c>
      <c r="M49" s="320">
        <f>+'Cental Budget_int'!M62+'Local Government_int'!L68</f>
        <v>130523384.09</v>
      </c>
      <c r="N49" s="310">
        <f t="shared" si="3"/>
        <v>4.2050059307345364</v>
      </c>
      <c r="O49" s="320">
        <f>+'Cental Budget_int'!O62+'Local Government_int'!N68</f>
        <v>119842683.82999998</v>
      </c>
      <c r="P49" s="310">
        <f t="shared" si="4"/>
        <v>3.7057106935683355</v>
      </c>
      <c r="Q49" s="320">
        <f>+'Cental Budget_int'!Q62+'Local Government_int'!P68</f>
        <v>167223306.44999999</v>
      </c>
      <c r="R49" s="327">
        <f t="shared" si="6"/>
        <v>5.0307853925992774</v>
      </c>
      <c r="S49" s="320">
        <f>+'Cental Budget_int'!S62+'Local Government_int'!R68</f>
        <v>96656483.638300002</v>
      </c>
      <c r="T49" s="327">
        <f t="shared" si="7"/>
        <v>2.767148114466075</v>
      </c>
      <c r="U49" s="320">
        <f>+'Cental Budget_int'!U62+'Local Government_int'!T68</f>
        <v>141096711.974664</v>
      </c>
      <c r="V49" s="327">
        <f t="shared" si="8"/>
        <v>3.8268704088598864</v>
      </c>
      <c r="W49" s="320">
        <f>+'Cental Budget_int'!W62+'Local Government_int'!V68</f>
        <v>132725334.07807109</v>
      </c>
      <c r="X49" s="539">
        <f t="shared" si="9"/>
        <v>3.3927743884987498</v>
      </c>
      <c r="Y49" s="224"/>
      <c r="Z49" s="224"/>
      <c r="AA49" s="224"/>
      <c r="AB49" s="224"/>
      <c r="AC49" s="224"/>
      <c r="AD49" s="224"/>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247"/>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row>
    <row r="50" spans="1:243" ht="15" customHeight="1">
      <c r="A50" s="72"/>
      <c r="B50" s="72"/>
      <c r="C50" s="72"/>
      <c r="D50" s="274" t="str">
        <f>IF(MasterSheet!$A$1=1,MasterSheet!C289,MasterSheet!B289)</f>
        <v>Tekuće održavanje</v>
      </c>
      <c r="E50" s="320">
        <f>+'Cental Budget_int'!E63+'Local Government_int'!D69</f>
        <v>25094049.890000001</v>
      </c>
      <c r="F50" s="310">
        <f t="shared" si="5"/>
        <v>1.1677625710828796</v>
      </c>
      <c r="G50" s="320">
        <f>+'Cental Budget_int'!G63+'Local Government_int'!F69</f>
        <v>30124521.010000005</v>
      </c>
      <c r="H50" s="310">
        <f t="shared" si="0"/>
        <v>1.1238396198470437</v>
      </c>
      <c r="I50" s="320">
        <f>+'Cental Budget_int'!I63+'Local Government_int'!H69</f>
        <v>29890496.960000001</v>
      </c>
      <c r="J50" s="310">
        <f t="shared" si="1"/>
        <v>0.96870939071817475</v>
      </c>
      <c r="K50" s="320">
        <f>+'Cental Budget_int'!K63+'Local Government_int'!J69</f>
        <v>9992826.3900000006</v>
      </c>
      <c r="L50" s="310">
        <f t="shared" si="2"/>
        <v>0.33521725561891985</v>
      </c>
      <c r="M50" s="320">
        <f>+'Cental Budget_int'!M63+'Local Government_int'!L69</f>
        <v>32845189.850000001</v>
      </c>
      <c r="N50" s="310">
        <f t="shared" si="3"/>
        <v>1.0581568894974227</v>
      </c>
      <c r="O50" s="320">
        <f>+'Cental Budget_int'!O63+'Local Government_int'!N69</f>
        <v>28163758.149999999</v>
      </c>
      <c r="P50" s="310">
        <f t="shared" si="4"/>
        <v>0.87086450680272098</v>
      </c>
      <c r="Q50" s="320">
        <f>+'Cental Budget_int'!Q63+'Local Government_int'!P69</f>
        <v>27581396.389999997</v>
      </c>
      <c r="R50" s="327">
        <f t="shared" si="6"/>
        <v>0.82976523435619731</v>
      </c>
      <c r="S50" s="320">
        <f>+'Cental Budget_int'!S63+'Local Government_int'!R69</f>
        <v>25164558.760000002</v>
      </c>
      <c r="T50" s="327">
        <f t="shared" si="7"/>
        <v>0.72042824964214147</v>
      </c>
      <c r="U50" s="320">
        <f>+'Cental Budget_int'!U63+'Local Government_int'!T69</f>
        <v>26288613.980500001</v>
      </c>
      <c r="V50" s="327">
        <f t="shared" si="8"/>
        <v>0.71300824465690271</v>
      </c>
      <c r="W50" s="320">
        <f>+'Cental Budget_int'!W63+'Local Government_int'!V69</f>
        <v>26266099.926725</v>
      </c>
      <c r="X50" s="539">
        <f t="shared" si="9"/>
        <v>0.67142382225779651</v>
      </c>
      <c r="Y50" s="224"/>
      <c r="Z50" s="224"/>
      <c r="AA50" s="224"/>
      <c r="AB50" s="224"/>
      <c r="AC50" s="224"/>
      <c r="AD50" s="224"/>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252"/>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247"/>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row>
    <row r="51" spans="1:243" ht="15" customHeight="1">
      <c r="A51" s="72"/>
      <c r="B51" s="72"/>
      <c r="C51" s="72"/>
      <c r="D51" s="274" t="str">
        <f>IF(MasterSheet!$A$1=1,MasterSheet!C290,MasterSheet!B290)</f>
        <v>Kamate</v>
      </c>
      <c r="E51" s="320">
        <f>+'Cental Budget_int'!E64+'Local Government_int'!D70</f>
        <v>23854663.5</v>
      </c>
      <c r="F51" s="310">
        <f t="shared" si="5"/>
        <v>1.1100871841407232</v>
      </c>
      <c r="G51" s="320">
        <f>+'Cental Budget_int'!G64+'Local Government_int'!F70</f>
        <v>27935103.170000002</v>
      </c>
      <c r="H51" s="310">
        <f t="shared" si="0"/>
        <v>1.0421601630292856</v>
      </c>
      <c r="I51" s="320">
        <f>+'Cental Budget_int'!I64+'Local Government_int'!H70</f>
        <v>23805692.059999999</v>
      </c>
      <c r="J51" s="310">
        <f t="shared" si="1"/>
        <v>0.77150933562354151</v>
      </c>
      <c r="K51" s="320">
        <f>+'Cental Budget_int'!K64+'Local Government_int'!J70</f>
        <v>25522738.039999999</v>
      </c>
      <c r="L51" s="310">
        <f t="shared" si="2"/>
        <v>0.85618041060046957</v>
      </c>
      <c r="M51" s="320">
        <f>+'Cental Budget_int'!M64+'Local Government_int'!L70</f>
        <v>31406278.469999999</v>
      </c>
      <c r="N51" s="310">
        <f t="shared" si="3"/>
        <v>1.0118002084407216</v>
      </c>
      <c r="O51" s="320">
        <f>+'Cental Budget_int'!O64+'Local Government_int'!N70</f>
        <v>47603265.710000001</v>
      </c>
      <c r="P51" s="310">
        <f t="shared" si="4"/>
        <v>1.4719624523809525</v>
      </c>
      <c r="Q51" s="320">
        <f>+'Cental Budget_int'!Q64+'Local Government_int'!P70</f>
        <v>58854368.820000008</v>
      </c>
      <c r="R51" s="327">
        <f t="shared" si="6"/>
        <v>1.77058871299639</v>
      </c>
      <c r="S51" s="320">
        <f>+'Cental Budget_int'!S64+'Local Government_int'!R70</f>
        <v>74323562.745000005</v>
      </c>
      <c r="T51" s="327">
        <f t="shared" si="7"/>
        <v>2.1277859360148872</v>
      </c>
      <c r="U51" s="320">
        <f>+'Cental Budget_int'!U64+'Local Government_int'!T70</f>
        <v>87782684.966647938</v>
      </c>
      <c r="V51" s="327">
        <f t="shared" si="8"/>
        <v>2.3808702187862201</v>
      </c>
      <c r="W51" s="320">
        <f>+'Cental Budget_int'!W64+'Local Government_int'!V70</f>
        <v>101607457.30710591</v>
      </c>
      <c r="X51" s="539">
        <f t="shared" si="9"/>
        <v>2.597327640774691</v>
      </c>
      <c r="Y51" s="224"/>
      <c r="Z51" s="224"/>
      <c r="AA51" s="224"/>
      <c r="AB51" s="224"/>
      <c r="AC51" s="224"/>
      <c r="AD51" s="224"/>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247"/>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row>
    <row r="52" spans="1:243" ht="15" customHeight="1">
      <c r="A52" s="72"/>
      <c r="B52" s="72"/>
      <c r="C52" s="72"/>
      <c r="D52" s="274" t="str">
        <f>IF(MasterSheet!$A$1=1,MasterSheet!C291,MasterSheet!B291)</f>
        <v>Renta</v>
      </c>
      <c r="E52" s="320">
        <f>+'Cental Budget_int'!E65+'Local Government_int'!D71</f>
        <v>3086664.4299999997</v>
      </c>
      <c r="F52" s="310">
        <f t="shared" ref="F52:F83" si="10">+E52/$E$15*100</f>
        <v>0.1436392773046675</v>
      </c>
      <c r="G52" s="320">
        <f>+'Cental Budget_int'!G65+'Local Government_int'!F71</f>
        <v>5609104.4100000001</v>
      </c>
      <c r="H52" s="310">
        <f t="shared" ref="H52:H83" si="11">+G52/$G$15*100</f>
        <v>0.20925590039171799</v>
      </c>
      <c r="I52" s="320">
        <f>+'Cental Budget_int'!I65+'Local Government_int'!H71</f>
        <v>9174277.0500000007</v>
      </c>
      <c r="J52" s="310">
        <f t="shared" ref="J52:J83" si="12">+I52/$I$15*100</f>
        <v>0.29732554608504025</v>
      </c>
      <c r="K52" s="320">
        <f>+'Cental Budget_int'!K65+'Local Government_int'!J71</f>
        <v>8768055.8200000003</v>
      </c>
      <c r="L52" s="310">
        <f t="shared" ref="L52:L82" si="13">+K52/$K$15*100</f>
        <v>0.29413135927541095</v>
      </c>
      <c r="M52" s="320">
        <f>+'Cental Budget_int'!M65+'Local Government_int'!L71</f>
        <v>8585830.7100000009</v>
      </c>
      <c r="N52" s="310">
        <f t="shared" ref="N52:N83" si="14">+M52/$M$15*100</f>
        <v>0.27660537081185571</v>
      </c>
      <c r="O52" s="320">
        <f>+'Cental Budget_int'!O65+'Local Government_int'!N71</f>
        <v>7707257.9000000004</v>
      </c>
      <c r="P52" s="310">
        <f t="shared" ref="P52:P83" si="15">+O52/$O$15*100</f>
        <v>0.23831966295609153</v>
      </c>
      <c r="Q52" s="320">
        <f>+'Cental Budget_int'!Q65+'Local Government_int'!P71</f>
        <v>7537306.3700000001</v>
      </c>
      <c r="R52" s="327">
        <f t="shared" ref="R52:R83" si="16">+Q52/$Q$15*100</f>
        <v>0.22675410258724427</v>
      </c>
      <c r="S52" s="320">
        <f>+'Cental Budget_int'!S65+'Local Government_int'!R71</f>
        <v>8237492.2550000008</v>
      </c>
      <c r="T52" s="327">
        <f t="shared" si="7"/>
        <v>0.23582857872888638</v>
      </c>
      <c r="U52" s="320">
        <f>+'Cental Budget_int'!U65+'Local Government_int'!T71</f>
        <v>8345667.5405000001</v>
      </c>
      <c r="V52" s="327">
        <f t="shared" si="8"/>
        <v>0.22635387959045297</v>
      </c>
      <c r="W52" s="320">
        <f>+'Cental Budget_int'!W65+'Local Government_int'!V71</f>
        <v>8355615.7440125002</v>
      </c>
      <c r="X52" s="539">
        <f t="shared" si="9"/>
        <v>0.21358935950952199</v>
      </c>
      <c r="Y52" s="224"/>
      <c r="Z52" s="224"/>
      <c r="AA52" s="224"/>
      <c r="AB52" s="224"/>
      <c r="AC52" s="224"/>
      <c r="AD52" s="224"/>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263"/>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247"/>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row>
    <row r="53" spans="1:243" ht="15" customHeight="1">
      <c r="A53" s="72"/>
      <c r="B53" s="72"/>
      <c r="C53" s="72"/>
      <c r="D53" s="274" t="str">
        <f>IF(MasterSheet!$A$1=1,MasterSheet!C292,MasterSheet!B292)</f>
        <v>Subvencije</v>
      </c>
      <c r="E53" s="320">
        <f>+'Cental Budget_int'!E66+'Local Government_int'!D72</f>
        <v>6607753.2799999993</v>
      </c>
      <c r="F53" s="310">
        <f t="shared" si="10"/>
        <v>0.30749468472241609</v>
      </c>
      <c r="G53" s="320">
        <f>+'Cental Budget_int'!G66+'Local Government_int'!F72</f>
        <v>13869941.18</v>
      </c>
      <c r="H53" s="310">
        <f t="shared" si="11"/>
        <v>0.51743858160790901</v>
      </c>
      <c r="I53" s="320">
        <f>+'Cental Budget_int'!I66+'Local Government_int'!H72</f>
        <v>20139971.149999999</v>
      </c>
      <c r="J53" s="310">
        <f t="shared" si="12"/>
        <v>0.65270842461757839</v>
      </c>
      <c r="K53" s="320">
        <f>+'Cental Budget_int'!K66+'Local Government_int'!J72</f>
        <v>50956109.699999996</v>
      </c>
      <c r="L53" s="310">
        <f t="shared" si="13"/>
        <v>1.7093629553840992</v>
      </c>
      <c r="M53" s="320">
        <f>+'Cental Budget_int'!M66+'Local Government_int'!L72</f>
        <v>39785362.68</v>
      </c>
      <c r="N53" s="310">
        <f t="shared" si="14"/>
        <v>1.2817449317010308</v>
      </c>
      <c r="O53" s="320">
        <f>+'Cental Budget_int'!O66+'Local Government_int'!N72</f>
        <v>46353356.520000003</v>
      </c>
      <c r="P53" s="310">
        <f t="shared" si="15"/>
        <v>1.433313435992579</v>
      </c>
      <c r="Q53" s="320">
        <f>+'Cental Budget_int'!Q66+'Local Government_int'!P72</f>
        <v>26607621.800000001</v>
      </c>
      <c r="R53" s="327">
        <f t="shared" si="16"/>
        <v>0.80046996991576425</v>
      </c>
      <c r="S53" s="320">
        <f>+'Cental Budget_int'!S66+'Local Government_int'!R72</f>
        <v>14931490.1335</v>
      </c>
      <c r="T53" s="327">
        <f t="shared" si="7"/>
        <v>0.42746894169768107</v>
      </c>
      <c r="U53" s="320">
        <f>+'Cental Budget_int'!U66+'Local Government_int'!T72</f>
        <v>12521639.146850001</v>
      </c>
      <c r="V53" s="327">
        <f t="shared" si="8"/>
        <v>0.33961592478573366</v>
      </c>
      <c r="W53" s="320">
        <f>+'Cental Budget_int'!W66+'Local Government_int'!V72</f>
        <v>11953430.12552125</v>
      </c>
      <c r="X53" s="539">
        <f t="shared" si="9"/>
        <v>0.30555802979348801</v>
      </c>
      <c r="Y53" s="224"/>
      <c r="Z53" s="224"/>
      <c r="AA53" s="224"/>
      <c r="AB53" s="224"/>
      <c r="AC53" s="224"/>
      <c r="AD53" s="224"/>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247"/>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row>
    <row r="54" spans="1:243" ht="15" customHeight="1">
      <c r="A54" s="72"/>
      <c r="B54" s="72"/>
      <c r="C54" s="72"/>
      <c r="D54" s="274" t="str">
        <f>IF(MasterSheet!$A$1=1,MasterSheet!C293,MasterSheet!B293)</f>
        <v>Ostali izdaci</v>
      </c>
      <c r="E54" s="320">
        <f>+'Cental Budget_int'!E67+'Local Government_int'!D73</f>
        <v>5144565.45</v>
      </c>
      <c r="F54" s="310">
        <f t="shared" si="10"/>
        <v>0.23940460002792127</v>
      </c>
      <c r="G54" s="320">
        <f>+'Cental Budget_int'!G67+'Local Government_int'!F73</f>
        <v>7762059.1499999994</v>
      </c>
      <c r="H54" s="310">
        <f t="shared" si="11"/>
        <v>0.28957504756575264</v>
      </c>
      <c r="I54" s="320">
        <f>+'Cental Budget_int'!I67+'Local Government_int'!H73</f>
        <v>10304571.941500001</v>
      </c>
      <c r="J54" s="310">
        <f t="shared" si="12"/>
        <v>0.33395682983860514</v>
      </c>
      <c r="K54" s="320">
        <f>+'Cental Budget_int'!K67+'Local Government_int'!J73</f>
        <v>8465091.3699999992</v>
      </c>
      <c r="L54" s="310">
        <f t="shared" si="13"/>
        <v>0.28396817745722908</v>
      </c>
      <c r="M54" s="320">
        <f>+'Cental Budget_int'!M67+'Local Government_int'!L73</f>
        <v>6211302.6600000001</v>
      </c>
      <c r="N54" s="310">
        <f t="shared" si="14"/>
        <v>0.20010640012886599</v>
      </c>
      <c r="O54" s="320">
        <f>+'Cental Budget_int'!O67+'Local Government_int'!N73</f>
        <v>6749030.8300000001</v>
      </c>
      <c r="P54" s="310">
        <f t="shared" si="15"/>
        <v>0.20868988342609771</v>
      </c>
      <c r="Q54" s="320">
        <f>+'Cental Budget_int'!Q67+'Local Government_int'!P73</f>
        <v>6888973.7100000009</v>
      </c>
      <c r="R54" s="327">
        <f t="shared" si="16"/>
        <v>0.20724950992779789</v>
      </c>
      <c r="S54" s="320">
        <f>+'Cental Budget_int'!S67+'Local Government_int'!R73</f>
        <v>6784477.5370000014</v>
      </c>
      <c r="T54" s="327">
        <f t="shared" si="7"/>
        <v>0.19423067669624969</v>
      </c>
      <c r="U54" s="320">
        <f>+'Cental Budget_int'!U67+'Local Government_int'!T73</f>
        <v>7596424.1347000003</v>
      </c>
      <c r="V54" s="327">
        <f t="shared" si="8"/>
        <v>0.20603265892866832</v>
      </c>
      <c r="W54" s="320">
        <f>+'Cental Budget_int'!W67+'Local Government_int'!V73</f>
        <v>7624544.8585674996</v>
      </c>
      <c r="X54" s="539">
        <f t="shared" si="9"/>
        <v>0.19490145343986451</v>
      </c>
      <c r="Y54" s="224"/>
      <c r="Z54" s="224"/>
      <c r="AA54" s="224"/>
      <c r="AB54" s="224"/>
      <c r="AC54" s="224"/>
      <c r="AD54" s="224"/>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247"/>
      <c r="GF54" s="4"/>
      <c r="GG54" s="50"/>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row>
    <row r="55" spans="1:243" s="69" customFormat="1" ht="15" customHeight="1">
      <c r="A55" s="72"/>
      <c r="B55" s="72"/>
      <c r="C55" s="72"/>
      <c r="D55" s="274" t="str">
        <f>IF(MasterSheet!$A$1=1,MasterSheet!C294,MasterSheet!B294)</f>
        <v>Kapitalni izdaci Tekućeg budžeta i Državnih fondova</v>
      </c>
      <c r="E55" s="190">
        <f>+'Cental Budget_int'!E68</f>
        <v>40141835.139999993</v>
      </c>
      <c r="F55" s="310">
        <f t="shared" si="10"/>
        <v>1.8680178295872305</v>
      </c>
      <c r="G55" s="190">
        <f>+'Cental Budget_int'!G68</f>
        <v>0</v>
      </c>
      <c r="H55" s="310">
        <f t="shared" si="11"/>
        <v>0</v>
      </c>
      <c r="I55" s="190">
        <f>+'Cental Budget_int'!I68</f>
        <v>75166022.909999996</v>
      </c>
      <c r="J55" s="310">
        <f t="shared" si="12"/>
        <v>2.4360261508296603</v>
      </c>
      <c r="K55" s="190">
        <f>+'Cental Budget_int'!K68</f>
        <v>26511453.920000002</v>
      </c>
      <c r="L55" s="310">
        <f t="shared" si="13"/>
        <v>0.88934766588393155</v>
      </c>
      <c r="M55" s="190">
        <f>+'Cental Budget_int'!M68</f>
        <v>19371879.949999999</v>
      </c>
      <c r="N55" s="310">
        <f t="shared" si="14"/>
        <v>0.62409407055412369</v>
      </c>
      <c r="O55" s="190">
        <f>+'Cental Budget_int'!O68</f>
        <v>17010992.290000129</v>
      </c>
      <c r="P55" s="310">
        <f t="shared" si="15"/>
        <v>0.52600470902907015</v>
      </c>
      <c r="Q55" s="190">
        <f>+'Cental Budget_int'!Q68</f>
        <v>13391039.780000195</v>
      </c>
      <c r="R55" s="327">
        <f t="shared" si="16"/>
        <v>0.40285919915764729</v>
      </c>
      <c r="S55" s="190">
        <f>+'Cental Budget_int'!S68</f>
        <v>9320147.8499999996</v>
      </c>
      <c r="T55" s="327">
        <f t="shared" si="7"/>
        <v>0.26682358574291437</v>
      </c>
      <c r="U55" s="190">
        <f>+'Cental Budget_int'!U68</f>
        <v>7853270.8074999992</v>
      </c>
      <c r="V55" s="327">
        <f t="shared" si="8"/>
        <v>0.21299893700840788</v>
      </c>
      <c r="W55" s="190">
        <f>+'Cental Budget_int'!W68</f>
        <v>7460607.2671249993</v>
      </c>
      <c r="X55" s="539">
        <f t="shared" si="9"/>
        <v>0.19071081971178422</v>
      </c>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443"/>
      <c r="BA55" s="269"/>
      <c r="BB55" s="269"/>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611"/>
      <c r="GF55" s="70"/>
      <c r="GG55" s="443"/>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4" t="str">
        <f>IF(MasterSheet!$A$1=1,MasterSheet!C295,MasterSheet!B295)</f>
        <v>Transferi za socijalnu zaštitu</v>
      </c>
      <c r="E56" s="320">
        <f>SUM(E57:E61)</f>
        <v>260053753.81</v>
      </c>
      <c r="F56" s="310">
        <f t="shared" si="10"/>
        <v>12.101715008143701</v>
      </c>
      <c r="G56" s="320">
        <f>SUM(G57:G61)</f>
        <v>298776100.27000004</v>
      </c>
      <c r="H56" s="310">
        <f t="shared" si="11"/>
        <v>11.146282420070884</v>
      </c>
      <c r="I56" s="320">
        <f>SUM(I57:I61)</f>
        <v>350415078.49000001</v>
      </c>
      <c r="J56" s="310">
        <f t="shared" si="12"/>
        <v>11.356464820132226</v>
      </c>
      <c r="K56" s="320">
        <f>SUM(K57:K61)</f>
        <v>413071406.82000005</v>
      </c>
      <c r="L56" s="310">
        <f t="shared" si="13"/>
        <v>13.85680666957397</v>
      </c>
      <c r="M56" s="320">
        <f>SUM(M57:M61)</f>
        <v>423588492.50000012</v>
      </c>
      <c r="N56" s="310">
        <f t="shared" si="14"/>
        <v>13.646536485180416</v>
      </c>
      <c r="O56" s="320">
        <f>SUM(O57:O61)</f>
        <v>455524083.13999999</v>
      </c>
      <c r="P56" s="310">
        <f t="shared" si="15"/>
        <v>14.085469484848485</v>
      </c>
      <c r="Q56" s="320">
        <f>SUM(Q57:Q61)</f>
        <v>482090117.31999999</v>
      </c>
      <c r="R56" s="327">
        <f t="shared" si="16"/>
        <v>14.503312795427195</v>
      </c>
      <c r="S56" s="320">
        <f>SUM(S57:S61)</f>
        <v>498262405.93500006</v>
      </c>
      <c r="T56" s="327">
        <f t="shared" si="7"/>
        <v>14.264597936873749</v>
      </c>
      <c r="U56" s="320">
        <f>SUM(U57:U61)</f>
        <v>518017568.2525</v>
      </c>
      <c r="V56" s="327">
        <f t="shared" si="8"/>
        <v>14.049839117236235</v>
      </c>
      <c r="W56" s="320">
        <f>SUM(W57:W61)</f>
        <v>533285390.61755002</v>
      </c>
      <c r="X56" s="539">
        <f t="shared" si="9"/>
        <v>13.632039637462935</v>
      </c>
      <c r="Y56" s="223"/>
      <c r="Z56" s="223"/>
      <c r="AA56" s="223"/>
      <c r="AB56" s="223"/>
      <c r="AC56" s="223"/>
      <c r="AD56" s="223"/>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250"/>
      <c r="FV56" s="4"/>
      <c r="FW56" s="4"/>
      <c r="FX56" s="4"/>
      <c r="FY56" s="4"/>
      <c r="FZ56" s="4"/>
      <c r="GA56" s="4"/>
      <c r="GB56" s="4"/>
      <c r="GC56" s="4"/>
      <c r="GD56" s="4"/>
      <c r="GE56" s="247"/>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row>
    <row r="57" spans="1:243" ht="15" customHeight="1">
      <c r="A57" s="72"/>
      <c r="B57" s="72"/>
      <c r="C57" s="72"/>
      <c r="D57" s="273" t="str">
        <f>IF(MasterSheet!$A$1=1,MasterSheet!C296,MasterSheet!B296)</f>
        <v>Prava iz oblasti socijalne zaštite</v>
      </c>
      <c r="E57" s="318">
        <f>+'Cental Budget_int'!E70+'Local Government_int'!D75</f>
        <v>34330192.07</v>
      </c>
      <c r="F57" s="309">
        <f t="shared" si="10"/>
        <v>1.597570481176416</v>
      </c>
      <c r="G57" s="318">
        <f>+'Cental Budget_int'!G70+'Local Government_int'!F75</f>
        <v>39383527.090000004</v>
      </c>
      <c r="H57" s="309">
        <f t="shared" si="11"/>
        <v>1.4692604771497857</v>
      </c>
      <c r="I57" s="318">
        <f>+'Cental Budget_int'!I70+'Local Government_int'!H75</f>
        <v>45905462.160000004</v>
      </c>
      <c r="J57" s="309">
        <f t="shared" si="12"/>
        <v>1.4877321156339125</v>
      </c>
      <c r="K57" s="318">
        <f>+'Cental Budget_int'!K70+'Local Government_int'!J75</f>
        <v>47456540.350000001</v>
      </c>
      <c r="L57" s="309">
        <f t="shared" si="13"/>
        <v>1.5919671368668231</v>
      </c>
      <c r="M57" s="318">
        <f>+'Cental Budget_int'!M70+'Local Government_int'!L75</f>
        <v>51591720.359999999</v>
      </c>
      <c r="N57" s="309">
        <f t="shared" si="14"/>
        <v>1.6621043930412371</v>
      </c>
      <c r="O57" s="318">
        <f>+'Cental Budget_int'!O70+'Local Government_int'!N75</f>
        <v>60092767.540000007</v>
      </c>
      <c r="P57" s="309">
        <f t="shared" si="15"/>
        <v>1.858156077303649</v>
      </c>
      <c r="Q57" s="318">
        <f>+'Cental Budget_int'!Q70+'Local Government_int'!P75</f>
        <v>65641911.829999998</v>
      </c>
      <c r="R57" s="326">
        <f t="shared" si="16"/>
        <v>1.9747867578219014</v>
      </c>
      <c r="S57" s="318">
        <f>+'Cental Budget_int'!S70+'Local Government_int'!R75</f>
        <v>61398678.835000001</v>
      </c>
      <c r="T57" s="326">
        <f t="shared" si="7"/>
        <v>1.7577634937016893</v>
      </c>
      <c r="U57" s="318">
        <f>+'Cental Budget_int'!U70+'Local Government_int'!T75</f>
        <v>62284518.252499998</v>
      </c>
      <c r="V57" s="326">
        <f t="shared" si="8"/>
        <v>1.6893007391510715</v>
      </c>
      <c r="W57" s="318">
        <f>+'Cental Budget_int'!W70+'Local Government_int'!V75</f>
        <v>63296208.617550001</v>
      </c>
      <c r="X57" s="538">
        <f t="shared" si="9"/>
        <v>1.6180012427799082</v>
      </c>
      <c r="Y57" s="224"/>
      <c r="Z57" s="224"/>
      <c r="AA57" s="224"/>
      <c r="AB57" s="224"/>
      <c r="AC57" s="224"/>
      <c r="AD57" s="224"/>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247"/>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row>
    <row r="58" spans="1:243" ht="15" customHeight="1">
      <c r="A58" s="72"/>
      <c r="B58" s="72"/>
      <c r="C58" s="72"/>
      <c r="D58" s="273" t="str">
        <f>IF(MasterSheet!$A$1=1,MasterSheet!C297,MasterSheet!B297)</f>
        <v>Sredstva za tehnološke viškove</v>
      </c>
      <c r="E58" s="318">
        <f>+'Cental Budget_int'!E71+'Local Government_int'!D76</f>
        <v>9827053.3399999999</v>
      </c>
      <c r="F58" s="309">
        <f t="shared" si="10"/>
        <v>0.45730621899576529</v>
      </c>
      <c r="G58" s="318">
        <f>+'Cental Budget_int'!G71+'Local Government_int'!F76</f>
        <v>11489125.32</v>
      </c>
      <c r="H58" s="309">
        <f t="shared" si="11"/>
        <v>0.42861873978735315</v>
      </c>
      <c r="I58" s="318">
        <f>+'Cental Budget_int'!I71+'Local Government_int'!H76</f>
        <v>30282109.969999999</v>
      </c>
      <c r="J58" s="309">
        <f t="shared" si="12"/>
        <v>0.98140102313974587</v>
      </c>
      <c r="K58" s="318">
        <f>+'Cental Budget_int'!K71+'Local Government_int'!J76</f>
        <v>19963527.059999999</v>
      </c>
      <c r="L58" s="309">
        <f t="shared" si="13"/>
        <v>0.66969228648104651</v>
      </c>
      <c r="M58" s="318">
        <f>+'Cental Budget_int'!M71+'Local Government_int'!L76</f>
        <v>20513795.120000001</v>
      </c>
      <c r="N58" s="309">
        <f t="shared" si="14"/>
        <v>0.66088257474226808</v>
      </c>
      <c r="O58" s="318">
        <f>+'Cental Budget_int'!O71+'Local Government_int'!N76</f>
        <v>17323007.039999999</v>
      </c>
      <c r="P58" s="309">
        <f t="shared" si="15"/>
        <v>0.5356526604823747</v>
      </c>
      <c r="Q58" s="318">
        <f>+'Cental Budget_int'!Q71+'Local Government_int'!P76</f>
        <v>16130418.140000001</v>
      </c>
      <c r="R58" s="326">
        <f t="shared" si="16"/>
        <v>0.48527130385078215</v>
      </c>
      <c r="S58" s="318">
        <f>+'Cental Budget_int'!S71+'Local Government_int'!R76</f>
        <v>15360050</v>
      </c>
      <c r="T58" s="326">
        <f t="shared" si="7"/>
        <v>0.43973804752361867</v>
      </c>
      <c r="U58" s="318">
        <f>+'Cental Budget_int'!U71+'Local Government_int'!T76</f>
        <v>15360050</v>
      </c>
      <c r="V58" s="326">
        <f t="shared" si="8"/>
        <v>0.41660021697857336</v>
      </c>
      <c r="W58" s="318">
        <f>+'Cental Budget_int'!W71+'Local Government_int'!V76</f>
        <v>15360050</v>
      </c>
      <c r="X58" s="538">
        <f t="shared" si="9"/>
        <v>0.39263931492842535</v>
      </c>
      <c r="Y58" s="224"/>
      <c r="Z58" s="224"/>
      <c r="AA58" s="224"/>
      <c r="AB58" s="224"/>
      <c r="AC58" s="224"/>
      <c r="AD58" s="224"/>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247"/>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row>
    <row r="59" spans="1:243" ht="15" customHeight="1">
      <c r="A59" s="72"/>
      <c r="B59" s="72"/>
      <c r="C59" s="72"/>
      <c r="D59" s="273" t="str">
        <f>IF(MasterSheet!$A$1=1,MasterSheet!C298,MasterSheet!B298)</f>
        <v>Prava iz oblasti penzijskog i invalidskog osiguranja</v>
      </c>
      <c r="E59" s="318">
        <f>+'Cental Budget_int'!E72+'Local Government_int'!D77</f>
        <v>199416686.40000001</v>
      </c>
      <c r="F59" s="309">
        <f t="shared" si="10"/>
        <v>9.2799425938852451</v>
      </c>
      <c r="G59" s="318">
        <f>+'Cental Budget_int'!G72+'Local Government_int'!F77</f>
        <v>228365332.86000001</v>
      </c>
      <c r="H59" s="309">
        <f t="shared" si="11"/>
        <v>8.5195050498041418</v>
      </c>
      <c r="I59" s="318">
        <f>+'Cental Budget_int'!I72+'Local Government_int'!H77</f>
        <v>250935783.35999998</v>
      </c>
      <c r="J59" s="309">
        <f t="shared" si="12"/>
        <v>8.1324793673839775</v>
      </c>
      <c r="K59" s="318">
        <f>+'Cental Budget_int'!K72+'Local Government_int'!J77</f>
        <v>323500545.41000003</v>
      </c>
      <c r="L59" s="309">
        <f t="shared" si="13"/>
        <v>10.852081362294532</v>
      </c>
      <c r="M59" s="318">
        <f>+'Cental Budget_int'!M72+'Local Government_int'!L77</f>
        <v>330972340.54000008</v>
      </c>
      <c r="N59" s="309">
        <f t="shared" si="14"/>
        <v>10.66276870296392</v>
      </c>
      <c r="O59" s="318">
        <f>+'Cental Budget_int'!O72+'Local Government_int'!N77</f>
        <v>356875323.42000002</v>
      </c>
      <c r="P59" s="309">
        <f t="shared" si="15"/>
        <v>11.035105857142858</v>
      </c>
      <c r="Q59" s="318">
        <f>+'Cental Budget_int'!Q72+'Local Government_int'!P77</f>
        <v>378965332.06999993</v>
      </c>
      <c r="R59" s="326">
        <f t="shared" si="16"/>
        <v>11.400882432912152</v>
      </c>
      <c r="S59" s="318">
        <f>+'Cental Budget_int'!S72+'Local Government_int'!R77</f>
        <v>400903677.10000002</v>
      </c>
      <c r="T59" s="326">
        <f t="shared" si="7"/>
        <v>11.477345465216148</v>
      </c>
      <c r="U59" s="318">
        <f>+'Cental Budget_int'!U72+'Local Government_int'!T77</f>
        <v>419298000</v>
      </c>
      <c r="V59" s="326">
        <f t="shared" si="8"/>
        <v>11.37233523189585</v>
      </c>
      <c r="W59" s="318">
        <f>+'Cental Budget_int'!W72+'Local Government_int'!V77</f>
        <v>433554132</v>
      </c>
      <c r="X59" s="538">
        <f t="shared" si="9"/>
        <v>11.082672085889572</v>
      </c>
      <c r="Y59" s="224"/>
      <c r="Z59" s="224"/>
      <c r="AA59" s="224"/>
      <c r="AB59" s="224"/>
      <c r="AC59" s="224"/>
      <c r="AD59" s="224"/>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247"/>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row>
    <row r="60" spans="1:243" ht="15" customHeight="1">
      <c r="A60" s="72"/>
      <c r="B60" s="72"/>
      <c r="C60" s="72"/>
      <c r="D60" s="273" t="str">
        <f>IF(MasterSheet!$A$1=1,MasterSheet!C299,MasterSheet!B299)</f>
        <v>Ostala prava iz oblasti zdravstvene zaštite</v>
      </c>
      <c r="E60" s="318">
        <f>+'Cental Budget_int'!E73+'Local Government_int'!D78</f>
        <v>10828245</v>
      </c>
      <c r="F60" s="309">
        <f t="shared" si="10"/>
        <v>0.50389711014937877</v>
      </c>
      <c r="G60" s="318">
        <f>+'Cental Budget_int'!G73+'Local Government_int'!F78</f>
        <v>12762198</v>
      </c>
      <c r="H60" s="309">
        <f t="shared" si="11"/>
        <v>0.47611259093452718</v>
      </c>
      <c r="I60" s="318">
        <f>+'Cental Budget_int'!I73+'Local Government_int'!H78</f>
        <v>15724080</v>
      </c>
      <c r="J60" s="309">
        <f t="shared" si="12"/>
        <v>0.50959554057557688</v>
      </c>
      <c r="K60" s="318">
        <f>+'Cental Budget_int'!K73+'Local Government_int'!J78</f>
        <v>14442818</v>
      </c>
      <c r="L60" s="309">
        <f t="shared" si="13"/>
        <v>0.48449573968466958</v>
      </c>
      <c r="M60" s="318">
        <f>+'Cental Budget_int'!M73+'Local Government_int'!L78</f>
        <v>12638749.91</v>
      </c>
      <c r="N60" s="309">
        <f t="shared" si="14"/>
        <v>0.40717622132731957</v>
      </c>
      <c r="O60" s="318">
        <f>+'Cental Budget_int'!O73+'Local Government_int'!N78</f>
        <v>12978814.83</v>
      </c>
      <c r="P60" s="309">
        <f t="shared" si="15"/>
        <v>0.40132389703153987</v>
      </c>
      <c r="Q60" s="318">
        <f>+'Cental Budget_int'!Q73+'Local Government_int'!P78</f>
        <v>13497405.869999999</v>
      </c>
      <c r="R60" s="326">
        <f t="shared" si="16"/>
        <v>0.40605914169675089</v>
      </c>
      <c r="S60" s="318">
        <f>+'Cental Budget_int'!S73+'Local Government_int'!R78</f>
        <v>13600000</v>
      </c>
      <c r="T60" s="326">
        <f t="shared" si="7"/>
        <v>0.38935012882908676</v>
      </c>
      <c r="U60" s="318">
        <f>+'Cental Budget_int'!U73+'Local Government_int'!T78</f>
        <v>13800000</v>
      </c>
      <c r="V60" s="326">
        <f t="shared" si="8"/>
        <v>0.37428803905614322</v>
      </c>
      <c r="W60" s="318">
        <f>+'Cental Budget_int'!W73+'Local Government_int'!V78</f>
        <v>13800000</v>
      </c>
      <c r="X60" s="538">
        <f t="shared" si="9"/>
        <v>0.35276073619631904</v>
      </c>
      <c r="Y60" s="224"/>
      <c r="Z60" s="224"/>
      <c r="AA60" s="224"/>
      <c r="AB60" s="224"/>
      <c r="AC60" s="224"/>
      <c r="AD60" s="224"/>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247"/>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row>
    <row r="61" spans="1:243" ht="15" customHeight="1">
      <c r="A61" s="72"/>
      <c r="B61" s="72"/>
      <c r="C61" s="72"/>
      <c r="D61" s="273" t="str">
        <f>IF(MasterSheet!$A$1=1,MasterSheet!C300,MasterSheet!B300)</f>
        <v>Ostala prava iz oblasti zdravstvenog osiguranja</v>
      </c>
      <c r="E61" s="318">
        <f>+'Cental Budget_int'!E74+'Local Government_int'!D79</f>
        <v>5651577</v>
      </c>
      <c r="F61" s="309">
        <f t="shared" si="10"/>
        <v>0.26299860393689795</v>
      </c>
      <c r="G61" s="318">
        <f>+'Cental Budget_int'!G74+'Local Government_int'!F79</f>
        <v>6775917</v>
      </c>
      <c r="H61" s="309">
        <f t="shared" si="11"/>
        <v>0.25278556239507555</v>
      </c>
      <c r="I61" s="318">
        <f>+'Cental Budget_int'!I74+'Local Government_int'!H79</f>
        <v>7567643</v>
      </c>
      <c r="J61" s="309">
        <f t="shared" si="12"/>
        <v>0.24525677339901478</v>
      </c>
      <c r="K61" s="318">
        <f>+'Cental Budget_int'!K74+'Local Government_int'!J79</f>
        <v>7707976</v>
      </c>
      <c r="L61" s="309">
        <f t="shared" si="13"/>
        <v>0.258570144246897</v>
      </c>
      <c r="M61" s="318">
        <f>+'Cental Budget_int'!M74+'Local Government_int'!L79</f>
        <v>7871886.5700000003</v>
      </c>
      <c r="N61" s="309">
        <f t="shared" si="14"/>
        <v>0.25360459310567013</v>
      </c>
      <c r="O61" s="318">
        <f>+'Cental Budget_int'!O74+'Local Government_int'!N79</f>
        <v>8254170.3099999996</v>
      </c>
      <c r="P61" s="309">
        <f t="shared" si="15"/>
        <v>0.25523099288806428</v>
      </c>
      <c r="Q61" s="318">
        <f>+'Cental Budget_int'!Q74+'Local Government_int'!P79</f>
        <v>7855049.4100000001</v>
      </c>
      <c r="R61" s="326">
        <f t="shared" si="16"/>
        <v>0.23631315914560769</v>
      </c>
      <c r="S61" s="318">
        <f>+'Cental Budget_int'!S74+'Local Government_int'!R79</f>
        <v>7000000</v>
      </c>
      <c r="T61" s="326">
        <f t="shared" si="7"/>
        <v>0.20040080160320639</v>
      </c>
      <c r="U61" s="318">
        <f>+'Cental Budget_int'!U74+'Local Government_int'!T79</f>
        <v>7275000</v>
      </c>
      <c r="V61" s="326">
        <f t="shared" si="8"/>
        <v>0.19731489015459724</v>
      </c>
      <c r="W61" s="318">
        <f>+'Cental Budget_int'!W74+'Local Government_int'!V79</f>
        <v>7275000</v>
      </c>
      <c r="X61" s="538">
        <f t="shared" si="9"/>
        <v>0.18596625766871167</v>
      </c>
      <c r="Y61" s="224"/>
      <c r="Z61" s="224"/>
      <c r="AA61" s="224"/>
      <c r="AB61" s="224"/>
      <c r="AC61" s="224"/>
      <c r="AD61" s="224"/>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247"/>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row>
    <row r="62" spans="1:243" ht="15" customHeight="1">
      <c r="A62" s="72"/>
      <c r="B62" s="72"/>
      <c r="C62" s="72"/>
      <c r="D62" s="274" t="str">
        <f>IF(MasterSheet!$A$1=1,MasterSheet!C301,MasterSheet!B301)</f>
        <v>Transferi instit. pojed. NVO i javnom sektoru</v>
      </c>
      <c r="E62" s="320">
        <f>SUM(E63:E66)</f>
        <v>58051126.109999999</v>
      </c>
      <c r="F62" s="310">
        <f t="shared" si="10"/>
        <v>2.7014345064916934</v>
      </c>
      <c r="G62" s="320">
        <f>SUM(G63:G66)</f>
        <v>81160839.179999992</v>
      </c>
      <c r="H62" s="310">
        <f t="shared" si="11"/>
        <v>3.0278246289871289</v>
      </c>
      <c r="I62" s="320">
        <f>SUM(I63:I66)</f>
        <v>237546077.30000001</v>
      </c>
      <c r="J62" s="310">
        <f t="shared" si="12"/>
        <v>7.6985376361161526</v>
      </c>
      <c r="K62" s="320">
        <f>SUM(K63:K66)</f>
        <v>235061743.41</v>
      </c>
      <c r="L62" s="310">
        <f>+K62/$K$15*100</f>
        <v>7.8853318822542775</v>
      </c>
      <c r="M62" s="320">
        <f>SUM(M63:M66)</f>
        <v>203065334.32000002</v>
      </c>
      <c r="N62" s="310">
        <f t="shared" si="14"/>
        <v>6.542053296391753</v>
      </c>
      <c r="O62" s="320">
        <f>SUM(O63:O66)</f>
        <v>112817813.70999999</v>
      </c>
      <c r="P62" s="310">
        <f t="shared" si="15"/>
        <v>3.4884914567099563</v>
      </c>
      <c r="Q62" s="320">
        <f>SUM(Q63:Q66)</f>
        <v>63605735.049999997</v>
      </c>
      <c r="R62" s="327">
        <f t="shared" si="16"/>
        <v>1.9135299353188928</v>
      </c>
      <c r="S62" s="320">
        <f>SUM(S63:S66)</f>
        <v>121006737.80294</v>
      </c>
      <c r="T62" s="327">
        <f t="shared" si="7"/>
        <v>3.4642638935854562</v>
      </c>
      <c r="U62" s="320">
        <f>SUM(U63:U66)</f>
        <v>57506991.457264006</v>
      </c>
      <c r="V62" s="327">
        <f t="shared" si="8"/>
        <v>1.559723120620125</v>
      </c>
      <c r="W62" s="320">
        <f>SUM(W63:W66)</f>
        <v>58190148.4071206</v>
      </c>
      <c r="X62" s="539">
        <f t="shared" si="9"/>
        <v>1.4874782312658641</v>
      </c>
      <c r="Y62" s="223"/>
      <c r="Z62" s="223"/>
      <c r="AA62" s="223"/>
      <c r="AB62" s="223"/>
      <c r="AC62" s="223"/>
      <c r="AD62" s="223"/>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250"/>
      <c r="FV62" s="4"/>
      <c r="FW62" s="250"/>
      <c r="FX62" s="4"/>
      <c r="FY62" s="4"/>
      <c r="FZ62" s="4"/>
      <c r="GA62" s="4"/>
      <c r="GB62" s="4"/>
      <c r="GC62" s="4"/>
      <c r="GD62" s="4"/>
      <c r="GE62" s="247"/>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row>
    <row r="63" spans="1:243" ht="15" customHeight="1">
      <c r="A63" s="72"/>
      <c r="B63" s="72"/>
      <c r="C63" s="72"/>
      <c r="D63" s="273" t="str">
        <f>IF(MasterSheet!$A$1=1,MasterSheet!C302,MasterSheet!B302)</f>
        <v>Transferi javnim institucijama</v>
      </c>
      <c r="E63" s="318">
        <f>+'Cental Budget_int'!E76+'Local Government_int'!D81</f>
        <v>29175316.68</v>
      </c>
      <c r="F63" s="309">
        <f t="shared" si="10"/>
        <v>1.3576861035878822</v>
      </c>
      <c r="G63" s="318">
        <f>+'Cental Budget_int'!G76+'Local Government_int'!F81</f>
        <v>38491216.419999994</v>
      </c>
      <c r="H63" s="309">
        <f t="shared" si="11"/>
        <v>1.4359715135235962</v>
      </c>
      <c r="I63" s="318">
        <f>+'Cental Budget_int'!I76+'Local Government_int'!H81</f>
        <v>194749070.12</v>
      </c>
      <c r="J63" s="309">
        <f t="shared" si="12"/>
        <v>6.3115462185636506</v>
      </c>
      <c r="K63" s="318">
        <f>+'Cental Budget_int'!K76+'Local Government_int'!J81</f>
        <v>235061743.41</v>
      </c>
      <c r="L63" s="309">
        <f t="shared" si="13"/>
        <v>7.8853318822542775</v>
      </c>
      <c r="M63" s="318">
        <f>+'Cental Budget_int'!M76+'Local Government_int'!L81</f>
        <v>183111612.11000001</v>
      </c>
      <c r="N63" s="309">
        <f t="shared" si="14"/>
        <v>5.8992143076675259</v>
      </c>
      <c r="O63" s="318">
        <f>+'Cental Budget_int'!O76+'Local Government_int'!N81</f>
        <v>76423029.519999996</v>
      </c>
      <c r="P63" s="309">
        <f t="shared" si="15"/>
        <v>2.3631116116264685</v>
      </c>
      <c r="Q63" s="318">
        <f>+'Cental Budget_int'!Q76+'Local Government_int'!P81</f>
        <v>23769288.869999997</v>
      </c>
      <c r="R63" s="326">
        <f t="shared" si="16"/>
        <v>0.71508089259927787</v>
      </c>
      <c r="S63" s="318">
        <f>+'Cental Budget_int'!S76+'Local Government_int'!R81</f>
        <v>81068892.652999997</v>
      </c>
      <c r="T63" s="326">
        <f t="shared" si="7"/>
        <v>2.3208958675350702</v>
      </c>
      <c r="U63" s="318">
        <f>+'Cental Budget_int'!U76+'Local Government_int'!T81</f>
        <v>24979365.719330002</v>
      </c>
      <c r="V63" s="326">
        <f t="shared" si="8"/>
        <v>0.67749839217059948</v>
      </c>
      <c r="W63" s="318">
        <f>+'Cental Budget_int'!W76+'Local Government_int'!V81</f>
        <v>25267755.391063251</v>
      </c>
      <c r="X63" s="538">
        <f t="shared" si="9"/>
        <v>0.64590376766521607</v>
      </c>
      <c r="Y63" s="224"/>
      <c r="Z63" s="224"/>
      <c r="AA63" s="224"/>
      <c r="AB63" s="224"/>
      <c r="AC63" s="224"/>
      <c r="AD63" s="224"/>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250"/>
      <c r="FV63" s="4"/>
      <c r="FW63" s="4"/>
      <c r="FX63" s="4"/>
      <c r="FY63" s="4"/>
      <c r="FZ63" s="4"/>
      <c r="GA63" s="4"/>
      <c r="GB63" s="4"/>
      <c r="GC63" s="4"/>
      <c r="GD63" s="4"/>
      <c r="GE63" s="247"/>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row>
    <row r="64" spans="1:243" ht="15" customHeight="1">
      <c r="A64" s="72"/>
      <c r="B64" s="72"/>
      <c r="C64" s="72"/>
      <c r="D64" s="273" t="str">
        <f>IF(MasterSheet!$A$1=1,MasterSheet!C303,MasterSheet!B303)</f>
        <v>Transferi nevladinim organizacijama</v>
      </c>
      <c r="E64" s="318">
        <f>+'Cental Budget_int'!E77+'Local Government_int'!D82</f>
        <v>6820983.5</v>
      </c>
      <c r="F64" s="309">
        <f t="shared" si="10"/>
        <v>0.31741744613523198</v>
      </c>
      <c r="G64" s="318">
        <f>+'Cental Budget_int'!G77+'Local Government_int'!F82</f>
        <v>10479150.579999998</v>
      </c>
      <c r="H64" s="309">
        <f t="shared" si="11"/>
        <v>0.39094014474911393</v>
      </c>
      <c r="I64" s="318">
        <f>+'Cental Budget_int'!I77+'Local Government_int'!H82</f>
        <v>12055087.970000001</v>
      </c>
      <c r="J64" s="309">
        <f t="shared" si="12"/>
        <v>0.39068861712470832</v>
      </c>
      <c r="K64" s="318">
        <f>+'Cental Budget_int'!K77+'Local Government_int'!J82</f>
        <v>0</v>
      </c>
      <c r="L64" s="309">
        <f t="shared" si="13"/>
        <v>0</v>
      </c>
      <c r="M64" s="318">
        <f>+'Cental Budget_int'!M77+'Local Government_int'!L82</f>
        <v>4286887.0199999996</v>
      </c>
      <c r="N64" s="309">
        <f t="shared" si="14"/>
        <v>0.13810847358247422</v>
      </c>
      <c r="O64" s="318">
        <f>+'Cental Budget_int'!O77+'Local Government_int'!N82</f>
        <v>6619408.7699999996</v>
      </c>
      <c r="P64" s="309">
        <f t="shared" si="15"/>
        <v>0.204681780148423</v>
      </c>
      <c r="Q64" s="318">
        <f>+'Cental Budget_int'!Q77+'Local Government_int'!P82</f>
        <v>6597732.5999999996</v>
      </c>
      <c r="R64" s="326">
        <f t="shared" si="16"/>
        <v>0.19848774368231045</v>
      </c>
      <c r="S64" s="318">
        <f>+'Cental Budget_int'!S77+'Local Government_int'!R82</f>
        <v>4399081.4514999995</v>
      </c>
      <c r="T64" s="326">
        <f t="shared" si="7"/>
        <v>0.12593992131405665</v>
      </c>
      <c r="U64" s="318">
        <f>+'Cental Budget_int'!U77+'Local Government_int'!T82</f>
        <v>4596545.6696499996</v>
      </c>
      <c r="V64" s="326">
        <f t="shared" si="8"/>
        <v>0.12466899022647138</v>
      </c>
      <c r="W64" s="318">
        <f>+'Cental Budget_int'!W77+'Local Government_int'!V82</f>
        <v>4520535.9460662501</v>
      </c>
      <c r="X64" s="538">
        <f t="shared" si="9"/>
        <v>0.11555562234320681</v>
      </c>
      <c r="Y64" s="224"/>
      <c r="Z64" s="224"/>
      <c r="AA64" s="224"/>
      <c r="AB64" s="224"/>
      <c r="AC64" s="224"/>
      <c r="AD64" s="224"/>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250"/>
      <c r="FV64" s="4"/>
      <c r="FW64" s="4"/>
      <c r="FX64" s="4"/>
      <c r="FY64" s="4"/>
      <c r="FZ64" s="4"/>
      <c r="GA64" s="4"/>
      <c r="GB64" s="4"/>
      <c r="GC64" s="4"/>
      <c r="GD64" s="4"/>
      <c r="GE64" s="247"/>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row>
    <row r="65" spans="1:243" ht="15" customHeight="1">
      <c r="A65" s="72"/>
      <c r="B65" s="72"/>
      <c r="C65" s="72"/>
      <c r="D65" s="273" t="str">
        <f>IF(MasterSheet!$A$1=1,MasterSheet!C304,MasterSheet!B304)</f>
        <v>Transferi javnim preduzećima</v>
      </c>
      <c r="E65" s="318">
        <f>+'Cental Budget_int'!E80+'Local Government_int'!D85</f>
        <v>0</v>
      </c>
      <c r="F65" s="309">
        <f t="shared" si="10"/>
        <v>0</v>
      </c>
      <c r="G65" s="318">
        <f>+'Cental Budget_int'!G80+'Local Government_int'!F85</f>
        <v>12680070.1</v>
      </c>
      <c r="H65" s="309">
        <f t="shared" si="11"/>
        <v>0.47304868867748556</v>
      </c>
      <c r="I65" s="318">
        <f>+'Cental Budget_int'!I80+'Local Government_int'!H85</f>
        <v>9714146.5899999999</v>
      </c>
      <c r="J65" s="309">
        <f t="shared" si="12"/>
        <v>0.31482196623023073</v>
      </c>
      <c r="K65" s="318">
        <f>+'Cental Budget_int'!K80+'Local Government_int'!J85</f>
        <v>0</v>
      </c>
      <c r="L65" s="309">
        <f t="shared" si="13"/>
        <v>0</v>
      </c>
      <c r="M65" s="318">
        <f>+'Cental Budget_int'!M80+'Local Government_int'!L85</f>
        <v>0</v>
      </c>
      <c r="N65" s="309">
        <f t="shared" si="14"/>
        <v>0</v>
      </c>
      <c r="O65" s="318">
        <f>+'Cental Budget_int'!O80+'Local Government_int'!N85</f>
        <v>13724659.619999999</v>
      </c>
      <c r="P65" s="309">
        <f t="shared" si="15"/>
        <v>0.42438650649350645</v>
      </c>
      <c r="Q65" s="318">
        <f>+'Cental Budget_int'!Q80+'Local Government_int'!P85</f>
        <v>17753503.809999999</v>
      </c>
      <c r="R65" s="326">
        <f t="shared" si="16"/>
        <v>0.53410059596871229</v>
      </c>
      <c r="S65" s="318">
        <f>+'Cental Budget_int'!S80+'Local Government_int'!R85</f>
        <v>14226410.242440004</v>
      </c>
      <c r="T65" s="326">
        <f t="shared" si="7"/>
        <v>0.40728343093157754</v>
      </c>
      <c r="U65" s="318">
        <f>+'Cental Budget_int'!U80+'Local Government_int'!T85</f>
        <v>15649051.266684005</v>
      </c>
      <c r="V65" s="326">
        <f t="shared" si="8"/>
        <v>0.42443860229682678</v>
      </c>
      <c r="W65" s="318">
        <f>+'Cental Budget_int'!W80+'Local Government_int'!V85</f>
        <v>16040277.548351103</v>
      </c>
      <c r="X65" s="538">
        <f t="shared" si="9"/>
        <v>0.41002754469200164</v>
      </c>
      <c r="Y65" s="224"/>
      <c r="Z65" s="224"/>
      <c r="AA65" s="224"/>
      <c r="AB65" s="224"/>
      <c r="AC65" s="224"/>
      <c r="AD65" s="224"/>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250"/>
      <c r="FV65" s="4"/>
      <c r="FW65" s="4"/>
      <c r="FX65" s="4"/>
      <c r="FY65" s="4"/>
      <c r="FZ65" s="4"/>
      <c r="GA65" s="4"/>
      <c r="GB65" s="4"/>
      <c r="GC65" s="4"/>
      <c r="GD65" s="4"/>
      <c r="GE65" s="247"/>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row>
    <row r="66" spans="1:243" ht="15" customHeight="1" thickBot="1">
      <c r="A66" s="72"/>
      <c r="B66" s="72"/>
      <c r="C66" s="72"/>
      <c r="D66" s="234" t="str">
        <f>IF(MasterSheet!$A$1=1,MasterSheet!C305,MasterSheet!B305)</f>
        <v>Transferi pojedincima</v>
      </c>
      <c r="E66" s="318">
        <f>+'Cental Budget_int'!E78+'Local Government_int'!D83</f>
        <v>22054825.93</v>
      </c>
      <c r="F66" s="309">
        <f t="shared" si="10"/>
        <v>1.0263309567685792</v>
      </c>
      <c r="G66" s="318">
        <f>+'Cental Budget_int'!G78+'Local Government_int'!F83</f>
        <v>19510402.080000002</v>
      </c>
      <c r="H66" s="309">
        <f t="shared" si="11"/>
        <v>0.72786428203693354</v>
      </c>
      <c r="I66" s="318">
        <f>+'Cental Budget_int'!I78+'Local Government_int'!H83</f>
        <v>21027772.620000001</v>
      </c>
      <c r="J66" s="309">
        <f t="shared" si="12"/>
        <v>0.68148083419756289</v>
      </c>
      <c r="K66" s="318">
        <f>+'Cental Budget_int'!K78+'Local Government_int'!J83</f>
        <v>0</v>
      </c>
      <c r="L66" s="309">
        <f t="shared" si="13"/>
        <v>0</v>
      </c>
      <c r="M66" s="318">
        <f>+'Cental Budget_int'!M78+'Local Government_int'!L83</f>
        <v>15666835.189999999</v>
      </c>
      <c r="N66" s="309">
        <f t="shared" si="14"/>
        <v>0.50473051514175249</v>
      </c>
      <c r="O66" s="318">
        <f>+'Cental Budget_int'!O78+'Local Government_int'!N83</f>
        <v>16050715.800000001</v>
      </c>
      <c r="P66" s="309">
        <f t="shared" si="15"/>
        <v>0.49631155844155844</v>
      </c>
      <c r="Q66" s="318">
        <f>+'Cental Budget_int'!Q78+'Local Government_int'!P83</f>
        <v>15485209.77</v>
      </c>
      <c r="R66" s="326">
        <f t="shared" si="16"/>
        <v>0.46586070306859201</v>
      </c>
      <c r="S66" s="318">
        <f>+'Cental Budget_int'!S78+'Local Government_int'!R83</f>
        <v>21312353.456</v>
      </c>
      <c r="T66" s="326">
        <f t="shared" si="7"/>
        <v>0.61014467380475246</v>
      </c>
      <c r="U66" s="318">
        <f>+'Cental Budget_int'!U78+'Local Government_int'!T83</f>
        <v>12282028.8016</v>
      </c>
      <c r="V66" s="326">
        <f t="shared" si="8"/>
        <v>0.33311713592622727</v>
      </c>
      <c r="W66" s="318">
        <f>+'Cental Budget_int'!W78+'Local Government_int'!V83</f>
        <v>12361579.521639999</v>
      </c>
      <c r="X66" s="538">
        <f t="shared" si="9"/>
        <v>0.31599129656543967</v>
      </c>
      <c r="Y66" s="224"/>
      <c r="Z66" s="224"/>
      <c r="AA66" s="224"/>
      <c r="AB66" s="224"/>
      <c r="AC66" s="224"/>
      <c r="AD66" s="224"/>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250"/>
      <c r="FV66" s="4"/>
      <c r="FW66" s="4"/>
      <c r="FX66" s="4"/>
      <c r="FY66" s="4"/>
      <c r="FZ66" s="4"/>
      <c r="GA66" s="4"/>
      <c r="GB66" s="4"/>
      <c r="GC66" s="4"/>
      <c r="GD66" s="4"/>
      <c r="GE66" s="247"/>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row>
    <row r="67" spans="1:243" ht="15" customHeight="1" thickTop="1" thickBot="1">
      <c r="A67" s="72"/>
      <c r="B67" s="72"/>
      <c r="C67" s="72"/>
      <c r="D67" s="243" t="str">
        <f>IF(MasterSheet!$A$1=1,MasterSheet!C306,MasterSheet!B306)</f>
        <v>Kapitalni izdaci</v>
      </c>
      <c r="E67" s="316">
        <f>+E68+E69</f>
        <v>56911483.659999996</v>
      </c>
      <c r="F67" s="307">
        <f t="shared" si="10"/>
        <v>2.6484007473591138</v>
      </c>
      <c r="G67" s="316">
        <f>+G68+G69</f>
        <v>187261889.72000003</v>
      </c>
      <c r="H67" s="307">
        <f t="shared" si="11"/>
        <v>6.9860805715351626</v>
      </c>
      <c r="I67" s="316">
        <f>+I68+I69</f>
        <v>235721906.43999994</v>
      </c>
      <c r="J67" s="307">
        <f t="shared" si="12"/>
        <v>7.6394187982888235</v>
      </c>
      <c r="K67" s="316">
        <f>+K68+K69</f>
        <v>224699856.63999999</v>
      </c>
      <c r="L67" s="307">
        <f t="shared" si="13"/>
        <v>7.5377342046293192</v>
      </c>
      <c r="M67" s="316">
        <f>+M68+M69</f>
        <v>146400368.81</v>
      </c>
      <c r="N67" s="307">
        <f t="shared" si="14"/>
        <v>4.7165067271262888</v>
      </c>
      <c r="O67" s="316">
        <f>+O68+O69</f>
        <v>118584862.46000001</v>
      </c>
      <c r="P67" s="307">
        <f t="shared" si="15"/>
        <v>3.6668170210265929</v>
      </c>
      <c r="Q67" s="316">
        <f>+Q68+Q69</f>
        <v>107054678.34999999</v>
      </c>
      <c r="R67" s="324">
        <f t="shared" si="16"/>
        <v>3.2206581934416363</v>
      </c>
      <c r="S67" s="316">
        <f>+S68+S69</f>
        <v>95639000</v>
      </c>
      <c r="T67" s="324">
        <f t="shared" si="7"/>
        <v>2.7380188949327224</v>
      </c>
      <c r="U67" s="316">
        <f>+U68+U69</f>
        <v>99500000</v>
      </c>
      <c r="V67" s="324">
        <f t="shared" si="8"/>
        <v>2.6986710062381341</v>
      </c>
      <c r="W67" s="316">
        <f>+W68+W69</f>
        <v>107080000</v>
      </c>
      <c r="X67" s="536">
        <f t="shared" si="9"/>
        <v>2.7372188139059306</v>
      </c>
      <c r="Y67" s="223"/>
      <c r="Z67" s="223"/>
      <c r="AA67" s="223"/>
      <c r="AB67" s="223"/>
      <c r="AC67" s="223"/>
      <c r="AD67" s="223"/>
      <c r="AE67" s="223"/>
      <c r="AF67" s="223"/>
      <c r="AG67" s="223"/>
      <c r="AH67" s="44"/>
      <c r="AI67" s="44"/>
      <c r="AJ67" s="44"/>
      <c r="AK67" s="44"/>
      <c r="AL67" s="44"/>
      <c r="AM67" s="44"/>
      <c r="AN67" s="44"/>
      <c r="AO67" s="44"/>
      <c r="AP67" s="44"/>
      <c r="AQ67" s="44"/>
      <c r="AR67" s="44"/>
      <c r="AS67" s="44"/>
      <c r="AT67" s="44"/>
      <c r="AU67" s="44"/>
      <c r="AV67" s="44"/>
      <c r="AW67" s="44"/>
      <c r="AX67" s="44"/>
      <c r="AY67" s="44"/>
      <c r="AZ67" s="50"/>
      <c r="BA67" s="160"/>
      <c r="BB67" s="160"/>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247"/>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row>
    <row r="68" spans="1:243" ht="15" customHeight="1" thickTop="1">
      <c r="A68" s="72"/>
      <c r="B68" s="72"/>
      <c r="C68" s="72"/>
      <c r="D68" s="276" t="str">
        <f>IF(MasterSheet!$A$1=1,MasterSheet!C307,MasterSheet!B307)</f>
        <v>Kapitalni budžet CG</v>
      </c>
      <c r="E68" s="321"/>
      <c r="F68" s="311">
        <f t="shared" si="10"/>
        <v>0</v>
      </c>
      <c r="G68" s="321">
        <f>+'Cental Budget_int'!G81</f>
        <v>82459238.990000024</v>
      </c>
      <c r="H68" s="311">
        <f t="shared" si="11"/>
        <v>3.076263346017535</v>
      </c>
      <c r="I68" s="321">
        <f>+'Cental Budget_int'!I81</f>
        <v>73370859.459999993</v>
      </c>
      <c r="J68" s="311">
        <f t="shared" si="12"/>
        <v>2.3778474027741763</v>
      </c>
      <c r="K68" s="321">
        <f>+'Cental Budget_int'!K81</f>
        <v>112364696.64</v>
      </c>
      <c r="L68" s="311">
        <f t="shared" si="13"/>
        <v>3.7693625172760821</v>
      </c>
      <c r="M68" s="321">
        <f>+'Cental Budget_int'!M81</f>
        <v>63250368.810000002</v>
      </c>
      <c r="N68" s="311">
        <f t="shared" si="14"/>
        <v>2.0377051807345361</v>
      </c>
      <c r="O68" s="321">
        <f>+'Cental Budget_int'!O81</f>
        <v>67115187.969999999</v>
      </c>
      <c r="P68" s="311">
        <f t="shared" si="15"/>
        <v>2.0752995661719229</v>
      </c>
      <c r="Q68" s="321">
        <f>+'Cental Budget_int'!Q81</f>
        <v>58737973.279999994</v>
      </c>
      <c r="R68" s="328">
        <f t="shared" si="16"/>
        <v>1.7670870421179301</v>
      </c>
      <c r="S68" s="321">
        <f>+'Cental Budget_int'!S81</f>
        <v>65639000</v>
      </c>
      <c r="T68" s="328">
        <f t="shared" si="7"/>
        <v>1.8791583166332666</v>
      </c>
      <c r="U68" s="321">
        <f>+'Cental Budget_int'!U81</f>
        <v>68000000</v>
      </c>
      <c r="V68" s="328">
        <f t="shared" si="8"/>
        <v>1.844317873609981</v>
      </c>
      <c r="W68" s="321">
        <f>+'Cental Budget_int'!W81</f>
        <v>72080000</v>
      </c>
      <c r="X68" s="540">
        <f t="shared" si="9"/>
        <v>1.8425357873210635</v>
      </c>
      <c r="Y68" s="224"/>
      <c r="Z68" s="224"/>
      <c r="AA68" s="224"/>
      <c r="AB68" s="224"/>
      <c r="AC68" s="224"/>
      <c r="AD68" s="224"/>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247"/>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row>
    <row r="69" spans="1:243" ht="15" customHeight="1">
      <c r="A69" s="72"/>
      <c r="B69" s="72"/>
      <c r="C69" s="72"/>
      <c r="D69" s="277" t="str">
        <f>IF(MasterSheet!$A$1=1,MasterSheet!C308,MasterSheet!B308)</f>
        <v>Kapitalni budžet lokalne samouprave</v>
      </c>
      <c r="E69" s="186">
        <f>+'Local Government_int'!D86</f>
        <v>56911483.659999996</v>
      </c>
      <c r="F69" s="309">
        <f t="shared" si="10"/>
        <v>2.6484007473591138</v>
      </c>
      <c r="G69" s="186">
        <f>+'Local Government_int'!F86</f>
        <v>104802650.73</v>
      </c>
      <c r="H69" s="309">
        <f t="shared" si="11"/>
        <v>3.9098172255176276</v>
      </c>
      <c r="I69" s="186">
        <f>+'Local Government_int'!H86</f>
        <v>162351046.97999996</v>
      </c>
      <c r="J69" s="309">
        <f t="shared" si="12"/>
        <v>5.2615713955146468</v>
      </c>
      <c r="K69" s="186">
        <f>+'Local Government_int'!J86</f>
        <v>112335160</v>
      </c>
      <c r="L69" s="309">
        <f t="shared" si="13"/>
        <v>3.7683716873532371</v>
      </c>
      <c r="M69" s="186">
        <f>+'Local Government_int'!L86</f>
        <v>83150000</v>
      </c>
      <c r="N69" s="309">
        <f t="shared" si="14"/>
        <v>2.6788015463917523</v>
      </c>
      <c r="O69" s="186">
        <f>+'Local Government_int'!N86</f>
        <v>51469674.490000002</v>
      </c>
      <c r="P69" s="309">
        <f t="shared" si="15"/>
        <v>1.5915174548546691</v>
      </c>
      <c r="Q69" s="186">
        <f>+'Local Government_int'!P86</f>
        <v>48316705.07</v>
      </c>
      <c r="R69" s="326">
        <f t="shared" si="16"/>
        <v>1.4535711513237064</v>
      </c>
      <c r="S69" s="186">
        <f>+'Local Government_int'!R86</f>
        <v>30000000</v>
      </c>
      <c r="T69" s="326">
        <f t="shared" si="7"/>
        <v>0.85886057829945606</v>
      </c>
      <c r="U69" s="186">
        <f>+'Local Government_int'!T86</f>
        <v>31500000</v>
      </c>
      <c r="V69" s="326">
        <f t="shared" si="8"/>
        <v>0.85435313262815293</v>
      </c>
      <c r="W69" s="186">
        <f>+'Local Government_int'!V86</f>
        <v>35000000</v>
      </c>
      <c r="X69" s="538">
        <f t="shared" si="9"/>
        <v>0.89468302658486709</v>
      </c>
      <c r="Y69" s="224"/>
      <c r="Z69" s="224"/>
      <c r="AA69" s="224"/>
      <c r="AB69" s="224"/>
      <c r="AC69" s="224"/>
      <c r="AD69" s="224"/>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247"/>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row>
    <row r="70" spans="1:243" ht="15" customHeight="1">
      <c r="A70" s="72"/>
      <c r="B70" s="72"/>
      <c r="C70" s="72"/>
      <c r="D70" s="274" t="str">
        <f>IF(MasterSheet!$A$1=1,MasterSheet!C309,MasterSheet!B309)</f>
        <v>Pozajmice i krediti</v>
      </c>
      <c r="E70" s="320">
        <f>+'Cental Budget_int'!E82+'Local Government_int'!D87</f>
        <v>16541430.840000002</v>
      </c>
      <c r="F70" s="310">
        <f t="shared" si="10"/>
        <v>0.76976270836241811</v>
      </c>
      <c r="G70" s="320">
        <f>+'Cental Budget_int'!G82+'Local Government_int'!F87</f>
        <v>7862016.04</v>
      </c>
      <c r="H70" s="310">
        <f t="shared" si="11"/>
        <v>0.29330408655101664</v>
      </c>
      <c r="I70" s="320">
        <f>+'Cental Budget_int'!I82+'Local Government_int'!H87</f>
        <v>63513658.890000001</v>
      </c>
      <c r="J70" s="310">
        <f t="shared" si="12"/>
        <v>2.0583892562224526</v>
      </c>
      <c r="K70" s="320">
        <f>+'Cental Budget_int'!K82+'Local Government_int'!J87</f>
        <v>18262430.710000001</v>
      </c>
      <c r="L70" s="310">
        <f t="shared" si="13"/>
        <v>0.6126276655484737</v>
      </c>
      <c r="M70" s="320">
        <f>+'Cental Budget_int'!M82+'Local Government_int'!L87</f>
        <v>5044638.38</v>
      </c>
      <c r="N70" s="310">
        <f t="shared" si="14"/>
        <v>0.16252056636597939</v>
      </c>
      <c r="O70" s="320">
        <f>+'Cental Budget_int'!O82+'Local Government_int'!N87</f>
        <v>4233950.1899999995</v>
      </c>
      <c r="P70" s="310">
        <f t="shared" si="15"/>
        <v>0.13091991929499072</v>
      </c>
      <c r="Q70" s="320">
        <f>+'Cental Budget_int'!Q82+'Local Government_int'!P87</f>
        <v>2964872.96</v>
      </c>
      <c r="R70" s="327">
        <f t="shared" si="16"/>
        <v>8.9195937424789401E-2</v>
      </c>
      <c r="S70" s="320">
        <f>+'Cental Budget_int'!S82+'Local Government_int'!R87</f>
        <v>3725826.3164999997</v>
      </c>
      <c r="T70" s="327">
        <f t="shared" si="7"/>
        <v>0.10666551149441741</v>
      </c>
      <c r="U70" s="320">
        <f>+'Cental Budget_int'!U82+'Local Government_int'!T87</f>
        <v>3556408.9481500001</v>
      </c>
      <c r="V70" s="327">
        <f t="shared" si="8"/>
        <v>9.6458067484404664E-2</v>
      </c>
      <c r="W70" s="320">
        <f>+'Cental Budget_int'!W82+'Local Government_int'!V87</f>
        <v>3611569.17185375</v>
      </c>
      <c r="X70" s="539">
        <f t="shared" si="9"/>
        <v>9.2320275354134715E-2</v>
      </c>
      <c r="Y70" s="223"/>
      <c r="Z70" s="223"/>
      <c r="AA70" s="223"/>
      <c r="AB70" s="223"/>
      <c r="AC70" s="223"/>
      <c r="AD70" s="223"/>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247"/>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row>
    <row r="71" spans="1:243" ht="15" hidden="1" customHeight="1">
      <c r="A71" s="72"/>
      <c r="B71" s="72"/>
      <c r="C71" s="72"/>
      <c r="D71" s="274" t="str">
        <f>IF(MasterSheet!$A$1=1,MasterSheet!C310,MasterSheet!B310)</f>
        <v>Otplata garancija</v>
      </c>
      <c r="E71" s="320"/>
      <c r="F71" s="310">
        <f t="shared" si="10"/>
        <v>0</v>
      </c>
      <c r="G71" s="320"/>
      <c r="H71" s="310">
        <f t="shared" si="11"/>
        <v>0</v>
      </c>
      <c r="I71" s="320"/>
      <c r="J71" s="310">
        <f t="shared" si="12"/>
        <v>0</v>
      </c>
      <c r="K71" s="320"/>
      <c r="L71" s="310">
        <f t="shared" si="13"/>
        <v>0</v>
      </c>
      <c r="M71" s="320"/>
      <c r="N71" s="310">
        <f t="shared" si="14"/>
        <v>0</v>
      </c>
      <c r="O71" s="320"/>
      <c r="P71" s="310">
        <f t="shared" si="15"/>
        <v>0</v>
      </c>
      <c r="Q71" s="338"/>
      <c r="R71" s="327">
        <f t="shared" si="16"/>
        <v>0</v>
      </c>
      <c r="S71" s="338"/>
      <c r="T71" s="327">
        <f t="shared" si="7"/>
        <v>0</v>
      </c>
      <c r="U71" s="338"/>
      <c r="V71" s="327">
        <f t="shared" si="8"/>
        <v>0</v>
      </c>
      <c r="W71" s="338"/>
      <c r="X71" s="539">
        <f t="shared" si="9"/>
        <v>0</v>
      </c>
      <c r="Y71" s="223"/>
      <c r="Z71" s="223"/>
      <c r="AA71" s="223"/>
      <c r="AB71" s="223"/>
      <c r="AC71" s="223"/>
      <c r="AD71" s="223"/>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247"/>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row>
    <row r="72" spans="1:243" ht="15" hidden="1" customHeight="1">
      <c r="A72" s="72"/>
      <c r="B72" s="72"/>
      <c r="C72" s="72"/>
      <c r="D72" s="274" t="str">
        <f>IF(MasterSheet!$A$1=1,MasterSheet!C311,MasterSheet!B311)</f>
        <v>Otplata obaveza iz prethodnog perioda</v>
      </c>
      <c r="E72" s="320"/>
      <c r="F72" s="310">
        <f t="shared" si="10"/>
        <v>0</v>
      </c>
      <c r="G72" s="320"/>
      <c r="H72" s="310">
        <f t="shared" si="11"/>
        <v>0</v>
      </c>
      <c r="I72" s="320"/>
      <c r="J72" s="310">
        <f t="shared" si="12"/>
        <v>0</v>
      </c>
      <c r="K72" s="320"/>
      <c r="L72" s="310">
        <f t="shared" si="13"/>
        <v>0</v>
      </c>
      <c r="M72" s="320"/>
      <c r="N72" s="310">
        <f t="shared" si="14"/>
        <v>0</v>
      </c>
      <c r="O72" s="320"/>
      <c r="P72" s="310">
        <f t="shared" si="15"/>
        <v>0</v>
      </c>
      <c r="Q72" s="338"/>
      <c r="R72" s="327">
        <f t="shared" si="16"/>
        <v>0</v>
      </c>
      <c r="S72" s="338"/>
      <c r="T72" s="327">
        <f t="shared" si="7"/>
        <v>0</v>
      </c>
      <c r="U72" s="338"/>
      <c r="V72" s="327">
        <f t="shared" si="8"/>
        <v>0</v>
      </c>
      <c r="W72" s="338"/>
      <c r="X72" s="539">
        <f t="shared" si="9"/>
        <v>0</v>
      </c>
      <c r="Y72" s="223"/>
      <c r="Z72" s="223"/>
      <c r="AA72" s="223"/>
      <c r="AB72" s="223"/>
      <c r="AC72" s="223"/>
      <c r="AD72" s="223"/>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247"/>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row>
    <row r="73" spans="1:243" ht="15" customHeight="1" thickBot="1">
      <c r="A73" s="72"/>
      <c r="B73" s="72"/>
      <c r="C73" s="72"/>
      <c r="D73" s="597" t="str">
        <f>IF(MasterSheet!$A$1=1,MasterSheet!C312,MasterSheet!B312)</f>
        <v>Rezerve</v>
      </c>
      <c r="E73" s="371">
        <f>+'Cental Budget_int'!E83+'Local Government_int'!D89</f>
        <v>32087326.02</v>
      </c>
      <c r="F73" s="598">
        <f t="shared" si="10"/>
        <v>1.4931977300013961</v>
      </c>
      <c r="G73" s="371">
        <f>+'Cental Budget_int'!G83+'Local Government_int'!F89</f>
        <v>18948782.990000002</v>
      </c>
      <c r="H73" s="598">
        <f t="shared" si="11"/>
        <v>0.70691225480320852</v>
      </c>
      <c r="I73" s="371">
        <f>+'Cental Budget_int'!I83+'Local Government_int'!H89</f>
        <v>19188060.239999998</v>
      </c>
      <c r="J73" s="598">
        <f t="shared" si="12"/>
        <v>0.62185831734508679</v>
      </c>
      <c r="K73" s="371">
        <f>+'Cental Budget_int'!K83+'Local Government_int'!J89</f>
        <v>14515250.74</v>
      </c>
      <c r="L73" s="598">
        <f t="shared" si="13"/>
        <v>0.48692555317007713</v>
      </c>
      <c r="M73" s="371">
        <f>+'Cental Budget_int'!M83+'Local Government_int'!L89</f>
        <v>15839952.310000001</v>
      </c>
      <c r="N73" s="598">
        <f t="shared" si="14"/>
        <v>0.51030774194587625</v>
      </c>
      <c r="O73" s="371">
        <f>+'Cental Budget_int'!O83+'Local Government_int'!N89</f>
        <v>14085755.789999999</v>
      </c>
      <c r="P73" s="598">
        <f t="shared" si="15"/>
        <v>0.43555212708719848</v>
      </c>
      <c r="Q73" s="371">
        <f>+'Cental Budget_int'!Q83+'Local Government_int'!P89</f>
        <v>21536009.560000002</v>
      </c>
      <c r="R73" s="600">
        <f t="shared" si="16"/>
        <v>0.64789439109506619</v>
      </c>
      <c r="S73" s="371">
        <f>+'Cental Budget_int'!S83+'Local Government_int'!R89</f>
        <v>10860162.216499999</v>
      </c>
      <c r="T73" s="600">
        <f t="shared" si="7"/>
        <v>0.31091217338963639</v>
      </c>
      <c r="U73" s="371">
        <f>+'Cental Budget_int'!U83+'Local Government_int'!T89</f>
        <v>11854501.900150001</v>
      </c>
      <c r="V73" s="600">
        <f t="shared" si="8"/>
        <v>0.32152161378220778</v>
      </c>
      <c r="W73" s="371">
        <f>+'Cental Budget_int'!W83+'Local Government_int'!V89</f>
        <v>12000000</v>
      </c>
      <c r="X73" s="601">
        <f t="shared" si="9"/>
        <v>0.30674846625766872</v>
      </c>
      <c r="Y73" s="223"/>
      <c r="Z73" s="223"/>
      <c r="AA73" s="223"/>
      <c r="AB73" s="223"/>
      <c r="AC73" s="223"/>
      <c r="AD73" s="223"/>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247"/>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row>
    <row r="74" spans="1:243" ht="15" customHeight="1" thickTop="1" thickBot="1">
      <c r="A74" s="72"/>
      <c r="B74" s="72"/>
      <c r="C74" s="72"/>
      <c r="D74" s="193" t="str">
        <f>IF(MasterSheet!$A$1=1,MasterSheet!C320,MasterSheet!B320)</f>
        <v>Otplata garancija</v>
      </c>
      <c r="E74" s="161">
        <f>+'Cental Budget_int'!E84+'Local Government_int'!D90</f>
        <v>1050939.44</v>
      </c>
      <c r="F74" s="529">
        <f>+E74/$E$15*100</f>
        <v>4.8905925822513845E-2</v>
      </c>
      <c r="G74" s="161">
        <f>+'Cental Budget_int'!G84+'Local Government_int'!F90</f>
        <v>0</v>
      </c>
      <c r="H74" s="314">
        <f>+G74/$G$15*100</f>
        <v>0</v>
      </c>
      <c r="I74" s="161">
        <f>+'Cental Budget_int'!I84+'Local Government_int'!H90</f>
        <v>0</v>
      </c>
      <c r="J74" s="314">
        <f>+I74/$I$15*100</f>
        <v>0</v>
      </c>
      <c r="K74" s="161">
        <f>+'Cental Budget_int'!K84+'Local Government_int'!J90</f>
        <v>1769093.84</v>
      </c>
      <c r="L74" s="529">
        <f>+K74/$K$15*100</f>
        <v>5.9345650452868166E-2</v>
      </c>
      <c r="M74" s="161">
        <f>+'Cental Budget_int'!M84+'Local Government_int'!L90</f>
        <v>0</v>
      </c>
      <c r="N74" s="314">
        <f>+M74/$M$15*100</f>
        <v>0</v>
      </c>
      <c r="O74" s="161">
        <f>+'Cental Budget_int'!O84+'Local Government_int'!N90</f>
        <v>34112641.390000001</v>
      </c>
      <c r="P74" s="529">
        <f>+O74/$O$15*100</f>
        <v>1.0548126589363018</v>
      </c>
      <c r="Q74" s="161">
        <f>+'Cental Budget_int'!Q84+'Local Government_int'!P90</f>
        <v>24719832.629999999</v>
      </c>
      <c r="R74" s="528">
        <f>+Q74/$Q$15*100</f>
        <v>0.74367727527075811</v>
      </c>
      <c r="S74" s="344">
        <f>+'Cental Budget_int'!S84+'Local Government_int'!R90</f>
        <v>0</v>
      </c>
      <c r="T74" s="333">
        <f>+S74/$S$15*100</f>
        <v>0</v>
      </c>
      <c r="U74" s="344">
        <f>+'Cental Budget_int'!U84+'Local Government_int'!T90</f>
        <v>0</v>
      </c>
      <c r="V74" s="333">
        <f>+U74/$U$15*100</f>
        <v>0</v>
      </c>
      <c r="W74" s="344">
        <f>+'Cental Budget_int'!W84+'Local Government_int'!V90</f>
        <v>0</v>
      </c>
      <c r="X74" s="602">
        <f>+W74/$W$15*100</f>
        <v>0</v>
      </c>
      <c r="Y74" s="227"/>
      <c r="Z74" s="227"/>
      <c r="AA74" s="227"/>
      <c r="AB74" s="227"/>
      <c r="AC74" s="227"/>
      <c r="AD74" s="227"/>
      <c r="AE74" s="227"/>
      <c r="AF74" s="227"/>
      <c r="AG74" s="227"/>
      <c r="AH74" s="46"/>
      <c r="AI74" s="46"/>
      <c r="AJ74" s="46"/>
      <c r="AK74" s="46"/>
      <c r="AL74" s="46"/>
      <c r="AM74" s="46"/>
      <c r="AN74" s="46"/>
      <c r="AO74" s="46"/>
      <c r="AP74" s="46"/>
      <c r="AQ74" s="46"/>
      <c r="AR74" s="46"/>
      <c r="AS74" s="46"/>
      <c r="AT74" s="46"/>
      <c r="AU74" s="46"/>
      <c r="AV74" s="46"/>
      <c r="AW74" s="46"/>
      <c r="AX74" s="46"/>
      <c r="AY74" s="46"/>
      <c r="AZ74" s="50"/>
      <c r="BA74" s="267"/>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247"/>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row>
    <row r="75" spans="1:243" ht="15" customHeight="1" thickTop="1" thickBot="1">
      <c r="A75" s="72"/>
      <c r="B75" s="72"/>
      <c r="C75" s="72"/>
      <c r="D75" s="235" t="str">
        <f>IF(MasterSheet!$A$1=1,MasterSheet!C313,MasterSheet!B313)</f>
        <v>Neto povećanje obaveza</v>
      </c>
      <c r="E75" s="322">
        <f>+'Cental Budget_int'!E85+'Local Government_int'!D91</f>
        <v>0</v>
      </c>
      <c r="F75" s="312">
        <f t="shared" si="10"/>
        <v>0</v>
      </c>
      <c r="G75" s="322">
        <f>+'Cental Budget_int'!G85+'Local Government_int'!F91</f>
        <v>0</v>
      </c>
      <c r="H75" s="312">
        <f t="shared" si="11"/>
        <v>0</v>
      </c>
      <c r="I75" s="322">
        <f>+'Cental Budget_int'!I85+'Local Government_int'!H91</f>
        <v>0</v>
      </c>
      <c r="J75" s="312">
        <f t="shared" si="12"/>
        <v>0</v>
      </c>
      <c r="K75" s="322">
        <f>+'Cental Budget_int'!K85+'Local Government_int'!J91</f>
        <v>29123695.350000001</v>
      </c>
      <c r="L75" s="312">
        <f t="shared" si="13"/>
        <v>0.97697736833277427</v>
      </c>
      <c r="M75" s="322">
        <f>+'Cental Budget_int'!M85+'Local Government_int'!L91</f>
        <v>61764588.780000001</v>
      </c>
      <c r="N75" s="312">
        <f t="shared" si="14"/>
        <v>1.9898385560567011</v>
      </c>
      <c r="O75" s="322">
        <f>+'Cental Budget_int'!O85+'Local Government_int'!N91</f>
        <v>24342189.18</v>
      </c>
      <c r="P75" s="312">
        <f t="shared" si="15"/>
        <v>0.75269601669758812</v>
      </c>
      <c r="Q75" s="341">
        <f>+'Cental Budget_int'!Q85+'Local Government_int'!P91</f>
        <v>0</v>
      </c>
      <c r="R75" s="329">
        <f t="shared" si="16"/>
        <v>0</v>
      </c>
      <c r="S75" s="341">
        <f>+'Cental Budget_int'!S85+'Local Government_int'!R91</f>
        <v>0</v>
      </c>
      <c r="T75" s="329">
        <f t="shared" si="7"/>
        <v>0</v>
      </c>
      <c r="U75" s="341">
        <f>+'Cental Budget_int'!U85+'Local Government_int'!T91</f>
        <v>0</v>
      </c>
      <c r="V75" s="329">
        <f t="shared" si="8"/>
        <v>0</v>
      </c>
      <c r="W75" s="341">
        <f>+'Cental Budget_int'!W85+'Local Government_int'!V91</f>
        <v>0</v>
      </c>
      <c r="X75" s="541">
        <f t="shared" si="9"/>
        <v>0</v>
      </c>
      <c r="Y75" s="223"/>
      <c r="Z75" s="223"/>
      <c r="AA75" s="223"/>
      <c r="AB75" s="223"/>
      <c r="AC75" s="223"/>
      <c r="AD75" s="223"/>
      <c r="AE75" s="223"/>
      <c r="AF75" s="223"/>
      <c r="AG75" s="223"/>
      <c r="AH75" s="44"/>
      <c r="AI75" s="44"/>
      <c r="AJ75" s="44"/>
      <c r="AK75" s="44"/>
      <c r="AL75" s="44"/>
      <c r="AM75" s="44"/>
      <c r="AN75" s="44"/>
      <c r="AO75" s="44"/>
      <c r="AP75" s="44"/>
      <c r="AQ75" s="44"/>
      <c r="AR75" s="44"/>
      <c r="AS75" s="44"/>
      <c r="AT75" s="44"/>
      <c r="AU75" s="44"/>
      <c r="AV75" s="44"/>
      <c r="AW75" s="44"/>
      <c r="AX75" s="44"/>
      <c r="AY75" s="44"/>
      <c r="AZ75" s="50"/>
      <c r="BA75" s="251"/>
      <c r="BB75" s="251"/>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247"/>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row>
    <row r="76" spans="1:243" s="3" customFormat="1" ht="15" customHeight="1" thickTop="1" thickBot="1">
      <c r="A76" s="79"/>
      <c r="B76" s="79"/>
      <c r="C76" s="79"/>
      <c r="D76" s="245" t="str">
        <f>IF(MasterSheet!$A$1=1,MasterSheet!C314,MasterSheet!B314)</f>
        <v>Suficit/deficit</v>
      </c>
      <c r="E76" s="316">
        <f>+E20-E39</f>
        <v>67269541.010199547</v>
      </c>
      <c r="F76" s="307">
        <f t="shared" si="10"/>
        <v>3.1304174698775911</v>
      </c>
      <c r="G76" s="316">
        <f>+G20-G39-'Local Government_int'!F84</f>
        <v>168189021.20999956</v>
      </c>
      <c r="H76" s="307">
        <f>+G76/$G$15*100</f>
        <v>6.27453912367094</v>
      </c>
      <c r="I76" s="316">
        <f>+I20-I39-'Local Government_int'!H84</f>
        <v>-12067255.152543545</v>
      </c>
      <c r="J76" s="307">
        <f t="shared" si="12"/>
        <v>-0.39108293857089527</v>
      </c>
      <c r="K76" s="316">
        <f>+K20-K39-'Local Government_int'!J84</f>
        <v>-171075242.88449955</v>
      </c>
      <c r="L76" s="307">
        <f t="shared" si="13"/>
        <v>-5.7388541725763016</v>
      </c>
      <c r="M76" s="316">
        <f>+M20-M39-'Local Government_int'!L84</f>
        <v>-151084996.65153837</v>
      </c>
      <c r="N76" s="307">
        <f t="shared" si="14"/>
        <v>-4.8674290158356435</v>
      </c>
      <c r="O76" s="792">
        <f>+O20-O39</f>
        <v>-176177625.25000024</v>
      </c>
      <c r="P76" s="307">
        <f t="shared" si="15"/>
        <v>-5.4476693027210956</v>
      </c>
      <c r="Q76" s="792">
        <f>+Q20-Q39</f>
        <v>-131982889.46666694</v>
      </c>
      <c r="R76" s="324">
        <f t="shared" si="16"/>
        <v>-3.9706043762535179</v>
      </c>
      <c r="S76" s="792">
        <f>+S20-S39</f>
        <v>-81668788.907728195</v>
      </c>
      <c r="T76" s="324">
        <f t="shared" si="7"/>
        <v>-2.3380701090102547</v>
      </c>
      <c r="U76" s="792">
        <f>+U20-U39</f>
        <v>-62218628.148296356</v>
      </c>
      <c r="V76" s="324">
        <f t="shared" si="8"/>
        <v>-1.6875136465499418</v>
      </c>
      <c r="W76" s="792">
        <f>+W20-W39</f>
        <v>-26388106.461570978</v>
      </c>
      <c r="X76" s="536">
        <f t="shared" si="9"/>
        <v>-0.6745425987109146</v>
      </c>
      <c r="Y76" s="223"/>
      <c r="Z76" s="223"/>
      <c r="AA76" s="223"/>
      <c r="AB76" s="223"/>
      <c r="AC76" s="223"/>
      <c r="AD76" s="223"/>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s="3" customFormat="1" ht="15" customHeight="1" thickTop="1" thickBot="1">
      <c r="A77" s="79"/>
      <c r="B77" s="79"/>
      <c r="C77" s="79"/>
      <c r="D77" s="245" t="str">
        <f>IF(MasterSheet!$A$1=1,MasterSheet!C315,MasterSheet!B315)</f>
        <v>Primarni deficit</v>
      </c>
      <c r="E77" s="316">
        <f>+E76+E51</f>
        <v>91124204.510199547</v>
      </c>
      <c r="F77" s="307">
        <f t="shared" si="10"/>
        <v>4.2405046540183138</v>
      </c>
      <c r="G77" s="316">
        <f>+G76+G51</f>
        <v>196124124.37999958</v>
      </c>
      <c r="H77" s="307">
        <f t="shared" si="11"/>
        <v>7.3166992867002261</v>
      </c>
      <c r="I77" s="316">
        <f>+I76+I51</f>
        <v>11738436.907456454</v>
      </c>
      <c r="J77" s="307">
        <f t="shared" si="12"/>
        <v>0.3804263970526463</v>
      </c>
      <c r="K77" s="316">
        <f>+K76+K51</f>
        <v>-145552504.84449956</v>
      </c>
      <c r="L77" s="307">
        <f t="shared" si="13"/>
        <v>-4.8826737619758322</v>
      </c>
      <c r="M77" s="316">
        <f>+M76+M51</f>
        <v>-119678718.18153837</v>
      </c>
      <c r="N77" s="307">
        <f t="shared" si="14"/>
        <v>-3.8556288073949214</v>
      </c>
      <c r="O77" s="316">
        <f>+O76+O51</f>
        <v>-128574359.54000023</v>
      </c>
      <c r="P77" s="307">
        <f t="shared" si="15"/>
        <v>-3.9757068503401429</v>
      </c>
      <c r="Q77" s="316">
        <f>+Q76+Q51</f>
        <v>-73128520.646666929</v>
      </c>
      <c r="R77" s="324">
        <f t="shared" si="16"/>
        <v>-2.2000156632571279</v>
      </c>
      <c r="S77" s="316">
        <f>+S76+S51</f>
        <v>-7345226.1627281904</v>
      </c>
      <c r="T77" s="324">
        <f t="shared" si="7"/>
        <v>-0.21028417299536759</v>
      </c>
      <c r="U77" s="316">
        <f>+U76+U51</f>
        <v>25564056.818351582</v>
      </c>
      <c r="V77" s="324">
        <f t="shared" si="8"/>
        <v>0.69335657223627833</v>
      </c>
      <c r="W77" s="316">
        <f>+W76+W51</f>
        <v>75219350.845534936</v>
      </c>
      <c r="X77" s="536">
        <f t="shared" si="9"/>
        <v>1.9227850420637767</v>
      </c>
      <c r="Y77" s="223"/>
      <c r="Z77" s="223"/>
      <c r="AA77" s="223"/>
      <c r="AB77" s="223"/>
      <c r="AC77" s="223"/>
      <c r="AD77" s="223"/>
      <c r="AE77" s="223"/>
      <c r="AF77" s="223"/>
      <c r="AG77" s="223"/>
      <c r="AH77" s="44"/>
      <c r="AI77" s="44"/>
      <c r="AJ77" s="44"/>
      <c r="AK77" s="44"/>
      <c r="AL77" s="44"/>
      <c r="AM77" s="44"/>
      <c r="AN77" s="44"/>
      <c r="AO77" s="44"/>
      <c r="AP77" s="44"/>
      <c r="AQ77" s="44"/>
      <c r="AR77" s="44"/>
      <c r="AS77" s="44"/>
      <c r="AT77" s="44"/>
      <c r="AU77" s="44"/>
      <c r="AV77" s="44"/>
      <c r="AW77" s="44"/>
      <c r="AX77" s="44"/>
      <c r="AY77" s="44"/>
      <c r="AZ77" s="50"/>
      <c r="BA77" s="264"/>
      <c r="BB77" s="265"/>
      <c r="BC77" s="266"/>
      <c r="BD77" s="266"/>
      <c r="BE77" s="266"/>
      <c r="BF77" s="266"/>
      <c r="BG77" s="266"/>
      <c r="BH77" s="266"/>
      <c r="BI77" s="266"/>
      <c r="BJ77" s="266"/>
      <c r="BK77" s="266"/>
      <c r="BL77" s="266"/>
      <c r="BM77" s="266"/>
      <c r="BN77" s="266"/>
      <c r="BO77" s="266"/>
      <c r="BP77" s="266"/>
      <c r="BQ77" s="266"/>
      <c r="BR77" s="266"/>
      <c r="BS77" s="266"/>
      <c r="BT77" s="266"/>
      <c r="BU77" s="266"/>
      <c r="BV77" s="266"/>
      <c r="BW77" s="266"/>
      <c r="BX77" s="266"/>
      <c r="BY77" s="266"/>
      <c r="BZ77" s="266"/>
      <c r="CA77" s="266"/>
      <c r="CB77" s="266"/>
      <c r="CC77" s="266"/>
      <c r="CD77" s="266"/>
      <c r="CE77" s="266"/>
      <c r="CF77" s="266"/>
      <c r="CG77" s="266"/>
      <c r="CH77" s="266"/>
      <c r="CI77" s="266"/>
      <c r="CJ77" s="266"/>
      <c r="CK77" s="266"/>
      <c r="CL77" s="266"/>
      <c r="CM77" s="266"/>
      <c r="CN77" s="266"/>
      <c r="CO77" s="266"/>
      <c r="CP77" s="266"/>
      <c r="CQ77" s="266"/>
      <c r="CR77" s="266"/>
      <c r="CS77" s="266"/>
      <c r="CT77" s="266"/>
      <c r="CU77" s="266"/>
      <c r="CV77" s="266"/>
      <c r="CW77" s="266"/>
      <c r="CX77" s="266"/>
      <c r="CY77" s="266"/>
      <c r="CZ77" s="266"/>
      <c r="DA77" s="266"/>
      <c r="DB77" s="266"/>
      <c r="DC77" s="266"/>
      <c r="DD77" s="266"/>
      <c r="DE77" s="266"/>
      <c r="DF77" s="266"/>
      <c r="DG77" s="266"/>
      <c r="DH77" s="266"/>
      <c r="DI77" s="266"/>
      <c r="DJ77" s="266"/>
      <c r="DK77" s="266"/>
      <c r="DL77" s="266"/>
      <c r="DM77" s="266"/>
      <c r="DN77" s="266"/>
      <c r="DO77" s="266"/>
      <c r="DP77" s="266"/>
      <c r="DQ77" s="266"/>
      <c r="DR77" s="266"/>
      <c r="DS77" s="266"/>
      <c r="DT77" s="266"/>
      <c r="DU77" s="266"/>
      <c r="DV77" s="266"/>
      <c r="DW77" s="266"/>
      <c r="DX77" s="266"/>
      <c r="DY77" s="266"/>
      <c r="DZ77" s="266"/>
      <c r="EA77" s="266"/>
      <c r="EB77" s="266"/>
      <c r="EC77" s="266"/>
      <c r="ED77" s="266"/>
      <c r="EE77" s="266"/>
      <c r="EF77" s="266"/>
      <c r="EG77" s="266"/>
      <c r="EH77" s="266"/>
      <c r="EI77" s="266"/>
      <c r="EJ77" s="266"/>
      <c r="EK77" s="266"/>
      <c r="EL77" s="266"/>
      <c r="EM77" s="266"/>
      <c r="EN77" s="266"/>
      <c r="EO77" s="266"/>
      <c r="EP77" s="266"/>
      <c r="EQ77" s="266"/>
      <c r="ER77" s="266"/>
      <c r="ES77" s="266"/>
      <c r="ET77" s="266"/>
      <c r="EU77" s="266"/>
      <c r="EV77" s="266"/>
      <c r="EW77" s="266"/>
      <c r="EX77" s="266"/>
      <c r="EY77" s="266"/>
      <c r="EZ77" s="266"/>
      <c r="FA77" s="266"/>
      <c r="FB77" s="266"/>
      <c r="FC77" s="266"/>
      <c r="FD77" s="266"/>
      <c r="FE77" s="266"/>
      <c r="FF77" s="266"/>
      <c r="FG77" s="266"/>
      <c r="FH77" s="266"/>
      <c r="FI77" s="266"/>
      <c r="FJ77" s="266"/>
      <c r="FK77" s="266"/>
      <c r="FL77" s="266"/>
      <c r="FM77" s="266"/>
      <c r="FN77" s="266"/>
      <c r="FO77" s="266"/>
      <c r="FP77" s="266"/>
      <c r="FQ77" s="266"/>
      <c r="FR77" s="266"/>
      <c r="FS77" s="266"/>
      <c r="FT77" s="266"/>
      <c r="FU77" s="266"/>
      <c r="FV77" s="266"/>
      <c r="FW77" s="266"/>
      <c r="FX77" s="266"/>
      <c r="FY77" s="266"/>
      <c r="FZ77" s="266"/>
      <c r="GA77" s="266"/>
      <c r="GB77" s="266"/>
      <c r="GC77" s="266"/>
      <c r="GD77" s="266"/>
      <c r="GE77" s="247"/>
      <c r="GF77" s="266"/>
      <c r="GG77" s="266"/>
      <c r="GH77" s="266"/>
      <c r="GI77" s="266"/>
      <c r="GJ77" s="266"/>
      <c r="GK77" s="266"/>
      <c r="GL77" s="266"/>
      <c r="GM77" s="266"/>
      <c r="GN77" s="266"/>
      <c r="GO77" s="266"/>
      <c r="GP77" s="266"/>
      <c r="GQ77" s="266"/>
      <c r="GR77" s="266"/>
      <c r="GS77" s="266"/>
      <c r="GT77" s="266"/>
      <c r="GU77" s="266"/>
      <c r="GV77" s="266"/>
      <c r="GW77" s="266"/>
      <c r="GX77" s="266"/>
      <c r="GY77" s="266"/>
      <c r="GZ77" s="266"/>
      <c r="HA77" s="266"/>
      <c r="HB77" s="266"/>
      <c r="HC77" s="266"/>
      <c r="HD77" s="266"/>
      <c r="HE77" s="266"/>
      <c r="HF77" s="266"/>
      <c r="HG77" s="266"/>
      <c r="HH77" s="266"/>
      <c r="HI77" s="266"/>
      <c r="HJ77" s="266"/>
      <c r="HK77" s="266"/>
      <c r="HL77" s="266"/>
      <c r="HM77" s="266"/>
      <c r="HN77" s="266"/>
      <c r="HO77" s="266"/>
      <c r="HP77" s="266"/>
      <c r="HQ77" s="266"/>
      <c r="HR77" s="266"/>
      <c r="HS77" s="266"/>
      <c r="HT77" s="266"/>
      <c r="HU77" s="266"/>
      <c r="HV77" s="266"/>
      <c r="HW77" s="266"/>
      <c r="HX77" s="266"/>
      <c r="HY77" s="266"/>
      <c r="HZ77" s="266"/>
      <c r="IA77" s="266"/>
      <c r="IB77" s="266"/>
      <c r="IC77" s="266"/>
      <c r="ID77" s="266"/>
      <c r="IE77" s="266"/>
      <c r="IF77" s="266"/>
      <c r="IG77" s="266"/>
      <c r="IH77" s="266"/>
      <c r="II77" s="266"/>
    </row>
    <row r="78" spans="1:243" ht="15" customHeight="1" thickTop="1" thickBot="1">
      <c r="A78" s="72"/>
      <c r="B78" s="72"/>
      <c r="C78" s="72"/>
      <c r="D78" s="243" t="str">
        <f>IF(MasterSheet!$A$1=1,MasterSheet!C316,MasterSheet!B316)</f>
        <v>Otplata duga</v>
      </c>
      <c r="E78" s="323">
        <f>SUM(E79:E81)</f>
        <v>121275304.05</v>
      </c>
      <c r="F78" s="313">
        <f t="shared" si="10"/>
        <v>5.6435992391456091</v>
      </c>
      <c r="G78" s="323">
        <f>SUM(G79:G81)</f>
        <v>182472251.90000001</v>
      </c>
      <c r="H78" s="313">
        <f t="shared" si="11"/>
        <v>6.8073960790897221</v>
      </c>
      <c r="I78" s="323">
        <f>SUM(I79:I81)</f>
        <v>145616020.09509</v>
      </c>
      <c r="J78" s="313">
        <f t="shared" si="12"/>
        <v>4.7192124739139878</v>
      </c>
      <c r="K78" s="323">
        <f>SUM(K79:K81)</f>
        <v>187782372.56</v>
      </c>
      <c r="L78" s="313">
        <f t="shared" si="13"/>
        <v>6.2993080362294531</v>
      </c>
      <c r="M78" s="323">
        <f>SUM(M79:M81)</f>
        <v>196850160.81</v>
      </c>
      <c r="N78" s="313">
        <f t="shared" si="14"/>
        <v>6.3418221910438142</v>
      </c>
      <c r="O78" s="323">
        <f>SUM(O79:O81)</f>
        <v>182469921.50999999</v>
      </c>
      <c r="P78" s="313">
        <f t="shared" si="15"/>
        <v>5.6422362866419293</v>
      </c>
      <c r="Q78" s="323">
        <f>SUM(Q79:Q81)</f>
        <v>223650770.98000002</v>
      </c>
      <c r="R78" s="330">
        <f t="shared" si="16"/>
        <v>6.7283625445246704</v>
      </c>
      <c r="S78" s="323">
        <f>SUM(S79:S81)</f>
        <v>160677132</v>
      </c>
      <c r="T78" s="330">
        <f t="shared" si="7"/>
        <v>4.599975150300601</v>
      </c>
      <c r="U78" s="323">
        <f>SUM(U79:U81)</f>
        <v>175500000</v>
      </c>
      <c r="V78" s="330">
        <f t="shared" si="8"/>
        <v>4.7599674532139948</v>
      </c>
      <c r="W78" s="323">
        <f>SUM(W79:W81)</f>
        <v>375000000</v>
      </c>
      <c r="X78" s="542">
        <f t="shared" si="9"/>
        <v>9.5858895705521476</v>
      </c>
      <c r="Y78" s="225"/>
      <c r="Z78" s="225"/>
      <c r="AA78" s="225"/>
      <c r="AB78" s="225"/>
      <c r="AC78" s="225"/>
      <c r="AD78" s="225"/>
      <c r="AE78" s="225"/>
      <c r="AF78" s="225"/>
      <c r="AG78" s="225"/>
      <c r="AH78" s="45"/>
      <c r="AI78" s="45"/>
      <c r="AJ78" s="45"/>
      <c r="AK78" s="45"/>
      <c r="AL78" s="45"/>
      <c r="AM78" s="45"/>
      <c r="AN78" s="45"/>
      <c r="AO78" s="45"/>
      <c r="AP78" s="45"/>
      <c r="AQ78" s="45"/>
      <c r="AR78" s="45"/>
      <c r="AS78" s="45"/>
      <c r="AT78" s="45"/>
      <c r="AU78" s="45"/>
      <c r="AV78" s="45"/>
      <c r="AW78" s="45"/>
      <c r="AX78" s="45"/>
      <c r="AY78" s="45"/>
      <c r="AZ78" s="50"/>
      <c r="BA78" s="160"/>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247"/>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row>
    <row r="79" spans="1:243" ht="15" customHeight="1" thickTop="1">
      <c r="A79" s="72"/>
      <c r="B79" s="72"/>
      <c r="C79" s="72"/>
      <c r="D79" s="197" t="str">
        <f>IF(MasterSheet!$A$1=1,MasterSheet!C317,MasterSheet!B317)</f>
        <v>Otplata glavnice rezidentima</v>
      </c>
      <c r="E79" s="200">
        <f>+'Cental Budget_int'!E89+'Local Government_int'!D95</f>
        <v>45134259.909999996</v>
      </c>
      <c r="F79" s="202">
        <f t="shared" si="10"/>
        <v>2.1003424966261806</v>
      </c>
      <c r="G79" s="200">
        <f>+'Cental Budget_int'!G89+'Local Government_int'!F95</f>
        <v>29729051.460000001</v>
      </c>
      <c r="H79" s="202">
        <f t="shared" si="11"/>
        <v>1.1090860458869614</v>
      </c>
      <c r="I79" s="200">
        <f>+'Cental Budget_int'!I89+'Local Government_int'!H95</f>
        <v>52839148.952959999</v>
      </c>
      <c r="J79" s="202">
        <f t="shared" si="12"/>
        <v>1.7124432510033705</v>
      </c>
      <c r="K79" s="200">
        <f>+'Cental Budget_int'!K89+'Local Government_int'!J95</f>
        <v>76653571.25</v>
      </c>
      <c r="L79" s="202">
        <f t="shared" si="13"/>
        <v>2.5714046041596781</v>
      </c>
      <c r="M79" s="200">
        <f>+'Cental Budget_int'!M89+'Local Government_int'!L95</f>
        <v>62137566.530000001</v>
      </c>
      <c r="N79" s="202">
        <f t="shared" si="14"/>
        <v>2.0018545918170103</v>
      </c>
      <c r="O79" s="200">
        <f>+'Cental Budget_int'!O89+'Local Government_int'!N95</f>
        <v>39559505.469999999</v>
      </c>
      <c r="P79" s="202">
        <f t="shared" si="15"/>
        <v>1.2232376459492889</v>
      </c>
      <c r="Q79" s="343">
        <f>+'Cental Budget_int'!Q89+'Local Government_int'!P95</f>
        <v>83429832.650000006</v>
      </c>
      <c r="R79" s="331">
        <f t="shared" si="16"/>
        <v>2.5099227632370642</v>
      </c>
      <c r="S79" s="343">
        <f>+'Cental Budget_int'!S89+'Local Government_int'!R95</f>
        <v>27800000</v>
      </c>
      <c r="T79" s="331">
        <f t="shared" si="7"/>
        <v>0.79587746922416269</v>
      </c>
      <c r="U79" s="343">
        <f>+'Cental Budget_int'!U89+'Local Government_int'!T95</f>
        <v>28600000</v>
      </c>
      <c r="V79" s="331">
        <f t="shared" si="8"/>
        <v>0.77569839978302146</v>
      </c>
      <c r="W79" s="343">
        <f>+'Cental Budget_int'!W89+'Local Government_int'!V95</f>
        <v>32600000</v>
      </c>
      <c r="X79" s="543">
        <f t="shared" si="9"/>
        <v>0.83333333333333337</v>
      </c>
      <c r="Y79" s="226"/>
      <c r="Z79" s="226"/>
      <c r="AA79" s="226"/>
      <c r="AB79" s="226"/>
      <c r="AC79" s="226"/>
      <c r="AD79" s="226"/>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247"/>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row>
    <row r="80" spans="1:243" ht="15" customHeight="1">
      <c r="A80" s="72"/>
      <c r="B80" s="72"/>
      <c r="C80" s="72"/>
      <c r="D80" s="195" t="str">
        <f>IF(MasterSheet!$A$1=1,MasterSheet!C318,MasterSheet!B318)</f>
        <v>Otplata glavnice nerezidentima</v>
      </c>
      <c r="E80" s="186">
        <f>+'Cental Budget_int'!E90+'Local Government_int'!D96</f>
        <v>14260035.939999999</v>
      </c>
      <c r="F80" s="188">
        <f t="shared" si="10"/>
        <v>0.66359700032574798</v>
      </c>
      <c r="G80" s="186">
        <f>+'Cental Budget_int'!G90+'Local Government_int'!F96</f>
        <v>84240903.909999996</v>
      </c>
      <c r="H80" s="188">
        <f t="shared" si="11"/>
        <v>3.1427309796679723</v>
      </c>
      <c r="I80" s="186">
        <f>+'Cental Budget_int'!I90+'Local Government_int'!H96</f>
        <v>19914054.949519999</v>
      </c>
      <c r="J80" s="188">
        <f t="shared" si="12"/>
        <v>0.64538679509722574</v>
      </c>
      <c r="K80" s="186">
        <f>+'Cental Budget_int'!K90+'Local Government_int'!J96</f>
        <v>25402765.82</v>
      </c>
      <c r="L80" s="188">
        <f t="shared" si="13"/>
        <v>0.8521558477021135</v>
      </c>
      <c r="M80" s="186">
        <f>+'Cental Budget_int'!M90+'Local Government_int'!L96</f>
        <v>45342776.32</v>
      </c>
      <c r="N80" s="188">
        <f t="shared" si="14"/>
        <v>1.4607853195876288</v>
      </c>
      <c r="O80" s="186">
        <f>+'Cental Budget_int'!O90+'Local Government_int'!N96</f>
        <v>60317011.140000001</v>
      </c>
      <c r="P80" s="188">
        <f t="shared" si="15"/>
        <v>1.8650900166975883</v>
      </c>
      <c r="Q80" s="339">
        <f>+'Cental Budget_int'!Q90+'Local Government_int'!P96</f>
        <v>59874811.390000001</v>
      </c>
      <c r="R80" s="332">
        <f t="shared" si="16"/>
        <v>1.8012879479542721</v>
      </c>
      <c r="S80" s="339">
        <f>+'Cental Budget_int'!S90+'Local Government_int'!R96</f>
        <v>66700000</v>
      </c>
      <c r="T80" s="332">
        <f t="shared" si="7"/>
        <v>1.9095333524191238</v>
      </c>
      <c r="U80" s="339">
        <f>+'Cental Budget_int'!U90+'Local Government_int'!T96</f>
        <v>99000000</v>
      </c>
      <c r="V80" s="332">
        <f t="shared" si="8"/>
        <v>2.6851098454027666</v>
      </c>
      <c r="W80" s="339">
        <f>+'Cental Budget_int'!W90+'Local Government_int'!V96</f>
        <v>299900000</v>
      </c>
      <c r="X80" s="544">
        <f t="shared" si="9"/>
        <v>7.6661554192229042</v>
      </c>
      <c r="Y80" s="226"/>
      <c r="Z80" s="226"/>
      <c r="AA80" s="226"/>
      <c r="AB80" s="226"/>
      <c r="AC80" s="226"/>
      <c r="AD80" s="226"/>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247"/>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row>
    <row r="81" spans="1:243" ht="15" customHeight="1" thickBot="1">
      <c r="A81" s="72"/>
      <c r="B81" s="72"/>
      <c r="C81" s="72"/>
      <c r="D81" s="195" t="str">
        <f>IF(MasterSheet!$A$1=1,MasterSheet!C319,MasterSheet!B319)</f>
        <v>Otplata obaveza iz prethodnog perioda</v>
      </c>
      <c r="E81" s="186">
        <f>+'Cental Budget_int'!E91+'Local Government_int'!D97</f>
        <v>61881008.200000003</v>
      </c>
      <c r="F81" s="188">
        <f t="shared" si="10"/>
        <v>2.8796597421936805</v>
      </c>
      <c r="G81" s="186">
        <f>+'Cental Budget_int'!G91+'Local Government_int'!F97</f>
        <v>68502296.530000001</v>
      </c>
      <c r="H81" s="188">
        <f t="shared" si="11"/>
        <v>2.5555790535347884</v>
      </c>
      <c r="I81" s="186">
        <f>+'Cental Budget_int'!I91+'Local Government_int'!H97</f>
        <v>72862816.192609996</v>
      </c>
      <c r="J81" s="188">
        <f t="shared" si="12"/>
        <v>2.3613824278133908</v>
      </c>
      <c r="K81" s="186">
        <f>+'Cental Budget_int'!K91+'Local Government_int'!J97</f>
        <v>85726035.49000001</v>
      </c>
      <c r="L81" s="188">
        <f t="shared" si="13"/>
        <v>2.8757475843676623</v>
      </c>
      <c r="M81" s="186">
        <f>+'Cental Budget_int'!M91+'Local Government_int'!L97</f>
        <v>89369817.959999993</v>
      </c>
      <c r="N81" s="188">
        <f t="shared" si="14"/>
        <v>2.8791822796391751</v>
      </c>
      <c r="O81" s="186">
        <f>+'Cental Budget_int'!O91+'Local Government_int'!N97</f>
        <v>82593404.900000006</v>
      </c>
      <c r="P81" s="188">
        <f t="shared" si="15"/>
        <v>2.5539086239950528</v>
      </c>
      <c r="Q81" s="339">
        <f>+'Cental Budget_int'!Q91+'Local Government_int'!P97</f>
        <v>80346126.939999998</v>
      </c>
      <c r="R81" s="332">
        <f t="shared" si="16"/>
        <v>2.4171518333333331</v>
      </c>
      <c r="S81" s="339">
        <f>+'Cental Budget_int'!S91+'Local Government_int'!R97</f>
        <v>66177132</v>
      </c>
      <c r="T81" s="332">
        <f t="shared" si="7"/>
        <v>1.8945643286573146</v>
      </c>
      <c r="U81" s="339">
        <f>+'Cental Budget_int'!U91+'Local Government_int'!T97</f>
        <v>47900000</v>
      </c>
      <c r="V81" s="332">
        <f t="shared" si="8"/>
        <v>1.2991592080282073</v>
      </c>
      <c r="W81" s="339">
        <f>+'Cental Budget_int'!W91+'Local Government_int'!V97</f>
        <v>42500000</v>
      </c>
      <c r="X81" s="544">
        <f t="shared" si="9"/>
        <v>1.0864008179959099</v>
      </c>
      <c r="Y81" s="226"/>
      <c r="Z81" s="226"/>
      <c r="AA81" s="226"/>
      <c r="AB81" s="226"/>
      <c r="AC81" s="226"/>
      <c r="AD81" s="226"/>
      <c r="AE81" s="226"/>
      <c r="AF81" s="226"/>
      <c r="AG81" s="226"/>
      <c r="AH81" s="25"/>
      <c r="AI81" s="25"/>
      <c r="AJ81" s="25"/>
      <c r="AK81" s="25"/>
      <c r="AL81" s="25"/>
      <c r="AM81" s="25"/>
      <c r="AN81" s="25"/>
      <c r="AO81" s="25"/>
      <c r="AP81" s="25"/>
      <c r="AQ81" s="25"/>
      <c r="AR81" s="25"/>
      <c r="AS81" s="25"/>
      <c r="AT81" s="25"/>
      <c r="AU81" s="25"/>
      <c r="AV81" s="25"/>
      <c r="AW81" s="25"/>
      <c r="AX81" s="25"/>
      <c r="AY81" s="25"/>
      <c r="AZ81" s="50"/>
      <c r="BA81" s="267"/>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247"/>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row>
    <row r="82" spans="1:243" ht="15" customHeight="1" thickTop="1" thickBot="1">
      <c r="A82" s="72"/>
      <c r="B82" s="72"/>
      <c r="C82" s="72"/>
      <c r="D82" s="243" t="str">
        <f>IF(MasterSheet!$A$1=1,MasterSheet!C321,MasterSheet!B321)</f>
        <v>Nedostajuća sredstva</v>
      </c>
      <c r="E82" s="323">
        <f>+E76-E78</f>
        <v>-54005763.03980045</v>
      </c>
      <c r="F82" s="313">
        <f t="shared" si="10"/>
        <v>-2.5131817692680185</v>
      </c>
      <c r="G82" s="323">
        <f>+G76-G78</f>
        <v>-14283230.690000445</v>
      </c>
      <c r="H82" s="313">
        <f t="shared" si="11"/>
        <v>-0.53285695541878175</v>
      </c>
      <c r="I82" s="323">
        <f>+I76-I78</f>
        <v>-157683275.24763355</v>
      </c>
      <c r="J82" s="313">
        <f t="shared" si="12"/>
        <v>-5.1102954124848834</v>
      </c>
      <c r="K82" s="323">
        <f>+K76-K78</f>
        <v>-358857615.44449955</v>
      </c>
      <c r="L82" s="313">
        <f t="shared" si="13"/>
        <v>-12.038162208805755</v>
      </c>
      <c r="M82" s="323">
        <f>+M76-M78</f>
        <v>-347935157.46153837</v>
      </c>
      <c r="N82" s="313">
        <f t="shared" si="14"/>
        <v>-11.209251206879458</v>
      </c>
      <c r="O82" s="323">
        <f>+O76-O78</f>
        <v>-358647546.76000023</v>
      </c>
      <c r="P82" s="313">
        <f t="shared" si="15"/>
        <v>-11.089905589363024</v>
      </c>
      <c r="Q82" s="323">
        <f>+Q76-Q78</f>
        <v>-355633660.44666696</v>
      </c>
      <c r="R82" s="330">
        <f t="shared" si="16"/>
        <v>-10.698966920778187</v>
      </c>
      <c r="S82" s="323">
        <f>+S76-S78</f>
        <v>-242345920.9077282</v>
      </c>
      <c r="T82" s="330">
        <f t="shared" si="7"/>
        <v>-6.9380452593108561</v>
      </c>
      <c r="U82" s="323">
        <f>+U76-U78</f>
        <v>-237718628.14829636</v>
      </c>
      <c r="V82" s="330">
        <f t="shared" si="8"/>
        <v>-6.4474810997639365</v>
      </c>
      <c r="W82" s="323">
        <f>+W76-W78</f>
        <v>-401388106.46157098</v>
      </c>
      <c r="X82" s="542">
        <f t="shared" si="9"/>
        <v>-10.260432169263062</v>
      </c>
      <c r="Y82" s="225"/>
      <c r="Z82" s="225"/>
      <c r="AA82" s="225"/>
      <c r="AB82" s="225"/>
      <c r="AC82" s="225"/>
      <c r="AD82" s="225"/>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247"/>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row>
    <row r="83" spans="1:243" ht="15" customHeight="1" thickTop="1" thickBot="1">
      <c r="A83" s="72"/>
      <c r="B83" s="72"/>
      <c r="C83" s="72"/>
      <c r="D83" s="243" t="str">
        <f>IF(MasterSheet!$A$1=1,MasterSheet!C322,MasterSheet!B322)</f>
        <v>Finansiranje</v>
      </c>
      <c r="E83" s="323">
        <f>SUM(E84:E88)</f>
        <v>54005763.039800338</v>
      </c>
      <c r="F83" s="313">
        <f t="shared" si="10"/>
        <v>2.5131817692680132</v>
      </c>
      <c r="G83" s="323">
        <f>SUM(G84:G88)</f>
        <v>14283230.690000251</v>
      </c>
      <c r="H83" s="313">
        <f t="shared" si="11"/>
        <v>0.53285695541877454</v>
      </c>
      <c r="I83" s="323">
        <f>SUM(I84:I88)</f>
        <v>157683275.2476334</v>
      </c>
      <c r="J83" s="313">
        <f t="shared" si="12"/>
        <v>5.1102954124848781</v>
      </c>
      <c r="K83" s="323">
        <f>SUM(K84:K88)</f>
        <v>358857615.44449973</v>
      </c>
      <c r="L83" s="313">
        <f>+K83/$K$15*100</f>
        <v>12.038162208805762</v>
      </c>
      <c r="M83" s="323">
        <f>SUM(M84:M88)</f>
        <v>347935157.46153814</v>
      </c>
      <c r="N83" s="313">
        <f t="shared" si="14"/>
        <v>11.209251206879451</v>
      </c>
      <c r="O83" s="323">
        <f>SUM(O84:O88)</f>
        <v>358647546.76000011</v>
      </c>
      <c r="P83" s="313">
        <f t="shared" si="15"/>
        <v>11.089905589363021</v>
      </c>
      <c r="Q83" s="323">
        <f>SUM(Q84:Q88)</f>
        <v>355633660.44666696</v>
      </c>
      <c r="R83" s="330">
        <f t="shared" si="16"/>
        <v>10.698966920778187</v>
      </c>
      <c r="S83" s="323">
        <f>SUM(S84:S88)</f>
        <v>242345920.90772769</v>
      </c>
      <c r="T83" s="330">
        <f t="shared" si="7"/>
        <v>6.9380452593108419</v>
      </c>
      <c r="U83" s="323">
        <f>SUM(U84:U88)</f>
        <v>237718628.14829665</v>
      </c>
      <c r="V83" s="330">
        <f t="shared" si="8"/>
        <v>6.4474810997639453</v>
      </c>
      <c r="W83" s="323">
        <f>SUM(W84:W88)</f>
        <v>401388106.46157062</v>
      </c>
      <c r="X83" s="542">
        <f t="shared" si="9"/>
        <v>10.260432169263051</v>
      </c>
      <c r="Y83" s="225"/>
      <c r="Z83" s="225"/>
      <c r="AA83" s="225"/>
      <c r="AB83" s="225"/>
      <c r="AC83" s="225"/>
      <c r="AD83" s="225"/>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247"/>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row>
    <row r="84" spans="1:243" ht="15" customHeight="1" thickTop="1">
      <c r="A84" s="72"/>
      <c r="B84" s="72"/>
      <c r="C84" s="72"/>
      <c r="D84" s="197" t="str">
        <f>IF(MasterSheet!$A$1=1,MasterSheet!C323,MasterSheet!B323)</f>
        <v>Pozajmice i krediti iz domaćih izvora</v>
      </c>
      <c r="E84" s="200">
        <f>+'Cental Budget_int'!E94+'Local Government_int'!D100</f>
        <v>16580968.940000001</v>
      </c>
      <c r="F84" s="202">
        <f t="shared" ref="F84:F88" si="17">+E84/$E$15*100</f>
        <v>0.77160263111359306</v>
      </c>
      <c r="G84" s="200">
        <f>+'Cental Budget_int'!G94+'Local Government_int'!F100</f>
        <v>17496957.030000001</v>
      </c>
      <c r="H84" s="202">
        <f t="shared" ref="H84:H88" si="18">+G84/$G$15*100</f>
        <v>0.65274974930050367</v>
      </c>
      <c r="I84" s="200">
        <f>+'Cental Budget_int'!I94+'Local Government_int'!H100</f>
        <v>14908540.26</v>
      </c>
      <c r="J84" s="202">
        <f t="shared" ref="J84:J88" si="19">+I84/$I$15*100</f>
        <v>0.48316503305677988</v>
      </c>
      <c r="K84" s="200">
        <f>+'Cental Budget_int'!K94+'Local Government_int'!J100</f>
        <v>125659172.79000001</v>
      </c>
      <c r="L84" s="202">
        <f t="shared" ref="L84:L88" si="20">+K84/$K$15*100</f>
        <v>4.2153362224085882</v>
      </c>
      <c r="M84" s="200">
        <f>+'Cental Budget_int'!M94+'Local Government_int'!L100</f>
        <v>42118251.93</v>
      </c>
      <c r="N84" s="202">
        <f t="shared" ref="N84:N88" si="21">+M84/$M$15*100</f>
        <v>1.3569024461984536</v>
      </c>
      <c r="O84" s="200">
        <f>+'Cental Budget_int'!O94+'Local Government_int'!N100</f>
        <v>66346883.030000001</v>
      </c>
      <c r="P84" s="202">
        <f t="shared" ref="P84:P88" si="22">+O84/$O$15*100</f>
        <v>2.0515424560915276</v>
      </c>
      <c r="Q84" s="343">
        <f>+'Cental Budget_int'!Q94+'Local Government_int'!P100</f>
        <v>71270565.070000008</v>
      </c>
      <c r="R84" s="331">
        <f t="shared" ref="R84:R88" si="23">+Q84/$Q$15*100</f>
        <v>2.1441204894705175</v>
      </c>
      <c r="S84" s="343">
        <f>+'Cental Budget_int'!S94+'Local Government_int'!R100</f>
        <v>8000000</v>
      </c>
      <c r="T84" s="331">
        <f t="shared" si="7"/>
        <v>0.22902948754652158</v>
      </c>
      <c r="U84" s="343">
        <f>+'Cental Budget_int'!U94+'Local Government_int'!T100</f>
        <v>6000000</v>
      </c>
      <c r="V84" s="331">
        <f t="shared" si="8"/>
        <v>0.16273393002441008</v>
      </c>
      <c r="W84" s="343">
        <f>+'Cental Budget_int'!W94+'Local Government_int'!V100</f>
        <v>6000000</v>
      </c>
      <c r="X84" s="543">
        <f t="shared" si="9"/>
        <v>0.15337423312883436</v>
      </c>
      <c r="Y84" s="226"/>
      <c r="Z84" s="226"/>
      <c r="AA84" s="226"/>
      <c r="AB84" s="226"/>
      <c r="AC84" s="226"/>
      <c r="AD84" s="226"/>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247"/>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row>
    <row r="85" spans="1:243" ht="15" customHeight="1">
      <c r="A85" s="72"/>
      <c r="B85" s="72"/>
      <c r="C85" s="72"/>
      <c r="D85" s="195" t="str">
        <f>IF(MasterSheet!$A$1=1,MasterSheet!C324,MasterSheet!B324)</f>
        <v>Pozajmice i krediti iz inostranih izvora</v>
      </c>
      <c r="E85" s="186">
        <f>+'Cental Budget_int'!E95+'Local Government_int'!D101</f>
        <v>13153290.85</v>
      </c>
      <c r="F85" s="188">
        <f t="shared" si="17"/>
        <v>0.61209413420819947</v>
      </c>
      <c r="G85" s="186">
        <f>+'Cental Budget_int'!G95+'Local Government_int'!F101</f>
        <v>3522927.48</v>
      </c>
      <c r="H85" s="188">
        <f t="shared" si="18"/>
        <v>0.13142799776161163</v>
      </c>
      <c r="I85" s="186">
        <f>+'Cental Budget_int'!I95+'Local Government_int'!H101</f>
        <v>13050054.98</v>
      </c>
      <c r="J85" s="188">
        <f t="shared" si="19"/>
        <v>0.42293411265232045</v>
      </c>
      <c r="K85" s="186">
        <f>+'Cental Budget_int'!K95+'Local Government_int'!J101</f>
        <v>148637806.47</v>
      </c>
      <c r="L85" s="188">
        <f t="shared" si="20"/>
        <v>4.9861726424018791</v>
      </c>
      <c r="M85" s="186">
        <f>+'Cental Budget_int'!M95+'Local Government_int'!L101</f>
        <v>205658070.65000001</v>
      </c>
      <c r="N85" s="188">
        <f t="shared" si="21"/>
        <v>6.6255821730025772</v>
      </c>
      <c r="O85" s="186">
        <f>+'Cental Budget_int'!O95+'Local Government_int'!N101</f>
        <v>189720116.38</v>
      </c>
      <c r="P85" s="188">
        <f t="shared" si="22"/>
        <v>5.8664228936301788</v>
      </c>
      <c r="Q85" s="339">
        <f>+'Cental Budget_int'!Q95+'Local Government_int'!P101</f>
        <v>258129375.97</v>
      </c>
      <c r="R85" s="332">
        <f t="shared" si="23"/>
        <v>7.7656250291817095</v>
      </c>
      <c r="S85" s="339">
        <f>+'Cental Budget_int'!S95+'Local Government_int'!R101</f>
        <v>205992847.98876619</v>
      </c>
      <c r="T85" s="332">
        <f t="shared" ref="T85:T88" si="24">+S85/$S$15*100</f>
        <v>5.897304551639456</v>
      </c>
      <c r="U85" s="339">
        <f>+'Cental Budget_int'!U95+'Local Government_int'!T101</f>
        <v>199849187.87401962</v>
      </c>
      <c r="V85" s="332">
        <f t="shared" ref="V85:V88" si="25">+U85/$U$15*100</f>
        <v>5.4203739591543156</v>
      </c>
      <c r="W85" s="339">
        <f>+'Cental Budget_int'!W95+'Local Government_int'!V101</f>
        <v>365428469.13957024</v>
      </c>
      <c r="X85" s="544">
        <f t="shared" ref="X85:X88" si="26">+W85/$W$15*100</f>
        <v>9.3412185362875828</v>
      </c>
      <c r="Y85" s="226"/>
      <c r="Z85" s="226"/>
      <c r="AA85" s="226"/>
      <c r="AB85" s="226"/>
      <c r="AC85" s="226"/>
      <c r="AD85" s="226"/>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247"/>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row>
    <row r="86" spans="1:243" ht="15" customHeight="1">
      <c r="A86" s="72"/>
      <c r="B86" s="72"/>
      <c r="C86" s="72"/>
      <c r="D86" s="195" t="str">
        <f>IF(MasterSheet!$A$1=1,MasterSheet!C325,MasterSheet!B325)</f>
        <v>Donacije</v>
      </c>
      <c r="E86" s="526">
        <f>+'Cental Budget_int'!E96+'Local Government_int'!D103</f>
        <v>1243648.3900000001</v>
      </c>
      <c r="F86" s="527">
        <f>+E86/$E$15*100</f>
        <v>5.7873720973521343E-2</v>
      </c>
      <c r="G86" s="526">
        <f>+'Cental Budget_int'!G96+'Local Government_int'!F103</f>
        <v>1646678.7000000002</v>
      </c>
      <c r="H86" s="527">
        <f>+G86/$G$15*100</f>
        <v>6.1431773922775615E-2</v>
      </c>
      <c r="I86" s="526">
        <f>+'Cental Budget_int'!I96+'Local Government_int'!H103</f>
        <v>4216176.0600000005</v>
      </c>
      <c r="J86" s="527">
        <f>+I86/$I$15*100</f>
        <v>0.13664039603318642</v>
      </c>
      <c r="K86" s="526">
        <f>+'Cental Budget_int'!K96+'Local Government_int'!J103</f>
        <v>11561690.300000001</v>
      </c>
      <c r="L86" s="527">
        <f>+K86/$K$15*100</f>
        <v>0.38784603488762165</v>
      </c>
      <c r="M86" s="526">
        <f>+'Cental Budget_int'!M96+'Local Government_int'!L103</f>
        <v>8208633.7999999998</v>
      </c>
      <c r="N86" s="527">
        <f>+M86/$M$15*100</f>
        <v>0.26445340850515464</v>
      </c>
      <c r="O86" s="526">
        <f>+'Cental Budget_int'!O96+'Local Government_int'!N103</f>
        <v>8258541.5299999993</v>
      </c>
      <c r="P86" s="527">
        <f>+O86/$O$15*100</f>
        <v>0.25536615739022883</v>
      </c>
      <c r="Q86" s="339">
        <f>+'Cental Budget_int'!Q96+'Local Government_int'!P103</f>
        <v>7918651.3200000003</v>
      </c>
      <c r="R86" s="332">
        <f t="shared" si="23"/>
        <v>0.23822657400722025</v>
      </c>
      <c r="S86" s="339">
        <f>+'Cental Budget_int'!S96+'Local Government_int'!R103</f>
        <v>2000000</v>
      </c>
      <c r="T86" s="332">
        <f t="shared" si="24"/>
        <v>5.7257371886630395E-2</v>
      </c>
      <c r="U86" s="339">
        <f>+'Cental Budget_int'!U96+'Local Government_int'!T103</f>
        <v>2000000</v>
      </c>
      <c r="V86" s="332">
        <f t="shared" si="25"/>
        <v>5.4244643341470035E-2</v>
      </c>
      <c r="W86" s="339">
        <f>+'Cental Budget_int'!W96+'Local Government_int'!V103</f>
        <v>2000000</v>
      </c>
      <c r="X86" s="544">
        <f t="shared" si="26"/>
        <v>5.1124744376278126E-2</v>
      </c>
      <c r="Y86" s="226"/>
      <c r="Z86" s="226"/>
      <c r="AA86" s="226"/>
      <c r="AB86" s="226"/>
      <c r="AC86" s="226"/>
      <c r="AD86" s="226"/>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247"/>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row>
    <row r="87" spans="1:243" ht="15" customHeight="1">
      <c r="A87" s="72"/>
      <c r="B87" s="72"/>
      <c r="C87" s="72"/>
      <c r="D87" s="195" t="str">
        <f>IF(MasterSheet!$A$1=1,MasterSheet!C326,MasterSheet!B326)</f>
        <v>Prihodi od privatizacije i prodaje imovine</v>
      </c>
      <c r="E87" s="526">
        <f>+'Cental Budget_int'!E97+'Local Government_int'!D102</f>
        <v>59314747.700000003</v>
      </c>
      <c r="F87" s="527">
        <f>+E87/$E$15*100</f>
        <v>2.7602376890502116</v>
      </c>
      <c r="G87" s="526">
        <f>+'Cental Budget_int'!G97+'Local Government_int'!F102</f>
        <v>106120145.58000001</v>
      </c>
      <c r="H87" s="527">
        <f>+G87/$G$15*100</f>
        <v>3.9589683111359824</v>
      </c>
      <c r="I87" s="526">
        <f>+'Cental Budget_int'!I97+'Local Government_int'!H102</f>
        <v>38556116.769999996</v>
      </c>
      <c r="J87" s="527">
        <f>+I87/$I$15*100</f>
        <v>1.249550063844957</v>
      </c>
      <c r="K87" s="526">
        <f>+'Cental Budget_int'!K97+'Local Government_int'!J102</f>
        <v>129752212.13999999</v>
      </c>
      <c r="L87" s="527">
        <f>+K87/$K$15*100</f>
        <v>4.3526404609191545</v>
      </c>
      <c r="M87" s="526">
        <f>+'Cental Budget_int'!M97+'Local Government_int'!L102</f>
        <v>25071826.52</v>
      </c>
      <c r="N87" s="527">
        <f>+M87/$M$15*100</f>
        <v>0.80772636984536084</v>
      </c>
      <c r="O87" s="526">
        <f>+'Cental Budget_int'!O97+'Local Government_int'!N102</f>
        <v>14984968.159999998</v>
      </c>
      <c r="P87" s="527">
        <f>+O87/$O$15*100</f>
        <v>0.46335708596165731</v>
      </c>
      <c r="Q87" s="339">
        <f>+'Cental Budget_int'!Q97+'Local Government_int'!P102</f>
        <v>14015354.420000002</v>
      </c>
      <c r="R87" s="332">
        <f>+Q87/$Q$15*100</f>
        <v>0.4216412280385079</v>
      </c>
      <c r="S87" s="339">
        <f>+'Cental Budget_int'!S97+'Local Government_int'!R102</f>
        <v>19000000</v>
      </c>
      <c r="T87" s="332">
        <f>+S87/$S$15*100</f>
        <v>0.54394503292298879</v>
      </c>
      <c r="U87" s="339">
        <f>+'Cental Budget_int'!U97+'Local Government_int'!T102</f>
        <v>22000000</v>
      </c>
      <c r="V87" s="332">
        <f>+U87/$U$15*100</f>
        <v>0.59669107675617028</v>
      </c>
      <c r="W87" s="339">
        <f>+'Cental Budget_int'!W97+'Local Government_int'!V102</f>
        <v>19000000</v>
      </c>
      <c r="X87" s="544">
        <f t="shared" si="26"/>
        <v>0.48568507157464214</v>
      </c>
      <c r="Y87" s="226"/>
      <c r="Z87" s="226"/>
      <c r="AA87" s="226"/>
      <c r="AB87" s="226"/>
      <c r="AC87" s="226"/>
      <c r="AD87" s="226"/>
      <c r="AE87" s="226"/>
      <c r="AF87" s="226"/>
      <c r="AG87" s="226"/>
      <c r="AH87" s="25"/>
      <c r="AI87" s="25"/>
      <c r="AJ87" s="25"/>
      <c r="AK87" s="25"/>
      <c r="AL87" s="25"/>
      <c r="AM87" s="25"/>
      <c r="AN87" s="25"/>
      <c r="AO87" s="25"/>
      <c r="AP87" s="25"/>
      <c r="AQ87" s="25"/>
      <c r="AR87" s="25"/>
      <c r="AS87" s="25"/>
      <c r="AT87" s="25"/>
      <c r="AU87" s="25"/>
      <c r="AV87" s="25"/>
      <c r="AW87" s="25"/>
      <c r="AX87" s="25"/>
      <c r="AY87" s="25"/>
      <c r="AZ87" s="50"/>
      <c r="BA87" s="267"/>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247"/>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row>
    <row r="88" spans="1:243" ht="15" customHeight="1" thickBot="1">
      <c r="A88" s="72"/>
      <c r="B88" s="72"/>
      <c r="C88" s="72"/>
      <c r="D88" s="427" t="str">
        <f>IF(MasterSheet!$A$1=1,MasterSheet!C327,MasterSheet!B327)</f>
        <v>Korišćenje depozita države</v>
      </c>
      <c r="E88" s="428">
        <f>+'Cental Budget_int'!E98+'Local Government_int'!D104</f>
        <v>-36286892.840199657</v>
      </c>
      <c r="F88" s="429">
        <f t="shared" si="17"/>
        <v>-1.6886264060775118</v>
      </c>
      <c r="G88" s="428">
        <f>+'Cental Budget_int'!G98+'Local Government_int'!F104</f>
        <v>-114503478.09999977</v>
      </c>
      <c r="H88" s="429">
        <f t="shared" si="18"/>
        <v>-4.2717208767020995</v>
      </c>
      <c r="I88" s="428">
        <f>+'Cental Budget_int'!I98+'Local Government_int'!H104</f>
        <v>86952387.177633405</v>
      </c>
      <c r="J88" s="429">
        <f t="shared" si="19"/>
        <v>2.8180058068976344</v>
      </c>
      <c r="K88" s="428">
        <f>+'Cental Budget_int'!K98+'Local Government_int'!J104</f>
        <v>-56753266.255500257</v>
      </c>
      <c r="L88" s="429">
        <f t="shared" si="20"/>
        <v>-1.9038331518114813</v>
      </c>
      <c r="M88" s="428">
        <f>+'Cental Budget_int'!M98+'Local Government_int'!L104</f>
        <v>66878374.561538078</v>
      </c>
      <c r="N88" s="429">
        <f t="shared" si="21"/>
        <v>2.1545868093279017</v>
      </c>
      <c r="O88" s="428">
        <f>+'Cental Budget_int'!O98+'Local Government_int'!N104</f>
        <v>79337037.660000116</v>
      </c>
      <c r="P88" s="429">
        <f t="shared" si="22"/>
        <v>2.4532169962894286</v>
      </c>
      <c r="Q88" s="430">
        <f>+'Cental Budget_int'!Q98+'Local Government_int'!P104</f>
        <v>4299713.6666669352</v>
      </c>
      <c r="R88" s="431">
        <f t="shared" si="23"/>
        <v>0.12935360008023269</v>
      </c>
      <c r="S88" s="430">
        <f>+'Cental Budget_int'!S98+'Local Government_int'!R104</f>
        <v>7353072.9189614952</v>
      </c>
      <c r="T88" s="431">
        <f t="shared" si="24"/>
        <v>0.21050881531524462</v>
      </c>
      <c r="U88" s="430">
        <f>+'Cental Budget_int'!U98+'Local Government_int'!T104</f>
        <v>7869440.2742770165</v>
      </c>
      <c r="V88" s="431">
        <f t="shared" si="25"/>
        <v>0.21343749048757843</v>
      </c>
      <c r="W88" s="430">
        <f>+'Cental Budget_int'!W98+'Local Government_int'!V104</f>
        <v>8959637.3220003843</v>
      </c>
      <c r="X88" s="545">
        <f t="shared" si="26"/>
        <v>0.22902958389571537</v>
      </c>
      <c r="Y88" s="226"/>
      <c r="Z88" s="226"/>
      <c r="AA88" s="226"/>
      <c r="AB88" s="226"/>
      <c r="AC88" s="226"/>
      <c r="AD88" s="226"/>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247"/>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row>
    <row r="89" spans="1:243" ht="15" customHeight="1" thickTop="1">
      <c r="A89" s="72"/>
      <c r="B89" s="72"/>
      <c r="C89" s="72"/>
      <c r="D89" s="380" t="str">
        <f>IF(MasterSheet!$A$1=1,MasterSheet!C328,MasterSheet!B328)</f>
        <v>Izvor: Ministarstvo finansija Crne Gore</v>
      </c>
      <c r="E89" s="228"/>
      <c r="F89" s="229"/>
      <c r="G89" s="228"/>
      <c r="H89" s="229"/>
      <c r="I89" s="228"/>
      <c r="J89" s="229"/>
      <c r="K89" s="228"/>
      <c r="L89" s="229"/>
      <c r="M89" s="228"/>
      <c r="N89" s="229"/>
      <c r="O89" s="228"/>
      <c r="P89" s="229"/>
      <c r="Q89" s="228"/>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247"/>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row>
    <row r="90" spans="1:243" ht="15" customHeight="1">
      <c r="A90" s="72"/>
      <c r="B90" s="72"/>
      <c r="C90" s="72"/>
      <c r="D90" s="88"/>
      <c r="E90" s="87"/>
      <c r="F90" s="229"/>
      <c r="G90" s="87"/>
      <c r="H90" s="229"/>
      <c r="I90" s="87"/>
      <c r="J90" s="229"/>
      <c r="K90" s="87"/>
      <c r="L90" s="229"/>
      <c r="M90" s="87"/>
      <c r="N90" s="229"/>
      <c r="O90" s="433"/>
      <c r="P90" s="433"/>
      <c r="Q90" s="433"/>
      <c r="R90" s="433"/>
      <c r="S90" s="433"/>
      <c r="T90" s="433"/>
      <c r="U90" s="433"/>
      <c r="V90" s="433"/>
      <c r="W90" s="433"/>
      <c r="X90" s="433"/>
      <c r="Y90" s="229"/>
      <c r="Z90" s="229"/>
      <c r="AA90" s="229"/>
      <c r="AB90" s="229"/>
      <c r="AC90" s="229"/>
      <c r="AD90" s="229"/>
      <c r="AE90" s="229"/>
      <c r="AF90" s="229"/>
      <c r="AG90" s="229"/>
      <c r="AH90" s="18"/>
      <c r="AI90" s="18"/>
      <c r="AJ90" s="18"/>
      <c r="AK90" s="18"/>
      <c r="AL90" s="18"/>
      <c r="AM90" s="18"/>
      <c r="AN90" s="18"/>
      <c r="AO90" s="18"/>
      <c r="AP90" s="18"/>
      <c r="AQ90" s="18"/>
      <c r="AR90" s="18"/>
      <c r="AS90" s="18"/>
      <c r="AT90" s="18"/>
      <c r="AU90" s="18"/>
      <c r="AV90" s="49"/>
      <c r="AW90" s="49"/>
      <c r="AX90" s="49"/>
      <c r="AY90" s="49"/>
      <c r="AZ90" s="50"/>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247"/>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row>
    <row r="91" spans="1:243" ht="15" customHeight="1">
      <c r="A91" s="72"/>
      <c r="B91" s="72"/>
      <c r="C91" s="72"/>
      <c r="D91" s="89"/>
      <c r="E91" s="230"/>
      <c r="F91" s="231"/>
      <c r="G91" s="230"/>
      <c r="H91" s="231"/>
      <c r="I91" s="230"/>
      <c r="J91" s="231"/>
      <c r="K91" s="230"/>
      <c r="L91" s="231"/>
      <c r="M91" s="230"/>
      <c r="N91" s="231"/>
      <c r="O91" s="230"/>
      <c r="P91" s="231"/>
      <c r="Q91" s="230">
        <v>363937860.98666698</v>
      </c>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247"/>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row>
    <row r="92" spans="1:243" ht="15" customHeight="1">
      <c r="A92" s="72"/>
      <c r="B92" s="72"/>
      <c r="C92" s="72"/>
      <c r="D92" s="89"/>
      <c r="E92" s="69"/>
      <c r="F92" s="69"/>
      <c r="G92" s="69"/>
      <c r="H92" s="69"/>
      <c r="I92" s="69"/>
      <c r="J92" s="69"/>
      <c r="K92" s="69"/>
      <c r="L92" s="69">
        <f>+'Cental Budget_int'!Q88+'Local Government_int'!P94</f>
        <v>223650770.97999999</v>
      </c>
      <c r="M92" s="558">
        <f>+Q83-'Local Government_int'!P99-'Cental Budget_int'!Q93</f>
        <v>0</v>
      </c>
      <c r="N92" s="69"/>
      <c r="O92" s="69"/>
      <c r="P92" s="69"/>
      <c r="Q92" s="232">
        <v>356747860.98666686</v>
      </c>
      <c r="R92" s="232">
        <f>+Q91-Q92</f>
        <v>7190000.0000001192</v>
      </c>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247"/>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row>
    <row r="93" spans="1:243" ht="15" customHeight="1">
      <c r="A93" s="72"/>
      <c r="B93" s="72"/>
      <c r="C93" s="72"/>
      <c r="D93" s="89"/>
      <c r="E93" s="232"/>
      <c r="F93" s="232"/>
      <c r="G93" s="232"/>
      <c r="H93" s="232"/>
      <c r="I93" s="232"/>
      <c r="J93" s="232"/>
      <c r="K93" s="232"/>
      <c r="L93" s="232">
        <f>+L92-Q78</f>
        <v>0</v>
      </c>
      <c r="M93" s="232"/>
      <c r="N93" s="232"/>
      <c r="O93" s="232"/>
      <c r="P93" s="232"/>
      <c r="Q93" s="232"/>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247"/>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row>
    <row r="94" spans="1:243" ht="15" customHeight="1">
      <c r="A94" s="72"/>
      <c r="B94" s="72"/>
      <c r="C94" s="72"/>
      <c r="D94" s="89"/>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247"/>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row>
    <row r="95" spans="1:243" ht="15" customHeight="1">
      <c r="A95" s="72"/>
      <c r="B95" s="72"/>
      <c r="C95" s="72"/>
      <c r="D95" s="89"/>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247"/>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row>
    <row r="96" spans="1:243" ht="15" customHeight="1">
      <c r="A96" s="72"/>
      <c r="B96" s="72"/>
      <c r="C96" s="72"/>
      <c r="D96" s="89"/>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247"/>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row>
    <row r="97" spans="1:243" ht="15" customHeight="1">
      <c r="A97" s="72"/>
      <c r="B97" s="72"/>
      <c r="C97" s="72"/>
      <c r="D97" s="89"/>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247"/>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row>
    <row r="98" spans="1:243" ht="15" customHeight="1">
      <c r="A98" s="72"/>
      <c r="B98" s="72"/>
      <c r="C98" s="72"/>
      <c r="D98" s="89"/>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247"/>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row>
    <row r="99" spans="1:243" ht="15" customHeight="1">
      <c r="A99" s="72"/>
      <c r="B99" s="72"/>
      <c r="C99" s="72"/>
      <c r="D99" s="89"/>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247"/>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row>
    <row r="100" spans="1:243" ht="15" customHeight="1">
      <c r="A100" s="72"/>
      <c r="B100" s="72"/>
      <c r="C100" s="72"/>
      <c r="D100" s="89"/>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247"/>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row>
    <row r="101" spans="1:243" ht="15" customHeight="1">
      <c r="A101" s="72"/>
      <c r="B101" s="72"/>
      <c r="C101" s="72"/>
      <c r="D101" s="89"/>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247"/>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row>
    <row r="102" spans="1:243" ht="15" customHeight="1">
      <c r="A102" s="72"/>
      <c r="B102" s="72"/>
      <c r="C102" s="72"/>
      <c r="D102" s="89"/>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247"/>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row>
    <row r="103" spans="1:243" ht="15" customHeight="1">
      <c r="A103" s="72"/>
      <c r="B103" s="72"/>
      <c r="C103" s="72"/>
      <c r="D103" s="89"/>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247"/>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row>
    <row r="104" spans="1:243" ht="15" customHeight="1">
      <c r="A104" s="72"/>
      <c r="B104" s="72"/>
      <c r="C104" s="72"/>
      <c r="D104" s="89"/>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247"/>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row>
    <row r="105" spans="1:243" ht="15" customHeight="1">
      <c r="A105" s="72"/>
      <c r="B105" s="72"/>
      <c r="C105" s="72"/>
      <c r="D105" s="89"/>
      <c r="E105" s="231"/>
      <c r="F105" s="231"/>
      <c r="G105" s="233"/>
      <c r="H105" s="233"/>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247"/>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row>
    <row r="106" spans="1:243" ht="15" customHeight="1">
      <c r="A106" s="72"/>
      <c r="B106" s="72"/>
      <c r="C106" s="72"/>
      <c r="D106" s="89"/>
      <c r="E106" s="231"/>
      <c r="F106" s="231"/>
      <c r="G106" s="233"/>
      <c r="H106" s="233"/>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247"/>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row>
    <row r="107" spans="1:243" ht="15" customHeight="1">
      <c r="A107" s="72"/>
      <c r="B107" s="72"/>
      <c r="C107" s="72"/>
      <c r="D107" s="89"/>
      <c r="E107" s="231"/>
      <c r="F107" s="231"/>
      <c r="G107" s="233"/>
      <c r="H107" s="233"/>
      <c r="I107" s="233"/>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247"/>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row>
    <row r="108" spans="1:243" ht="15" customHeight="1">
      <c r="A108" s="72"/>
      <c r="B108" s="72"/>
      <c r="C108" s="72"/>
      <c r="D108" s="89"/>
      <c r="E108" s="231"/>
      <c r="F108" s="231"/>
      <c r="G108" s="233"/>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247"/>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row>
    <row r="109" spans="1:243" ht="15" customHeight="1">
      <c r="A109" s="72"/>
      <c r="B109" s="72"/>
      <c r="C109" s="72"/>
      <c r="D109" s="89"/>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247"/>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row>
    <row r="110" spans="1:243" ht="15" customHeight="1">
      <c r="A110" s="72"/>
      <c r="B110" s="72"/>
      <c r="C110" s="72"/>
      <c r="D110" s="88"/>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247"/>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row>
    <row r="111" spans="1:243" ht="15" customHeight="1">
      <c r="A111" s="72"/>
      <c r="B111" s="72"/>
      <c r="C111" s="72"/>
      <c r="D111" s="88"/>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247"/>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row>
    <row r="112" spans="1:243" ht="15" customHeight="1">
      <c r="A112" s="72"/>
      <c r="B112" s="72"/>
      <c r="C112" s="72"/>
      <c r="D112" s="88"/>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247"/>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row>
    <row r="113" spans="1:243" ht="15" customHeight="1">
      <c r="A113" s="72"/>
      <c r="B113" s="72"/>
      <c r="C113" s="72"/>
      <c r="D113" s="88"/>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247"/>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row>
    <row r="114" spans="1:243" ht="15" customHeight="1">
      <c r="A114" s="72"/>
      <c r="B114" s="72"/>
      <c r="C114" s="72"/>
      <c r="D114" s="88"/>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247"/>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row>
    <row r="115" spans="1:243" ht="15" customHeight="1">
      <c r="A115" s="72"/>
      <c r="B115" s="72"/>
      <c r="C115" s="72"/>
      <c r="D115" s="88"/>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247"/>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row>
    <row r="116" spans="1:243" ht="15" customHeight="1">
      <c r="A116" s="72"/>
      <c r="B116" s="72"/>
      <c r="C116" s="72"/>
      <c r="D116" s="88"/>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247"/>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row>
    <row r="117" spans="1:243" ht="15" customHeight="1">
      <c r="A117" s="72"/>
      <c r="B117" s="72"/>
      <c r="C117" s="72"/>
      <c r="D117" s="88"/>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247"/>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row>
    <row r="118" spans="1:243" ht="15" customHeight="1">
      <c r="A118" s="72"/>
      <c r="B118" s="72"/>
      <c r="C118" s="72"/>
      <c r="D118" s="88"/>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4"/>
      <c r="BB118" s="4"/>
      <c r="BC118" s="4"/>
      <c r="BD118" s="4"/>
      <c r="BE118" s="4"/>
      <c r="BF118" s="4"/>
      <c r="BG118" s="4"/>
      <c r="BH118" s="4"/>
      <c r="BI118" s="4"/>
      <c r="BJ118" s="4"/>
      <c r="BK118" s="4"/>
      <c r="BL118" s="4"/>
      <c r="BM118" s="4"/>
      <c r="BN118" s="4"/>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c r="DC118" s="4"/>
      <c r="DD118" s="4"/>
      <c r="DE118" s="4"/>
      <c r="DF118" s="4"/>
      <c r="DG118" s="4"/>
      <c r="DH118" s="4"/>
      <c r="DI118" s="4"/>
      <c r="DJ118" s="4"/>
      <c r="DK118" s="4"/>
      <c r="DL118" s="4"/>
      <c r="DM118" s="4"/>
      <c r="DN118" s="4"/>
      <c r="DO118" s="4"/>
      <c r="DP118" s="4"/>
      <c r="DQ118" s="4"/>
      <c r="DR118" s="4"/>
      <c r="DS118" s="4"/>
      <c r="DT118" s="4"/>
      <c r="DU118" s="4"/>
      <c r="DV118" s="4"/>
      <c r="DW118" s="4"/>
      <c r="DX118" s="4"/>
      <c r="DY118" s="4"/>
      <c r="DZ118" s="4"/>
      <c r="EA118" s="4"/>
      <c r="EB118" s="4"/>
      <c r="EC118" s="4"/>
      <c r="ED118" s="4"/>
      <c r="EE118" s="4"/>
      <c r="EF118" s="4"/>
      <c r="EG118" s="4"/>
      <c r="EH118" s="4"/>
      <c r="EI118" s="4"/>
      <c r="EJ118" s="4"/>
      <c r="EK118" s="4"/>
      <c r="EL118" s="4"/>
      <c r="EM118" s="4"/>
      <c r="EN118" s="4"/>
      <c r="EO118" s="4"/>
      <c r="EP118" s="4"/>
      <c r="EQ118" s="4"/>
      <c r="ER118" s="4"/>
      <c r="ES118" s="4"/>
      <c r="ET118" s="4"/>
      <c r="EU118" s="4"/>
      <c r="EV118" s="4"/>
      <c r="EW118" s="4"/>
      <c r="EX118" s="4"/>
      <c r="EY118" s="4"/>
      <c r="EZ118" s="4"/>
      <c r="FA118" s="4"/>
      <c r="FB118" s="4"/>
      <c r="FC118" s="4"/>
      <c r="FD118" s="4"/>
      <c r="FE118" s="4"/>
      <c r="FF118" s="4"/>
      <c r="FG118" s="4"/>
      <c r="FH118" s="4"/>
      <c r="FI118" s="4"/>
      <c r="FJ118" s="4"/>
      <c r="FK118" s="4"/>
      <c r="FL118" s="4"/>
      <c r="FM118" s="4"/>
      <c r="FN118" s="4"/>
      <c r="FO118" s="4"/>
      <c r="FP118" s="4"/>
      <c r="FQ118" s="4"/>
      <c r="FR118" s="4"/>
      <c r="FS118" s="4"/>
      <c r="FT118" s="4"/>
      <c r="FU118" s="4"/>
      <c r="FV118" s="4"/>
      <c r="FW118" s="4"/>
      <c r="FX118" s="4"/>
      <c r="FY118" s="4"/>
      <c r="FZ118" s="4"/>
      <c r="GA118" s="4"/>
      <c r="GB118" s="4"/>
      <c r="GC118" s="4"/>
      <c r="GD118" s="4"/>
      <c r="GE118" s="247"/>
      <c r="GF118" s="4"/>
      <c r="GG118" s="4"/>
      <c r="GH118" s="4"/>
      <c r="GI118" s="4"/>
      <c r="GJ118" s="4"/>
      <c r="GK118" s="4"/>
      <c r="GL118" s="4"/>
      <c r="GM118" s="4"/>
      <c r="GN118" s="4"/>
      <c r="GO118" s="4"/>
      <c r="GP118" s="4"/>
      <c r="GQ118" s="4"/>
      <c r="GR118" s="4"/>
      <c r="GS118" s="4"/>
      <c r="GT118" s="4"/>
      <c r="GU118" s="4"/>
      <c r="GV118" s="4"/>
      <c r="GW118" s="4"/>
      <c r="GX118" s="4"/>
      <c r="GY118" s="4"/>
      <c r="GZ118" s="4"/>
      <c r="HA118" s="4"/>
      <c r="HB118" s="4"/>
      <c r="HC118" s="4"/>
      <c r="HD118" s="4"/>
      <c r="HE118" s="4"/>
      <c r="HF118" s="4"/>
      <c r="HG118" s="4"/>
      <c r="HH118" s="4"/>
      <c r="HI118" s="4"/>
      <c r="HJ118" s="4"/>
      <c r="HK118" s="4"/>
      <c r="HL118" s="4"/>
      <c r="HM118" s="4"/>
      <c r="HN118" s="4"/>
      <c r="HO118" s="4"/>
      <c r="HP118" s="4"/>
      <c r="HQ118" s="4"/>
      <c r="HR118" s="4"/>
      <c r="HS118" s="4"/>
      <c r="HT118" s="4"/>
      <c r="HU118" s="4"/>
      <c r="HV118" s="4"/>
      <c r="HW118" s="4"/>
      <c r="HX118" s="4"/>
      <c r="HY118" s="4"/>
      <c r="HZ118" s="4"/>
      <c r="IA118" s="4"/>
      <c r="IB118" s="4"/>
      <c r="IC118" s="4"/>
      <c r="ID118" s="4"/>
      <c r="IE118" s="4"/>
      <c r="IF118" s="4"/>
      <c r="IG118" s="4"/>
      <c r="IH118" s="4"/>
      <c r="II118" s="4"/>
    </row>
    <row r="119" spans="1:243" ht="15" customHeight="1">
      <c r="A119" s="72"/>
      <c r="B119" s="72"/>
      <c r="C119" s="72"/>
      <c r="D119" s="88"/>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4"/>
      <c r="BB119" s="4"/>
      <c r="BC119" s="4"/>
      <c r="BD119" s="4"/>
      <c r="BE119" s="4"/>
      <c r="BF119" s="4"/>
      <c r="BG119" s="4"/>
      <c r="BH119" s="4"/>
      <c r="BI119" s="4"/>
      <c r="BJ119" s="4"/>
      <c r="BK119" s="4"/>
      <c r="BL119" s="4"/>
      <c r="BM119" s="4"/>
      <c r="BN119" s="4"/>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c r="DC119" s="4"/>
      <c r="DD119" s="4"/>
      <c r="DE119" s="4"/>
      <c r="DF119" s="4"/>
      <c r="DG119" s="4"/>
      <c r="DH119" s="4"/>
      <c r="DI119" s="4"/>
      <c r="DJ119" s="4"/>
      <c r="DK119" s="4"/>
      <c r="DL119" s="4"/>
      <c r="DM119" s="4"/>
      <c r="DN119" s="4"/>
      <c r="DO119" s="4"/>
      <c r="DP119" s="4"/>
      <c r="DQ119" s="4"/>
      <c r="DR119" s="4"/>
      <c r="DS119" s="4"/>
      <c r="DT119" s="4"/>
      <c r="DU119" s="4"/>
      <c r="DV119" s="4"/>
      <c r="DW119" s="4"/>
      <c r="DX119" s="4"/>
      <c r="DY119" s="4"/>
      <c r="DZ119" s="4"/>
      <c r="EA119" s="4"/>
      <c r="EB119" s="4"/>
      <c r="EC119" s="4"/>
      <c r="ED119" s="4"/>
      <c r="EE119" s="4"/>
      <c r="EF119" s="4"/>
      <c r="EG119" s="4"/>
      <c r="EH119" s="4"/>
      <c r="EI119" s="4"/>
      <c r="EJ119" s="4"/>
      <c r="EK119" s="4"/>
      <c r="EL119" s="4"/>
      <c r="EM119" s="4"/>
      <c r="EN119" s="4"/>
      <c r="EO119" s="4"/>
      <c r="EP119" s="4"/>
      <c r="EQ119" s="4"/>
      <c r="ER119" s="4"/>
      <c r="ES119" s="4"/>
      <c r="ET119" s="4"/>
      <c r="EU119" s="4"/>
      <c r="EV119" s="4"/>
      <c r="EW119" s="4"/>
      <c r="EX119" s="4"/>
      <c r="EY119" s="4"/>
      <c r="EZ119" s="4"/>
      <c r="FA119" s="4"/>
      <c r="FB119" s="4"/>
      <c r="FC119" s="4"/>
      <c r="FD119" s="4"/>
      <c r="FE119" s="4"/>
      <c r="FF119" s="4"/>
      <c r="FG119" s="4"/>
      <c r="FH119" s="4"/>
      <c r="FI119" s="4"/>
      <c r="FJ119" s="4"/>
      <c r="FK119" s="4"/>
      <c r="FL119" s="4"/>
      <c r="FM119" s="4"/>
      <c r="FN119" s="4"/>
      <c r="FO119" s="4"/>
      <c r="FP119" s="4"/>
      <c r="FQ119" s="4"/>
      <c r="FR119" s="4"/>
      <c r="FS119" s="4"/>
      <c r="FT119" s="4"/>
      <c r="FU119" s="4"/>
      <c r="FV119" s="4"/>
      <c r="FW119" s="4"/>
      <c r="FX119" s="4"/>
      <c r="FY119" s="4"/>
      <c r="FZ119" s="4"/>
      <c r="GA119" s="4"/>
      <c r="GB119" s="4"/>
      <c r="GC119" s="4"/>
      <c r="GD119" s="4"/>
      <c r="GE119" s="247"/>
      <c r="GF119" s="4"/>
      <c r="GG119" s="4"/>
      <c r="GH119" s="4"/>
      <c r="GI119" s="4"/>
      <c r="GJ119" s="4"/>
      <c r="GK119" s="4"/>
      <c r="GL119" s="4"/>
      <c r="GM119" s="4"/>
      <c r="GN119" s="4"/>
      <c r="GO119" s="4"/>
      <c r="GP119" s="4"/>
      <c r="GQ119" s="4"/>
      <c r="GR119" s="4"/>
      <c r="GS119" s="4"/>
      <c r="GT119" s="4"/>
      <c r="GU119" s="4"/>
      <c r="GV119" s="4"/>
      <c r="GW119" s="4"/>
      <c r="GX119" s="4"/>
      <c r="GY119" s="4"/>
      <c r="GZ119" s="4"/>
      <c r="HA119" s="4"/>
      <c r="HB119" s="4"/>
      <c r="HC119" s="4"/>
      <c r="HD119" s="4"/>
      <c r="HE119" s="4"/>
      <c r="HF119" s="4"/>
      <c r="HG119" s="4"/>
      <c r="HH119" s="4"/>
      <c r="HI119" s="4"/>
      <c r="HJ119" s="4"/>
      <c r="HK119" s="4"/>
      <c r="HL119" s="4"/>
      <c r="HM119" s="4"/>
      <c r="HN119" s="4"/>
      <c r="HO119" s="4"/>
      <c r="HP119" s="4"/>
      <c r="HQ119" s="4"/>
      <c r="HR119" s="4"/>
      <c r="HS119" s="4"/>
      <c r="HT119" s="4"/>
      <c r="HU119" s="4"/>
      <c r="HV119" s="4"/>
      <c r="HW119" s="4"/>
      <c r="HX119" s="4"/>
      <c r="HY119" s="4"/>
      <c r="HZ119" s="4"/>
      <c r="IA119" s="4"/>
      <c r="IB119" s="4"/>
      <c r="IC119" s="4"/>
      <c r="ID119" s="4"/>
      <c r="IE119" s="4"/>
      <c r="IF119" s="4"/>
      <c r="IG119" s="4"/>
      <c r="IH119" s="4"/>
      <c r="II119" s="4"/>
    </row>
    <row r="120" spans="1:243" ht="15" customHeight="1">
      <c r="A120" s="72"/>
      <c r="B120" s="72"/>
      <c r="C120" s="72"/>
      <c r="D120" s="88"/>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4"/>
      <c r="BB120" s="4"/>
      <c r="BC120" s="4"/>
      <c r="BD120" s="4"/>
      <c r="BE120" s="4"/>
      <c r="BF120" s="4"/>
      <c r="BG120" s="4"/>
      <c r="BH120" s="4"/>
      <c r="BI120" s="4"/>
      <c r="BJ120" s="4"/>
      <c r="BK120" s="4"/>
      <c r="BL120" s="4"/>
      <c r="BM120" s="4"/>
      <c r="BN120" s="4"/>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c r="DC120" s="4"/>
      <c r="DD120" s="4"/>
      <c r="DE120" s="4"/>
      <c r="DF120" s="4"/>
      <c r="DG120" s="4"/>
      <c r="DH120" s="4"/>
      <c r="DI120" s="4"/>
      <c r="DJ120" s="4"/>
      <c r="DK120" s="4"/>
      <c r="DL120" s="4"/>
      <c r="DM120" s="4"/>
      <c r="DN120" s="4"/>
      <c r="DO120" s="4"/>
      <c r="DP120" s="4"/>
      <c r="DQ120" s="4"/>
      <c r="DR120" s="4"/>
      <c r="DS120" s="4"/>
      <c r="DT120" s="4"/>
      <c r="DU120" s="4"/>
      <c r="DV120" s="4"/>
      <c r="DW120" s="4"/>
      <c r="DX120" s="4"/>
      <c r="DY120" s="4"/>
      <c r="DZ120" s="4"/>
      <c r="EA120" s="4"/>
      <c r="EB120" s="4"/>
      <c r="EC120" s="4"/>
      <c r="ED120" s="4"/>
      <c r="EE120" s="4"/>
      <c r="EF120" s="4"/>
      <c r="EG120" s="4"/>
      <c r="EH120" s="4"/>
      <c r="EI120" s="4"/>
      <c r="EJ120" s="4"/>
      <c r="EK120" s="4"/>
      <c r="EL120" s="4"/>
      <c r="EM120" s="4"/>
      <c r="EN120" s="4"/>
      <c r="EO120" s="4"/>
      <c r="EP120" s="4"/>
      <c r="EQ120" s="4"/>
      <c r="ER120" s="4"/>
      <c r="ES120" s="4"/>
      <c r="ET120" s="4"/>
      <c r="EU120" s="4"/>
      <c r="EV120" s="4"/>
      <c r="EW120" s="4"/>
      <c r="EX120" s="4"/>
      <c r="EY120" s="4"/>
      <c r="EZ120" s="4"/>
      <c r="FA120" s="4"/>
      <c r="FB120" s="4"/>
      <c r="FC120" s="4"/>
      <c r="FD120" s="4"/>
      <c r="FE120" s="4"/>
      <c r="FF120" s="4"/>
      <c r="FG120" s="4"/>
      <c r="FH120" s="4"/>
      <c r="FI120" s="4"/>
      <c r="FJ120" s="4"/>
      <c r="FK120" s="4"/>
      <c r="FL120" s="4"/>
      <c r="FM120" s="4"/>
      <c r="FN120" s="4"/>
      <c r="FO120" s="4"/>
      <c r="FP120" s="4"/>
      <c r="FQ120" s="4"/>
      <c r="FR120" s="4"/>
      <c r="FS120" s="4"/>
      <c r="FT120" s="4"/>
      <c r="FU120" s="4"/>
      <c r="FV120" s="4"/>
      <c r="FW120" s="4"/>
      <c r="FX120" s="4"/>
      <c r="FY120" s="4"/>
      <c r="FZ120" s="4"/>
      <c r="GA120" s="4"/>
      <c r="GB120" s="4"/>
      <c r="GC120" s="4"/>
      <c r="GD120" s="4"/>
      <c r="GE120" s="247"/>
      <c r="GF120" s="4"/>
      <c r="GG120" s="4"/>
      <c r="GH120" s="4"/>
      <c r="GI120" s="4"/>
      <c r="GJ120" s="4"/>
      <c r="GK120" s="4"/>
      <c r="GL120" s="4"/>
      <c r="GM120" s="4"/>
      <c r="GN120" s="4"/>
      <c r="GO120" s="4"/>
      <c r="GP120" s="4"/>
      <c r="GQ120" s="4"/>
      <c r="GR120" s="4"/>
      <c r="GS120" s="4"/>
      <c r="GT120" s="4"/>
      <c r="GU120" s="4"/>
      <c r="GV120" s="4"/>
      <c r="GW120" s="4"/>
      <c r="GX120" s="4"/>
      <c r="GY120" s="4"/>
      <c r="GZ120" s="4"/>
      <c r="HA120" s="4"/>
      <c r="HB120" s="4"/>
      <c r="HC120" s="4"/>
      <c r="HD120" s="4"/>
      <c r="HE120" s="4"/>
      <c r="HF120" s="4"/>
      <c r="HG120" s="4"/>
      <c r="HH120" s="4"/>
      <c r="HI120" s="4"/>
      <c r="HJ120" s="4"/>
      <c r="HK120" s="4"/>
      <c r="HL120" s="4"/>
      <c r="HM120" s="4"/>
      <c r="HN120" s="4"/>
      <c r="HO120" s="4"/>
      <c r="HP120" s="4"/>
      <c r="HQ120" s="4"/>
      <c r="HR120" s="4"/>
      <c r="HS120" s="4"/>
      <c r="HT120" s="4"/>
      <c r="HU120" s="4"/>
      <c r="HV120" s="4"/>
      <c r="HW120" s="4"/>
      <c r="HX120" s="4"/>
      <c r="HY120" s="4"/>
      <c r="HZ120" s="4"/>
      <c r="IA120" s="4"/>
      <c r="IB120" s="4"/>
      <c r="IC120" s="4"/>
      <c r="ID120" s="4"/>
      <c r="IE120" s="4"/>
      <c r="IF120" s="4"/>
      <c r="IG120" s="4"/>
      <c r="IH120" s="4"/>
      <c r="II120" s="4"/>
    </row>
    <row r="121" spans="1:243" ht="15" customHeight="1">
      <c r="A121" s="72"/>
      <c r="B121" s="72"/>
      <c r="C121" s="72"/>
      <c r="D121" s="88"/>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4"/>
      <c r="BB121" s="4"/>
      <c r="BC121" s="4"/>
      <c r="BD121" s="4"/>
      <c r="BE121" s="4"/>
      <c r="BF121" s="4"/>
      <c r="BG121" s="4"/>
      <c r="BH121" s="4"/>
      <c r="BI121" s="4"/>
      <c r="BJ121" s="4"/>
      <c r="BK121" s="4"/>
      <c r="BL121" s="4"/>
      <c r="BM121" s="4"/>
      <c r="BN121" s="4"/>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c r="DC121" s="4"/>
      <c r="DD121" s="4"/>
      <c r="DE121" s="4"/>
      <c r="DF121" s="4"/>
      <c r="DG121" s="4"/>
      <c r="DH121" s="4"/>
      <c r="DI121" s="4"/>
      <c r="DJ121" s="4"/>
      <c r="DK121" s="4"/>
      <c r="DL121" s="4"/>
      <c r="DM121" s="4"/>
      <c r="DN121" s="4"/>
      <c r="DO121" s="4"/>
      <c r="DP121" s="4"/>
      <c r="DQ121" s="4"/>
      <c r="DR121" s="4"/>
      <c r="DS121" s="4"/>
      <c r="DT121" s="4"/>
      <c r="DU121" s="4"/>
      <c r="DV121" s="4"/>
      <c r="DW121" s="4"/>
      <c r="DX121" s="4"/>
      <c r="DY121" s="4"/>
      <c r="DZ121" s="4"/>
      <c r="EA121" s="4"/>
      <c r="EB121" s="4"/>
      <c r="EC121" s="4"/>
      <c r="ED121" s="4"/>
      <c r="EE121" s="4"/>
      <c r="EF121" s="4"/>
      <c r="EG121" s="4"/>
      <c r="EH121" s="4"/>
      <c r="EI121" s="4"/>
      <c r="EJ121" s="4"/>
      <c r="EK121" s="4"/>
      <c r="EL121" s="4"/>
      <c r="EM121" s="4"/>
      <c r="EN121" s="4"/>
      <c r="EO121" s="4"/>
      <c r="EP121" s="4"/>
      <c r="EQ121" s="4"/>
      <c r="ER121" s="4"/>
      <c r="ES121" s="4"/>
      <c r="ET121" s="4"/>
      <c r="EU121" s="4"/>
      <c r="EV121" s="4"/>
      <c r="EW121" s="4"/>
      <c r="EX121" s="4"/>
      <c r="EY121" s="4"/>
      <c r="EZ121" s="4"/>
      <c r="FA121" s="4"/>
      <c r="FB121" s="4"/>
      <c r="FC121" s="4"/>
      <c r="FD121" s="4"/>
      <c r="FE121" s="4"/>
      <c r="FF121" s="4"/>
      <c r="FG121" s="4"/>
      <c r="FH121" s="4"/>
      <c r="FI121" s="4"/>
      <c r="FJ121" s="4"/>
      <c r="FK121" s="4"/>
      <c r="FL121" s="4"/>
      <c r="FM121" s="4"/>
      <c r="FN121" s="4"/>
      <c r="FO121" s="4"/>
      <c r="FP121" s="4"/>
      <c r="FQ121" s="4"/>
      <c r="FR121" s="4"/>
      <c r="FS121" s="4"/>
      <c r="FT121" s="4"/>
      <c r="FU121" s="4"/>
      <c r="FV121" s="4"/>
      <c r="FW121" s="4"/>
      <c r="FX121" s="4"/>
      <c r="FY121" s="4"/>
      <c r="FZ121" s="4"/>
      <c r="GA121" s="4"/>
      <c r="GB121" s="4"/>
      <c r="GC121" s="4"/>
      <c r="GD121" s="4"/>
      <c r="GE121" s="247"/>
      <c r="GF121" s="4"/>
      <c r="GG121" s="4"/>
      <c r="GH121" s="4"/>
      <c r="GI121" s="4"/>
      <c r="GJ121" s="4"/>
      <c r="GK121" s="4"/>
      <c r="GL121" s="4"/>
      <c r="GM121" s="4"/>
      <c r="GN121" s="4"/>
      <c r="GO121" s="4"/>
      <c r="GP121" s="4"/>
      <c r="GQ121" s="4"/>
      <c r="GR121" s="4"/>
      <c r="GS121" s="4"/>
      <c r="GT121" s="4"/>
      <c r="GU121" s="4"/>
      <c r="GV121" s="4"/>
      <c r="GW121" s="4"/>
      <c r="GX121" s="4"/>
      <c r="GY121" s="4"/>
      <c r="GZ121" s="4"/>
      <c r="HA121" s="4"/>
      <c r="HB121" s="4"/>
      <c r="HC121" s="4"/>
      <c r="HD121" s="4"/>
      <c r="HE121" s="4"/>
      <c r="HF121" s="4"/>
      <c r="HG121" s="4"/>
      <c r="HH121" s="4"/>
      <c r="HI121" s="4"/>
      <c r="HJ121" s="4"/>
      <c r="HK121" s="4"/>
      <c r="HL121" s="4"/>
      <c r="HM121" s="4"/>
      <c r="HN121" s="4"/>
      <c r="HO121" s="4"/>
      <c r="HP121" s="4"/>
      <c r="HQ121" s="4"/>
      <c r="HR121" s="4"/>
      <c r="HS121" s="4"/>
      <c r="HT121" s="4"/>
      <c r="HU121" s="4"/>
      <c r="HV121" s="4"/>
      <c r="HW121" s="4"/>
      <c r="HX121" s="4"/>
      <c r="HY121" s="4"/>
      <c r="HZ121" s="4"/>
      <c r="IA121" s="4"/>
      <c r="IB121" s="4"/>
      <c r="IC121" s="4"/>
      <c r="ID121" s="4"/>
      <c r="IE121" s="4"/>
      <c r="IF121" s="4"/>
      <c r="IG121" s="4"/>
      <c r="IH121" s="4"/>
      <c r="II121" s="4"/>
    </row>
    <row r="122" spans="1:243" ht="15" customHeight="1">
      <c r="A122" s="72"/>
      <c r="B122" s="72"/>
      <c r="C122" s="72"/>
      <c r="D122" s="88"/>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4"/>
      <c r="BB122" s="4"/>
      <c r="BC122" s="4"/>
      <c r="BD122" s="4"/>
      <c r="BE122" s="4"/>
      <c r="BF122" s="4"/>
      <c r="BG122" s="4"/>
      <c r="BH122" s="4"/>
      <c r="BI122" s="4"/>
      <c r="BJ122" s="4"/>
      <c r="BK122" s="4"/>
      <c r="BL122" s="4"/>
      <c r="BM122" s="4"/>
      <c r="BN122" s="4"/>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c r="DC122" s="4"/>
      <c r="DD122" s="4"/>
      <c r="DE122" s="4"/>
      <c r="DF122" s="4"/>
      <c r="DG122" s="4"/>
      <c r="DH122" s="4"/>
      <c r="DI122" s="4"/>
      <c r="DJ122" s="4"/>
      <c r="DK122" s="4"/>
      <c r="DL122" s="4"/>
      <c r="DM122" s="4"/>
      <c r="DN122" s="4"/>
      <c r="DO122" s="4"/>
      <c r="DP122" s="4"/>
      <c r="DQ122" s="4"/>
      <c r="DR122" s="4"/>
      <c r="DS122" s="4"/>
      <c r="DT122" s="4"/>
      <c r="DU122" s="4"/>
      <c r="DV122" s="4"/>
      <c r="DW122" s="4"/>
      <c r="DX122" s="4"/>
      <c r="DY122" s="4"/>
      <c r="DZ122" s="4"/>
      <c r="EA122" s="4"/>
      <c r="EB122" s="4"/>
      <c r="EC122" s="4"/>
      <c r="ED122" s="4"/>
      <c r="EE122" s="4"/>
      <c r="EF122" s="4"/>
      <c r="EG122" s="4"/>
      <c r="EH122" s="4"/>
      <c r="EI122" s="4"/>
      <c r="EJ122" s="4"/>
      <c r="EK122" s="4"/>
      <c r="EL122" s="4"/>
      <c r="EM122" s="4"/>
      <c r="EN122" s="4"/>
      <c r="EO122" s="4"/>
      <c r="EP122" s="4"/>
      <c r="EQ122" s="4"/>
      <c r="ER122" s="4"/>
      <c r="ES122" s="4"/>
      <c r="ET122" s="4"/>
      <c r="EU122" s="4"/>
      <c r="EV122" s="4"/>
      <c r="EW122" s="4"/>
      <c r="EX122" s="4"/>
      <c r="EY122" s="4"/>
      <c r="EZ122" s="4"/>
      <c r="FA122" s="4"/>
      <c r="FB122" s="4"/>
      <c r="FC122" s="4"/>
      <c r="FD122" s="4"/>
      <c r="FE122" s="4"/>
      <c r="FF122" s="4"/>
      <c r="FG122" s="4"/>
      <c r="FH122" s="4"/>
      <c r="FI122" s="4"/>
      <c r="FJ122" s="4"/>
      <c r="FK122" s="4"/>
      <c r="FL122" s="4"/>
      <c r="FM122" s="4"/>
      <c r="FN122" s="4"/>
      <c r="FO122" s="4"/>
      <c r="FP122" s="4"/>
      <c r="FQ122" s="4"/>
      <c r="FR122" s="4"/>
      <c r="FS122" s="4"/>
      <c r="FT122" s="4"/>
      <c r="FU122" s="4"/>
      <c r="FV122" s="4"/>
      <c r="FW122" s="4"/>
      <c r="FX122" s="4"/>
      <c r="FY122" s="4"/>
      <c r="FZ122" s="4"/>
      <c r="GA122" s="4"/>
      <c r="GB122" s="4"/>
      <c r="GC122" s="4"/>
      <c r="GD122" s="4"/>
      <c r="GE122" s="247"/>
      <c r="GF122" s="4"/>
      <c r="GG122" s="4"/>
      <c r="GH122" s="4"/>
      <c r="GI122" s="4"/>
      <c r="GJ122" s="4"/>
      <c r="GK122" s="4"/>
      <c r="GL122" s="4"/>
      <c r="GM122" s="4"/>
      <c r="GN122" s="4"/>
      <c r="GO122" s="4"/>
      <c r="GP122" s="4"/>
      <c r="GQ122" s="4"/>
      <c r="GR122" s="4"/>
      <c r="GS122" s="4"/>
      <c r="GT122" s="4"/>
      <c r="GU122" s="4"/>
      <c r="GV122" s="4"/>
      <c r="GW122" s="4"/>
      <c r="GX122" s="4"/>
      <c r="GY122" s="4"/>
      <c r="GZ122" s="4"/>
      <c r="HA122" s="4"/>
      <c r="HB122" s="4"/>
      <c r="HC122" s="4"/>
      <c r="HD122" s="4"/>
      <c r="HE122" s="4"/>
      <c r="HF122" s="4"/>
      <c r="HG122" s="4"/>
      <c r="HH122" s="4"/>
      <c r="HI122" s="4"/>
      <c r="HJ122" s="4"/>
      <c r="HK122" s="4"/>
      <c r="HL122" s="4"/>
      <c r="HM122" s="4"/>
      <c r="HN122" s="4"/>
      <c r="HO122" s="4"/>
      <c r="HP122" s="4"/>
      <c r="HQ122" s="4"/>
      <c r="HR122" s="4"/>
      <c r="HS122" s="4"/>
      <c r="HT122" s="4"/>
      <c r="HU122" s="4"/>
      <c r="HV122" s="4"/>
      <c r="HW122" s="4"/>
      <c r="HX122" s="4"/>
      <c r="HY122" s="4"/>
      <c r="HZ122" s="4"/>
      <c r="IA122" s="4"/>
      <c r="IB122" s="4"/>
      <c r="IC122" s="4"/>
      <c r="ID122" s="4"/>
      <c r="IE122" s="4"/>
      <c r="IF122" s="4"/>
      <c r="IG122" s="4"/>
      <c r="IH122" s="4"/>
      <c r="II122" s="4"/>
    </row>
    <row r="123" spans="1:243" ht="15" customHeight="1">
      <c r="A123" s="72"/>
      <c r="B123" s="72"/>
      <c r="C123" s="72"/>
      <c r="D123" s="88"/>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4"/>
      <c r="BB123" s="4"/>
      <c r="BC123" s="4"/>
      <c r="BD123" s="4"/>
      <c r="BE123" s="4"/>
      <c r="BF123" s="4"/>
      <c r="BG123" s="4"/>
      <c r="BH123" s="4"/>
      <c r="BI123" s="4"/>
      <c r="BJ123" s="4"/>
      <c r="BK123" s="4"/>
      <c r="BL123" s="4"/>
      <c r="BM123" s="4"/>
      <c r="BN123" s="4"/>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c r="DC123" s="4"/>
      <c r="DD123" s="4"/>
      <c r="DE123" s="4"/>
      <c r="DF123" s="4"/>
      <c r="DG123" s="4"/>
      <c r="DH123" s="4"/>
      <c r="DI123" s="4"/>
      <c r="DJ123" s="4"/>
      <c r="DK123" s="4"/>
      <c r="DL123" s="4"/>
      <c r="DM123" s="4"/>
      <c r="DN123" s="4"/>
      <c r="DO123" s="4"/>
      <c r="DP123" s="4"/>
      <c r="DQ123" s="4"/>
      <c r="DR123" s="4"/>
      <c r="DS123" s="4"/>
      <c r="DT123" s="4"/>
      <c r="DU123" s="4"/>
      <c r="DV123" s="4"/>
      <c r="DW123" s="4"/>
      <c r="DX123" s="4"/>
      <c r="DY123" s="4"/>
      <c r="DZ123" s="4"/>
      <c r="EA123" s="4"/>
      <c r="EB123" s="4"/>
      <c r="EC123" s="4"/>
      <c r="ED123" s="4"/>
      <c r="EE123" s="4"/>
      <c r="EF123" s="4"/>
      <c r="EG123" s="4"/>
      <c r="EH123" s="4"/>
      <c r="EI123" s="4"/>
      <c r="EJ123" s="4"/>
      <c r="EK123" s="4"/>
      <c r="EL123" s="4"/>
      <c r="EM123" s="4"/>
      <c r="EN123" s="4"/>
      <c r="EO123" s="4"/>
      <c r="EP123" s="4"/>
      <c r="EQ123" s="4"/>
      <c r="ER123" s="4"/>
      <c r="ES123" s="4"/>
      <c r="ET123" s="4"/>
      <c r="EU123" s="4"/>
      <c r="EV123" s="4"/>
      <c r="EW123" s="4"/>
      <c r="EX123" s="4"/>
      <c r="EY123" s="4"/>
      <c r="EZ123" s="4"/>
      <c r="FA123" s="4"/>
      <c r="FB123" s="4"/>
      <c r="FC123" s="4"/>
      <c r="FD123" s="4"/>
      <c r="FE123" s="4"/>
      <c r="FF123" s="4"/>
      <c r="FG123" s="4"/>
      <c r="FH123" s="4"/>
      <c r="FI123" s="4"/>
      <c r="FJ123" s="4"/>
      <c r="FK123" s="4"/>
      <c r="FL123" s="4"/>
      <c r="FM123" s="4"/>
      <c r="FN123" s="4"/>
      <c r="FO123" s="4"/>
      <c r="FP123" s="4"/>
      <c r="FQ123" s="4"/>
      <c r="FR123" s="4"/>
      <c r="FS123" s="4"/>
      <c r="FT123" s="4"/>
      <c r="FU123" s="4"/>
      <c r="FV123" s="4"/>
      <c r="FW123" s="4"/>
      <c r="FX123" s="4"/>
      <c r="FY123" s="4"/>
      <c r="FZ123" s="4"/>
      <c r="GA123" s="4"/>
      <c r="GB123" s="4"/>
      <c r="GC123" s="4"/>
      <c r="GD123" s="4"/>
      <c r="GE123" s="247"/>
      <c r="GF123" s="4"/>
      <c r="GG123" s="4"/>
      <c r="GH123" s="4"/>
      <c r="GI123" s="4"/>
      <c r="GJ123" s="4"/>
      <c r="GK123" s="4"/>
      <c r="GL123" s="4"/>
      <c r="GM123" s="4"/>
      <c r="GN123" s="4"/>
      <c r="GO123" s="4"/>
      <c r="GP123" s="4"/>
      <c r="GQ123" s="4"/>
      <c r="GR123" s="4"/>
      <c r="GS123" s="4"/>
      <c r="GT123" s="4"/>
      <c r="GU123" s="4"/>
      <c r="GV123" s="4"/>
      <c r="GW123" s="4"/>
      <c r="GX123" s="4"/>
      <c r="GY123" s="4"/>
      <c r="GZ123" s="4"/>
      <c r="HA123" s="4"/>
      <c r="HB123" s="4"/>
      <c r="HC123" s="4"/>
      <c r="HD123" s="4"/>
      <c r="HE123" s="4"/>
      <c r="HF123" s="4"/>
      <c r="HG123" s="4"/>
      <c r="HH123" s="4"/>
      <c r="HI123" s="4"/>
      <c r="HJ123" s="4"/>
      <c r="HK123" s="4"/>
      <c r="HL123" s="4"/>
      <c r="HM123" s="4"/>
      <c r="HN123" s="4"/>
      <c r="HO123" s="4"/>
      <c r="HP123" s="4"/>
      <c r="HQ123" s="4"/>
      <c r="HR123" s="4"/>
      <c r="HS123" s="4"/>
      <c r="HT123" s="4"/>
      <c r="HU123" s="4"/>
      <c r="HV123" s="4"/>
      <c r="HW123" s="4"/>
      <c r="HX123" s="4"/>
      <c r="HY123" s="4"/>
      <c r="HZ123" s="4"/>
      <c r="IA123" s="4"/>
      <c r="IB123" s="4"/>
      <c r="IC123" s="4"/>
      <c r="ID123" s="4"/>
      <c r="IE123" s="4"/>
      <c r="IF123" s="4"/>
      <c r="IG123" s="4"/>
      <c r="IH123" s="4"/>
      <c r="II123" s="4"/>
    </row>
    <row r="124" spans="1:243" ht="15" customHeight="1">
      <c r="A124" s="72"/>
      <c r="B124" s="72"/>
      <c r="C124" s="72"/>
      <c r="D124" s="88"/>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c r="DC124" s="4"/>
      <c r="DD124" s="4"/>
      <c r="DE124" s="4"/>
      <c r="DF124" s="4"/>
      <c r="DG124" s="4"/>
      <c r="DH124" s="4"/>
      <c r="DI124" s="4"/>
      <c r="DJ124" s="4"/>
      <c r="DK124" s="4"/>
      <c r="DL124" s="4"/>
      <c r="DM124" s="4"/>
      <c r="DN124" s="4"/>
      <c r="DO124" s="4"/>
      <c r="DP124" s="4"/>
      <c r="DQ124" s="4"/>
      <c r="DR124" s="4"/>
      <c r="DS124" s="4"/>
      <c r="DT124" s="4"/>
      <c r="DU124" s="4"/>
      <c r="DV124" s="4"/>
      <c r="DW124" s="4"/>
      <c r="DX124" s="4"/>
      <c r="DY124" s="4"/>
      <c r="DZ124" s="4"/>
      <c r="EA124" s="4"/>
      <c r="EB124" s="4"/>
      <c r="EC124" s="4"/>
      <c r="ED124" s="4"/>
      <c r="EE124" s="4"/>
      <c r="EF124" s="4"/>
      <c r="EG124" s="4"/>
      <c r="EH124" s="4"/>
      <c r="EI124" s="4"/>
      <c r="EJ124" s="4"/>
      <c r="EK124" s="4"/>
      <c r="EL124" s="4"/>
      <c r="EM124" s="4"/>
      <c r="EN124" s="4"/>
      <c r="EO124" s="4"/>
      <c r="EP124" s="4"/>
      <c r="EQ124" s="4"/>
      <c r="ER124" s="4"/>
      <c r="ES124" s="4"/>
      <c r="ET124" s="4"/>
      <c r="EU124" s="4"/>
      <c r="EV124" s="4"/>
      <c r="EW124" s="4"/>
      <c r="EX124" s="4"/>
      <c r="EY124" s="4"/>
      <c r="EZ124" s="4"/>
      <c r="FA124" s="4"/>
      <c r="FB124" s="4"/>
      <c r="FC124" s="4"/>
      <c r="FD124" s="4"/>
      <c r="FE124" s="4"/>
      <c r="FF124" s="4"/>
      <c r="FG124" s="4"/>
      <c r="FH124" s="4"/>
      <c r="FI124" s="4"/>
      <c r="FJ124" s="4"/>
      <c r="FK124" s="4"/>
      <c r="FL124" s="4"/>
      <c r="FM124" s="4"/>
      <c r="FN124" s="4"/>
      <c r="FO124" s="4"/>
      <c r="FP124" s="4"/>
      <c r="FQ124" s="4"/>
      <c r="FR124" s="4"/>
      <c r="FS124" s="4"/>
      <c r="FT124" s="4"/>
      <c r="FU124" s="4"/>
      <c r="FV124" s="4"/>
      <c r="FW124" s="4"/>
      <c r="FX124" s="4"/>
      <c r="FY124" s="4"/>
      <c r="FZ124" s="4"/>
      <c r="GA124" s="4"/>
      <c r="GB124" s="4"/>
      <c r="GC124" s="4"/>
      <c r="GD124" s="4"/>
      <c r="GE124" s="247"/>
      <c r="GF124" s="4"/>
      <c r="GG124" s="4"/>
      <c r="GH124" s="4"/>
      <c r="GI124" s="4"/>
      <c r="GJ124" s="4"/>
      <c r="GK124" s="4"/>
      <c r="GL124" s="4"/>
      <c r="GM124" s="4"/>
      <c r="GN124" s="4"/>
      <c r="GO124" s="4"/>
      <c r="GP124" s="4"/>
      <c r="GQ124" s="4"/>
      <c r="GR124" s="4"/>
      <c r="GS124" s="4"/>
      <c r="GT124" s="4"/>
      <c r="GU124" s="4"/>
      <c r="GV124" s="4"/>
      <c r="GW124" s="4"/>
      <c r="GX124" s="4"/>
      <c r="GY124" s="4"/>
      <c r="GZ124" s="4"/>
      <c r="HA124" s="4"/>
      <c r="HB124" s="4"/>
      <c r="HC124" s="4"/>
      <c r="HD124" s="4"/>
      <c r="HE124" s="4"/>
      <c r="HF124" s="4"/>
      <c r="HG124" s="4"/>
      <c r="HH124" s="4"/>
      <c r="HI124" s="4"/>
      <c r="HJ124" s="4"/>
      <c r="HK124" s="4"/>
      <c r="HL124" s="4"/>
      <c r="HM124" s="4"/>
      <c r="HN124" s="4"/>
      <c r="HO124" s="4"/>
      <c r="HP124" s="4"/>
      <c r="HQ124" s="4"/>
      <c r="HR124" s="4"/>
      <c r="HS124" s="4"/>
      <c r="HT124" s="4"/>
      <c r="HU124" s="4"/>
      <c r="HV124" s="4"/>
      <c r="HW124" s="4"/>
      <c r="HX124" s="4"/>
      <c r="HY124" s="4"/>
      <c r="HZ124" s="4"/>
      <c r="IA124" s="4"/>
      <c r="IB124" s="4"/>
      <c r="IC124" s="4"/>
      <c r="ID124" s="4"/>
      <c r="IE124" s="4"/>
      <c r="IF124" s="4"/>
      <c r="IG124" s="4"/>
      <c r="IH124" s="4"/>
      <c r="II124" s="4"/>
    </row>
    <row r="125" spans="1:243" ht="15" customHeight="1">
      <c r="A125" s="72"/>
      <c r="B125" s="72"/>
      <c r="C125" s="72"/>
      <c r="D125" s="88"/>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4"/>
      <c r="EH125" s="4"/>
      <c r="EI125" s="4"/>
      <c r="EJ125" s="4"/>
      <c r="EK125" s="4"/>
      <c r="EL125" s="4"/>
      <c r="EM125" s="4"/>
      <c r="EN125" s="4"/>
      <c r="EO125" s="4"/>
      <c r="EP125" s="4"/>
      <c r="EQ125" s="4"/>
      <c r="ER125" s="4"/>
      <c r="ES125" s="4"/>
      <c r="ET125" s="4"/>
      <c r="EU125" s="4"/>
      <c r="EV125" s="4"/>
      <c r="EW125" s="4"/>
      <c r="EX125" s="4"/>
      <c r="EY125" s="4"/>
      <c r="EZ125" s="4"/>
      <c r="FA125" s="4"/>
      <c r="FB125" s="4"/>
      <c r="FC125" s="4"/>
      <c r="FD125" s="4"/>
      <c r="FE125" s="4"/>
      <c r="FF125" s="4"/>
      <c r="FG125" s="4"/>
      <c r="FH125" s="4"/>
      <c r="FI125" s="4"/>
      <c r="FJ125" s="4"/>
      <c r="FK125" s="4"/>
      <c r="FL125" s="4"/>
      <c r="FM125" s="4"/>
      <c r="FN125" s="4"/>
      <c r="FO125" s="4"/>
      <c r="FP125" s="4"/>
      <c r="FQ125" s="4"/>
      <c r="FR125" s="4"/>
      <c r="FS125" s="4"/>
      <c r="FT125" s="4"/>
      <c r="FU125" s="4"/>
      <c r="FV125" s="4"/>
      <c r="FW125" s="4"/>
      <c r="FX125" s="4"/>
      <c r="FY125" s="4"/>
      <c r="FZ125" s="4"/>
      <c r="GA125" s="4"/>
      <c r="GB125" s="4"/>
      <c r="GC125" s="4"/>
      <c r="GD125" s="4"/>
      <c r="GE125" s="247"/>
      <c r="GF125" s="4"/>
      <c r="GG125" s="4"/>
      <c r="GH125" s="4"/>
      <c r="GI125" s="4"/>
      <c r="GJ125" s="4"/>
      <c r="GK125" s="4"/>
      <c r="GL125" s="4"/>
      <c r="GM125" s="4"/>
      <c r="GN125" s="4"/>
      <c r="GO125" s="4"/>
      <c r="GP125" s="4"/>
      <c r="GQ125" s="4"/>
      <c r="GR125" s="4"/>
      <c r="GS125" s="4"/>
      <c r="GT125" s="4"/>
      <c r="GU125" s="4"/>
      <c r="GV125" s="4"/>
      <c r="GW125" s="4"/>
      <c r="GX125" s="4"/>
      <c r="GY125" s="4"/>
      <c r="GZ125" s="4"/>
      <c r="HA125" s="4"/>
      <c r="HB125" s="4"/>
      <c r="HC125" s="4"/>
      <c r="HD125" s="4"/>
      <c r="HE125" s="4"/>
      <c r="HF125" s="4"/>
      <c r="HG125" s="4"/>
      <c r="HH125" s="4"/>
      <c r="HI125" s="4"/>
      <c r="HJ125" s="4"/>
      <c r="HK125" s="4"/>
      <c r="HL125" s="4"/>
      <c r="HM125" s="4"/>
      <c r="HN125" s="4"/>
      <c r="HO125" s="4"/>
      <c r="HP125" s="4"/>
      <c r="HQ125" s="4"/>
      <c r="HR125" s="4"/>
      <c r="HS125" s="4"/>
      <c r="HT125" s="4"/>
      <c r="HU125" s="4"/>
      <c r="HV125" s="4"/>
      <c r="HW125" s="4"/>
      <c r="HX125" s="4"/>
      <c r="HY125" s="4"/>
      <c r="HZ125" s="4"/>
      <c r="IA125" s="4"/>
      <c r="IB125" s="4"/>
      <c r="IC125" s="4"/>
      <c r="ID125" s="4"/>
      <c r="IE125" s="4"/>
      <c r="IF125" s="4"/>
      <c r="IG125" s="4"/>
      <c r="IH125" s="4"/>
      <c r="II125" s="4"/>
    </row>
    <row r="126" spans="1:243" ht="15" customHeight="1">
      <c r="A126" s="72"/>
      <c r="B126" s="72"/>
      <c r="C126" s="72"/>
      <c r="D126" s="88"/>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c r="DC126" s="4"/>
      <c r="DD126" s="4"/>
      <c r="DE126" s="4"/>
      <c r="DF126" s="4"/>
      <c r="DG126" s="4"/>
      <c r="DH126" s="4"/>
      <c r="DI126" s="4"/>
      <c r="DJ126" s="4"/>
      <c r="DK126" s="4"/>
      <c r="DL126" s="4"/>
      <c r="DM126" s="4"/>
      <c r="DN126" s="4"/>
      <c r="DO126" s="4"/>
      <c r="DP126" s="4"/>
      <c r="DQ126" s="4"/>
      <c r="DR126" s="4"/>
      <c r="DS126" s="4"/>
      <c r="DT126" s="4"/>
      <c r="DU126" s="4"/>
      <c r="DV126" s="4"/>
      <c r="DW126" s="4"/>
      <c r="DX126" s="4"/>
      <c r="DY126" s="4"/>
      <c r="DZ126" s="4"/>
      <c r="EA126" s="4"/>
      <c r="EB126" s="4"/>
      <c r="EC126" s="4"/>
      <c r="ED126" s="4"/>
      <c r="EE126" s="4"/>
      <c r="EF126" s="4"/>
      <c r="EG126" s="4"/>
      <c r="EH126" s="4"/>
      <c r="EI126" s="4"/>
      <c r="EJ126" s="4"/>
      <c r="EK126" s="4"/>
      <c r="EL126" s="4"/>
      <c r="EM126" s="4"/>
      <c r="EN126" s="4"/>
      <c r="EO126" s="4"/>
      <c r="EP126" s="4"/>
      <c r="EQ126" s="4"/>
      <c r="ER126" s="4"/>
      <c r="ES126" s="4"/>
      <c r="ET126" s="4"/>
      <c r="EU126" s="4"/>
      <c r="EV126" s="4"/>
      <c r="EW126" s="4"/>
      <c r="EX126" s="4"/>
      <c r="EY126" s="4"/>
      <c r="EZ126" s="4"/>
      <c r="FA126" s="4"/>
      <c r="FB126" s="4"/>
      <c r="FC126" s="4"/>
      <c r="FD126" s="4"/>
      <c r="FE126" s="4"/>
      <c r="FF126" s="4"/>
      <c r="FG126" s="4"/>
      <c r="FH126" s="4"/>
      <c r="FI126" s="4"/>
      <c r="FJ126" s="4"/>
      <c r="FK126" s="4"/>
      <c r="FL126" s="4"/>
      <c r="FM126" s="4"/>
      <c r="FN126" s="4"/>
      <c r="FO126" s="4"/>
      <c r="FP126" s="4"/>
      <c r="FQ126" s="4"/>
      <c r="FR126" s="4"/>
      <c r="FS126" s="4"/>
      <c r="FT126" s="4"/>
      <c r="FU126" s="4"/>
      <c r="FV126" s="4"/>
      <c r="FW126" s="4"/>
      <c r="FX126" s="4"/>
      <c r="FY126" s="4"/>
      <c r="FZ126" s="4"/>
      <c r="GA126" s="4"/>
      <c r="GB126" s="4"/>
      <c r="GC126" s="4"/>
      <c r="GD126" s="4"/>
      <c r="GE126" s="247"/>
      <c r="GF126" s="4"/>
      <c r="GG126" s="4"/>
      <c r="GH126" s="4"/>
      <c r="GI126" s="4"/>
      <c r="GJ126" s="4"/>
      <c r="GK126" s="4"/>
      <c r="GL126" s="4"/>
      <c r="GM126" s="4"/>
      <c r="GN126" s="4"/>
      <c r="GO126" s="4"/>
      <c r="GP126" s="4"/>
      <c r="GQ126" s="4"/>
      <c r="GR126" s="4"/>
      <c r="GS126" s="4"/>
      <c r="GT126" s="4"/>
      <c r="GU126" s="4"/>
      <c r="GV126" s="4"/>
      <c r="GW126" s="4"/>
      <c r="GX126" s="4"/>
      <c r="GY126" s="4"/>
      <c r="GZ126" s="4"/>
      <c r="HA126" s="4"/>
      <c r="HB126" s="4"/>
      <c r="HC126" s="4"/>
      <c r="HD126" s="4"/>
      <c r="HE126" s="4"/>
      <c r="HF126" s="4"/>
      <c r="HG126" s="4"/>
      <c r="HH126" s="4"/>
      <c r="HI126" s="4"/>
      <c r="HJ126" s="4"/>
      <c r="HK126" s="4"/>
      <c r="HL126" s="4"/>
      <c r="HM126" s="4"/>
      <c r="HN126" s="4"/>
      <c r="HO126" s="4"/>
      <c r="HP126" s="4"/>
      <c r="HQ126" s="4"/>
      <c r="HR126" s="4"/>
      <c r="HS126" s="4"/>
      <c r="HT126" s="4"/>
      <c r="HU126" s="4"/>
      <c r="HV126" s="4"/>
      <c r="HW126" s="4"/>
      <c r="HX126" s="4"/>
      <c r="HY126" s="4"/>
      <c r="HZ126" s="4"/>
      <c r="IA126" s="4"/>
      <c r="IB126" s="4"/>
      <c r="IC126" s="4"/>
      <c r="ID126" s="4"/>
      <c r="IE126" s="4"/>
      <c r="IF126" s="4"/>
      <c r="IG126" s="4"/>
      <c r="IH126" s="4"/>
      <c r="II126" s="4"/>
    </row>
    <row r="127" spans="1:243" ht="15" customHeight="1">
      <c r="A127" s="72"/>
      <c r="B127" s="72"/>
      <c r="C127" s="72"/>
      <c r="D127" s="88"/>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c r="DC127" s="4"/>
      <c r="DD127" s="4"/>
      <c r="DE127" s="4"/>
      <c r="DF127" s="4"/>
      <c r="DG127" s="4"/>
      <c r="DH127" s="4"/>
      <c r="DI127" s="4"/>
      <c r="DJ127" s="4"/>
      <c r="DK127" s="4"/>
      <c r="DL127" s="4"/>
      <c r="DM127" s="4"/>
      <c r="DN127" s="4"/>
      <c r="DO127" s="4"/>
      <c r="DP127" s="4"/>
      <c r="DQ127" s="4"/>
      <c r="DR127" s="4"/>
      <c r="DS127" s="4"/>
      <c r="DT127" s="4"/>
      <c r="DU127" s="4"/>
      <c r="DV127" s="4"/>
      <c r="DW127" s="4"/>
      <c r="DX127" s="4"/>
      <c r="DY127" s="4"/>
      <c r="DZ127" s="4"/>
      <c r="EA127" s="4"/>
      <c r="EB127" s="4"/>
      <c r="EC127" s="4"/>
      <c r="ED127" s="4"/>
      <c r="EE127" s="4"/>
      <c r="EF127" s="4"/>
      <c r="EG127" s="4"/>
      <c r="EH127" s="4"/>
      <c r="EI127" s="4"/>
      <c r="EJ127" s="4"/>
      <c r="EK127" s="4"/>
      <c r="EL127" s="4"/>
      <c r="EM127" s="4"/>
      <c r="EN127" s="4"/>
      <c r="EO127" s="4"/>
      <c r="EP127" s="4"/>
      <c r="EQ127" s="4"/>
      <c r="ER127" s="4"/>
      <c r="ES127" s="4"/>
      <c r="ET127" s="4"/>
      <c r="EU127" s="4"/>
      <c r="EV127" s="4"/>
      <c r="EW127" s="4"/>
      <c r="EX127" s="4"/>
      <c r="EY127" s="4"/>
      <c r="EZ127" s="4"/>
      <c r="FA127" s="4"/>
      <c r="FB127" s="4"/>
      <c r="FC127" s="4"/>
      <c r="FD127" s="4"/>
      <c r="FE127" s="4"/>
      <c r="FF127" s="4"/>
      <c r="FG127" s="4"/>
      <c r="FH127" s="4"/>
      <c r="FI127" s="4"/>
      <c r="FJ127" s="4"/>
      <c r="FK127" s="4"/>
      <c r="FL127" s="4"/>
      <c r="FM127" s="4"/>
      <c r="FN127" s="4"/>
      <c r="FO127" s="4"/>
      <c r="FP127" s="4"/>
      <c r="FQ127" s="4"/>
      <c r="FR127" s="4"/>
      <c r="FS127" s="4"/>
      <c r="FT127" s="4"/>
      <c r="FU127" s="4"/>
      <c r="FV127" s="4"/>
      <c r="FW127" s="4"/>
      <c r="FX127" s="4"/>
      <c r="FY127" s="4"/>
      <c r="FZ127" s="4"/>
      <c r="GA127" s="4"/>
      <c r="GB127" s="4"/>
      <c r="GC127" s="4"/>
      <c r="GD127" s="4"/>
      <c r="GE127" s="247"/>
      <c r="GF127" s="4"/>
      <c r="GG127" s="4"/>
      <c r="GH127" s="4"/>
      <c r="GI127" s="4"/>
      <c r="GJ127" s="4"/>
      <c r="GK127" s="4"/>
      <c r="GL127" s="4"/>
      <c r="GM127" s="4"/>
      <c r="GN127" s="4"/>
      <c r="GO127" s="4"/>
      <c r="GP127" s="4"/>
      <c r="GQ127" s="4"/>
      <c r="GR127" s="4"/>
      <c r="GS127" s="4"/>
      <c r="GT127" s="4"/>
      <c r="GU127" s="4"/>
      <c r="GV127" s="4"/>
      <c r="GW127" s="4"/>
      <c r="GX127" s="4"/>
      <c r="GY127" s="4"/>
      <c r="GZ127" s="4"/>
      <c r="HA127" s="4"/>
      <c r="HB127" s="4"/>
      <c r="HC127" s="4"/>
      <c r="HD127" s="4"/>
      <c r="HE127" s="4"/>
      <c r="HF127" s="4"/>
      <c r="HG127" s="4"/>
      <c r="HH127" s="4"/>
      <c r="HI127" s="4"/>
      <c r="HJ127" s="4"/>
      <c r="HK127" s="4"/>
      <c r="HL127" s="4"/>
      <c r="HM127" s="4"/>
      <c r="HN127" s="4"/>
      <c r="HO127" s="4"/>
      <c r="HP127" s="4"/>
      <c r="HQ127" s="4"/>
      <c r="HR127" s="4"/>
      <c r="HS127" s="4"/>
      <c r="HT127" s="4"/>
      <c r="HU127" s="4"/>
      <c r="HV127" s="4"/>
      <c r="HW127" s="4"/>
      <c r="HX127" s="4"/>
      <c r="HY127" s="4"/>
      <c r="HZ127" s="4"/>
      <c r="IA127" s="4"/>
      <c r="IB127" s="4"/>
      <c r="IC127" s="4"/>
      <c r="ID127" s="4"/>
      <c r="IE127" s="4"/>
      <c r="IF127" s="4"/>
      <c r="IG127" s="4"/>
      <c r="IH127" s="4"/>
      <c r="II127" s="4"/>
    </row>
    <row r="128" spans="1:243" ht="15" customHeight="1">
      <c r="A128" s="72"/>
      <c r="B128" s="72"/>
      <c r="C128" s="72"/>
      <c r="D128" s="88"/>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4"/>
      <c r="BB128" s="4"/>
      <c r="BC128" s="4"/>
      <c r="BD128" s="4"/>
      <c r="BE128" s="4"/>
      <c r="BF128" s="4"/>
      <c r="BG128" s="4"/>
      <c r="BH128" s="4"/>
      <c r="BI128" s="4"/>
      <c r="BJ128" s="4"/>
      <c r="BK128" s="4"/>
      <c r="BL128" s="4"/>
      <c r="BM128" s="4"/>
      <c r="BN128" s="4"/>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c r="DC128" s="4"/>
      <c r="DD128" s="4"/>
      <c r="DE128" s="4"/>
      <c r="DF128" s="4"/>
      <c r="DG128" s="4"/>
      <c r="DH128" s="4"/>
      <c r="DI128" s="4"/>
      <c r="DJ128" s="4"/>
      <c r="DK128" s="4"/>
      <c r="DL128" s="4"/>
      <c r="DM128" s="4"/>
      <c r="DN128" s="4"/>
      <c r="DO128" s="4"/>
      <c r="DP128" s="4"/>
      <c r="DQ128" s="4"/>
      <c r="DR128" s="4"/>
      <c r="DS128" s="4"/>
      <c r="DT128" s="4"/>
      <c r="DU128" s="4"/>
      <c r="DV128" s="4"/>
      <c r="DW128" s="4"/>
      <c r="DX128" s="4"/>
      <c r="DY128" s="4"/>
      <c r="DZ128" s="4"/>
      <c r="EA128" s="4"/>
      <c r="EB128" s="4"/>
      <c r="EC128" s="4"/>
      <c r="ED128" s="4"/>
      <c r="EE128" s="4"/>
      <c r="EF128" s="4"/>
      <c r="EG128" s="4"/>
      <c r="EH128" s="4"/>
      <c r="EI128" s="4"/>
      <c r="EJ128" s="4"/>
      <c r="EK128" s="4"/>
      <c r="EL128" s="4"/>
      <c r="EM128" s="4"/>
      <c r="EN128" s="4"/>
      <c r="EO128" s="4"/>
      <c r="EP128" s="4"/>
      <c r="EQ128" s="4"/>
      <c r="ER128" s="4"/>
      <c r="ES128" s="4"/>
      <c r="ET128" s="4"/>
      <c r="EU128" s="4"/>
      <c r="EV128" s="4"/>
      <c r="EW128" s="4"/>
      <c r="EX128" s="4"/>
      <c r="EY128" s="4"/>
      <c r="EZ128" s="4"/>
      <c r="FA128" s="4"/>
      <c r="FB128" s="4"/>
      <c r="FC128" s="4"/>
      <c r="FD128" s="4"/>
      <c r="FE128" s="4"/>
      <c r="FF128" s="4"/>
      <c r="FG128" s="4"/>
      <c r="FH128" s="4"/>
      <c r="FI128" s="4"/>
      <c r="FJ128" s="4"/>
      <c r="FK128" s="4"/>
      <c r="FL128" s="4"/>
      <c r="FM128" s="4"/>
      <c r="FN128" s="4"/>
      <c r="FO128" s="4"/>
      <c r="FP128" s="4"/>
      <c r="FQ128" s="4"/>
      <c r="FR128" s="4"/>
      <c r="FS128" s="4"/>
      <c r="FT128" s="4"/>
      <c r="FU128" s="4"/>
      <c r="FV128" s="4"/>
      <c r="FW128" s="4"/>
      <c r="FX128" s="4"/>
      <c r="FY128" s="4"/>
      <c r="FZ128" s="4"/>
      <c r="GA128" s="4"/>
      <c r="GB128" s="4"/>
      <c r="GC128" s="4"/>
      <c r="GD128" s="4"/>
      <c r="GE128" s="247"/>
      <c r="GF128" s="4"/>
      <c r="GG128" s="4"/>
      <c r="GH128" s="4"/>
      <c r="GI128" s="4"/>
      <c r="GJ128" s="4"/>
      <c r="GK128" s="4"/>
      <c r="GL128" s="4"/>
      <c r="GM128" s="4"/>
      <c r="GN128" s="4"/>
      <c r="GO128" s="4"/>
      <c r="GP128" s="4"/>
      <c r="GQ128" s="4"/>
      <c r="GR128" s="4"/>
      <c r="GS128" s="4"/>
      <c r="GT128" s="4"/>
      <c r="GU128" s="4"/>
      <c r="GV128" s="4"/>
      <c r="GW128" s="4"/>
      <c r="GX128" s="4"/>
      <c r="GY128" s="4"/>
      <c r="GZ128" s="4"/>
      <c r="HA128" s="4"/>
      <c r="HB128" s="4"/>
      <c r="HC128" s="4"/>
      <c r="HD128" s="4"/>
      <c r="HE128" s="4"/>
      <c r="HF128" s="4"/>
      <c r="HG128" s="4"/>
      <c r="HH128" s="4"/>
      <c r="HI128" s="4"/>
      <c r="HJ128" s="4"/>
      <c r="HK128" s="4"/>
      <c r="HL128" s="4"/>
      <c r="HM128" s="4"/>
      <c r="HN128" s="4"/>
      <c r="HO128" s="4"/>
      <c r="HP128" s="4"/>
      <c r="HQ128" s="4"/>
      <c r="HR128" s="4"/>
      <c r="HS128" s="4"/>
      <c r="HT128" s="4"/>
      <c r="HU128" s="4"/>
      <c r="HV128" s="4"/>
      <c r="HW128" s="4"/>
      <c r="HX128" s="4"/>
      <c r="HY128" s="4"/>
      <c r="HZ128" s="4"/>
      <c r="IA128" s="4"/>
      <c r="IB128" s="4"/>
      <c r="IC128" s="4"/>
      <c r="ID128" s="4"/>
      <c r="IE128" s="4"/>
      <c r="IF128" s="4"/>
      <c r="IG128" s="4"/>
      <c r="IH128" s="4"/>
      <c r="II128" s="4"/>
    </row>
    <row r="129" spans="1:243" ht="15" customHeight="1">
      <c r="A129" s="72"/>
      <c r="B129" s="72"/>
      <c r="C129" s="72"/>
      <c r="D129" s="88"/>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4"/>
      <c r="BB129" s="4"/>
      <c r="BC129" s="4"/>
      <c r="BD129" s="4"/>
      <c r="BE129" s="4"/>
      <c r="BF129" s="4"/>
      <c r="BG129" s="4"/>
      <c r="BH129" s="4"/>
      <c r="BI129" s="4"/>
      <c r="BJ129" s="4"/>
      <c r="BK129" s="4"/>
      <c r="BL129" s="4"/>
      <c r="BM129" s="4"/>
      <c r="BN129" s="4"/>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c r="DC129" s="4"/>
      <c r="DD129" s="4"/>
      <c r="DE129" s="4"/>
      <c r="DF129" s="4"/>
      <c r="DG129" s="4"/>
      <c r="DH129" s="4"/>
      <c r="DI129" s="4"/>
      <c r="DJ129" s="4"/>
      <c r="DK129" s="4"/>
      <c r="DL129" s="4"/>
      <c r="DM129" s="4"/>
      <c r="DN129" s="4"/>
      <c r="DO129" s="4"/>
      <c r="DP129" s="4"/>
      <c r="DQ129" s="4"/>
      <c r="DR129" s="4"/>
      <c r="DS129" s="4"/>
      <c r="DT129" s="4"/>
      <c r="DU129" s="4"/>
      <c r="DV129" s="4"/>
      <c r="DW129" s="4"/>
      <c r="DX129" s="4"/>
      <c r="DY129" s="4"/>
      <c r="DZ129" s="4"/>
      <c r="EA129" s="4"/>
      <c r="EB129" s="4"/>
      <c r="EC129" s="4"/>
      <c r="ED129" s="4"/>
      <c r="EE129" s="4"/>
      <c r="EF129" s="4"/>
      <c r="EG129" s="4"/>
      <c r="EH129" s="4"/>
      <c r="EI129" s="4"/>
      <c r="EJ129" s="4"/>
      <c r="EK129" s="4"/>
      <c r="EL129" s="4"/>
      <c r="EM129" s="4"/>
      <c r="EN129" s="4"/>
      <c r="EO129" s="4"/>
      <c r="EP129" s="4"/>
      <c r="EQ129" s="4"/>
      <c r="ER129" s="4"/>
      <c r="ES129" s="4"/>
      <c r="ET129" s="4"/>
      <c r="EU129" s="4"/>
      <c r="EV129" s="4"/>
      <c r="EW129" s="4"/>
      <c r="EX129" s="4"/>
      <c r="EY129" s="4"/>
      <c r="EZ129" s="4"/>
      <c r="FA129" s="4"/>
      <c r="FB129" s="4"/>
      <c r="FC129" s="4"/>
      <c r="FD129" s="4"/>
      <c r="FE129" s="4"/>
      <c r="FF129" s="4"/>
      <c r="FG129" s="4"/>
      <c r="FH129" s="4"/>
      <c r="FI129" s="4"/>
      <c r="FJ129" s="4"/>
      <c r="FK129" s="4"/>
      <c r="FL129" s="4"/>
      <c r="FM129" s="4"/>
      <c r="FN129" s="4"/>
      <c r="FO129" s="4"/>
      <c r="FP129" s="4"/>
      <c r="FQ129" s="4"/>
      <c r="FR129" s="4"/>
      <c r="FS129" s="4"/>
      <c r="FT129" s="4"/>
      <c r="FU129" s="4"/>
      <c r="FV129" s="4"/>
      <c r="FW129" s="4"/>
      <c r="FX129" s="4"/>
      <c r="FY129" s="4"/>
      <c r="FZ129" s="4"/>
      <c r="GA129" s="4"/>
      <c r="GB129" s="4"/>
      <c r="GC129" s="4"/>
      <c r="GD129" s="4"/>
      <c r="GE129" s="247"/>
      <c r="GF129" s="4"/>
      <c r="GG129" s="4"/>
      <c r="GH129" s="4"/>
      <c r="GI129" s="4"/>
      <c r="GJ129" s="4"/>
      <c r="GK129" s="4"/>
      <c r="GL129" s="4"/>
      <c r="GM129" s="4"/>
      <c r="GN129" s="4"/>
      <c r="GO129" s="4"/>
      <c r="GP129" s="4"/>
      <c r="GQ129" s="4"/>
      <c r="GR129" s="4"/>
      <c r="GS129" s="4"/>
      <c r="GT129" s="4"/>
      <c r="GU129" s="4"/>
      <c r="GV129" s="4"/>
      <c r="GW129" s="4"/>
      <c r="GX129" s="4"/>
      <c r="GY129" s="4"/>
      <c r="GZ129" s="4"/>
      <c r="HA129" s="4"/>
      <c r="HB129" s="4"/>
      <c r="HC129" s="4"/>
      <c r="HD129" s="4"/>
      <c r="HE129" s="4"/>
      <c r="HF129" s="4"/>
      <c r="HG129" s="4"/>
      <c r="HH129" s="4"/>
      <c r="HI129" s="4"/>
      <c r="HJ129" s="4"/>
      <c r="HK129" s="4"/>
      <c r="HL129" s="4"/>
      <c r="HM129" s="4"/>
      <c r="HN129" s="4"/>
      <c r="HO129" s="4"/>
      <c r="HP129" s="4"/>
      <c r="HQ129" s="4"/>
      <c r="HR129" s="4"/>
      <c r="HS129" s="4"/>
      <c r="HT129" s="4"/>
      <c r="HU129" s="4"/>
      <c r="HV129" s="4"/>
      <c r="HW129" s="4"/>
      <c r="HX129" s="4"/>
      <c r="HY129" s="4"/>
      <c r="HZ129" s="4"/>
      <c r="IA129" s="4"/>
      <c r="IB129" s="4"/>
      <c r="IC129" s="4"/>
      <c r="ID129" s="4"/>
      <c r="IE129" s="4"/>
      <c r="IF129" s="4"/>
      <c r="IG129" s="4"/>
      <c r="IH129" s="4"/>
      <c r="II129" s="4"/>
    </row>
    <row r="130" spans="1:243" ht="15" customHeight="1">
      <c r="A130" s="72"/>
      <c r="B130" s="72"/>
      <c r="C130" s="72"/>
      <c r="D130" s="88"/>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4"/>
      <c r="BB130" s="4"/>
      <c r="BC130" s="4"/>
      <c r="BD130" s="4"/>
      <c r="BE130" s="4"/>
      <c r="BF130" s="4"/>
      <c r="BG130" s="4"/>
      <c r="BH130" s="4"/>
      <c r="BI130" s="4"/>
      <c r="BJ130" s="4"/>
      <c r="BK130" s="4"/>
      <c r="BL130" s="4"/>
      <c r="BM130" s="4"/>
      <c r="BN130" s="4"/>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c r="DC130" s="4"/>
      <c r="DD130" s="4"/>
      <c r="DE130" s="4"/>
      <c r="DF130" s="4"/>
      <c r="DG130" s="4"/>
      <c r="DH130" s="4"/>
      <c r="DI130" s="4"/>
      <c r="DJ130" s="4"/>
      <c r="DK130" s="4"/>
      <c r="DL130" s="4"/>
      <c r="DM130" s="4"/>
      <c r="DN130" s="4"/>
      <c r="DO130" s="4"/>
      <c r="DP130" s="4"/>
      <c r="DQ130" s="4"/>
      <c r="DR130" s="4"/>
      <c r="DS130" s="4"/>
      <c r="DT130" s="4"/>
      <c r="DU130" s="4"/>
      <c r="DV130" s="4"/>
      <c r="DW130" s="4"/>
      <c r="DX130" s="4"/>
      <c r="DY130" s="4"/>
      <c r="DZ130" s="4"/>
      <c r="EA130" s="4"/>
      <c r="EB130" s="4"/>
      <c r="EC130" s="4"/>
      <c r="ED130" s="4"/>
      <c r="EE130" s="4"/>
      <c r="EF130" s="4"/>
      <c r="EG130" s="4"/>
      <c r="EH130" s="4"/>
      <c r="EI130" s="4"/>
      <c r="EJ130" s="4"/>
      <c r="EK130" s="4"/>
      <c r="EL130" s="4"/>
      <c r="EM130" s="4"/>
      <c r="EN130" s="4"/>
      <c r="EO130" s="4"/>
      <c r="EP130" s="4"/>
      <c r="EQ130" s="4"/>
      <c r="ER130" s="4"/>
      <c r="ES130" s="4"/>
      <c r="ET130" s="4"/>
      <c r="EU130" s="4"/>
      <c r="EV130" s="4"/>
      <c r="EW130" s="4"/>
      <c r="EX130" s="4"/>
      <c r="EY130" s="4"/>
      <c r="EZ130" s="4"/>
      <c r="FA130" s="4"/>
      <c r="FB130" s="4"/>
      <c r="FC130" s="4"/>
      <c r="FD130" s="4"/>
      <c r="FE130" s="4"/>
      <c r="FF130" s="4"/>
      <c r="FG130" s="4"/>
      <c r="FH130" s="4"/>
      <c r="FI130" s="4"/>
      <c r="FJ130" s="4"/>
      <c r="FK130" s="4"/>
      <c r="FL130" s="4"/>
      <c r="FM130" s="4"/>
      <c r="FN130" s="4"/>
      <c r="FO130" s="4"/>
      <c r="FP130" s="4"/>
      <c r="FQ130" s="4"/>
      <c r="FR130" s="4"/>
      <c r="FS130" s="4"/>
      <c r="FT130" s="4"/>
      <c r="FU130" s="4"/>
      <c r="FV130" s="4"/>
      <c r="FW130" s="4"/>
      <c r="FX130" s="4"/>
      <c r="FY130" s="4"/>
      <c r="FZ130" s="4"/>
      <c r="GA130" s="4"/>
      <c r="GB130" s="4"/>
      <c r="GC130" s="4"/>
      <c r="GD130" s="4"/>
      <c r="GE130" s="247"/>
      <c r="GF130" s="4"/>
      <c r="GG130" s="4"/>
      <c r="GH130" s="4"/>
      <c r="GI130" s="4"/>
      <c r="GJ130" s="4"/>
      <c r="GK130" s="4"/>
      <c r="GL130" s="4"/>
      <c r="GM130" s="4"/>
      <c r="GN130" s="4"/>
      <c r="GO130" s="4"/>
      <c r="GP130" s="4"/>
      <c r="GQ130" s="4"/>
      <c r="GR130" s="4"/>
      <c r="GS130" s="4"/>
      <c r="GT130" s="4"/>
      <c r="GU130" s="4"/>
      <c r="GV130" s="4"/>
      <c r="GW130" s="4"/>
      <c r="GX130" s="4"/>
      <c r="GY130" s="4"/>
      <c r="GZ130" s="4"/>
      <c r="HA130" s="4"/>
      <c r="HB130" s="4"/>
      <c r="HC130" s="4"/>
      <c r="HD130" s="4"/>
      <c r="HE130" s="4"/>
      <c r="HF130" s="4"/>
      <c r="HG130" s="4"/>
      <c r="HH130" s="4"/>
      <c r="HI130" s="4"/>
      <c r="HJ130" s="4"/>
      <c r="HK130" s="4"/>
      <c r="HL130" s="4"/>
      <c r="HM130" s="4"/>
      <c r="HN130" s="4"/>
      <c r="HO130" s="4"/>
      <c r="HP130" s="4"/>
      <c r="HQ130" s="4"/>
      <c r="HR130" s="4"/>
      <c r="HS130" s="4"/>
      <c r="HT130" s="4"/>
      <c r="HU130" s="4"/>
      <c r="HV130" s="4"/>
      <c r="HW130" s="4"/>
      <c r="HX130" s="4"/>
      <c r="HY130" s="4"/>
      <c r="HZ130" s="4"/>
      <c r="IA130" s="4"/>
      <c r="IB130" s="4"/>
      <c r="IC130" s="4"/>
      <c r="ID130" s="4"/>
      <c r="IE130" s="4"/>
      <c r="IF130" s="4"/>
      <c r="IG130" s="4"/>
      <c r="IH130" s="4"/>
      <c r="II130" s="4"/>
    </row>
    <row r="131" spans="1:243" ht="15" customHeight="1">
      <c r="A131" s="72"/>
      <c r="B131" s="72"/>
      <c r="C131" s="72"/>
      <c r="D131" s="88"/>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4"/>
      <c r="BB131" s="4"/>
      <c r="BC131" s="4"/>
      <c r="BD131" s="4"/>
      <c r="BE131" s="4"/>
      <c r="BF131" s="4"/>
      <c r="BG131" s="4"/>
      <c r="BH131" s="4"/>
      <c r="BI131" s="4"/>
      <c r="BJ131" s="4"/>
      <c r="BK131" s="4"/>
      <c r="BL131" s="4"/>
      <c r="BM131" s="4"/>
      <c r="BN131" s="4"/>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c r="DC131" s="4"/>
      <c r="DD131" s="4"/>
      <c r="DE131" s="4"/>
      <c r="DF131" s="4"/>
      <c r="DG131" s="4"/>
      <c r="DH131" s="4"/>
      <c r="DI131" s="4"/>
      <c r="DJ131" s="4"/>
      <c r="DK131" s="4"/>
      <c r="DL131" s="4"/>
      <c r="DM131" s="4"/>
      <c r="DN131" s="4"/>
      <c r="DO131" s="4"/>
      <c r="DP131" s="4"/>
      <c r="DQ131" s="4"/>
      <c r="DR131" s="4"/>
      <c r="DS131" s="4"/>
      <c r="DT131" s="4"/>
      <c r="DU131" s="4"/>
      <c r="DV131" s="4"/>
      <c r="DW131" s="4"/>
      <c r="DX131" s="4"/>
      <c r="DY131" s="4"/>
      <c r="DZ131" s="4"/>
      <c r="EA131" s="4"/>
      <c r="EB131" s="4"/>
      <c r="EC131" s="4"/>
      <c r="ED131" s="4"/>
      <c r="EE131" s="4"/>
      <c r="EF131" s="4"/>
      <c r="EG131" s="4"/>
      <c r="EH131" s="4"/>
      <c r="EI131" s="4"/>
      <c r="EJ131" s="4"/>
      <c r="EK131" s="4"/>
      <c r="EL131" s="4"/>
      <c r="EM131" s="4"/>
      <c r="EN131" s="4"/>
      <c r="EO131" s="4"/>
      <c r="EP131" s="4"/>
      <c r="EQ131" s="4"/>
      <c r="ER131" s="4"/>
      <c r="ES131" s="4"/>
      <c r="ET131" s="4"/>
      <c r="EU131" s="4"/>
      <c r="EV131" s="4"/>
      <c r="EW131" s="4"/>
      <c r="EX131" s="4"/>
      <c r="EY131" s="4"/>
      <c r="EZ131" s="4"/>
      <c r="FA131" s="4"/>
      <c r="FB131" s="4"/>
      <c r="FC131" s="4"/>
      <c r="FD131" s="4"/>
      <c r="FE131" s="4"/>
      <c r="FF131" s="4"/>
      <c r="FG131" s="4"/>
      <c r="FH131" s="4"/>
      <c r="FI131" s="4"/>
      <c r="FJ131" s="4"/>
      <c r="FK131" s="4"/>
      <c r="FL131" s="4"/>
      <c r="FM131" s="4"/>
      <c r="FN131" s="4"/>
      <c r="FO131" s="4"/>
      <c r="FP131" s="4"/>
      <c r="FQ131" s="4"/>
      <c r="FR131" s="4"/>
      <c r="FS131" s="4"/>
      <c r="FT131" s="4"/>
      <c r="FU131" s="4"/>
      <c r="FV131" s="4"/>
      <c r="FW131" s="4"/>
      <c r="FX131" s="4"/>
      <c r="FY131" s="4"/>
      <c r="FZ131" s="4"/>
      <c r="GA131" s="4"/>
      <c r="GB131" s="4"/>
      <c r="GC131" s="4"/>
      <c r="GD131" s="4"/>
      <c r="GE131" s="247"/>
      <c r="GF131" s="4"/>
      <c r="GG131" s="4"/>
      <c r="GH131" s="4"/>
      <c r="GI131" s="4"/>
      <c r="GJ131" s="4"/>
      <c r="GK131" s="4"/>
      <c r="GL131" s="4"/>
      <c r="GM131" s="4"/>
      <c r="GN131" s="4"/>
      <c r="GO131" s="4"/>
      <c r="GP131" s="4"/>
      <c r="GQ131" s="4"/>
      <c r="GR131" s="4"/>
      <c r="GS131" s="4"/>
      <c r="GT131" s="4"/>
      <c r="GU131" s="4"/>
      <c r="GV131" s="4"/>
      <c r="GW131" s="4"/>
      <c r="GX131" s="4"/>
      <c r="GY131" s="4"/>
      <c r="GZ131" s="4"/>
      <c r="HA131" s="4"/>
      <c r="HB131" s="4"/>
      <c r="HC131" s="4"/>
      <c r="HD131" s="4"/>
      <c r="HE131" s="4"/>
      <c r="HF131" s="4"/>
      <c r="HG131" s="4"/>
      <c r="HH131" s="4"/>
      <c r="HI131" s="4"/>
      <c r="HJ131" s="4"/>
      <c r="HK131" s="4"/>
      <c r="HL131" s="4"/>
      <c r="HM131" s="4"/>
      <c r="HN131" s="4"/>
      <c r="HO131" s="4"/>
      <c r="HP131" s="4"/>
      <c r="HQ131" s="4"/>
      <c r="HR131" s="4"/>
      <c r="HS131" s="4"/>
      <c r="HT131" s="4"/>
      <c r="HU131" s="4"/>
      <c r="HV131" s="4"/>
      <c r="HW131" s="4"/>
      <c r="HX131" s="4"/>
      <c r="HY131" s="4"/>
      <c r="HZ131" s="4"/>
      <c r="IA131" s="4"/>
      <c r="IB131" s="4"/>
      <c r="IC131" s="4"/>
      <c r="ID131" s="4"/>
      <c r="IE131" s="4"/>
      <c r="IF131" s="4"/>
      <c r="IG131" s="4"/>
      <c r="IH131" s="4"/>
      <c r="II131" s="4"/>
    </row>
    <row r="132" spans="1:243" ht="15" customHeight="1">
      <c r="A132" s="72"/>
      <c r="B132" s="72"/>
      <c r="C132" s="72"/>
      <c r="D132" s="88"/>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4"/>
      <c r="BB132" s="4"/>
      <c r="BC132" s="4"/>
      <c r="BD132" s="4"/>
      <c r="BE132" s="4"/>
      <c r="BF132" s="4"/>
      <c r="BG132" s="4"/>
      <c r="BH132" s="4"/>
      <c r="BI132" s="4"/>
      <c r="BJ132" s="4"/>
      <c r="BK132" s="4"/>
      <c r="BL132" s="4"/>
      <c r="BM132" s="4"/>
      <c r="BN132" s="4"/>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c r="DC132" s="4"/>
      <c r="DD132" s="4"/>
      <c r="DE132" s="4"/>
      <c r="DF132" s="4"/>
      <c r="DG132" s="4"/>
      <c r="DH132" s="4"/>
      <c r="DI132" s="4"/>
      <c r="DJ132" s="4"/>
      <c r="DK132" s="4"/>
      <c r="DL132" s="4"/>
      <c r="DM132" s="4"/>
      <c r="DN132" s="4"/>
      <c r="DO132" s="4"/>
      <c r="DP132" s="4"/>
      <c r="DQ132" s="4"/>
      <c r="DR132" s="4"/>
      <c r="DS132" s="4"/>
      <c r="DT132" s="4"/>
      <c r="DU132" s="4"/>
      <c r="DV132" s="4"/>
      <c r="DW132" s="4"/>
      <c r="DX132" s="4"/>
      <c r="DY132" s="4"/>
      <c r="DZ132" s="4"/>
      <c r="EA132" s="4"/>
      <c r="EB132" s="4"/>
      <c r="EC132" s="4"/>
      <c r="ED132" s="4"/>
      <c r="EE132" s="4"/>
      <c r="EF132" s="4"/>
      <c r="EG132" s="4"/>
      <c r="EH132" s="4"/>
      <c r="EI132" s="4"/>
      <c r="EJ132" s="4"/>
      <c r="EK132" s="4"/>
      <c r="EL132" s="4"/>
      <c r="EM132" s="4"/>
      <c r="EN132" s="4"/>
      <c r="EO132" s="4"/>
      <c r="EP132" s="4"/>
      <c r="EQ132" s="4"/>
      <c r="ER132" s="4"/>
      <c r="ES132" s="4"/>
      <c r="ET132" s="4"/>
      <c r="EU132" s="4"/>
      <c r="EV132" s="4"/>
      <c r="EW132" s="4"/>
      <c r="EX132" s="4"/>
      <c r="EY132" s="4"/>
      <c r="EZ132" s="4"/>
      <c r="FA132" s="4"/>
      <c r="FB132" s="4"/>
      <c r="FC132" s="4"/>
      <c r="FD132" s="4"/>
      <c r="FE132" s="4"/>
      <c r="FF132" s="4"/>
      <c r="FG132" s="4"/>
      <c r="FH132" s="4"/>
      <c r="FI132" s="4"/>
      <c r="FJ132" s="4"/>
      <c r="FK132" s="4"/>
      <c r="FL132" s="4"/>
      <c r="FM132" s="4"/>
      <c r="FN132" s="4"/>
      <c r="FO132" s="4"/>
      <c r="FP132" s="4"/>
      <c r="FQ132" s="4"/>
      <c r="FR132" s="4"/>
      <c r="FS132" s="4"/>
      <c r="FT132" s="4"/>
      <c r="FU132" s="4"/>
      <c r="FV132" s="4"/>
      <c r="FW132" s="4"/>
      <c r="FX132" s="4"/>
      <c r="FY132" s="4"/>
      <c r="FZ132" s="4"/>
      <c r="GA132" s="4"/>
      <c r="GB132" s="4"/>
      <c r="GC132" s="4"/>
      <c r="GD132" s="4"/>
      <c r="GE132" s="247"/>
      <c r="GF132" s="4"/>
      <c r="GG132" s="4"/>
      <c r="GH132" s="4"/>
      <c r="GI132" s="4"/>
      <c r="GJ132" s="4"/>
      <c r="GK132" s="4"/>
      <c r="GL132" s="4"/>
      <c r="GM132" s="4"/>
      <c r="GN132" s="4"/>
      <c r="GO132" s="4"/>
      <c r="GP132" s="4"/>
      <c r="GQ132" s="4"/>
      <c r="GR132" s="4"/>
      <c r="GS132" s="4"/>
      <c r="GT132" s="4"/>
      <c r="GU132" s="4"/>
      <c r="GV132" s="4"/>
      <c r="GW132" s="4"/>
      <c r="GX132" s="4"/>
      <c r="GY132" s="4"/>
      <c r="GZ132" s="4"/>
      <c r="HA132" s="4"/>
      <c r="HB132" s="4"/>
      <c r="HC132" s="4"/>
      <c r="HD132" s="4"/>
      <c r="HE132" s="4"/>
      <c r="HF132" s="4"/>
      <c r="HG132" s="4"/>
      <c r="HH132" s="4"/>
      <c r="HI132" s="4"/>
      <c r="HJ132" s="4"/>
      <c r="HK132" s="4"/>
      <c r="HL132" s="4"/>
      <c r="HM132" s="4"/>
      <c r="HN132" s="4"/>
      <c r="HO132" s="4"/>
      <c r="HP132" s="4"/>
      <c r="HQ132" s="4"/>
      <c r="HR132" s="4"/>
      <c r="HS132" s="4"/>
      <c r="HT132" s="4"/>
      <c r="HU132" s="4"/>
      <c r="HV132" s="4"/>
      <c r="HW132" s="4"/>
      <c r="HX132" s="4"/>
      <c r="HY132" s="4"/>
      <c r="HZ132" s="4"/>
      <c r="IA132" s="4"/>
      <c r="IB132" s="4"/>
      <c r="IC132" s="4"/>
      <c r="ID132" s="4"/>
      <c r="IE132" s="4"/>
      <c r="IF132" s="4"/>
      <c r="IG132" s="4"/>
      <c r="IH132" s="4"/>
      <c r="II132" s="4"/>
    </row>
    <row r="133" spans="1:243" ht="15" customHeight="1">
      <c r="A133" s="72"/>
      <c r="B133" s="72"/>
      <c r="C133" s="72"/>
      <c r="D133" s="88"/>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4"/>
      <c r="BB133" s="4"/>
      <c r="BC133" s="4"/>
      <c r="BD133" s="4"/>
      <c r="BE133" s="4"/>
      <c r="BF133" s="4"/>
      <c r="BG133" s="4"/>
      <c r="BH133" s="4"/>
      <c r="BI133" s="4"/>
      <c r="BJ133" s="4"/>
      <c r="BK133" s="4"/>
      <c r="BL133" s="4"/>
      <c r="BM133" s="4"/>
      <c r="BN133" s="4"/>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c r="DC133" s="4"/>
      <c r="DD133" s="4"/>
      <c r="DE133" s="4"/>
      <c r="DF133" s="4"/>
      <c r="DG133" s="4"/>
      <c r="DH133" s="4"/>
      <c r="DI133" s="4"/>
      <c r="DJ133" s="4"/>
      <c r="DK133" s="4"/>
      <c r="DL133" s="4"/>
      <c r="DM133" s="4"/>
      <c r="DN133" s="4"/>
      <c r="DO133" s="4"/>
      <c r="DP133" s="4"/>
      <c r="DQ133" s="4"/>
      <c r="DR133" s="4"/>
      <c r="DS133" s="4"/>
      <c r="DT133" s="4"/>
      <c r="DU133" s="4"/>
      <c r="DV133" s="4"/>
      <c r="DW133" s="4"/>
      <c r="DX133" s="4"/>
      <c r="DY133" s="4"/>
      <c r="DZ133" s="4"/>
      <c r="EA133" s="4"/>
      <c r="EB133" s="4"/>
      <c r="EC133" s="4"/>
      <c r="ED133" s="4"/>
      <c r="EE133" s="4"/>
      <c r="EF133" s="4"/>
      <c r="EG133" s="4"/>
      <c r="EH133" s="4"/>
      <c r="EI133" s="4"/>
      <c r="EJ133" s="4"/>
      <c r="EK133" s="4"/>
      <c r="EL133" s="4"/>
      <c r="EM133" s="4"/>
      <c r="EN133" s="4"/>
      <c r="EO133" s="4"/>
      <c r="EP133" s="4"/>
      <c r="EQ133" s="4"/>
      <c r="ER133" s="4"/>
      <c r="ES133" s="4"/>
      <c r="ET133" s="4"/>
      <c r="EU133" s="4"/>
      <c r="EV133" s="4"/>
      <c r="EW133" s="4"/>
      <c r="EX133" s="4"/>
      <c r="EY133" s="4"/>
      <c r="EZ133" s="4"/>
      <c r="FA133" s="4"/>
      <c r="FB133" s="4"/>
      <c r="FC133" s="4"/>
      <c r="FD133" s="4"/>
      <c r="FE133" s="4"/>
      <c r="FF133" s="4"/>
      <c r="FG133" s="4"/>
      <c r="FH133" s="4"/>
      <c r="FI133" s="4"/>
      <c r="FJ133" s="4"/>
      <c r="FK133" s="4"/>
      <c r="FL133" s="4"/>
      <c r="FM133" s="4"/>
      <c r="FN133" s="4"/>
      <c r="FO133" s="4"/>
      <c r="FP133" s="4"/>
      <c r="FQ133" s="4"/>
      <c r="FR133" s="4"/>
      <c r="FS133" s="4"/>
      <c r="FT133" s="4"/>
      <c r="FU133" s="4"/>
      <c r="FV133" s="4"/>
      <c r="FW133" s="4"/>
      <c r="FX133" s="4"/>
      <c r="FY133" s="4"/>
      <c r="FZ133" s="4"/>
      <c r="GA133" s="4"/>
      <c r="GB133" s="4"/>
      <c r="GC133" s="4"/>
      <c r="GD133" s="4"/>
      <c r="GE133" s="247"/>
      <c r="GF133" s="4"/>
      <c r="GG133" s="4"/>
      <c r="GH133" s="4"/>
      <c r="GI133" s="4"/>
      <c r="GJ133" s="4"/>
      <c r="GK133" s="4"/>
      <c r="GL133" s="4"/>
      <c r="GM133" s="4"/>
      <c r="GN133" s="4"/>
      <c r="GO133" s="4"/>
      <c r="GP133" s="4"/>
      <c r="GQ133" s="4"/>
      <c r="GR133" s="4"/>
      <c r="GS133" s="4"/>
      <c r="GT133" s="4"/>
      <c r="GU133" s="4"/>
      <c r="GV133" s="4"/>
      <c r="GW133" s="4"/>
      <c r="GX133" s="4"/>
      <c r="GY133" s="4"/>
      <c r="GZ133" s="4"/>
      <c r="HA133" s="4"/>
      <c r="HB133" s="4"/>
      <c r="HC133" s="4"/>
      <c r="HD133" s="4"/>
      <c r="HE133" s="4"/>
      <c r="HF133" s="4"/>
      <c r="HG133" s="4"/>
      <c r="HH133" s="4"/>
      <c r="HI133" s="4"/>
      <c r="HJ133" s="4"/>
      <c r="HK133" s="4"/>
      <c r="HL133" s="4"/>
      <c r="HM133" s="4"/>
      <c r="HN133" s="4"/>
      <c r="HO133" s="4"/>
      <c r="HP133" s="4"/>
      <c r="HQ133" s="4"/>
      <c r="HR133" s="4"/>
      <c r="HS133" s="4"/>
      <c r="HT133" s="4"/>
      <c r="HU133" s="4"/>
      <c r="HV133" s="4"/>
      <c r="HW133" s="4"/>
      <c r="HX133" s="4"/>
      <c r="HY133" s="4"/>
      <c r="HZ133" s="4"/>
      <c r="IA133" s="4"/>
      <c r="IB133" s="4"/>
      <c r="IC133" s="4"/>
      <c r="ID133" s="4"/>
      <c r="IE133" s="4"/>
      <c r="IF133" s="4"/>
      <c r="IG133" s="4"/>
      <c r="IH133" s="4"/>
      <c r="II133" s="4"/>
    </row>
    <row r="134" spans="1:243" ht="15" customHeight="1">
      <c r="A134" s="72"/>
      <c r="B134" s="72"/>
      <c r="C134" s="72"/>
      <c r="D134" s="88"/>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4"/>
      <c r="BB134" s="4"/>
      <c r="BC134" s="4"/>
      <c r="BD134" s="4"/>
      <c r="BE134" s="4"/>
      <c r="BF134" s="4"/>
      <c r="BG134" s="4"/>
      <c r="BH134" s="4"/>
      <c r="BI134" s="4"/>
      <c r="BJ134" s="4"/>
      <c r="BK134" s="4"/>
      <c r="BL134" s="4"/>
      <c r="BM134" s="4"/>
      <c r="BN134" s="4"/>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c r="DC134" s="4"/>
      <c r="DD134" s="4"/>
      <c r="DE134" s="4"/>
      <c r="DF134" s="4"/>
      <c r="DG134" s="4"/>
      <c r="DH134" s="4"/>
      <c r="DI134" s="4"/>
      <c r="DJ134" s="4"/>
      <c r="DK134" s="4"/>
      <c r="DL134" s="4"/>
      <c r="DM134" s="4"/>
      <c r="DN134" s="4"/>
      <c r="DO134" s="4"/>
      <c r="DP134" s="4"/>
      <c r="DQ134" s="4"/>
      <c r="DR134" s="4"/>
      <c r="DS134" s="4"/>
      <c r="DT134" s="4"/>
      <c r="DU134" s="4"/>
      <c r="DV134" s="4"/>
      <c r="DW134" s="4"/>
      <c r="DX134" s="4"/>
      <c r="DY134" s="4"/>
      <c r="DZ134" s="4"/>
      <c r="EA134" s="4"/>
      <c r="EB134" s="4"/>
      <c r="EC134" s="4"/>
      <c r="ED134" s="4"/>
      <c r="EE134" s="4"/>
      <c r="EF134" s="4"/>
      <c r="EG134" s="4"/>
      <c r="EH134" s="4"/>
      <c r="EI134" s="4"/>
      <c r="EJ134" s="4"/>
      <c r="EK134" s="4"/>
      <c r="EL134" s="4"/>
      <c r="EM134" s="4"/>
      <c r="EN134" s="4"/>
      <c r="EO134" s="4"/>
      <c r="EP134" s="4"/>
      <c r="EQ134" s="4"/>
      <c r="ER134" s="4"/>
      <c r="ES134" s="4"/>
      <c r="ET134" s="4"/>
      <c r="EU134" s="4"/>
      <c r="EV134" s="4"/>
      <c r="EW134" s="4"/>
      <c r="EX134" s="4"/>
      <c r="EY134" s="4"/>
      <c r="EZ134" s="4"/>
      <c r="FA134" s="4"/>
      <c r="FB134" s="4"/>
      <c r="FC134" s="4"/>
      <c r="FD134" s="4"/>
      <c r="FE134" s="4"/>
      <c r="FF134" s="4"/>
      <c r="FG134" s="4"/>
      <c r="FH134" s="4"/>
      <c r="FI134" s="4"/>
      <c r="FJ134" s="4"/>
      <c r="FK134" s="4"/>
      <c r="FL134" s="4"/>
      <c r="FM134" s="4"/>
      <c r="FN134" s="4"/>
      <c r="FO134" s="4"/>
      <c r="FP134" s="4"/>
      <c r="FQ134" s="4"/>
      <c r="FR134" s="4"/>
      <c r="FS134" s="4"/>
      <c r="FT134" s="4"/>
      <c r="FU134" s="4"/>
      <c r="FV134" s="4"/>
      <c r="FW134" s="4"/>
      <c r="FX134" s="4"/>
      <c r="FY134" s="4"/>
      <c r="FZ134" s="4"/>
      <c r="GA134" s="4"/>
      <c r="GB134" s="4"/>
      <c r="GC134" s="4"/>
      <c r="GD134" s="4"/>
      <c r="GE134" s="247"/>
      <c r="GF134" s="4"/>
      <c r="GG134" s="4"/>
      <c r="GH134" s="4"/>
      <c r="GI134" s="4"/>
      <c r="GJ134" s="4"/>
      <c r="GK134" s="4"/>
      <c r="GL134" s="4"/>
      <c r="GM134" s="4"/>
      <c r="GN134" s="4"/>
      <c r="GO134" s="4"/>
      <c r="GP134" s="4"/>
      <c r="GQ134" s="4"/>
      <c r="GR134" s="4"/>
      <c r="GS134" s="4"/>
      <c r="GT134" s="4"/>
      <c r="GU134" s="4"/>
      <c r="GV134" s="4"/>
      <c r="GW134" s="4"/>
      <c r="GX134" s="4"/>
      <c r="GY134" s="4"/>
      <c r="GZ134" s="4"/>
      <c r="HA134" s="4"/>
      <c r="HB134" s="4"/>
      <c r="HC134" s="4"/>
      <c r="HD134" s="4"/>
      <c r="HE134" s="4"/>
      <c r="HF134" s="4"/>
      <c r="HG134" s="4"/>
      <c r="HH134" s="4"/>
      <c r="HI134" s="4"/>
      <c r="HJ134" s="4"/>
      <c r="HK134" s="4"/>
      <c r="HL134" s="4"/>
      <c r="HM134" s="4"/>
      <c r="HN134" s="4"/>
      <c r="HO134" s="4"/>
      <c r="HP134" s="4"/>
      <c r="HQ134" s="4"/>
      <c r="HR134" s="4"/>
      <c r="HS134" s="4"/>
      <c r="HT134" s="4"/>
      <c r="HU134" s="4"/>
      <c r="HV134" s="4"/>
      <c r="HW134" s="4"/>
      <c r="HX134" s="4"/>
      <c r="HY134" s="4"/>
      <c r="HZ134" s="4"/>
      <c r="IA134" s="4"/>
      <c r="IB134" s="4"/>
      <c r="IC134" s="4"/>
      <c r="ID134" s="4"/>
      <c r="IE134" s="4"/>
      <c r="IF134" s="4"/>
      <c r="IG134" s="4"/>
      <c r="IH134" s="4"/>
      <c r="II134" s="4"/>
    </row>
    <row r="135" spans="1:243" ht="15" customHeight="1">
      <c r="A135" s="72"/>
      <c r="B135" s="72"/>
      <c r="C135" s="72"/>
      <c r="D135" s="88"/>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4"/>
      <c r="BB135" s="4"/>
      <c r="BC135" s="4"/>
      <c r="BD135" s="4"/>
      <c r="BE135" s="4"/>
      <c r="BF135" s="4"/>
      <c r="BG135" s="4"/>
      <c r="BH135" s="4"/>
      <c r="BI135" s="4"/>
      <c r="BJ135" s="4"/>
      <c r="BK135" s="4"/>
      <c r="BL135" s="4"/>
      <c r="BM135" s="4"/>
      <c r="BN135" s="4"/>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c r="DC135" s="4"/>
      <c r="DD135" s="4"/>
      <c r="DE135" s="4"/>
      <c r="DF135" s="4"/>
      <c r="DG135" s="4"/>
      <c r="DH135" s="4"/>
      <c r="DI135" s="4"/>
      <c r="DJ135" s="4"/>
      <c r="DK135" s="4"/>
      <c r="DL135" s="4"/>
      <c r="DM135" s="4"/>
      <c r="DN135" s="4"/>
      <c r="DO135" s="4"/>
      <c r="DP135" s="4"/>
      <c r="DQ135" s="4"/>
      <c r="DR135" s="4"/>
      <c r="DS135" s="4"/>
      <c r="DT135" s="4"/>
      <c r="DU135" s="4"/>
      <c r="DV135" s="4"/>
      <c r="DW135" s="4"/>
      <c r="DX135" s="4"/>
      <c r="DY135" s="4"/>
      <c r="DZ135" s="4"/>
      <c r="EA135" s="4"/>
      <c r="EB135" s="4"/>
      <c r="EC135" s="4"/>
      <c r="ED135" s="4"/>
      <c r="EE135" s="4"/>
      <c r="EF135" s="4"/>
      <c r="EG135" s="4"/>
      <c r="EH135" s="4"/>
      <c r="EI135" s="4"/>
      <c r="EJ135" s="4"/>
      <c r="EK135" s="4"/>
      <c r="EL135" s="4"/>
      <c r="EM135" s="4"/>
      <c r="EN135" s="4"/>
      <c r="EO135" s="4"/>
      <c r="EP135" s="4"/>
      <c r="EQ135" s="4"/>
      <c r="ER135" s="4"/>
      <c r="ES135" s="4"/>
      <c r="ET135" s="4"/>
      <c r="EU135" s="4"/>
      <c r="EV135" s="4"/>
      <c r="EW135" s="4"/>
      <c r="EX135" s="4"/>
      <c r="EY135" s="4"/>
      <c r="EZ135" s="4"/>
      <c r="FA135" s="4"/>
      <c r="FB135" s="4"/>
      <c r="FC135" s="4"/>
      <c r="FD135" s="4"/>
      <c r="FE135" s="4"/>
      <c r="FF135" s="4"/>
      <c r="FG135" s="4"/>
      <c r="FH135" s="4"/>
      <c r="FI135" s="4"/>
      <c r="FJ135" s="4"/>
      <c r="FK135" s="4"/>
      <c r="FL135" s="4"/>
      <c r="FM135" s="4"/>
      <c r="FN135" s="4"/>
      <c r="FO135" s="4"/>
      <c r="FP135" s="4"/>
      <c r="FQ135" s="4"/>
      <c r="FR135" s="4"/>
      <c r="FS135" s="4"/>
      <c r="FT135" s="4"/>
      <c r="FU135" s="4"/>
      <c r="FV135" s="4"/>
      <c r="FW135" s="4"/>
      <c r="FX135" s="4"/>
      <c r="FY135" s="4"/>
      <c r="FZ135" s="4"/>
      <c r="GA135" s="4"/>
      <c r="GB135" s="4"/>
      <c r="GC135" s="4"/>
      <c r="GD135" s="4"/>
      <c r="GE135" s="247"/>
      <c r="GF135" s="4"/>
      <c r="GG135" s="4"/>
      <c r="GH135" s="4"/>
      <c r="GI135" s="4"/>
      <c r="GJ135" s="4"/>
      <c r="GK135" s="4"/>
      <c r="GL135" s="4"/>
      <c r="GM135" s="4"/>
      <c r="GN135" s="4"/>
      <c r="GO135" s="4"/>
      <c r="GP135" s="4"/>
      <c r="GQ135" s="4"/>
      <c r="GR135" s="4"/>
      <c r="GS135" s="4"/>
      <c r="GT135" s="4"/>
      <c r="GU135" s="4"/>
      <c r="GV135" s="4"/>
      <c r="GW135" s="4"/>
      <c r="GX135" s="4"/>
      <c r="GY135" s="4"/>
      <c r="GZ135" s="4"/>
      <c r="HA135" s="4"/>
      <c r="HB135" s="4"/>
      <c r="HC135" s="4"/>
      <c r="HD135" s="4"/>
      <c r="HE135" s="4"/>
      <c r="HF135" s="4"/>
      <c r="HG135" s="4"/>
      <c r="HH135" s="4"/>
      <c r="HI135" s="4"/>
      <c r="HJ135" s="4"/>
      <c r="HK135" s="4"/>
      <c r="HL135" s="4"/>
      <c r="HM135" s="4"/>
      <c r="HN135" s="4"/>
      <c r="HO135" s="4"/>
      <c r="HP135" s="4"/>
      <c r="HQ135" s="4"/>
      <c r="HR135" s="4"/>
      <c r="HS135" s="4"/>
      <c r="HT135" s="4"/>
      <c r="HU135" s="4"/>
      <c r="HV135" s="4"/>
      <c r="HW135" s="4"/>
      <c r="HX135" s="4"/>
      <c r="HY135" s="4"/>
      <c r="HZ135" s="4"/>
      <c r="IA135" s="4"/>
      <c r="IB135" s="4"/>
      <c r="IC135" s="4"/>
      <c r="ID135" s="4"/>
      <c r="IE135" s="4"/>
      <c r="IF135" s="4"/>
      <c r="IG135" s="4"/>
      <c r="IH135" s="4"/>
      <c r="II135" s="4"/>
    </row>
    <row r="136" spans="1:243" ht="15" customHeight="1">
      <c r="A136" s="72"/>
      <c r="B136" s="72"/>
      <c r="C136" s="72"/>
      <c r="D136" s="88"/>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4"/>
      <c r="BB136" s="4"/>
      <c r="BC136" s="4"/>
      <c r="BD136" s="4"/>
      <c r="BE136" s="4"/>
      <c r="BF136" s="4"/>
      <c r="BG136" s="4"/>
      <c r="BH136" s="4"/>
      <c r="BI136" s="4"/>
      <c r="BJ136" s="4"/>
      <c r="BK136" s="4"/>
      <c r="BL136" s="4"/>
      <c r="BM136" s="4"/>
      <c r="BN136" s="4"/>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c r="DC136" s="4"/>
      <c r="DD136" s="4"/>
      <c r="DE136" s="4"/>
      <c r="DF136" s="4"/>
      <c r="DG136" s="4"/>
      <c r="DH136" s="4"/>
      <c r="DI136" s="4"/>
      <c r="DJ136" s="4"/>
      <c r="DK136" s="4"/>
      <c r="DL136" s="4"/>
      <c r="DM136" s="4"/>
      <c r="DN136" s="4"/>
      <c r="DO136" s="4"/>
      <c r="DP136" s="4"/>
      <c r="DQ136" s="4"/>
      <c r="DR136" s="4"/>
      <c r="DS136" s="4"/>
      <c r="DT136" s="4"/>
      <c r="DU136" s="4"/>
      <c r="DV136" s="4"/>
      <c r="DW136" s="4"/>
      <c r="DX136" s="4"/>
      <c r="DY136" s="4"/>
      <c r="DZ136" s="4"/>
      <c r="EA136" s="4"/>
      <c r="EB136" s="4"/>
      <c r="EC136" s="4"/>
      <c r="ED136" s="4"/>
      <c r="EE136" s="4"/>
      <c r="EF136" s="4"/>
      <c r="EG136" s="4"/>
      <c r="EH136" s="4"/>
      <c r="EI136" s="4"/>
      <c r="EJ136" s="4"/>
      <c r="EK136" s="4"/>
      <c r="EL136" s="4"/>
      <c r="EM136" s="4"/>
      <c r="EN136" s="4"/>
      <c r="EO136" s="4"/>
      <c r="EP136" s="4"/>
      <c r="EQ136" s="4"/>
      <c r="ER136" s="4"/>
      <c r="ES136" s="4"/>
      <c r="ET136" s="4"/>
      <c r="EU136" s="4"/>
      <c r="EV136" s="4"/>
      <c r="EW136" s="4"/>
      <c r="EX136" s="4"/>
      <c r="EY136" s="4"/>
      <c r="EZ136" s="4"/>
      <c r="FA136" s="4"/>
      <c r="FB136" s="4"/>
      <c r="FC136" s="4"/>
      <c r="FD136" s="4"/>
      <c r="FE136" s="4"/>
      <c r="FF136" s="4"/>
      <c r="FG136" s="4"/>
      <c r="FH136" s="4"/>
      <c r="FI136" s="4"/>
      <c r="FJ136" s="4"/>
      <c r="FK136" s="4"/>
      <c r="FL136" s="4"/>
      <c r="FM136" s="4"/>
      <c r="FN136" s="4"/>
      <c r="FO136" s="4"/>
      <c r="FP136" s="4"/>
      <c r="FQ136" s="4"/>
      <c r="FR136" s="4"/>
      <c r="FS136" s="4"/>
      <c r="FT136" s="4"/>
      <c r="FU136" s="4"/>
      <c r="FV136" s="4"/>
      <c r="FW136" s="4"/>
      <c r="FX136" s="4"/>
      <c r="FY136" s="4"/>
      <c r="FZ136" s="4"/>
      <c r="GA136" s="4"/>
      <c r="GB136" s="4"/>
      <c r="GC136" s="4"/>
      <c r="GD136" s="4"/>
      <c r="GE136" s="247"/>
      <c r="GF136" s="4"/>
      <c r="GG136" s="4"/>
      <c r="GH136" s="4"/>
      <c r="GI136" s="4"/>
      <c r="GJ136" s="4"/>
      <c r="GK136" s="4"/>
      <c r="GL136" s="4"/>
      <c r="GM136" s="4"/>
      <c r="GN136" s="4"/>
      <c r="GO136" s="4"/>
      <c r="GP136" s="4"/>
      <c r="GQ136" s="4"/>
      <c r="GR136" s="4"/>
      <c r="GS136" s="4"/>
      <c r="GT136" s="4"/>
      <c r="GU136" s="4"/>
      <c r="GV136" s="4"/>
      <c r="GW136" s="4"/>
      <c r="GX136" s="4"/>
      <c r="GY136" s="4"/>
      <c r="GZ136" s="4"/>
      <c r="HA136" s="4"/>
      <c r="HB136" s="4"/>
      <c r="HC136" s="4"/>
      <c r="HD136" s="4"/>
      <c r="HE136" s="4"/>
      <c r="HF136" s="4"/>
      <c r="HG136" s="4"/>
      <c r="HH136" s="4"/>
      <c r="HI136" s="4"/>
      <c r="HJ136" s="4"/>
      <c r="HK136" s="4"/>
      <c r="HL136" s="4"/>
      <c r="HM136" s="4"/>
      <c r="HN136" s="4"/>
      <c r="HO136" s="4"/>
      <c r="HP136" s="4"/>
      <c r="HQ136" s="4"/>
      <c r="HR136" s="4"/>
      <c r="HS136" s="4"/>
      <c r="HT136" s="4"/>
      <c r="HU136" s="4"/>
      <c r="HV136" s="4"/>
      <c r="HW136" s="4"/>
      <c r="HX136" s="4"/>
      <c r="HY136" s="4"/>
      <c r="HZ136" s="4"/>
      <c r="IA136" s="4"/>
      <c r="IB136" s="4"/>
      <c r="IC136" s="4"/>
      <c r="ID136" s="4"/>
      <c r="IE136" s="4"/>
      <c r="IF136" s="4"/>
      <c r="IG136" s="4"/>
      <c r="IH136" s="4"/>
      <c r="II136" s="4"/>
    </row>
    <row r="137" spans="1:243" ht="15" customHeight="1">
      <c r="A137" s="72"/>
      <c r="B137" s="72"/>
      <c r="C137" s="72"/>
      <c r="D137" s="88"/>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4"/>
      <c r="BB137" s="4"/>
      <c r="BC137" s="4"/>
      <c r="BD137" s="4"/>
      <c r="BE137" s="4"/>
      <c r="BF137" s="4"/>
      <c r="BG137" s="4"/>
      <c r="BH137" s="4"/>
      <c r="BI137" s="4"/>
      <c r="BJ137" s="4"/>
      <c r="BK137" s="4"/>
      <c r="BL137" s="4"/>
      <c r="BM137" s="4"/>
      <c r="BN137" s="4"/>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c r="DC137" s="4"/>
      <c r="DD137" s="4"/>
      <c r="DE137" s="4"/>
      <c r="DF137" s="4"/>
      <c r="DG137" s="4"/>
      <c r="DH137" s="4"/>
      <c r="DI137" s="4"/>
      <c r="DJ137" s="4"/>
      <c r="DK137" s="4"/>
      <c r="DL137" s="4"/>
      <c r="DM137" s="4"/>
      <c r="DN137" s="4"/>
      <c r="DO137" s="4"/>
      <c r="DP137" s="4"/>
      <c r="DQ137" s="4"/>
      <c r="DR137" s="4"/>
      <c r="DS137" s="4"/>
      <c r="DT137" s="4"/>
      <c r="DU137" s="4"/>
      <c r="DV137" s="4"/>
      <c r="DW137" s="4"/>
      <c r="DX137" s="4"/>
      <c r="DY137" s="4"/>
      <c r="DZ137" s="4"/>
      <c r="EA137" s="4"/>
      <c r="EB137" s="4"/>
      <c r="EC137" s="4"/>
      <c r="ED137" s="4"/>
      <c r="EE137" s="4"/>
      <c r="EF137" s="4"/>
      <c r="EG137" s="4"/>
      <c r="EH137" s="4"/>
      <c r="EI137" s="4"/>
      <c r="EJ137" s="4"/>
      <c r="EK137" s="4"/>
      <c r="EL137" s="4"/>
      <c r="EM137" s="4"/>
      <c r="EN137" s="4"/>
      <c r="EO137" s="4"/>
      <c r="EP137" s="4"/>
      <c r="EQ137" s="4"/>
      <c r="ER137" s="4"/>
      <c r="ES137" s="4"/>
      <c r="ET137" s="4"/>
      <c r="EU137" s="4"/>
      <c r="EV137" s="4"/>
      <c r="EW137" s="4"/>
      <c r="EX137" s="4"/>
      <c r="EY137" s="4"/>
      <c r="EZ137" s="4"/>
      <c r="FA137" s="4"/>
      <c r="FB137" s="4"/>
      <c r="FC137" s="4"/>
      <c r="FD137" s="4"/>
      <c r="FE137" s="4"/>
      <c r="FF137" s="4"/>
      <c r="FG137" s="4"/>
      <c r="FH137" s="4"/>
      <c r="FI137" s="4"/>
      <c r="FJ137" s="4"/>
      <c r="FK137" s="4"/>
      <c r="FL137" s="4"/>
      <c r="FM137" s="4"/>
      <c r="FN137" s="4"/>
      <c r="FO137" s="4"/>
      <c r="FP137" s="4"/>
      <c r="FQ137" s="4"/>
      <c r="FR137" s="4"/>
      <c r="FS137" s="4"/>
      <c r="FT137" s="4"/>
      <c r="FU137" s="4"/>
      <c r="FV137" s="4"/>
      <c r="FW137" s="4"/>
      <c r="FX137" s="4"/>
      <c r="FY137" s="4"/>
      <c r="FZ137" s="4"/>
      <c r="GA137" s="4"/>
      <c r="GB137" s="4"/>
      <c r="GC137" s="4"/>
      <c r="GD137" s="4"/>
      <c r="GE137" s="247"/>
      <c r="GF137" s="4"/>
      <c r="GG137" s="4"/>
      <c r="GH137" s="4"/>
      <c r="GI137" s="4"/>
      <c r="GJ137" s="4"/>
      <c r="GK137" s="4"/>
      <c r="GL137" s="4"/>
      <c r="GM137" s="4"/>
      <c r="GN137" s="4"/>
      <c r="GO137" s="4"/>
      <c r="GP137" s="4"/>
      <c r="GQ137" s="4"/>
      <c r="GR137" s="4"/>
      <c r="GS137" s="4"/>
      <c r="GT137" s="4"/>
      <c r="GU137" s="4"/>
      <c r="GV137" s="4"/>
      <c r="GW137" s="4"/>
      <c r="GX137" s="4"/>
      <c r="GY137" s="4"/>
      <c r="GZ137" s="4"/>
      <c r="HA137" s="4"/>
      <c r="HB137" s="4"/>
      <c r="HC137" s="4"/>
      <c r="HD137" s="4"/>
      <c r="HE137" s="4"/>
      <c r="HF137" s="4"/>
      <c r="HG137" s="4"/>
      <c r="HH137" s="4"/>
      <c r="HI137" s="4"/>
      <c r="HJ137" s="4"/>
      <c r="HK137" s="4"/>
      <c r="HL137" s="4"/>
      <c r="HM137" s="4"/>
      <c r="HN137" s="4"/>
      <c r="HO137" s="4"/>
      <c r="HP137" s="4"/>
      <c r="HQ137" s="4"/>
      <c r="HR137" s="4"/>
      <c r="HS137" s="4"/>
      <c r="HT137" s="4"/>
      <c r="HU137" s="4"/>
      <c r="HV137" s="4"/>
      <c r="HW137" s="4"/>
      <c r="HX137" s="4"/>
      <c r="HY137" s="4"/>
      <c r="HZ137" s="4"/>
      <c r="IA137" s="4"/>
      <c r="IB137" s="4"/>
      <c r="IC137" s="4"/>
      <c r="ID137" s="4"/>
      <c r="IE137" s="4"/>
      <c r="IF137" s="4"/>
      <c r="IG137" s="4"/>
      <c r="IH137" s="4"/>
      <c r="II137" s="4"/>
    </row>
    <row r="138" spans="1:243" ht="15" customHeight="1">
      <c r="A138" s="72"/>
      <c r="B138" s="72"/>
      <c r="C138" s="72"/>
      <c r="D138" s="88"/>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4"/>
      <c r="BB138" s="4"/>
      <c r="BC138" s="4"/>
      <c r="BD138" s="4"/>
      <c r="BE138" s="4"/>
      <c r="BF138" s="4"/>
      <c r="BG138" s="4"/>
      <c r="BH138" s="4"/>
      <c r="BI138" s="4"/>
      <c r="BJ138" s="4"/>
      <c r="BK138" s="4"/>
      <c r="BL138" s="4"/>
      <c r="BM138" s="4"/>
      <c r="BN138" s="4"/>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c r="DC138" s="4"/>
      <c r="DD138" s="4"/>
      <c r="DE138" s="4"/>
      <c r="DF138" s="4"/>
      <c r="DG138" s="4"/>
      <c r="DH138" s="4"/>
      <c r="DI138" s="4"/>
      <c r="DJ138" s="4"/>
      <c r="DK138" s="4"/>
      <c r="DL138" s="4"/>
      <c r="DM138" s="4"/>
      <c r="DN138" s="4"/>
      <c r="DO138" s="4"/>
      <c r="DP138" s="4"/>
      <c r="DQ138" s="4"/>
      <c r="DR138" s="4"/>
      <c r="DS138" s="4"/>
      <c r="DT138" s="4"/>
      <c r="DU138" s="4"/>
      <c r="DV138" s="4"/>
      <c r="DW138" s="4"/>
      <c r="DX138" s="4"/>
      <c r="DY138" s="4"/>
      <c r="DZ138" s="4"/>
      <c r="EA138" s="4"/>
      <c r="EB138" s="4"/>
      <c r="EC138" s="4"/>
      <c r="ED138" s="4"/>
      <c r="EE138" s="4"/>
      <c r="EF138" s="4"/>
      <c r="EG138" s="4"/>
      <c r="EH138" s="4"/>
      <c r="EI138" s="4"/>
      <c r="EJ138" s="4"/>
      <c r="EK138" s="4"/>
      <c r="EL138" s="4"/>
      <c r="EM138" s="4"/>
      <c r="EN138" s="4"/>
      <c r="EO138" s="4"/>
      <c r="EP138" s="4"/>
      <c r="EQ138" s="4"/>
      <c r="ER138" s="4"/>
      <c r="ES138" s="4"/>
      <c r="ET138" s="4"/>
      <c r="EU138" s="4"/>
      <c r="EV138" s="4"/>
      <c r="EW138" s="4"/>
      <c r="EX138" s="4"/>
      <c r="EY138" s="4"/>
      <c r="EZ138" s="4"/>
      <c r="FA138" s="4"/>
      <c r="FB138" s="4"/>
      <c r="FC138" s="4"/>
      <c r="FD138" s="4"/>
      <c r="FE138" s="4"/>
      <c r="FF138" s="4"/>
      <c r="FG138" s="4"/>
      <c r="FH138" s="4"/>
      <c r="FI138" s="4"/>
      <c r="FJ138" s="4"/>
      <c r="FK138" s="4"/>
      <c r="FL138" s="4"/>
      <c r="FM138" s="4"/>
      <c r="FN138" s="4"/>
      <c r="FO138" s="4"/>
      <c r="FP138" s="4"/>
      <c r="FQ138" s="4"/>
      <c r="FR138" s="4"/>
      <c r="FS138" s="4"/>
      <c r="FT138" s="4"/>
      <c r="FU138" s="4"/>
      <c r="FV138" s="4"/>
      <c r="FW138" s="4"/>
      <c r="FX138" s="4"/>
      <c r="FY138" s="4"/>
      <c r="FZ138" s="4"/>
      <c r="GA138" s="4"/>
      <c r="GB138" s="4"/>
      <c r="GC138" s="4"/>
      <c r="GD138" s="4"/>
      <c r="GE138" s="247"/>
      <c r="GF138" s="4"/>
      <c r="GG138" s="4"/>
      <c r="GH138" s="4"/>
      <c r="GI138" s="4"/>
      <c r="GJ138" s="4"/>
      <c r="GK138" s="4"/>
      <c r="GL138" s="4"/>
      <c r="GM138" s="4"/>
      <c r="GN138" s="4"/>
      <c r="GO138" s="4"/>
      <c r="GP138" s="4"/>
      <c r="GQ138" s="4"/>
      <c r="GR138" s="4"/>
      <c r="GS138" s="4"/>
      <c r="GT138" s="4"/>
      <c r="GU138" s="4"/>
      <c r="GV138" s="4"/>
      <c r="GW138" s="4"/>
      <c r="GX138" s="4"/>
      <c r="GY138" s="4"/>
      <c r="GZ138" s="4"/>
      <c r="HA138" s="4"/>
      <c r="HB138" s="4"/>
      <c r="HC138" s="4"/>
      <c r="HD138" s="4"/>
      <c r="HE138" s="4"/>
      <c r="HF138" s="4"/>
      <c r="HG138" s="4"/>
      <c r="HH138" s="4"/>
      <c r="HI138" s="4"/>
      <c r="HJ138" s="4"/>
      <c r="HK138" s="4"/>
      <c r="HL138" s="4"/>
      <c r="HM138" s="4"/>
      <c r="HN138" s="4"/>
      <c r="HO138" s="4"/>
      <c r="HP138" s="4"/>
      <c r="HQ138" s="4"/>
      <c r="HR138" s="4"/>
      <c r="HS138" s="4"/>
      <c r="HT138" s="4"/>
      <c r="HU138" s="4"/>
      <c r="HV138" s="4"/>
      <c r="HW138" s="4"/>
      <c r="HX138" s="4"/>
      <c r="HY138" s="4"/>
      <c r="HZ138" s="4"/>
      <c r="IA138" s="4"/>
      <c r="IB138" s="4"/>
      <c r="IC138" s="4"/>
      <c r="ID138" s="4"/>
      <c r="IE138" s="4"/>
      <c r="IF138" s="4"/>
      <c r="IG138" s="4"/>
      <c r="IH138" s="4"/>
      <c r="II138" s="4"/>
    </row>
    <row r="139" spans="1:243" ht="15" customHeight="1">
      <c r="A139" s="72"/>
      <c r="B139" s="72"/>
      <c r="C139" s="72"/>
      <c r="D139" s="88"/>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4"/>
      <c r="BB139" s="4"/>
      <c r="BC139" s="4"/>
      <c r="BD139" s="4"/>
      <c r="BE139" s="4"/>
      <c r="BF139" s="4"/>
      <c r="BG139" s="4"/>
      <c r="BH139" s="4"/>
      <c r="BI139" s="4"/>
      <c r="BJ139" s="4"/>
      <c r="BK139" s="4"/>
      <c r="BL139" s="4"/>
      <c r="BM139" s="4"/>
      <c r="BN139" s="4"/>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c r="DC139" s="4"/>
      <c r="DD139" s="4"/>
      <c r="DE139" s="4"/>
      <c r="DF139" s="4"/>
      <c r="DG139" s="4"/>
      <c r="DH139" s="4"/>
      <c r="DI139" s="4"/>
      <c r="DJ139" s="4"/>
      <c r="DK139" s="4"/>
      <c r="DL139" s="4"/>
      <c r="DM139" s="4"/>
      <c r="DN139" s="4"/>
      <c r="DO139" s="4"/>
      <c r="DP139" s="4"/>
      <c r="DQ139" s="4"/>
      <c r="DR139" s="4"/>
      <c r="DS139" s="4"/>
      <c r="DT139" s="4"/>
      <c r="DU139" s="4"/>
      <c r="DV139" s="4"/>
      <c r="DW139" s="4"/>
      <c r="DX139" s="4"/>
      <c r="DY139" s="4"/>
      <c r="DZ139" s="4"/>
      <c r="EA139" s="4"/>
      <c r="EB139" s="4"/>
      <c r="EC139" s="4"/>
      <c r="ED139" s="4"/>
      <c r="EE139" s="4"/>
      <c r="EF139" s="4"/>
      <c r="EG139" s="4"/>
      <c r="EH139" s="4"/>
      <c r="EI139" s="4"/>
      <c r="EJ139" s="4"/>
      <c r="EK139" s="4"/>
      <c r="EL139" s="4"/>
      <c r="EM139" s="4"/>
      <c r="EN139" s="4"/>
      <c r="EO139" s="4"/>
      <c r="EP139" s="4"/>
      <c r="EQ139" s="4"/>
      <c r="ER139" s="4"/>
      <c r="ES139" s="4"/>
      <c r="ET139" s="4"/>
      <c r="EU139" s="4"/>
      <c r="EV139" s="4"/>
      <c r="EW139" s="4"/>
      <c r="EX139" s="4"/>
      <c r="EY139" s="4"/>
      <c r="EZ139" s="4"/>
      <c r="FA139" s="4"/>
      <c r="FB139" s="4"/>
      <c r="FC139" s="4"/>
      <c r="FD139" s="4"/>
      <c r="FE139" s="4"/>
      <c r="FF139" s="4"/>
      <c r="FG139" s="4"/>
      <c r="FH139" s="4"/>
      <c r="FI139" s="4"/>
      <c r="FJ139" s="4"/>
      <c r="FK139" s="4"/>
      <c r="FL139" s="4"/>
      <c r="FM139" s="4"/>
      <c r="FN139" s="4"/>
      <c r="FO139" s="4"/>
      <c r="FP139" s="4"/>
      <c r="FQ139" s="4"/>
      <c r="FR139" s="4"/>
      <c r="FS139" s="4"/>
      <c r="FT139" s="4"/>
      <c r="FU139" s="4"/>
      <c r="FV139" s="4"/>
      <c r="FW139" s="4"/>
      <c r="FX139" s="4"/>
      <c r="FY139" s="4"/>
      <c r="FZ139" s="4"/>
      <c r="GA139" s="4"/>
      <c r="GB139" s="4"/>
      <c r="GC139" s="4"/>
      <c r="GD139" s="4"/>
      <c r="GE139" s="247"/>
      <c r="GF139" s="4"/>
      <c r="GG139" s="4"/>
      <c r="GH139" s="4"/>
      <c r="GI139" s="4"/>
      <c r="GJ139" s="4"/>
      <c r="GK139" s="4"/>
      <c r="GL139" s="4"/>
      <c r="GM139" s="4"/>
      <c r="GN139" s="4"/>
      <c r="GO139" s="4"/>
      <c r="GP139" s="4"/>
      <c r="GQ139" s="4"/>
      <c r="GR139" s="4"/>
      <c r="GS139" s="4"/>
      <c r="GT139" s="4"/>
      <c r="GU139" s="4"/>
      <c r="GV139" s="4"/>
      <c r="GW139" s="4"/>
      <c r="GX139" s="4"/>
      <c r="GY139" s="4"/>
      <c r="GZ139" s="4"/>
      <c r="HA139" s="4"/>
      <c r="HB139" s="4"/>
      <c r="HC139" s="4"/>
      <c r="HD139" s="4"/>
      <c r="HE139" s="4"/>
      <c r="HF139" s="4"/>
      <c r="HG139" s="4"/>
      <c r="HH139" s="4"/>
      <c r="HI139" s="4"/>
      <c r="HJ139" s="4"/>
      <c r="HK139" s="4"/>
      <c r="HL139" s="4"/>
      <c r="HM139" s="4"/>
      <c r="HN139" s="4"/>
      <c r="HO139" s="4"/>
      <c r="HP139" s="4"/>
      <c r="HQ139" s="4"/>
      <c r="HR139" s="4"/>
      <c r="HS139" s="4"/>
      <c r="HT139" s="4"/>
      <c r="HU139" s="4"/>
      <c r="HV139" s="4"/>
      <c r="HW139" s="4"/>
      <c r="HX139" s="4"/>
      <c r="HY139" s="4"/>
      <c r="HZ139" s="4"/>
      <c r="IA139" s="4"/>
      <c r="IB139" s="4"/>
      <c r="IC139" s="4"/>
      <c r="ID139" s="4"/>
      <c r="IE139" s="4"/>
      <c r="IF139" s="4"/>
      <c r="IG139" s="4"/>
      <c r="IH139" s="4"/>
      <c r="II139" s="4"/>
    </row>
    <row r="140" spans="1:243" ht="15" customHeight="1">
      <c r="A140" s="72"/>
      <c r="B140" s="72"/>
      <c r="C140" s="72"/>
      <c r="D140" s="88"/>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4"/>
      <c r="BB140" s="4"/>
      <c r="BC140" s="4"/>
      <c r="BD140" s="4"/>
      <c r="BE140" s="4"/>
      <c r="BF140" s="4"/>
      <c r="BG140" s="4"/>
      <c r="BH140" s="4"/>
      <c r="BI140" s="4"/>
      <c r="BJ140" s="4"/>
      <c r="BK140" s="4"/>
      <c r="BL140" s="4"/>
      <c r="BM140" s="4"/>
      <c r="BN140" s="4"/>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c r="DC140" s="4"/>
      <c r="DD140" s="4"/>
      <c r="DE140" s="4"/>
      <c r="DF140" s="4"/>
      <c r="DG140" s="4"/>
      <c r="DH140" s="4"/>
      <c r="DI140" s="4"/>
      <c r="DJ140" s="4"/>
      <c r="DK140" s="4"/>
      <c r="DL140" s="4"/>
      <c r="DM140" s="4"/>
      <c r="DN140" s="4"/>
      <c r="DO140" s="4"/>
      <c r="DP140" s="4"/>
      <c r="DQ140" s="4"/>
      <c r="DR140" s="4"/>
      <c r="DS140" s="4"/>
      <c r="DT140" s="4"/>
      <c r="DU140" s="4"/>
      <c r="DV140" s="4"/>
      <c r="DW140" s="4"/>
      <c r="DX140" s="4"/>
      <c r="DY140" s="4"/>
      <c r="DZ140" s="4"/>
      <c r="EA140" s="4"/>
      <c r="EB140" s="4"/>
      <c r="EC140" s="4"/>
      <c r="ED140" s="4"/>
      <c r="EE140" s="4"/>
      <c r="EF140" s="4"/>
      <c r="EG140" s="4"/>
      <c r="EH140" s="4"/>
      <c r="EI140" s="4"/>
      <c r="EJ140" s="4"/>
      <c r="EK140" s="4"/>
      <c r="EL140" s="4"/>
      <c r="EM140" s="4"/>
      <c r="EN140" s="4"/>
      <c r="EO140" s="4"/>
      <c r="EP140" s="4"/>
      <c r="EQ140" s="4"/>
      <c r="ER140" s="4"/>
      <c r="ES140" s="4"/>
      <c r="ET140" s="4"/>
      <c r="EU140" s="4"/>
      <c r="EV140" s="4"/>
      <c r="EW140" s="4"/>
      <c r="EX140" s="4"/>
      <c r="EY140" s="4"/>
      <c r="EZ140" s="4"/>
      <c r="FA140" s="4"/>
      <c r="FB140" s="4"/>
      <c r="FC140" s="4"/>
      <c r="FD140" s="4"/>
      <c r="FE140" s="4"/>
      <c r="FF140" s="4"/>
      <c r="FG140" s="4"/>
      <c r="FH140" s="4"/>
      <c r="FI140" s="4"/>
      <c r="FJ140" s="4"/>
      <c r="FK140" s="4"/>
      <c r="FL140" s="4"/>
      <c r="FM140" s="4"/>
      <c r="FN140" s="4"/>
      <c r="FO140" s="4"/>
      <c r="FP140" s="4"/>
      <c r="FQ140" s="4"/>
      <c r="FR140" s="4"/>
      <c r="FS140" s="4"/>
      <c r="FT140" s="4"/>
      <c r="FU140" s="4"/>
      <c r="FV140" s="4"/>
      <c r="FW140" s="4"/>
      <c r="FX140" s="4"/>
      <c r="FY140" s="4"/>
      <c r="FZ140" s="4"/>
      <c r="GA140" s="4"/>
      <c r="GB140" s="4"/>
      <c r="GC140" s="4"/>
      <c r="GD140" s="4"/>
      <c r="GE140" s="247"/>
      <c r="GF140" s="4"/>
      <c r="GG140" s="4"/>
      <c r="GH140" s="4"/>
      <c r="GI140" s="4"/>
      <c r="GJ140" s="4"/>
      <c r="GK140" s="4"/>
      <c r="GL140" s="4"/>
      <c r="GM140" s="4"/>
      <c r="GN140" s="4"/>
      <c r="GO140" s="4"/>
      <c r="GP140" s="4"/>
      <c r="GQ140" s="4"/>
      <c r="GR140" s="4"/>
      <c r="GS140" s="4"/>
      <c r="GT140" s="4"/>
      <c r="GU140" s="4"/>
      <c r="GV140" s="4"/>
      <c r="GW140" s="4"/>
      <c r="GX140" s="4"/>
      <c r="GY140" s="4"/>
      <c r="GZ140" s="4"/>
      <c r="HA140" s="4"/>
      <c r="HB140" s="4"/>
      <c r="HC140" s="4"/>
      <c r="HD140" s="4"/>
      <c r="HE140" s="4"/>
      <c r="HF140" s="4"/>
      <c r="HG140" s="4"/>
      <c r="HH140" s="4"/>
      <c r="HI140" s="4"/>
      <c r="HJ140" s="4"/>
      <c r="HK140" s="4"/>
      <c r="HL140" s="4"/>
      <c r="HM140" s="4"/>
      <c r="HN140" s="4"/>
      <c r="HO140" s="4"/>
      <c r="HP140" s="4"/>
      <c r="HQ140" s="4"/>
      <c r="HR140" s="4"/>
      <c r="HS140" s="4"/>
      <c r="HT140" s="4"/>
      <c r="HU140" s="4"/>
      <c r="HV140" s="4"/>
      <c r="HW140" s="4"/>
      <c r="HX140" s="4"/>
      <c r="HY140" s="4"/>
      <c r="HZ140" s="4"/>
      <c r="IA140" s="4"/>
      <c r="IB140" s="4"/>
      <c r="IC140" s="4"/>
      <c r="ID140" s="4"/>
      <c r="IE140" s="4"/>
      <c r="IF140" s="4"/>
      <c r="IG140" s="4"/>
      <c r="IH140" s="4"/>
      <c r="II140" s="4"/>
    </row>
    <row r="141" spans="1:243" ht="15" customHeight="1">
      <c r="A141" s="72"/>
      <c r="B141" s="72"/>
      <c r="C141" s="72"/>
      <c r="D141" s="88"/>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formatCells="0" formatColumns="0" formatRows="0" sort="0" autoFilter="0" pivotTables="0"/>
  <customSheetViews>
    <customSheetView guid="{A4D59F75-8091-4878-A19C-E6F7EFCC98D0}" fitToPage="1" hiddenColumns="1" showRuler="0">
      <selection activeCell="U18" sqref="U18"/>
      <pageMargins left="0" right="0" top="0" bottom="0" header="0" footer="0"/>
      <printOptions horizontalCentered="1" verticalCentered="1"/>
      <pageSetup paperSize="9" scale="10" orientation="portrait" r:id="rId1"/>
      <headerFooter alignWithMargins="0"/>
    </customSheetView>
    <customSheetView guid="{5F444141-AB98-4370-9413-F1F0A45DC16B}" fitToPage="1" hiddenRows="1" hiddenColumns="1" showRuler="0">
      <selection activeCell="B7" sqref="B7:B14"/>
      <pageMargins left="0" right="0" top="0" bottom="0" header="0" footer="0"/>
      <printOptions horizontalCentered="1" verticalCentered="1"/>
      <pageSetup paperSize="9" scale="10" orientation="portrait" r:id="rId2"/>
      <headerFooter alignWithMargins="0"/>
    </customSheetView>
    <customSheetView guid="{E484E83A-8AE1-4ACE-A5D4-7D98A52A9B4B}" fitToPage="1" hiddenRows="1" hiddenColumns="1" state="hidden" showRuler="0">
      <selection activeCell="T27" sqref="T27"/>
      <pageMargins left="0" right="0" top="0" bottom="0" header="0" footer="0"/>
      <printOptions horizontalCentered="1" verticalCentered="1"/>
      <pageSetup paperSize="9" scale="10" orientation="portrait" r:id="rId3"/>
      <headerFooter alignWithMargins="0"/>
    </customSheetView>
  </customSheetViews>
  <mergeCells count="38">
    <mergeCell ref="J7:L7"/>
    <mergeCell ref="I8:M8"/>
    <mergeCell ref="E15:F15"/>
    <mergeCell ref="G15:H15"/>
    <mergeCell ref="I15:J15"/>
    <mergeCell ref="K15:L15"/>
    <mergeCell ref="D17:F17"/>
    <mergeCell ref="D18:D19"/>
    <mergeCell ref="E18:F18"/>
    <mergeCell ref="G18:H18"/>
    <mergeCell ref="I18:J18"/>
    <mergeCell ref="O15:P15"/>
    <mergeCell ref="M15:N15"/>
    <mergeCell ref="O18:P18"/>
    <mergeCell ref="O17:P17"/>
    <mergeCell ref="DM26:DX26"/>
    <mergeCell ref="BA19:BE19"/>
    <mergeCell ref="BD25:BO25"/>
    <mergeCell ref="BP25:CA25"/>
    <mergeCell ref="CC25:CN25"/>
    <mergeCell ref="CO25:CZ25"/>
    <mergeCell ref="BD26:BO26"/>
    <mergeCell ref="BP26:CA26"/>
    <mergeCell ref="CC26:CN26"/>
    <mergeCell ref="CO26:CZ26"/>
    <mergeCell ref="Q16:R17"/>
    <mergeCell ref="K18:L18"/>
    <mergeCell ref="M18:N18"/>
    <mergeCell ref="W18:X18"/>
    <mergeCell ref="Q18:R18"/>
    <mergeCell ref="S18:T18"/>
    <mergeCell ref="U18:V18"/>
    <mergeCell ref="R5:X8"/>
    <mergeCell ref="R10:X11"/>
    <mergeCell ref="U15:V15"/>
    <mergeCell ref="W15:X15"/>
    <mergeCell ref="S15:T15"/>
    <mergeCell ref="Q15:R15"/>
  </mergeCells>
  <phoneticPr fontId="2" type="noConversion"/>
  <printOptions horizontalCentered="1" verticalCentered="1"/>
  <pageMargins left="0" right="0" top="0" bottom="0" header="0" footer="0"/>
  <pageSetup paperSize="9" scale="10" orientation="portrait" r:id="rId4"/>
  <headerFooter alignWithMargins="0"/>
  <drawing r:id="rId5"/>
  <legacyDrawing r:id="rId6"/>
</worksheet>
</file>

<file path=xl/worksheets/sheet11.xml><?xml version="1.0" encoding="utf-8"?>
<worksheet xmlns="http://schemas.openxmlformats.org/spreadsheetml/2006/main" xmlns:r="http://schemas.openxmlformats.org/officeDocument/2006/relationships">
  <sheetPr codeName="Sheet5"/>
  <dimension ref="A1:AG154"/>
  <sheetViews>
    <sheetView topLeftCell="C67" workbookViewId="0">
      <selection activeCell="F51" sqref="E51:G51"/>
    </sheetView>
  </sheetViews>
  <sheetFormatPr defaultRowHeight="12.75"/>
  <cols>
    <col min="4" max="4" width="54.7109375" customWidth="1"/>
    <col min="5" max="12" width="10.7109375" customWidth="1"/>
    <col min="13" max="13" width="11.7109375" customWidth="1"/>
    <col min="14" max="14" width="10.7109375" customWidth="1"/>
    <col min="15" max="16" width="11.7109375" customWidth="1"/>
    <col min="17" max="17" width="15.7109375"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69"/>
      <c r="F8" s="69"/>
      <c r="G8" s="69"/>
      <c r="H8" s="889" t="str">
        <f>IF(MasterSheet!$A$1=1, MasterSheet!C5,MasterSheet!B5)</f>
        <v>CRNA GORA</v>
      </c>
      <c r="I8" s="889"/>
      <c r="J8" s="889"/>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E9" s="69"/>
      <c r="F9" s="69"/>
      <c r="G9" s="889" t="str">
        <f>IF(MasterSheet!$A$1=1, MasterSheet!C6,MasterSheet!B6)</f>
        <v>MINISTARSTVO FINANSIJA</v>
      </c>
      <c r="H9" s="889"/>
      <c r="I9" s="889"/>
      <c r="J9" s="889"/>
      <c r="K9" s="889"/>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906">
        <f>+'Cental Budget_int'!S15</f>
        <v>3493000000</v>
      </c>
      <c r="F14" s="906"/>
      <c r="G14" s="906"/>
      <c r="H14" s="906"/>
      <c r="I14" s="906"/>
      <c r="J14" s="906"/>
      <c r="K14" s="906"/>
      <c r="L14" s="906"/>
      <c r="M14" s="906"/>
      <c r="N14" s="906"/>
      <c r="O14" s="906"/>
      <c r="P14" s="906"/>
      <c r="Q14" s="90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908" t="str">
        <f>IF(MasterSheet!$A$1=1,MasterSheet!B336,MasterSheet!B335)</f>
        <v>Mjesečni plan za 2013. godinu</v>
      </c>
      <c r="E17" s="910">
        <v>2013</v>
      </c>
      <c r="F17" s="911"/>
      <c r="G17" s="911"/>
      <c r="H17" s="911"/>
      <c r="I17" s="911"/>
      <c r="J17" s="911"/>
      <c r="K17" s="911"/>
      <c r="L17" s="911"/>
      <c r="M17" s="911"/>
      <c r="N17" s="911"/>
      <c r="O17" s="911"/>
      <c r="P17" s="911"/>
      <c r="Q17" s="912"/>
      <c r="R17" s="72"/>
      <c r="S17" s="69"/>
      <c r="T17" s="69"/>
      <c r="U17" s="69"/>
      <c r="V17" s="69"/>
      <c r="W17" s="69"/>
      <c r="X17" s="69"/>
      <c r="Y17" s="69"/>
      <c r="Z17" s="69"/>
      <c r="AA17" s="69"/>
      <c r="AB17" s="69"/>
      <c r="AC17" s="69"/>
      <c r="AD17" s="69"/>
      <c r="AE17" s="69"/>
      <c r="AF17" s="69"/>
      <c r="AG17" s="69"/>
    </row>
    <row r="18" spans="1:33" ht="15" customHeight="1" thickBot="1">
      <c r="A18" s="69"/>
      <c r="B18" s="69"/>
      <c r="C18" s="69"/>
      <c r="D18" s="909"/>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375" t="str">
        <f>IF(MasterSheet!$A$1=1,MasterSheet!N336,MasterSheet!N335)</f>
        <v>Decembar</v>
      </c>
      <c r="Q18" s="367" t="str">
        <f>IF(MasterSheet!$A$1=1,MasterSheet!O336,MasterSheet!O335)</f>
        <v>Plan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361">
        <f>+E20+E28+E33+E38+E45+E50</f>
        <v>56405250.354879163</v>
      </c>
      <c r="F19" s="362">
        <f t="shared" ref="F19:P19" si="0">+F20+F28+F33+F38+F45+F50</f>
        <v>72068150.748850062</v>
      </c>
      <c r="G19" s="362">
        <f t="shared" si="0"/>
        <v>82943306.844960943</v>
      </c>
      <c r="H19" s="362">
        <f t="shared" si="0"/>
        <v>99956198.46386914</v>
      </c>
      <c r="I19" s="362">
        <f t="shared" si="0"/>
        <v>96466058.107237935</v>
      </c>
      <c r="J19" s="362">
        <f t="shared" si="0"/>
        <v>100951633.7918953</v>
      </c>
      <c r="K19" s="362">
        <f t="shared" si="0"/>
        <v>115591299.75791205</v>
      </c>
      <c r="L19" s="363">
        <f t="shared" si="0"/>
        <v>114897225.7493697</v>
      </c>
      <c r="M19" s="363">
        <f t="shared" si="0"/>
        <v>99189777.327771991</v>
      </c>
      <c r="N19" s="363">
        <f t="shared" si="0"/>
        <v>104871992.58523692</v>
      </c>
      <c r="O19" s="363">
        <f t="shared" si="0"/>
        <v>96927456.149828702</v>
      </c>
      <c r="P19" s="376">
        <f t="shared" si="0"/>
        <v>121532471.11942177</v>
      </c>
      <c r="Q19" s="552">
        <f>+SUM(E19:P19)</f>
        <v>1161800821.0012338</v>
      </c>
      <c r="R19" s="72"/>
      <c r="S19" s="584"/>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352">
        <f>+SUM(E21:E27)</f>
        <v>41686253.110737316</v>
      </c>
      <c r="F20" s="353">
        <f t="shared" ref="F20:P20" si="1">+SUM(F21:F27)</f>
        <v>40855853.79586979</v>
      </c>
      <c r="G20" s="353">
        <f t="shared" si="1"/>
        <v>48871129.289274208</v>
      </c>
      <c r="H20" s="353">
        <f t="shared" si="1"/>
        <v>63044978.667560622</v>
      </c>
      <c r="I20" s="353">
        <f t="shared" si="1"/>
        <v>59903018.246625409</v>
      </c>
      <c r="J20" s="353">
        <f t="shared" si="1"/>
        <v>65474825.471494481</v>
      </c>
      <c r="K20" s="353">
        <f t="shared" si="1"/>
        <v>71410525.13479729</v>
      </c>
      <c r="L20" s="354">
        <f t="shared" si="1"/>
        <v>66453623.073847495</v>
      </c>
      <c r="M20" s="354">
        <f t="shared" si="1"/>
        <v>65790416.568190843</v>
      </c>
      <c r="N20" s="354">
        <f t="shared" si="1"/>
        <v>63302926.264795646</v>
      </c>
      <c r="O20" s="354">
        <f t="shared" si="1"/>
        <v>56224451.677824281</v>
      </c>
      <c r="P20" s="377">
        <f t="shared" si="1"/>
        <v>57412527.94082702</v>
      </c>
      <c r="Q20" s="355">
        <f t="shared" ref="Q20:Q82" si="2">+SUM(E20:P20)</f>
        <v>700430529.24184442</v>
      </c>
      <c r="R20" s="72"/>
      <c r="S20" s="584"/>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v>2820446.8223670614</v>
      </c>
      <c r="F21" s="357">
        <v>5820928.5775817595</v>
      </c>
      <c r="G21" s="357">
        <v>6919198.0351699237</v>
      </c>
      <c r="H21" s="357">
        <v>7408525.4606941696</v>
      </c>
      <c r="I21" s="357">
        <v>7204484.0505127097</v>
      </c>
      <c r="J21" s="357">
        <v>6466633.4408446904</v>
      </c>
      <c r="K21" s="357">
        <v>8521641.6469569467</v>
      </c>
      <c r="L21" s="358">
        <v>9664205.1361650527</v>
      </c>
      <c r="M21" s="358">
        <v>6815248.5982489977</v>
      </c>
      <c r="N21" s="358">
        <v>9471655.9367153402</v>
      </c>
      <c r="O21" s="358">
        <v>8042875.0851052543</v>
      </c>
      <c r="P21" s="378">
        <v>11726411.550236525</v>
      </c>
      <c r="Q21" s="359">
        <f t="shared" si="2"/>
        <v>90882254.340598434</v>
      </c>
      <c r="R21" s="72"/>
      <c r="S21" s="584"/>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356">
        <v>579786.54478696431</v>
      </c>
      <c r="F22" s="357">
        <v>515115.82451773522</v>
      </c>
      <c r="G22" s="357">
        <v>4474685.1189596485</v>
      </c>
      <c r="H22" s="357">
        <v>12488272.478114691</v>
      </c>
      <c r="I22" s="357">
        <v>3690917.0906183273</v>
      </c>
      <c r="J22" s="357">
        <v>4274773.0439898577</v>
      </c>
      <c r="K22" s="357">
        <v>3994418.0701162638</v>
      </c>
      <c r="L22" s="358">
        <v>3426415.4173260536</v>
      </c>
      <c r="M22" s="358">
        <v>2644519.6751525379</v>
      </c>
      <c r="N22" s="358">
        <v>1873134.4055505693</v>
      </c>
      <c r="O22" s="358">
        <v>1099856.2789091328</v>
      </c>
      <c r="P22" s="378">
        <v>2871073.2358503304</v>
      </c>
      <c r="Q22" s="359">
        <f t="shared" si="2"/>
        <v>41932967.183892116</v>
      </c>
      <c r="R22" s="72"/>
      <c r="S22" s="584"/>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356">
        <v>81248.859864734099</v>
      </c>
      <c r="F23" s="357">
        <v>103646.50733568591</v>
      </c>
      <c r="G23" s="357">
        <v>186194.97392852511</v>
      </c>
      <c r="H23" s="357">
        <v>103363.42634788297</v>
      </c>
      <c r="I23" s="357">
        <v>100106.28093907743</v>
      </c>
      <c r="J23" s="357">
        <v>133863.83595351625</v>
      </c>
      <c r="K23" s="357">
        <v>122268.58842091225</v>
      </c>
      <c r="L23" s="358">
        <v>96003.204992983359</v>
      </c>
      <c r="M23" s="358">
        <v>170229.34291973972</v>
      </c>
      <c r="N23" s="358">
        <v>136036.03036244924</v>
      </c>
      <c r="O23" s="358">
        <v>147948.87120833801</v>
      </c>
      <c r="P23" s="378">
        <v>140979.1375726462</v>
      </c>
      <c r="Q23" s="359">
        <f t="shared" si="2"/>
        <v>1521889.0598464906</v>
      </c>
      <c r="R23" s="72"/>
      <c r="S23" s="584"/>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356">
        <v>22216987.25911713</v>
      </c>
      <c r="F24" s="357">
        <v>22351785.25320363</v>
      </c>
      <c r="G24" s="357">
        <v>24907044.612074491</v>
      </c>
      <c r="H24" s="357">
        <v>29049120.919579607</v>
      </c>
      <c r="I24" s="357">
        <v>32485582.306773975</v>
      </c>
      <c r="J24" s="357">
        <v>39641428.685232304</v>
      </c>
      <c r="K24" s="357">
        <v>39144860.544407874</v>
      </c>
      <c r="L24" s="358">
        <v>33764783.498910055</v>
      </c>
      <c r="M24" s="358">
        <v>35212221.435317017</v>
      </c>
      <c r="N24" s="358">
        <v>35516823.320785411</v>
      </c>
      <c r="O24" s="358">
        <v>31733799.92897122</v>
      </c>
      <c r="P24" s="378">
        <v>27021193.241436299</v>
      </c>
      <c r="Q24" s="359">
        <f t="shared" si="2"/>
        <v>373045631.00580907</v>
      </c>
      <c r="R24" s="72"/>
      <c r="S24" s="584"/>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356">
        <v>13472385.619929252</v>
      </c>
      <c r="F25" s="357">
        <v>9374619.9781228825</v>
      </c>
      <c r="G25" s="357">
        <v>8591497.0238258317</v>
      </c>
      <c r="H25" s="357">
        <v>9976513.8396541588</v>
      </c>
      <c r="I25" s="357">
        <v>12529410.486162774</v>
      </c>
      <c r="J25" s="357">
        <v>12207544.038839269</v>
      </c>
      <c r="K25" s="357">
        <v>16644425.593685796</v>
      </c>
      <c r="L25" s="358">
        <v>16485948.596823877</v>
      </c>
      <c r="M25" s="358">
        <v>18432656.2065273</v>
      </c>
      <c r="N25" s="358">
        <v>13491210.566350998</v>
      </c>
      <c r="O25" s="358">
        <v>12913955.490205286</v>
      </c>
      <c r="P25" s="378">
        <v>13328622.385148553</v>
      </c>
      <c r="Q25" s="359">
        <f t="shared" si="2"/>
        <v>157448789.82527599</v>
      </c>
      <c r="R25" s="72"/>
      <c r="S25" s="584"/>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v>2254635.1079826443</v>
      </c>
      <c r="F26" s="357">
        <v>2434600.1723288172</v>
      </c>
      <c r="G26" s="357">
        <v>3480742.4524679668</v>
      </c>
      <c r="H26" s="357">
        <v>3633160.2325686943</v>
      </c>
      <c r="I26" s="357">
        <v>3488794.2206289498</v>
      </c>
      <c r="J26" s="357">
        <v>2306819.3261174015</v>
      </c>
      <c r="K26" s="357">
        <v>2530520.0301218135</v>
      </c>
      <c r="L26" s="358">
        <v>2593024.591536134</v>
      </c>
      <c r="M26" s="358">
        <v>2137547.6737522222</v>
      </c>
      <c r="N26" s="358">
        <v>2432657.0001382544</v>
      </c>
      <c r="O26" s="358">
        <v>1904518.5019257402</v>
      </c>
      <c r="P26" s="378">
        <v>1992912.933800448</v>
      </c>
      <c r="Q26" s="359">
        <f t="shared" si="2"/>
        <v>31189932.243369084</v>
      </c>
      <c r="R26" s="72"/>
      <c r="S26" s="584"/>
      <c r="T26" s="69"/>
      <c r="U26" s="69"/>
      <c r="V26" s="69"/>
      <c r="W26" s="69"/>
      <c r="X26" s="69"/>
      <c r="Y26" s="69"/>
      <c r="Z26" s="69"/>
      <c r="AA26" s="69"/>
      <c r="AB26" s="69"/>
      <c r="AC26" s="69"/>
      <c r="AD26" s="69"/>
      <c r="AE26" s="69"/>
      <c r="AF26" s="69"/>
      <c r="AG26" s="69"/>
    </row>
    <row r="27" spans="1:33" ht="15" customHeight="1">
      <c r="A27" s="69"/>
      <c r="B27" s="69"/>
      <c r="C27" s="69"/>
      <c r="D27" s="304" t="str">
        <f>IF(MasterSheet!$A$1=1,MasterSheet!C345,MasterSheet!B345)</f>
        <v>Ostali republički porezi</v>
      </c>
      <c r="E27" s="356">
        <v>260762.89668953384</v>
      </c>
      <c r="F27" s="357">
        <v>255157.48277927918</v>
      </c>
      <c r="G27" s="357">
        <v>311767.07284781808</v>
      </c>
      <c r="H27" s="357">
        <v>386022.31060141494</v>
      </c>
      <c r="I27" s="357">
        <v>403723.81098959706</v>
      </c>
      <c r="J27" s="357">
        <v>443763.10051744088</v>
      </c>
      <c r="K27" s="357">
        <v>452390.66108767391</v>
      </c>
      <c r="L27" s="358">
        <v>423242.62809333584</v>
      </c>
      <c r="M27" s="358">
        <v>377993.63627302414</v>
      </c>
      <c r="N27" s="358">
        <v>381409.00489262829</v>
      </c>
      <c r="O27" s="358">
        <v>381497.52149931074</v>
      </c>
      <c r="P27" s="378">
        <v>331335.45678221656</v>
      </c>
      <c r="Q27" s="359">
        <f t="shared" si="2"/>
        <v>4409065.5830532731</v>
      </c>
      <c r="R27" s="72"/>
      <c r="S27" s="584"/>
      <c r="T27" s="69"/>
      <c r="U27" s="69"/>
      <c r="V27" s="69"/>
      <c r="W27" s="69"/>
      <c r="X27" s="69"/>
      <c r="Y27" s="69"/>
      <c r="Z27" s="69"/>
      <c r="AA27" s="69"/>
      <c r="AB27" s="69"/>
      <c r="AC27" s="69"/>
      <c r="AD27" s="69"/>
      <c r="AE27" s="69"/>
      <c r="AF27" s="69"/>
      <c r="AG27" s="69"/>
    </row>
    <row r="28" spans="1:33" ht="15" customHeight="1">
      <c r="A28" s="69"/>
      <c r="B28" s="69"/>
      <c r="C28" s="69"/>
      <c r="D28" s="305" t="str">
        <f>IF(MasterSheet!$A$1=1,MasterSheet!C346,MasterSheet!B346)</f>
        <v>Doprinosi</v>
      </c>
      <c r="E28" s="352">
        <f>+SUM(E29:E32)</f>
        <v>10225366.011998521</v>
      </c>
      <c r="F28" s="353">
        <f t="shared" ref="F28:P28" si="3">+SUM(F29:F32)</f>
        <v>26328872.744704504</v>
      </c>
      <c r="G28" s="353">
        <f t="shared" si="3"/>
        <v>28215029.512952704</v>
      </c>
      <c r="H28" s="353">
        <f t="shared" si="3"/>
        <v>31078344.176256344</v>
      </c>
      <c r="I28" s="353">
        <f t="shared" si="3"/>
        <v>31062993.346150994</v>
      </c>
      <c r="J28" s="353">
        <f t="shared" si="3"/>
        <v>29533886.744876273</v>
      </c>
      <c r="K28" s="353">
        <f t="shared" si="3"/>
        <v>35614836.490956061</v>
      </c>
      <c r="L28" s="354">
        <f t="shared" si="3"/>
        <v>41423629.787263155</v>
      </c>
      <c r="M28" s="354">
        <f t="shared" si="3"/>
        <v>27897944.753825549</v>
      </c>
      <c r="N28" s="354">
        <f t="shared" si="3"/>
        <v>35782419.896350168</v>
      </c>
      <c r="O28" s="354">
        <f t="shared" si="3"/>
        <v>35053926.847713381</v>
      </c>
      <c r="P28" s="377">
        <f t="shared" si="3"/>
        <v>52000480.125178605</v>
      </c>
      <c r="Q28" s="355">
        <f t="shared" si="2"/>
        <v>384217730.43822622</v>
      </c>
      <c r="R28" s="72"/>
      <c r="S28" s="584"/>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356">
        <v>5896216.9131298037</v>
      </c>
      <c r="F29" s="357">
        <v>15984604.165490396</v>
      </c>
      <c r="G29" s="357">
        <v>15980210.637352593</v>
      </c>
      <c r="H29" s="357">
        <v>18099107.195466701</v>
      </c>
      <c r="I29" s="357">
        <v>18902345.114124902</v>
      </c>
      <c r="J29" s="357">
        <v>16660130.6959597</v>
      </c>
      <c r="K29" s="357">
        <v>20975423.912817873</v>
      </c>
      <c r="L29" s="358">
        <v>24152995.284398187</v>
      </c>
      <c r="M29" s="358">
        <v>16438117.212416081</v>
      </c>
      <c r="N29" s="358">
        <v>21064902.89657861</v>
      </c>
      <c r="O29" s="358">
        <v>21199343.745804995</v>
      </c>
      <c r="P29" s="378">
        <v>31496085.4772765</v>
      </c>
      <c r="Q29" s="359">
        <f t="shared" si="2"/>
        <v>226849483.25081638</v>
      </c>
      <c r="R29" s="72"/>
      <c r="S29" s="584"/>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356">
        <v>3523976.3657705826</v>
      </c>
      <c r="F30" s="357">
        <v>8837193.1137481872</v>
      </c>
      <c r="G30" s="357">
        <v>10296968.732518861</v>
      </c>
      <c r="H30" s="357">
        <v>11080649.937486099</v>
      </c>
      <c r="I30" s="357">
        <v>10426593.073253199</v>
      </c>
      <c r="J30" s="357">
        <v>10797558.1123464</v>
      </c>
      <c r="K30" s="357">
        <v>12338418.275424777</v>
      </c>
      <c r="L30" s="358">
        <v>14695618.751093065</v>
      </c>
      <c r="M30" s="358">
        <v>9887757.094026586</v>
      </c>
      <c r="N30" s="358">
        <v>12555740.885830941</v>
      </c>
      <c r="O30" s="358">
        <v>11911787.04868594</v>
      </c>
      <c r="P30" s="378">
        <v>17572653.898443229</v>
      </c>
      <c r="Q30" s="359">
        <f t="shared" si="2"/>
        <v>133924915.28862786</v>
      </c>
      <c r="R30" s="72"/>
      <c r="S30" s="584"/>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356">
        <v>290701.31067824201</v>
      </c>
      <c r="F31" s="357">
        <v>744628.51853836537</v>
      </c>
      <c r="G31" s="357">
        <v>900014.53265058505</v>
      </c>
      <c r="H31" s="357">
        <v>960420.42316401063</v>
      </c>
      <c r="I31" s="357">
        <v>850902.03134404484</v>
      </c>
      <c r="J31" s="357">
        <v>873102.0001937449</v>
      </c>
      <c r="K31" s="357">
        <v>1044477.0015934415</v>
      </c>
      <c r="L31" s="358">
        <v>1233245.0541489115</v>
      </c>
      <c r="M31" s="358">
        <v>823964.48361802031</v>
      </c>
      <c r="N31" s="358">
        <v>1104138.5296295469</v>
      </c>
      <c r="O31" s="358">
        <v>947842.00635200134</v>
      </c>
      <c r="P31" s="378">
        <v>1446638.2353968821</v>
      </c>
      <c r="Q31" s="359">
        <f t="shared" si="2"/>
        <v>11220074.127307797</v>
      </c>
      <c r="R31" s="72"/>
      <c r="S31" s="584"/>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356">
        <v>514471.42241989321</v>
      </c>
      <c r="F32" s="357">
        <v>762446.94692755432</v>
      </c>
      <c r="G32" s="357">
        <v>1037835.6104306638</v>
      </c>
      <c r="H32" s="357">
        <v>938166.6201395333</v>
      </c>
      <c r="I32" s="357">
        <v>883153.12742885004</v>
      </c>
      <c r="J32" s="357">
        <v>1203095.9363764296</v>
      </c>
      <c r="K32" s="357">
        <v>1256517.301119969</v>
      </c>
      <c r="L32" s="358">
        <v>1341770.6976229935</v>
      </c>
      <c r="M32" s="358">
        <v>748105.96376486088</v>
      </c>
      <c r="N32" s="358">
        <v>1057637.5843110771</v>
      </c>
      <c r="O32" s="358">
        <v>994954.04687044967</v>
      </c>
      <c r="P32" s="378">
        <v>1485102.5140619949</v>
      </c>
      <c r="Q32" s="359">
        <f t="shared" si="2"/>
        <v>12223257.77147427</v>
      </c>
      <c r="R32" s="72"/>
      <c r="S32" s="584"/>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352">
        <f>+SUM(E34:E37)</f>
        <v>2027877.2372930939</v>
      </c>
      <c r="F33" s="353">
        <f t="shared" ref="F33:P33" si="4">+SUM(F34:F37)</f>
        <v>1882424.3685098737</v>
      </c>
      <c r="G33" s="353">
        <f t="shared" si="4"/>
        <v>2363168.5236575948</v>
      </c>
      <c r="H33" s="353">
        <f t="shared" si="4"/>
        <v>2393449.5740456693</v>
      </c>
      <c r="I33" s="353">
        <f t="shared" si="4"/>
        <v>2431766.3719360717</v>
      </c>
      <c r="J33" s="353">
        <f t="shared" si="4"/>
        <v>2858151.7123018736</v>
      </c>
      <c r="K33" s="353">
        <f t="shared" si="4"/>
        <v>2917908.2048975867</v>
      </c>
      <c r="L33" s="354">
        <f t="shared" si="4"/>
        <v>2932949.8029298875</v>
      </c>
      <c r="M33" s="354">
        <f t="shared" si="4"/>
        <v>2302181.1067919475</v>
      </c>
      <c r="N33" s="354">
        <f t="shared" si="4"/>
        <v>2479397.4364794977</v>
      </c>
      <c r="O33" s="354">
        <f t="shared" si="4"/>
        <v>2197340.2207755819</v>
      </c>
      <c r="P33" s="377">
        <f t="shared" si="4"/>
        <v>2280154.7968325969</v>
      </c>
      <c r="Q33" s="355">
        <f t="shared" si="2"/>
        <v>29066769.356451273</v>
      </c>
      <c r="R33" s="72"/>
      <c r="S33" s="584"/>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356">
        <v>542096.38724093605</v>
      </c>
      <c r="F34" s="357">
        <v>536397.13298492332</v>
      </c>
      <c r="G34" s="357">
        <v>759288.54284763371</v>
      </c>
      <c r="H34" s="357">
        <v>724733.04432771762</v>
      </c>
      <c r="I34" s="357">
        <v>823629.87439344113</v>
      </c>
      <c r="J34" s="357">
        <v>866651.25939663569</v>
      </c>
      <c r="K34" s="357">
        <v>822206.96615173062</v>
      </c>
      <c r="L34" s="358">
        <v>822500.35972019134</v>
      </c>
      <c r="M34" s="358">
        <v>653046.97944805818</v>
      </c>
      <c r="N34" s="358">
        <v>912828.08748487011</v>
      </c>
      <c r="O34" s="358">
        <v>633141.89239853795</v>
      </c>
      <c r="P34" s="378">
        <v>670108.0224069875</v>
      </c>
      <c r="Q34" s="359">
        <f t="shared" si="2"/>
        <v>8766628.5488016624</v>
      </c>
      <c r="R34" s="72"/>
      <c r="S34" s="584"/>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356">
        <v>252442.47852541984</v>
      </c>
      <c r="F35" s="357">
        <v>257727.78032652178</v>
      </c>
      <c r="G35" s="357">
        <v>326063.49946238624</v>
      </c>
      <c r="H35" s="357">
        <v>345774.20752005593</v>
      </c>
      <c r="I35" s="357">
        <v>268259.93480340595</v>
      </c>
      <c r="J35" s="357">
        <v>332044.44392410474</v>
      </c>
      <c r="K35" s="357">
        <v>288341.93029107194</v>
      </c>
      <c r="L35" s="358">
        <v>203437.32988708364</v>
      </c>
      <c r="M35" s="358">
        <v>285816.36008690012</v>
      </c>
      <c r="N35" s="358">
        <v>295491.81584812951</v>
      </c>
      <c r="O35" s="358">
        <v>344335.81666740507</v>
      </c>
      <c r="P35" s="378">
        <v>355728.9521809821</v>
      </c>
      <c r="Q35" s="359">
        <f t="shared" si="2"/>
        <v>3555464.5495234667</v>
      </c>
      <c r="R35" s="72"/>
      <c r="S35" s="584"/>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356">
        <v>15175.988329241076</v>
      </c>
      <c r="F36" s="357">
        <v>5488.4479117645715</v>
      </c>
      <c r="G36" s="357">
        <v>5513.547785744513</v>
      </c>
      <c r="H36" s="357">
        <v>10033.975862815605</v>
      </c>
      <c r="I36" s="357">
        <v>13433.078813061053</v>
      </c>
      <c r="J36" s="357">
        <v>35239.498051137023</v>
      </c>
      <c r="K36" s="357">
        <v>115467.10956937172</v>
      </c>
      <c r="L36" s="358">
        <v>147444.22648178381</v>
      </c>
      <c r="M36" s="358">
        <v>77479.696104075862</v>
      </c>
      <c r="N36" s="358">
        <v>52915.149949001381</v>
      </c>
      <c r="O36" s="358">
        <v>15235.266103225436</v>
      </c>
      <c r="P36" s="378">
        <v>9085.1638649635734</v>
      </c>
      <c r="Q36" s="359">
        <f t="shared" si="2"/>
        <v>502511.14882618561</v>
      </c>
      <c r="R36" s="72"/>
      <c r="S36" s="584"/>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356">
        <v>1218162.3831974969</v>
      </c>
      <c r="F37" s="357">
        <v>1082811.0072866639</v>
      </c>
      <c r="G37" s="357">
        <v>1272302.9335618301</v>
      </c>
      <c r="H37" s="357">
        <v>1312908.34633508</v>
      </c>
      <c r="I37" s="357">
        <v>1326443.4839261633</v>
      </c>
      <c r="J37" s="357">
        <v>1624216.5109299959</v>
      </c>
      <c r="K37" s="357">
        <v>1691892.1988854124</v>
      </c>
      <c r="L37" s="358">
        <v>1759567.8868408289</v>
      </c>
      <c r="M37" s="358">
        <v>1285838.0711529134</v>
      </c>
      <c r="N37" s="358">
        <v>1218162.3831974969</v>
      </c>
      <c r="O37" s="358">
        <v>1204627.2456064136</v>
      </c>
      <c r="P37" s="378">
        <v>1245232.6583796635</v>
      </c>
      <c r="Q37" s="359">
        <f t="shared" si="2"/>
        <v>16242165.10929996</v>
      </c>
      <c r="R37" s="72"/>
      <c r="S37" s="584"/>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352">
        <f>+SUM(E39:E44)</f>
        <v>982710.87498690933</v>
      </c>
      <c r="F38" s="353">
        <f t="shared" ref="F38:P38" si="5">+SUM(F39:F44)</f>
        <v>869104.05358116457</v>
      </c>
      <c r="G38" s="353">
        <f t="shared" si="5"/>
        <v>787268.76554129389</v>
      </c>
      <c r="H38" s="353">
        <f t="shared" si="5"/>
        <v>1546322.5460752659</v>
      </c>
      <c r="I38" s="353">
        <f t="shared" si="5"/>
        <v>932515.34080204321</v>
      </c>
      <c r="J38" s="353">
        <f t="shared" si="5"/>
        <v>1175327.7210279165</v>
      </c>
      <c r="K38" s="353">
        <f t="shared" si="5"/>
        <v>2020249.028265815</v>
      </c>
      <c r="L38" s="354">
        <f t="shared" si="5"/>
        <v>1079348.0183819076</v>
      </c>
      <c r="M38" s="354">
        <f t="shared" si="5"/>
        <v>1345127.7045627646</v>
      </c>
      <c r="N38" s="354">
        <f t="shared" si="5"/>
        <v>1098866.9792922472</v>
      </c>
      <c r="O38" s="354">
        <f t="shared" si="5"/>
        <v>885498.0103225843</v>
      </c>
      <c r="P38" s="377">
        <f t="shared" si="5"/>
        <v>1136253.4997662231</v>
      </c>
      <c r="Q38" s="355">
        <f t="shared" si="2"/>
        <v>13858592.542606136</v>
      </c>
      <c r="R38" s="72"/>
      <c r="S38" s="584"/>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v>74908.131611371835</v>
      </c>
      <c r="F39" s="357">
        <v>23550.009068415115</v>
      </c>
      <c r="G39" s="357">
        <v>22968.940964279551</v>
      </c>
      <c r="H39" s="357">
        <v>27429.389117970448</v>
      </c>
      <c r="I39" s="357">
        <v>30556.042262077168</v>
      </c>
      <c r="J39" s="357">
        <v>29697.340030062864</v>
      </c>
      <c r="K39" s="357">
        <v>58678.475724849472</v>
      </c>
      <c r="L39" s="358">
        <v>90332.521977156648</v>
      </c>
      <c r="M39" s="358">
        <v>111262.34960854963</v>
      </c>
      <c r="N39" s="358">
        <v>120982.61938268811</v>
      </c>
      <c r="O39" s="358">
        <v>76485.188166027234</v>
      </c>
      <c r="P39" s="378">
        <v>100665.72865548421</v>
      </c>
      <c r="Q39" s="359">
        <f t="shared" si="2"/>
        <v>767516.73656893219</v>
      </c>
      <c r="R39" s="72"/>
      <c r="S39" s="584"/>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v>41340.351166230052</v>
      </c>
      <c r="F40" s="357">
        <v>60139.779509022002</v>
      </c>
      <c r="G40" s="357">
        <v>65829.577299673969</v>
      </c>
      <c r="H40" s="357">
        <v>89073.136876231671</v>
      </c>
      <c r="I40" s="357">
        <v>107142.13571005454</v>
      </c>
      <c r="J40" s="357">
        <v>116641.17968953511</v>
      </c>
      <c r="K40" s="357">
        <v>121973.85521455987</v>
      </c>
      <c r="L40" s="358">
        <v>148251.86009824905</v>
      </c>
      <c r="M40" s="358">
        <v>118685.96121228721</v>
      </c>
      <c r="N40" s="358">
        <v>151103.61106134616</v>
      </c>
      <c r="O40" s="358">
        <v>112378.6351175053</v>
      </c>
      <c r="P40" s="378">
        <v>140815.61349906723</v>
      </c>
      <c r="Q40" s="359">
        <f t="shared" si="2"/>
        <v>1273375.6964537622</v>
      </c>
      <c r="R40" s="72"/>
      <c r="S40" s="584"/>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356">
        <v>247124.22503235005</v>
      </c>
      <c r="F41" s="357">
        <v>2218.5560408142283</v>
      </c>
      <c r="G41" s="357">
        <v>13432.213424296489</v>
      </c>
      <c r="H41" s="357">
        <v>71796.626625634046</v>
      </c>
      <c r="I41" s="357">
        <v>10921.311327090261</v>
      </c>
      <c r="J41" s="357">
        <v>234115.89884799815</v>
      </c>
      <c r="K41" s="357">
        <v>48074.023137452277</v>
      </c>
      <c r="L41" s="358">
        <v>43662.795502239882</v>
      </c>
      <c r="M41" s="358">
        <v>84724.058721427253</v>
      </c>
      <c r="N41" s="358">
        <v>89541.155584391992</v>
      </c>
      <c r="O41" s="358">
        <v>469.11923673154934</v>
      </c>
      <c r="P41" s="378">
        <v>60078.090968156321</v>
      </c>
      <c r="Q41" s="359">
        <f t="shared" si="2"/>
        <v>906158.07444858248</v>
      </c>
      <c r="R41" s="72"/>
      <c r="S41" s="584"/>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v>179354.57666904427</v>
      </c>
      <c r="F42" s="357">
        <v>243144.83571010665</v>
      </c>
      <c r="G42" s="357">
        <v>272906.32295692031</v>
      </c>
      <c r="H42" s="357">
        <v>221192.91748194481</v>
      </c>
      <c r="I42" s="357">
        <v>207998.45917902872</v>
      </c>
      <c r="J42" s="357">
        <v>199861.55134658315</v>
      </c>
      <c r="K42" s="357">
        <v>279922.60601668584</v>
      </c>
      <c r="L42" s="358">
        <v>259024.3495760845</v>
      </c>
      <c r="M42" s="358">
        <v>163486.81222208266</v>
      </c>
      <c r="N42" s="358">
        <v>229512.62016446379</v>
      </c>
      <c r="O42" s="358">
        <v>278941.99950558663</v>
      </c>
      <c r="P42" s="378">
        <v>363990.4823728159</v>
      </c>
      <c r="Q42" s="359">
        <f t="shared" si="2"/>
        <v>2899337.5332013466</v>
      </c>
      <c r="R42" s="72"/>
      <c r="S42" s="584"/>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356">
        <v>296047.35467364622</v>
      </c>
      <c r="F43" s="357">
        <v>263097.27733410237</v>
      </c>
      <c r="G43" s="357">
        <v>258207.78749936659</v>
      </c>
      <c r="H43" s="357">
        <v>252033.27327615619</v>
      </c>
      <c r="I43" s="357">
        <v>393422.49566954153</v>
      </c>
      <c r="J43" s="357">
        <v>426928.76100874052</v>
      </c>
      <c r="K43" s="357">
        <v>419857.98023353948</v>
      </c>
      <c r="L43" s="358">
        <v>387071.55225916719</v>
      </c>
      <c r="M43" s="358">
        <v>657472.1958811942</v>
      </c>
      <c r="N43" s="358">
        <v>206724.58866331077</v>
      </c>
      <c r="O43" s="358">
        <v>263469.42623368697</v>
      </c>
      <c r="P43" s="378">
        <v>214540.13832752779</v>
      </c>
      <c r="Q43" s="359">
        <f t="shared" si="2"/>
        <v>4038872.8310599797</v>
      </c>
      <c r="R43" s="72"/>
      <c r="S43" s="584"/>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356">
        <v>143936.23583426693</v>
      </c>
      <c r="F44" s="357">
        <v>276953.59591870417</v>
      </c>
      <c r="G44" s="357">
        <v>153923.92339675705</v>
      </c>
      <c r="H44" s="357">
        <v>884797.20269732864</v>
      </c>
      <c r="I44" s="357">
        <v>182474.89665425106</v>
      </c>
      <c r="J44" s="357">
        <v>168082.99010499663</v>
      </c>
      <c r="K44" s="357">
        <v>1091742.087938728</v>
      </c>
      <c r="L44" s="358">
        <v>151004.93896901025</v>
      </c>
      <c r="M44" s="358">
        <v>209496.32691722366</v>
      </c>
      <c r="N44" s="358">
        <v>301002.38443604641</v>
      </c>
      <c r="O44" s="358">
        <v>153753.64206304651</v>
      </c>
      <c r="P44" s="378">
        <v>256163.44594317174</v>
      </c>
      <c r="Q44" s="359">
        <f t="shared" si="2"/>
        <v>3973331.6708735307</v>
      </c>
      <c r="R44" s="72"/>
      <c r="S44" s="584"/>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352">
        <f>+SUM(E46:E49)</f>
        <v>923442.3429132913</v>
      </c>
      <c r="F45" s="353">
        <f t="shared" ref="F45:P45" si="6">+SUM(F46:F49)</f>
        <v>1777418.9190493901</v>
      </c>
      <c r="G45" s="353">
        <f t="shared" si="6"/>
        <v>2321412.8253925741</v>
      </c>
      <c r="H45" s="353">
        <f t="shared" si="6"/>
        <v>1637829.2535735941</v>
      </c>
      <c r="I45" s="353">
        <f t="shared" si="6"/>
        <v>1886272.7717710272</v>
      </c>
      <c r="J45" s="353">
        <f t="shared" si="6"/>
        <v>1533956.11443653</v>
      </c>
      <c r="K45" s="353">
        <f t="shared" si="6"/>
        <v>3092390.5965000256</v>
      </c>
      <c r="L45" s="354">
        <f t="shared" si="6"/>
        <v>2409748.3951187199</v>
      </c>
      <c r="M45" s="354">
        <f t="shared" si="6"/>
        <v>1476812.0861061718</v>
      </c>
      <c r="N45" s="354">
        <f t="shared" si="6"/>
        <v>1888437.4129044577</v>
      </c>
      <c r="O45" s="354">
        <f t="shared" si="6"/>
        <v>2006775.4309992469</v>
      </c>
      <c r="P45" s="377">
        <f t="shared" si="6"/>
        <v>8463643.2651979905</v>
      </c>
      <c r="Q45" s="355">
        <f t="shared" si="2"/>
        <v>29418139.413963012</v>
      </c>
      <c r="R45" s="72"/>
      <c r="S45" s="584"/>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356">
        <v>98721.240703580421</v>
      </c>
      <c r="F46" s="357">
        <v>199006.9554647851</v>
      </c>
      <c r="G46" s="357">
        <v>292621.907293392</v>
      </c>
      <c r="H46" s="357">
        <v>284997.00106043334</v>
      </c>
      <c r="I46" s="357">
        <v>65352.292316141793</v>
      </c>
      <c r="J46" s="357">
        <v>88560.434385360481</v>
      </c>
      <c r="K46" s="357">
        <v>1239363.1697599126</v>
      </c>
      <c r="L46" s="358">
        <v>88219.936051167344</v>
      </c>
      <c r="M46" s="358">
        <v>39016.234769396273</v>
      </c>
      <c r="N46" s="358">
        <v>27677.405106364404</v>
      </c>
      <c r="O46" s="358">
        <v>537263.99134649755</v>
      </c>
      <c r="P46" s="378">
        <v>5854494.6857544566</v>
      </c>
      <c r="Q46" s="359">
        <f t="shared" si="2"/>
        <v>8815295.2540114876</v>
      </c>
      <c r="R46" s="72"/>
      <c r="S46" s="584"/>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v>383042.28989708459</v>
      </c>
      <c r="F47" s="357">
        <v>477254.92582153057</v>
      </c>
      <c r="G47" s="357">
        <v>683436.22345265537</v>
      </c>
      <c r="H47" s="357">
        <v>618670.23229595972</v>
      </c>
      <c r="I47" s="357">
        <v>674710.24948405835</v>
      </c>
      <c r="J47" s="357">
        <v>650321.89490412129</v>
      </c>
      <c r="K47" s="357">
        <v>961741.84883892175</v>
      </c>
      <c r="L47" s="358">
        <v>1110907.420503031</v>
      </c>
      <c r="M47" s="358">
        <v>721846.04987347173</v>
      </c>
      <c r="N47" s="358">
        <v>716487.68784240645</v>
      </c>
      <c r="O47" s="358">
        <v>710861.44747881312</v>
      </c>
      <c r="P47" s="378">
        <v>802065.24626978079</v>
      </c>
      <c r="Q47" s="359">
        <f t="shared" si="2"/>
        <v>8511345.516661834</v>
      </c>
      <c r="R47" s="72"/>
      <c r="S47" s="584"/>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v>105660.57810580246</v>
      </c>
      <c r="F48" s="357">
        <v>113960.07404027163</v>
      </c>
      <c r="G48" s="357">
        <v>194068.21940110344</v>
      </c>
      <c r="H48" s="357">
        <v>215744.02279161251</v>
      </c>
      <c r="I48" s="357">
        <v>194245.15208018161</v>
      </c>
      <c r="J48" s="358">
        <v>202910.49602642201</v>
      </c>
      <c r="K48" s="357">
        <v>188059.0443053284</v>
      </c>
      <c r="L48" s="358">
        <v>163610.16787117429</v>
      </c>
      <c r="M48" s="358">
        <v>151132.44421843963</v>
      </c>
      <c r="N48" s="358">
        <v>162193.35524771339</v>
      </c>
      <c r="O48" s="358">
        <v>151171.99535484734</v>
      </c>
      <c r="P48" s="378">
        <v>264415.23647077201</v>
      </c>
      <c r="Q48" s="359">
        <f t="shared" si="2"/>
        <v>2107170.7859136686</v>
      </c>
      <c r="R48" s="72"/>
      <c r="S48" s="584"/>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356">
        <v>336018.23420682386</v>
      </c>
      <c r="F49" s="357">
        <v>987196.96372280282</v>
      </c>
      <c r="G49" s="357">
        <v>1151286.4752454229</v>
      </c>
      <c r="H49" s="357">
        <v>518417.99742558866</v>
      </c>
      <c r="I49" s="357">
        <v>951965.0778906456</v>
      </c>
      <c r="J49" s="358">
        <v>592163.28912062617</v>
      </c>
      <c r="K49" s="357">
        <v>703226.53359586268</v>
      </c>
      <c r="L49" s="358">
        <v>1047010.8706933472</v>
      </c>
      <c r="M49" s="358">
        <v>564817.35724486422</v>
      </c>
      <c r="N49" s="358">
        <v>982078.96470797341</v>
      </c>
      <c r="O49" s="358">
        <v>607477.99681908905</v>
      </c>
      <c r="P49" s="378">
        <v>1542668.0967029808</v>
      </c>
      <c r="Q49" s="359">
        <f t="shared" si="2"/>
        <v>9984327.8573760279</v>
      </c>
      <c r="R49" s="72"/>
      <c r="S49" s="584"/>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371">
        <v>559600.7769500342</v>
      </c>
      <c r="F50" s="373">
        <v>354476.86713533319</v>
      </c>
      <c r="G50" s="373">
        <v>385297.92814256047</v>
      </c>
      <c r="H50" s="373">
        <v>255274.24635764034</v>
      </c>
      <c r="I50" s="373">
        <v>249492.02995238511</v>
      </c>
      <c r="J50" s="373">
        <v>375486.02775821509</v>
      </c>
      <c r="K50" s="373">
        <v>535390.30249528366</v>
      </c>
      <c r="L50" s="372">
        <v>597926.67182852363</v>
      </c>
      <c r="M50" s="373">
        <v>377295.10829472088</v>
      </c>
      <c r="N50" s="373">
        <v>319944.5954149249</v>
      </c>
      <c r="O50" s="373">
        <v>559463.96219362307</v>
      </c>
      <c r="P50" s="379">
        <v>239411.49161934044</v>
      </c>
      <c r="Q50" s="374">
        <f t="shared" si="2"/>
        <v>4809060.008142584</v>
      </c>
      <c r="R50" s="72"/>
      <c r="S50" s="584"/>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387">
        <f>+E53+E68+E74+E80+E81+E82</f>
        <v>106332954.82000001</v>
      </c>
      <c r="F51" s="387">
        <f>+F53+F68+F74+F80+F81+F82</f>
        <v>104016717.01000001</v>
      </c>
      <c r="G51" s="387">
        <f>+G53+G68+G74+G80+G81+G82</f>
        <v>104000568.60000001</v>
      </c>
      <c r="H51" s="387">
        <f>+H53+H68+H74+H80+H81+H82+H83</f>
        <v>104086368.58000001</v>
      </c>
      <c r="I51" s="387">
        <f t="shared" ref="I51:P51" si="7">+I53+I68+I74+I80+I81+I82</f>
        <v>103988868.56</v>
      </c>
      <c r="J51" s="387">
        <f t="shared" si="7"/>
        <v>103941697.13000001</v>
      </c>
      <c r="K51" s="387">
        <f t="shared" si="7"/>
        <v>104752168.85000001</v>
      </c>
      <c r="L51" s="387">
        <f t="shared" si="7"/>
        <v>104995704.38</v>
      </c>
      <c r="M51" s="387">
        <f t="shared" si="7"/>
        <v>105000904.38000001</v>
      </c>
      <c r="N51" s="387">
        <f t="shared" si="7"/>
        <v>104997904.41000001</v>
      </c>
      <c r="O51" s="387">
        <f t="shared" si="7"/>
        <v>104997284.16000001</v>
      </c>
      <c r="P51" s="434">
        <f t="shared" si="7"/>
        <v>106005395.71000001</v>
      </c>
      <c r="Q51" s="426">
        <f>+SUM(E51:P51)</f>
        <v>1257116536.5900002</v>
      </c>
      <c r="R51" s="591"/>
      <c r="S51" s="444"/>
      <c r="T51" s="558"/>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387">
        <f t="shared" ref="E52:P52" si="8">+E51-E80</f>
        <v>100863038.15000001</v>
      </c>
      <c r="F52" s="387">
        <f t="shared" si="8"/>
        <v>98546800.340000004</v>
      </c>
      <c r="G52" s="387">
        <f t="shared" si="8"/>
        <v>98530651.930000007</v>
      </c>
      <c r="H52" s="387">
        <f t="shared" si="8"/>
        <v>98616451.910000011</v>
      </c>
      <c r="I52" s="387">
        <f t="shared" si="8"/>
        <v>98518951.890000001</v>
      </c>
      <c r="J52" s="387">
        <f t="shared" si="8"/>
        <v>98471780.460000008</v>
      </c>
      <c r="K52" s="387">
        <f t="shared" si="8"/>
        <v>99282252.180000007</v>
      </c>
      <c r="L52" s="387">
        <f t="shared" si="8"/>
        <v>99525787.709999993</v>
      </c>
      <c r="M52" s="387">
        <f t="shared" si="8"/>
        <v>99530987.710000008</v>
      </c>
      <c r="N52" s="387">
        <f t="shared" si="8"/>
        <v>99527987.74000001</v>
      </c>
      <c r="O52" s="387">
        <f t="shared" si="8"/>
        <v>99527367.49000001</v>
      </c>
      <c r="P52" s="434">
        <f t="shared" si="8"/>
        <v>100535479.04000001</v>
      </c>
      <c r="Q52" s="426">
        <f>+SUM(E52:P52)</f>
        <v>1191477536.5500002</v>
      </c>
      <c r="R52" s="69"/>
      <c r="S52" s="444"/>
      <c r="T52" s="558"/>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388">
        <f>+E54+E60+E61+E62+E63+E64+E65+E66+E67</f>
        <v>50532803.109999999</v>
      </c>
      <c r="F53" s="388">
        <f t="shared" ref="F53:P53" si="9">+F54+F60+F61+F62+F63+F64+F65+F66+F67</f>
        <v>48683231.259999998</v>
      </c>
      <c r="G53" s="388">
        <f t="shared" si="9"/>
        <v>48667082.850000001</v>
      </c>
      <c r="H53" s="388">
        <f t="shared" si="9"/>
        <v>48752882.830000006</v>
      </c>
      <c r="I53" s="388">
        <f t="shared" si="9"/>
        <v>48655382.809999995</v>
      </c>
      <c r="J53" s="388">
        <f t="shared" si="9"/>
        <v>48608211.380000003</v>
      </c>
      <c r="K53" s="388">
        <f t="shared" si="9"/>
        <v>49418683.100000001</v>
      </c>
      <c r="L53" s="388">
        <f t="shared" si="9"/>
        <v>49662218.629999995</v>
      </c>
      <c r="M53" s="388">
        <f t="shared" si="9"/>
        <v>49667418.630000003</v>
      </c>
      <c r="N53" s="388">
        <f t="shared" si="9"/>
        <v>49664418.660000004</v>
      </c>
      <c r="O53" s="388">
        <f t="shared" si="9"/>
        <v>49663798.410000004</v>
      </c>
      <c r="P53" s="388">
        <f t="shared" si="9"/>
        <v>50671909.960000001</v>
      </c>
      <c r="Q53" s="546">
        <f t="shared" si="2"/>
        <v>592648041.63000011</v>
      </c>
      <c r="R53" s="69"/>
      <c r="S53" s="444"/>
      <c r="T53" s="558"/>
      <c r="U53" s="69"/>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388">
        <f>SUM(E55:E59)</f>
        <v>31004294.239999998</v>
      </c>
      <c r="F54" s="388">
        <f t="shared" ref="F54:P54" si="10">SUM(F55:F59)</f>
        <v>31017141.049999997</v>
      </c>
      <c r="G54" s="388">
        <f t="shared" si="10"/>
        <v>31010717.639999997</v>
      </c>
      <c r="H54" s="388">
        <f t="shared" si="10"/>
        <v>31010717.639999997</v>
      </c>
      <c r="I54" s="388">
        <f t="shared" si="10"/>
        <v>31010717.639999997</v>
      </c>
      <c r="J54" s="388">
        <f t="shared" si="10"/>
        <v>31010717.639999997</v>
      </c>
      <c r="K54" s="388">
        <f t="shared" si="10"/>
        <v>31010717.639999997</v>
      </c>
      <c r="L54" s="388">
        <f t="shared" si="10"/>
        <v>31010717.639999997</v>
      </c>
      <c r="M54" s="388">
        <f t="shared" si="10"/>
        <v>31010717.639999997</v>
      </c>
      <c r="N54" s="388">
        <f t="shared" si="10"/>
        <v>31010717.639999997</v>
      </c>
      <c r="O54" s="388">
        <f t="shared" si="10"/>
        <v>31010717.639999997</v>
      </c>
      <c r="P54" s="388">
        <f t="shared" si="10"/>
        <v>31010717.639999997</v>
      </c>
      <c r="Q54" s="546">
        <f t="shared" si="2"/>
        <v>372128611.68999988</v>
      </c>
      <c r="R54" s="392"/>
      <c r="S54" s="444"/>
      <c r="T54" s="558"/>
      <c r="U54" s="69"/>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356">
        <v>18454351.399999999</v>
      </c>
      <c r="F55" s="358">
        <v>18462075.399999999</v>
      </c>
      <c r="G55" s="357">
        <v>18458213.399999999</v>
      </c>
      <c r="H55" s="357">
        <v>18458213.399999999</v>
      </c>
      <c r="I55" s="357">
        <v>18458213.399999999</v>
      </c>
      <c r="J55" s="358">
        <v>18458213.399999999</v>
      </c>
      <c r="K55" s="357">
        <v>18458213.399999999</v>
      </c>
      <c r="L55" s="358">
        <v>18458213.399999999</v>
      </c>
      <c r="M55" s="358">
        <v>18458213.399999999</v>
      </c>
      <c r="N55" s="358">
        <v>18458213.399999999</v>
      </c>
      <c r="O55" s="358">
        <v>18458213.399999999</v>
      </c>
      <c r="P55" s="378">
        <v>18458213.399999999</v>
      </c>
      <c r="Q55" s="395">
        <f t="shared" si="2"/>
        <v>221498560.80000004</v>
      </c>
      <c r="R55" s="392"/>
      <c r="S55" s="827"/>
      <c r="T55" s="558"/>
      <c r="U55" s="69"/>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356">
        <v>2493270.63</v>
      </c>
      <c r="F56" s="357">
        <v>2494305.87</v>
      </c>
      <c r="G56" s="357">
        <v>2493788.25</v>
      </c>
      <c r="H56" s="357">
        <v>2493788.25</v>
      </c>
      <c r="I56" s="357">
        <v>2493788.25</v>
      </c>
      <c r="J56" s="358">
        <v>2493788.25</v>
      </c>
      <c r="K56" s="357">
        <v>2493788.25</v>
      </c>
      <c r="L56" s="358">
        <v>2493788.25</v>
      </c>
      <c r="M56" s="358">
        <v>2493788.25</v>
      </c>
      <c r="N56" s="358">
        <v>2493788.25</v>
      </c>
      <c r="O56" s="358">
        <v>2493788.25</v>
      </c>
      <c r="P56" s="378">
        <v>2493788.25</v>
      </c>
      <c r="Q56" s="395">
        <f t="shared" si="2"/>
        <v>29925459</v>
      </c>
      <c r="R56" s="392"/>
      <c r="S56" s="444"/>
      <c r="T56" s="558"/>
      <c r="U56" s="69"/>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356">
        <v>6331968.1500000004</v>
      </c>
      <c r="F57" s="357">
        <v>6334730.6100000003</v>
      </c>
      <c r="G57" s="357">
        <v>6333349.3799999999</v>
      </c>
      <c r="H57" s="357">
        <v>6333349.3799999999</v>
      </c>
      <c r="I57" s="357">
        <v>6333349.3799999999</v>
      </c>
      <c r="J57" s="358">
        <v>6333349.3799999999</v>
      </c>
      <c r="K57" s="357">
        <v>6333349.3799999999</v>
      </c>
      <c r="L57" s="358">
        <v>6333349.3799999999</v>
      </c>
      <c r="M57" s="358">
        <v>6333349.3799999999</v>
      </c>
      <c r="N57" s="358">
        <v>6333349.3799999999</v>
      </c>
      <c r="O57" s="358">
        <v>6333349.3799999999</v>
      </c>
      <c r="P57" s="378">
        <v>6333349.3799999999</v>
      </c>
      <c r="Q57" s="395">
        <f t="shared" si="2"/>
        <v>76000192.560000002</v>
      </c>
      <c r="R57" s="392"/>
      <c r="S57" s="444"/>
      <c r="T57" s="558"/>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356">
        <v>3365889.54</v>
      </c>
      <c r="F58" s="357">
        <v>3367059.0900000003</v>
      </c>
      <c r="G58" s="357">
        <v>3366474.31</v>
      </c>
      <c r="H58" s="357">
        <v>3366474.31</v>
      </c>
      <c r="I58" s="357">
        <v>3366474.31</v>
      </c>
      <c r="J58" s="358">
        <v>3366474.31</v>
      </c>
      <c r="K58" s="357">
        <v>3366474.31</v>
      </c>
      <c r="L58" s="358">
        <v>3366474.31</v>
      </c>
      <c r="M58" s="358">
        <v>3366474.31</v>
      </c>
      <c r="N58" s="358">
        <v>3366474.31</v>
      </c>
      <c r="O58" s="358">
        <v>3366474.31</v>
      </c>
      <c r="P58" s="378">
        <v>3366474.31</v>
      </c>
      <c r="Q58" s="395">
        <f t="shared" si="2"/>
        <v>40397691.730000004</v>
      </c>
      <c r="R58" s="392"/>
      <c r="S58" s="444"/>
      <c r="T58" s="558"/>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356">
        <v>358814.51999999996</v>
      </c>
      <c r="F59" s="357">
        <v>358970.07999999996</v>
      </c>
      <c r="G59" s="357">
        <v>358892.3</v>
      </c>
      <c r="H59" s="357">
        <v>358892.3</v>
      </c>
      <c r="I59" s="357">
        <v>358892.3</v>
      </c>
      <c r="J59" s="358">
        <v>358892.3</v>
      </c>
      <c r="K59" s="357">
        <v>358892.3</v>
      </c>
      <c r="L59" s="358">
        <v>358892.3</v>
      </c>
      <c r="M59" s="358">
        <v>358892.3</v>
      </c>
      <c r="N59" s="358">
        <v>358892.3</v>
      </c>
      <c r="O59" s="358">
        <v>358892.3</v>
      </c>
      <c r="P59" s="378">
        <v>358892.3</v>
      </c>
      <c r="Q59" s="395">
        <f t="shared" si="2"/>
        <v>4306707.5999999987</v>
      </c>
      <c r="R59" s="392"/>
      <c r="S59" s="444"/>
      <c r="T59" s="558"/>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388">
        <v>872858.53</v>
      </c>
      <c r="F60" s="391">
        <v>872858.53</v>
      </c>
      <c r="G60" s="391">
        <v>872858.53</v>
      </c>
      <c r="H60" s="392">
        <v>872858.53</v>
      </c>
      <c r="I60" s="392">
        <v>872858.53</v>
      </c>
      <c r="J60" s="392">
        <v>872858.53</v>
      </c>
      <c r="K60" s="392">
        <v>872858.53</v>
      </c>
      <c r="L60" s="392">
        <v>872858.53</v>
      </c>
      <c r="M60" s="392">
        <v>875858.53</v>
      </c>
      <c r="N60" s="391">
        <v>872858.53</v>
      </c>
      <c r="O60" s="390">
        <v>872858.53</v>
      </c>
      <c r="P60" s="389">
        <v>872858.53</v>
      </c>
      <c r="Q60" s="395">
        <f t="shared" si="2"/>
        <v>10477302.359999999</v>
      </c>
      <c r="R60" s="69"/>
      <c r="S60" s="444"/>
      <c r="T60" s="558"/>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388">
        <v>8081859.9900000002</v>
      </c>
      <c r="F61" s="391">
        <v>6239778</v>
      </c>
      <c r="G61" s="391">
        <v>6230053</v>
      </c>
      <c r="H61" s="392">
        <v>6227853</v>
      </c>
      <c r="I61" s="392">
        <v>6165352.9900000002</v>
      </c>
      <c r="J61" s="392">
        <v>6171348.29</v>
      </c>
      <c r="K61" s="392">
        <v>6770742.0499999998</v>
      </c>
      <c r="L61" s="392">
        <v>7016277.6799999997</v>
      </c>
      <c r="M61" s="392">
        <v>7018477.7200000007</v>
      </c>
      <c r="N61" s="391">
        <v>7018477.7400000002</v>
      </c>
      <c r="O61" s="390">
        <v>7018024.1600000001</v>
      </c>
      <c r="P61" s="389">
        <v>8025802.4399999995</v>
      </c>
      <c r="Q61" s="395">
        <f t="shared" si="2"/>
        <v>81984047.060000002</v>
      </c>
      <c r="R61" s="69"/>
      <c r="S61" s="444"/>
      <c r="T61" s="558"/>
      <c r="U61" s="69"/>
      <c r="V61" s="69"/>
      <c r="W61" s="69"/>
      <c r="X61" s="69"/>
      <c r="Y61" s="69"/>
      <c r="Z61" s="69"/>
      <c r="AA61" s="69"/>
      <c r="AB61" s="69"/>
      <c r="AC61" s="69"/>
      <c r="AD61" s="69"/>
      <c r="AE61" s="69"/>
      <c r="AF61" s="69"/>
      <c r="AG61" s="69"/>
    </row>
    <row r="62" spans="1:33">
      <c r="A62" s="69"/>
      <c r="B62" s="69"/>
      <c r="C62" s="69"/>
      <c r="D62" s="305" t="str">
        <f>IF(MasterSheet!$A$1=1,MasterSheet!C380,MasterSheet!B380)</f>
        <v>Tekuće održavanje</v>
      </c>
      <c r="E62" s="388">
        <v>1705295.83</v>
      </c>
      <c r="F62" s="391">
        <v>1705125.83</v>
      </c>
      <c r="G62" s="391">
        <v>1705125.83</v>
      </c>
      <c r="H62" s="392">
        <v>1710125.83</v>
      </c>
      <c r="I62" s="392">
        <v>1705125.83</v>
      </c>
      <c r="J62" s="392">
        <v>1705125.83</v>
      </c>
      <c r="K62" s="392">
        <v>1705125.83</v>
      </c>
      <c r="L62" s="392">
        <v>1705125.83</v>
      </c>
      <c r="M62" s="392">
        <v>1705125.83</v>
      </c>
      <c r="N62" s="391">
        <v>1705125.83</v>
      </c>
      <c r="O62" s="390">
        <v>1705125.83</v>
      </c>
      <c r="P62" s="389">
        <v>1705125.83</v>
      </c>
      <c r="Q62" s="395">
        <f t="shared" si="2"/>
        <v>20466679.960000001</v>
      </c>
      <c r="R62" s="69"/>
      <c r="S62" s="444"/>
      <c r="T62" s="558"/>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388">
        <v>5866967.2800000003</v>
      </c>
      <c r="F63" s="391">
        <v>5866967.2800000003</v>
      </c>
      <c r="G63" s="391">
        <v>5866967.2800000003</v>
      </c>
      <c r="H63" s="392">
        <v>5866967.2800000003</v>
      </c>
      <c r="I63" s="392">
        <v>5866967.2800000003</v>
      </c>
      <c r="J63" s="392">
        <v>5866967.2800000003</v>
      </c>
      <c r="K63" s="392">
        <v>5866967.2800000003</v>
      </c>
      <c r="L63" s="392">
        <v>5866967.2800000003</v>
      </c>
      <c r="M63" s="392">
        <v>5866967.2800000003</v>
      </c>
      <c r="N63" s="391">
        <v>5866967.2800000003</v>
      </c>
      <c r="O63" s="390">
        <v>5866967.2800000003</v>
      </c>
      <c r="P63" s="389">
        <v>5866967.2800000003</v>
      </c>
      <c r="Q63" s="395">
        <f t="shared" si="2"/>
        <v>70403607.359999999</v>
      </c>
      <c r="R63" s="69"/>
      <c r="S63" s="444"/>
      <c r="T63" s="558"/>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388">
        <v>651894.94999999995</v>
      </c>
      <c r="F64" s="391">
        <v>651894.94999999995</v>
      </c>
      <c r="G64" s="391">
        <v>651894.94999999995</v>
      </c>
      <c r="H64" s="392">
        <v>654894.94999999995</v>
      </c>
      <c r="I64" s="392">
        <v>651894.94999999995</v>
      </c>
      <c r="J64" s="392">
        <v>651894.94999999995</v>
      </c>
      <c r="K64" s="392">
        <v>661894.94999999995</v>
      </c>
      <c r="L64" s="392">
        <v>659894.94999999995</v>
      </c>
      <c r="M64" s="392">
        <v>659894.94999999995</v>
      </c>
      <c r="N64" s="391">
        <v>659894.94999999995</v>
      </c>
      <c r="O64" s="390">
        <v>659894.94999999995</v>
      </c>
      <c r="P64" s="389">
        <v>659894.94999999995</v>
      </c>
      <c r="Q64" s="395">
        <f t="shared" si="2"/>
        <v>7875739.4000000013</v>
      </c>
      <c r="R64" s="69"/>
      <c r="S64" s="444"/>
      <c r="T64" s="558"/>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388">
        <v>1210000.01</v>
      </c>
      <c r="F65" s="391">
        <v>1210000.01</v>
      </c>
      <c r="G65" s="391">
        <v>1210000.01</v>
      </c>
      <c r="H65" s="392">
        <v>1210000.01</v>
      </c>
      <c r="I65" s="392">
        <v>1210000.01</v>
      </c>
      <c r="J65" s="392">
        <v>1209999.99</v>
      </c>
      <c r="K65" s="392">
        <v>1161666.69</v>
      </c>
      <c r="L65" s="392">
        <v>1161666.67</v>
      </c>
      <c r="M65" s="392">
        <v>1161666.67</v>
      </c>
      <c r="N65" s="391">
        <v>1161666.67</v>
      </c>
      <c r="O65" s="390">
        <v>1161666.67</v>
      </c>
      <c r="P65" s="389">
        <v>1161666.67</v>
      </c>
      <c r="Q65" s="395">
        <f t="shared" si="2"/>
        <v>14230000.08</v>
      </c>
      <c r="R65" s="69"/>
      <c r="S65" s="444"/>
      <c r="T65" s="558"/>
      <c r="U65" s="69"/>
      <c r="V65" s="69"/>
      <c r="W65" s="69"/>
      <c r="X65" s="69"/>
      <c r="Y65" s="69"/>
      <c r="Z65" s="69"/>
      <c r="AA65" s="69"/>
      <c r="AB65" s="69"/>
      <c r="AC65" s="69"/>
      <c r="AD65" s="69"/>
      <c r="AE65" s="69"/>
      <c r="AF65" s="69"/>
      <c r="AG65" s="69"/>
    </row>
    <row r="66" spans="1:33">
      <c r="A66" s="69"/>
      <c r="B66" s="69"/>
      <c r="C66" s="69"/>
      <c r="D66" s="305" t="str">
        <f>IF(MasterSheet!$A$1=1,MasterSheet!C384,MasterSheet!B384)</f>
        <v>Ostali izdaci</v>
      </c>
      <c r="E66" s="388">
        <v>480158.8200000003</v>
      </c>
      <c r="F66" s="391">
        <v>480158.82000000018</v>
      </c>
      <c r="G66" s="524">
        <v>480158.82000000018</v>
      </c>
      <c r="H66" s="392">
        <v>480158.82000000018</v>
      </c>
      <c r="I66" s="392">
        <v>480158.82000000018</v>
      </c>
      <c r="J66" s="392">
        <v>480158.82000000012</v>
      </c>
      <c r="K66" s="392">
        <v>480158.82000000012</v>
      </c>
      <c r="L66" s="392">
        <v>480158.81999999989</v>
      </c>
      <c r="M66" s="392">
        <v>480158.81999999989</v>
      </c>
      <c r="N66" s="391">
        <v>480158.81999999989</v>
      </c>
      <c r="O66" s="390">
        <v>480158.81999999989</v>
      </c>
      <c r="P66" s="389">
        <v>480158.81999999989</v>
      </c>
      <c r="Q66" s="395">
        <f t="shared" si="2"/>
        <v>5761905.8400000026</v>
      </c>
      <c r="R66" s="69"/>
      <c r="S66" s="444"/>
      <c r="T66" s="558"/>
      <c r="U66" s="69"/>
      <c r="V66" s="69"/>
      <c r="W66" s="69"/>
      <c r="X66" s="69"/>
      <c r="Y66" s="69"/>
      <c r="Z66" s="69"/>
      <c r="AA66" s="69"/>
      <c r="AB66" s="69"/>
      <c r="AC66" s="69"/>
      <c r="AD66" s="69"/>
      <c r="AE66" s="69"/>
      <c r="AF66" s="69"/>
      <c r="AG66" s="69"/>
    </row>
    <row r="67" spans="1:33">
      <c r="A67" s="69"/>
      <c r="B67" s="69"/>
      <c r="C67" s="69"/>
      <c r="D67" s="305" t="s">
        <v>130</v>
      </c>
      <c r="E67" s="388">
        <v>659473.45999999985</v>
      </c>
      <c r="F67" s="391">
        <v>639306.78999999992</v>
      </c>
      <c r="G67" s="390">
        <v>639306.78999999992</v>
      </c>
      <c r="H67" s="392">
        <v>719306.7699999999</v>
      </c>
      <c r="I67" s="392">
        <v>692306.76</v>
      </c>
      <c r="J67" s="392">
        <v>639140.04999999993</v>
      </c>
      <c r="K67" s="392">
        <v>888551.30999999994</v>
      </c>
      <c r="L67" s="392">
        <v>888551.23</v>
      </c>
      <c r="M67" s="392">
        <v>888551.19000000006</v>
      </c>
      <c r="N67" s="391">
        <v>888551.20000000007</v>
      </c>
      <c r="O67" s="390">
        <v>888384.52999999991</v>
      </c>
      <c r="P67" s="389">
        <v>888717.79999999993</v>
      </c>
      <c r="Q67" s="395">
        <f t="shared" si="2"/>
        <v>9320147.879999999</v>
      </c>
      <c r="R67" s="69"/>
      <c r="S67" s="444"/>
      <c r="T67" s="558"/>
      <c r="U67" s="69"/>
      <c r="V67" s="69"/>
      <c r="W67" s="69"/>
      <c r="X67" s="69"/>
      <c r="Y67" s="69"/>
      <c r="Z67" s="69"/>
      <c r="AA67" s="69"/>
      <c r="AB67" s="69"/>
      <c r="AC67" s="69"/>
      <c r="AD67" s="69"/>
      <c r="AE67" s="69"/>
      <c r="AF67" s="69"/>
      <c r="AG67" s="69"/>
    </row>
    <row r="68" spans="1:33">
      <c r="A68" s="69"/>
      <c r="B68" s="69"/>
      <c r="C68" s="69"/>
      <c r="D68" s="305" t="str">
        <f>IF(MasterSheet!$A$1=1,MasterSheet!C386,MasterSheet!B386)</f>
        <v>Transferi za socijalnu zaštitu</v>
      </c>
      <c r="E68" s="388">
        <f>+SUM(E69:E73)</f>
        <v>41489393.919999994</v>
      </c>
      <c r="F68" s="391">
        <f t="shared" ref="F68" si="11">+SUM(F69:F73)</f>
        <v>41489393.919999994</v>
      </c>
      <c r="G68" s="390">
        <f t="shared" ref="G68" si="12">+SUM(G69:G73)</f>
        <v>41489393.919999994</v>
      </c>
      <c r="H68" s="392">
        <f t="shared" ref="H68:P68" si="13">+SUM(H69:H73)</f>
        <v>41489393.919999994</v>
      </c>
      <c r="I68" s="392">
        <f t="shared" si="13"/>
        <v>41489393.919999994</v>
      </c>
      <c r="J68" s="392">
        <f t="shared" si="13"/>
        <v>41489393.919999994</v>
      </c>
      <c r="K68" s="392">
        <f t="shared" si="13"/>
        <v>41489393.919999994</v>
      </c>
      <c r="L68" s="392">
        <f t="shared" si="13"/>
        <v>41489393.919999994</v>
      </c>
      <c r="M68" s="392">
        <f t="shared" si="13"/>
        <v>41489393.919999994</v>
      </c>
      <c r="N68" s="391">
        <f t="shared" si="13"/>
        <v>41489393.919999994</v>
      </c>
      <c r="O68" s="390">
        <f t="shared" si="13"/>
        <v>41489393.919999994</v>
      </c>
      <c r="P68" s="389">
        <f t="shared" si="13"/>
        <v>41489393.919999994</v>
      </c>
      <c r="Q68" s="546">
        <f t="shared" si="2"/>
        <v>497872727.04000002</v>
      </c>
      <c r="R68" s="69"/>
      <c r="S68" s="444"/>
      <c r="T68" s="558"/>
      <c r="U68" s="69"/>
      <c r="V68" s="69"/>
      <c r="W68" s="69"/>
      <c r="X68" s="69"/>
      <c r="Y68" s="69"/>
      <c r="Z68" s="69"/>
      <c r="AA68" s="69"/>
      <c r="AB68" s="69"/>
      <c r="AC68" s="69"/>
      <c r="AD68" s="69"/>
      <c r="AE68" s="69"/>
      <c r="AF68" s="69"/>
      <c r="AG68" s="69"/>
    </row>
    <row r="69" spans="1:33">
      <c r="A69" s="69"/>
      <c r="B69" s="69"/>
      <c r="C69" s="69"/>
      <c r="D69" s="383" t="str">
        <f>IF(MasterSheet!$A$1=1,MasterSheet!C387,MasterSheet!B387)</f>
        <v>Prava iz oblasti socijalne zaštite</v>
      </c>
      <c r="E69" s="356">
        <v>5084083.33</v>
      </c>
      <c r="F69" s="357">
        <v>5084083.33</v>
      </c>
      <c r="G69" s="357">
        <v>5084083.33</v>
      </c>
      <c r="H69" s="357">
        <v>5084083.33</v>
      </c>
      <c r="I69" s="357">
        <v>5084083.33</v>
      </c>
      <c r="J69" s="358">
        <v>5084083.33</v>
      </c>
      <c r="K69" s="357">
        <v>5084083.33</v>
      </c>
      <c r="L69" s="358">
        <v>5084083.33</v>
      </c>
      <c r="M69" s="358">
        <v>5084083.33</v>
      </c>
      <c r="N69" s="358">
        <v>5084083.33</v>
      </c>
      <c r="O69" s="358">
        <v>5084083.33</v>
      </c>
      <c r="P69" s="378">
        <v>5084083.33</v>
      </c>
      <c r="Q69" s="395">
        <f t="shared" si="2"/>
        <v>61008999.959999986</v>
      </c>
      <c r="R69" s="69"/>
      <c r="S69" s="444"/>
      <c r="T69" s="558"/>
      <c r="U69" s="69"/>
      <c r="V69" s="69"/>
      <c r="W69" s="69"/>
      <c r="X69" s="69"/>
      <c r="Y69" s="69"/>
      <c r="Z69" s="69"/>
      <c r="AA69" s="69"/>
      <c r="AB69" s="69"/>
      <c r="AC69" s="69"/>
      <c r="AD69" s="69"/>
      <c r="AE69" s="69"/>
      <c r="AF69" s="69"/>
      <c r="AG69" s="69"/>
    </row>
    <row r="70" spans="1:33">
      <c r="A70" s="69"/>
      <c r="B70" s="69"/>
      <c r="C70" s="69"/>
      <c r="D70" s="383" t="str">
        <f>IF(MasterSheet!$A$1=1,MasterSheet!C388,MasterSheet!B388)</f>
        <v>Sredstva za tehnološke viškove</v>
      </c>
      <c r="E70" s="356">
        <v>1280004.17</v>
      </c>
      <c r="F70" s="358">
        <v>1280004.17</v>
      </c>
      <c r="G70" s="357">
        <v>1280004.17</v>
      </c>
      <c r="H70" s="357">
        <v>1280004.17</v>
      </c>
      <c r="I70" s="357">
        <v>1280004.17</v>
      </c>
      <c r="J70" s="358">
        <v>1280004.17</v>
      </c>
      <c r="K70" s="357">
        <v>1280004.17</v>
      </c>
      <c r="L70" s="358">
        <v>1280004.17</v>
      </c>
      <c r="M70" s="358">
        <v>1280004.17</v>
      </c>
      <c r="N70" s="358">
        <v>1280004.17</v>
      </c>
      <c r="O70" s="358">
        <v>1280004.17</v>
      </c>
      <c r="P70" s="378">
        <v>1280004.17</v>
      </c>
      <c r="Q70" s="395">
        <f t="shared" si="2"/>
        <v>15360050.039999999</v>
      </c>
      <c r="R70" s="69"/>
      <c r="S70" s="444"/>
      <c r="T70" s="558"/>
      <c r="U70" s="69"/>
      <c r="V70" s="69"/>
      <c r="W70" s="69"/>
      <c r="X70" s="69"/>
      <c r="Y70" s="69"/>
      <c r="Z70" s="69"/>
      <c r="AA70" s="69"/>
      <c r="AB70" s="69"/>
      <c r="AC70" s="69"/>
      <c r="AD70" s="69"/>
      <c r="AE70" s="69"/>
      <c r="AF70" s="69"/>
      <c r="AG70" s="69"/>
    </row>
    <row r="71" spans="1:33">
      <c r="A71" s="69"/>
      <c r="B71" s="69"/>
      <c r="C71" s="69"/>
      <c r="D71" s="383" t="str">
        <f>IF(MasterSheet!$A$1=1,MasterSheet!C389,MasterSheet!B389)</f>
        <v>Prava iz oblasti penzijskog i invalidskog osiguranja</v>
      </c>
      <c r="E71" s="356">
        <v>33408639.759999998</v>
      </c>
      <c r="F71" s="357">
        <v>33408639.759999998</v>
      </c>
      <c r="G71" s="357">
        <v>33408639.759999998</v>
      </c>
      <c r="H71" s="357">
        <v>33408639.759999998</v>
      </c>
      <c r="I71" s="357">
        <v>33408639.759999998</v>
      </c>
      <c r="J71" s="358">
        <v>33408639.759999998</v>
      </c>
      <c r="K71" s="357">
        <v>33408639.759999998</v>
      </c>
      <c r="L71" s="358">
        <v>33408639.759999998</v>
      </c>
      <c r="M71" s="358">
        <v>33408639.759999998</v>
      </c>
      <c r="N71" s="358">
        <v>33408639.759999998</v>
      </c>
      <c r="O71" s="358">
        <v>33408639.759999998</v>
      </c>
      <c r="P71" s="378">
        <v>33408639.759999998</v>
      </c>
      <c r="Q71" s="395">
        <f t="shared" si="2"/>
        <v>400903677.11999995</v>
      </c>
      <c r="R71" s="69"/>
      <c r="S71" s="444"/>
      <c r="T71" s="558"/>
      <c r="U71" s="69"/>
      <c r="V71" s="69"/>
      <c r="W71" s="69"/>
      <c r="X71" s="69"/>
      <c r="Y71" s="69"/>
      <c r="Z71" s="69"/>
      <c r="AA71" s="69"/>
      <c r="AB71" s="69"/>
      <c r="AC71" s="69"/>
      <c r="AD71" s="69"/>
      <c r="AE71" s="69"/>
      <c r="AF71" s="69"/>
      <c r="AG71" s="69"/>
    </row>
    <row r="72" spans="1:33">
      <c r="A72" s="69"/>
      <c r="B72" s="69"/>
      <c r="C72" s="69"/>
      <c r="D72" s="383" t="str">
        <f>IF(MasterSheet!$A$1=1,MasterSheet!C390,MasterSheet!B390)</f>
        <v>Ostala prava iz oblasti zdravstvene zaštite</v>
      </c>
      <c r="E72" s="356">
        <v>1133333.33</v>
      </c>
      <c r="F72" s="357">
        <v>1133333.33</v>
      </c>
      <c r="G72" s="357">
        <v>1133333.33</v>
      </c>
      <c r="H72" s="357">
        <v>1133333.33</v>
      </c>
      <c r="I72" s="357">
        <v>1133333.33</v>
      </c>
      <c r="J72" s="358">
        <v>1133333.33</v>
      </c>
      <c r="K72" s="357">
        <v>1133333.33</v>
      </c>
      <c r="L72" s="358">
        <v>1133333.33</v>
      </c>
      <c r="M72" s="358">
        <v>1133333.33</v>
      </c>
      <c r="N72" s="358">
        <v>1133333.33</v>
      </c>
      <c r="O72" s="358">
        <v>1133333.33</v>
      </c>
      <c r="P72" s="378">
        <v>1133333.33</v>
      </c>
      <c r="Q72" s="395">
        <f t="shared" si="2"/>
        <v>13599999.960000001</v>
      </c>
      <c r="R72" s="69"/>
      <c r="S72" s="444"/>
      <c r="T72" s="558"/>
      <c r="U72" s="69"/>
      <c r="V72" s="69"/>
      <c r="W72" s="69"/>
      <c r="X72" s="69"/>
      <c r="Y72" s="69"/>
      <c r="Z72" s="69"/>
      <c r="AA72" s="69"/>
      <c r="AB72" s="69"/>
      <c r="AC72" s="69"/>
      <c r="AD72" s="69"/>
      <c r="AE72" s="69"/>
      <c r="AF72" s="69"/>
      <c r="AG72" s="69"/>
    </row>
    <row r="73" spans="1:33">
      <c r="A73" s="69"/>
      <c r="B73" s="69"/>
      <c r="C73" s="69"/>
      <c r="D73" s="383" t="str">
        <f>IF(MasterSheet!$A$1=1,MasterSheet!C391,MasterSheet!B391)</f>
        <v>Ostala prava iz oblasti zdravstvenog osiguranja</v>
      </c>
      <c r="E73" s="356">
        <v>583333.33000000007</v>
      </c>
      <c r="F73" s="358">
        <v>583333.33000000007</v>
      </c>
      <c r="G73" s="357">
        <v>583333.33000000007</v>
      </c>
      <c r="H73" s="357">
        <v>583333.33000000007</v>
      </c>
      <c r="I73" s="357">
        <v>583333.33000000007</v>
      </c>
      <c r="J73" s="358">
        <v>583333.33000000007</v>
      </c>
      <c r="K73" s="357">
        <v>583333.33000000007</v>
      </c>
      <c r="L73" s="358">
        <v>583333.33000000007</v>
      </c>
      <c r="M73" s="358">
        <v>583333.33000000007</v>
      </c>
      <c r="N73" s="358">
        <v>583333.33000000007</v>
      </c>
      <c r="O73" s="358">
        <v>583333.33000000007</v>
      </c>
      <c r="P73" s="378">
        <v>583333.33000000007</v>
      </c>
      <c r="Q73" s="395">
        <f t="shared" si="2"/>
        <v>6999999.9600000009</v>
      </c>
      <c r="R73" s="69"/>
      <c r="S73" s="444"/>
      <c r="T73" s="558"/>
      <c r="U73" s="69"/>
      <c r="V73" s="69"/>
      <c r="W73" s="69"/>
      <c r="X73" s="69"/>
      <c r="Y73" s="69"/>
      <c r="Z73" s="69"/>
      <c r="AA73" s="69"/>
      <c r="AB73" s="69"/>
      <c r="AC73" s="69"/>
      <c r="AD73" s="69"/>
      <c r="AE73" s="69"/>
      <c r="AF73" s="69"/>
      <c r="AG73" s="69"/>
    </row>
    <row r="74" spans="1:33" ht="25.5">
      <c r="A74" s="69"/>
      <c r="B74" s="69"/>
      <c r="C74" s="69"/>
      <c r="D74" s="385" t="str">
        <f>IF(MasterSheet!$A$1=1,MasterSheet!C392,MasterSheet!B392)</f>
        <v>Transferi institucijama pojedinicima nevladinom i javnom sektoru</v>
      </c>
      <c r="E74" s="388">
        <f>+SUM(E75:E79)</f>
        <v>8084501.9900000002</v>
      </c>
      <c r="F74" s="391">
        <f t="shared" ref="F74" si="14">+SUM(F75:F79)</f>
        <v>7617836.0300000003</v>
      </c>
      <c r="G74" s="390">
        <f t="shared" ref="G74" si="15">+SUM(G75:G79)</f>
        <v>7617836.0300000003</v>
      </c>
      <c r="H74" s="392">
        <f t="shared" ref="H74:P74" si="16">+SUM(H75:H79)</f>
        <v>7617836.0300000003</v>
      </c>
      <c r="I74" s="392">
        <f t="shared" si="16"/>
        <v>7617836.0300000003</v>
      </c>
      <c r="J74" s="392">
        <f t="shared" si="16"/>
        <v>7617836.0300000003</v>
      </c>
      <c r="K74" s="392">
        <f t="shared" si="16"/>
        <v>7617836.0300000003</v>
      </c>
      <c r="L74" s="392">
        <f t="shared" si="16"/>
        <v>7617836.0300000003</v>
      </c>
      <c r="M74" s="392">
        <f t="shared" si="16"/>
        <v>7617836.0300000003</v>
      </c>
      <c r="N74" s="391">
        <f t="shared" si="16"/>
        <v>7617836.0300000003</v>
      </c>
      <c r="O74" s="390">
        <f t="shared" si="16"/>
        <v>7617836.0300000003</v>
      </c>
      <c r="P74" s="389">
        <f t="shared" si="16"/>
        <v>7617836.0300000003</v>
      </c>
      <c r="Q74" s="546">
        <f t="shared" si="2"/>
        <v>91880698.320000008</v>
      </c>
      <c r="R74" s="382"/>
      <c r="S74" s="444"/>
      <c r="T74" s="558"/>
      <c r="U74" s="69"/>
      <c r="V74" s="69"/>
      <c r="W74" s="69"/>
      <c r="X74" s="69"/>
      <c r="Y74" s="69"/>
      <c r="Z74" s="69"/>
      <c r="AA74" s="69"/>
      <c r="AB74" s="69"/>
      <c r="AC74" s="69"/>
      <c r="AD74" s="69"/>
      <c r="AE74" s="69"/>
      <c r="AF74" s="69"/>
      <c r="AG74" s="69"/>
    </row>
    <row r="75" spans="1:33">
      <c r="A75" s="69"/>
      <c r="B75" s="69"/>
      <c r="C75" s="69"/>
      <c r="D75" s="383" t="str">
        <f>IF(MasterSheet!$A$1=1,MasterSheet!C393,MasterSheet!B393)</f>
        <v>Transferi javnim institucijama</v>
      </c>
      <c r="E75" s="356">
        <v>6317483.1400000006</v>
      </c>
      <c r="F75" s="358">
        <v>5850817.1800000006</v>
      </c>
      <c r="G75" s="357">
        <v>5850817.1800000006</v>
      </c>
      <c r="H75" s="357">
        <v>5850817.1800000006</v>
      </c>
      <c r="I75" s="357">
        <v>5850817.1800000006</v>
      </c>
      <c r="J75" s="358">
        <v>5850817.1800000006</v>
      </c>
      <c r="K75" s="357">
        <v>5850817.1800000006</v>
      </c>
      <c r="L75" s="358">
        <v>5850817.1800000006</v>
      </c>
      <c r="M75" s="358">
        <v>5850817.1800000006</v>
      </c>
      <c r="N75" s="358">
        <v>5850817.1800000006</v>
      </c>
      <c r="O75" s="358">
        <v>5850817.1800000006</v>
      </c>
      <c r="P75" s="378">
        <v>5850817.1800000006</v>
      </c>
      <c r="Q75" s="395">
        <f t="shared" si="2"/>
        <v>70676472.120000005</v>
      </c>
      <c r="R75" s="69"/>
      <c r="S75" s="444"/>
      <c r="T75" s="558"/>
      <c r="U75" s="69"/>
      <c r="V75" s="69"/>
      <c r="W75" s="69"/>
      <c r="X75" s="69"/>
      <c r="Y75" s="69"/>
      <c r="Z75" s="69"/>
      <c r="AA75" s="69"/>
      <c r="AB75" s="69"/>
      <c r="AC75" s="69"/>
      <c r="AD75" s="69"/>
      <c r="AE75" s="69"/>
      <c r="AF75" s="69"/>
      <c r="AG75" s="69"/>
    </row>
    <row r="76" spans="1:33">
      <c r="A76" s="69"/>
      <c r="B76" s="69"/>
      <c r="C76" s="69"/>
      <c r="D76" s="383" t="str">
        <f>IF(MasterSheet!$A$1=1,MasterSheet!C394,MasterSheet!B394)</f>
        <v>Transferi nevladinim organizacijama</v>
      </c>
      <c r="E76" s="356">
        <v>211218.85</v>
      </c>
      <c r="F76" s="357">
        <v>211218.85</v>
      </c>
      <c r="G76" s="357">
        <v>211218.85</v>
      </c>
      <c r="H76" s="357">
        <v>211218.85</v>
      </c>
      <c r="I76" s="357">
        <v>211218.85</v>
      </c>
      <c r="J76" s="358">
        <v>211218.85</v>
      </c>
      <c r="K76" s="357">
        <v>211218.85</v>
      </c>
      <c r="L76" s="358">
        <v>211218.85</v>
      </c>
      <c r="M76" s="358">
        <v>211218.85</v>
      </c>
      <c r="N76" s="358">
        <v>211218.85</v>
      </c>
      <c r="O76" s="358">
        <v>211218.85</v>
      </c>
      <c r="P76" s="378">
        <v>211218.85</v>
      </c>
      <c r="Q76" s="395">
        <f t="shared" si="2"/>
        <v>2534626.2000000007</v>
      </c>
      <c r="R76" s="69"/>
      <c r="S76" s="444"/>
      <c r="T76" s="558"/>
      <c r="U76" s="69"/>
      <c r="V76" s="69"/>
      <c r="W76" s="69"/>
      <c r="X76" s="69"/>
      <c r="Y76" s="69"/>
      <c r="Z76" s="69"/>
      <c r="AA76" s="69"/>
      <c r="AB76" s="69"/>
      <c r="AC76" s="69"/>
      <c r="AD76" s="69"/>
      <c r="AE76" s="69"/>
      <c r="AF76" s="69"/>
      <c r="AG76" s="69"/>
    </row>
    <row r="77" spans="1:33">
      <c r="A77" s="69"/>
      <c r="B77" s="69"/>
      <c r="C77" s="69"/>
      <c r="D77" s="383" t="str">
        <f>IF(MasterSheet!$A$1=1,MasterSheet!C395,MasterSheet!B395)</f>
        <v>Transferi pojedincima</v>
      </c>
      <c r="E77" s="356">
        <v>1534966.67</v>
      </c>
      <c r="F77" s="357">
        <v>1534966.67</v>
      </c>
      <c r="G77" s="357">
        <v>1534966.67</v>
      </c>
      <c r="H77" s="357">
        <v>1534966.67</v>
      </c>
      <c r="I77" s="357">
        <v>1534966.67</v>
      </c>
      <c r="J77" s="358">
        <v>1534966.67</v>
      </c>
      <c r="K77" s="357">
        <v>1534966.67</v>
      </c>
      <c r="L77" s="358">
        <v>1534966.67</v>
      </c>
      <c r="M77" s="358">
        <v>1534966.67</v>
      </c>
      <c r="N77" s="358">
        <v>1534966.67</v>
      </c>
      <c r="O77" s="358">
        <v>1534966.67</v>
      </c>
      <c r="P77" s="378">
        <v>1534966.67</v>
      </c>
      <c r="Q77" s="395">
        <f t="shared" si="2"/>
        <v>18419600.039999999</v>
      </c>
      <c r="R77" s="69"/>
      <c r="S77" s="444"/>
      <c r="T77" s="558"/>
      <c r="U77" s="69"/>
      <c r="V77" s="69"/>
      <c r="W77" s="69"/>
      <c r="X77" s="69"/>
      <c r="Y77" s="69"/>
      <c r="Z77" s="69"/>
      <c r="AA77" s="69"/>
      <c r="AB77" s="69"/>
      <c r="AC77" s="69"/>
      <c r="AD77" s="69"/>
      <c r="AE77" s="69"/>
      <c r="AF77" s="69"/>
      <c r="AG77" s="69"/>
    </row>
    <row r="78" spans="1:33">
      <c r="A78" s="69"/>
      <c r="B78" s="69"/>
      <c r="C78" s="69"/>
      <c r="D78" s="383" t="str">
        <f>IF(MasterSheet!$A$1=1,MasterSheet!C396,MasterSheet!B396)</f>
        <v>Transferi opštinama</v>
      </c>
      <c r="E78" s="356">
        <v>20833.330000000002</v>
      </c>
      <c r="F78" s="357">
        <v>20833.330000000002</v>
      </c>
      <c r="G78" s="357">
        <v>20833.330000000002</v>
      </c>
      <c r="H78" s="357">
        <v>20833.330000000002</v>
      </c>
      <c r="I78" s="357">
        <v>20833.330000000002</v>
      </c>
      <c r="J78" s="358">
        <v>20833.330000000002</v>
      </c>
      <c r="K78" s="357">
        <v>20833.330000000002</v>
      </c>
      <c r="L78" s="358">
        <v>20833.330000000002</v>
      </c>
      <c r="M78" s="358">
        <v>20833.330000000002</v>
      </c>
      <c r="N78" s="358">
        <v>20833.330000000002</v>
      </c>
      <c r="O78" s="358">
        <v>20833.330000000002</v>
      </c>
      <c r="P78" s="378">
        <v>20833.330000000002</v>
      </c>
      <c r="Q78" s="395">
        <f t="shared" si="2"/>
        <v>249999.96000000008</v>
      </c>
      <c r="R78" s="69"/>
      <c r="S78" s="444"/>
      <c r="T78" s="558"/>
      <c r="U78" s="69"/>
      <c r="V78" s="69"/>
      <c r="W78" s="69"/>
      <c r="X78" s="69"/>
      <c r="Y78" s="69"/>
      <c r="Z78" s="69"/>
      <c r="AA78" s="69"/>
      <c r="AB78" s="69"/>
      <c r="AC78" s="69"/>
      <c r="AD78" s="69"/>
      <c r="AE78" s="69"/>
      <c r="AF78" s="69"/>
      <c r="AG78" s="69"/>
    </row>
    <row r="79" spans="1:33" ht="13.5" thickBot="1">
      <c r="A79" s="69"/>
      <c r="B79" s="69"/>
      <c r="C79" s="69"/>
      <c r="D79" s="384" t="str">
        <f>IF(MasterSheet!$A$1=1,MasterSheet!C397,MasterSheet!B397)</f>
        <v>Transferi javnim preduzećima</v>
      </c>
      <c r="E79" s="396">
        <v>0</v>
      </c>
      <c r="F79" s="397">
        <v>0</v>
      </c>
      <c r="G79" s="397">
        <v>0</v>
      </c>
      <c r="H79" s="397">
        <v>0</v>
      </c>
      <c r="I79" s="397">
        <v>0</v>
      </c>
      <c r="J79" s="398">
        <v>0</v>
      </c>
      <c r="K79" s="397">
        <v>0</v>
      </c>
      <c r="L79" s="398">
        <v>0</v>
      </c>
      <c r="M79" s="398">
        <v>0</v>
      </c>
      <c r="N79" s="398">
        <v>0</v>
      </c>
      <c r="O79" s="398">
        <v>0</v>
      </c>
      <c r="P79" s="550">
        <v>0</v>
      </c>
      <c r="Q79" s="547">
        <f t="shared" si="2"/>
        <v>0</v>
      </c>
      <c r="R79" s="69"/>
      <c r="S79" s="444"/>
      <c r="T79" s="558"/>
      <c r="U79" s="69"/>
      <c r="V79" s="69"/>
      <c r="W79" s="69"/>
      <c r="X79" s="69"/>
      <c r="Y79" s="69"/>
      <c r="Z79" s="69"/>
      <c r="AA79" s="69"/>
      <c r="AB79" s="69"/>
      <c r="AC79" s="69"/>
      <c r="AD79" s="69"/>
      <c r="AE79" s="69"/>
      <c r="AF79" s="69"/>
      <c r="AG79" s="69"/>
    </row>
    <row r="80" spans="1:33" ht="14.25" thickTop="1" thickBot="1">
      <c r="A80" s="69"/>
      <c r="B80" s="69"/>
      <c r="C80" s="69"/>
      <c r="D80" s="360" t="str">
        <f>IF(MasterSheet!$A$1=1,MasterSheet!C398,MasterSheet!B398)</f>
        <v>Kapitalni budžet</v>
      </c>
      <c r="E80" s="399">
        <v>5469916.6699999999</v>
      </c>
      <c r="F80" s="399">
        <v>5469916.6699999999</v>
      </c>
      <c r="G80" s="399">
        <v>5469916.6699999999</v>
      </c>
      <c r="H80" s="402">
        <v>5469916.6699999999</v>
      </c>
      <c r="I80" s="402">
        <v>5469916.6699999999</v>
      </c>
      <c r="J80" s="402">
        <v>5469916.6699999999</v>
      </c>
      <c r="K80" s="402">
        <v>5469916.6699999999</v>
      </c>
      <c r="L80" s="402">
        <v>5469916.6699999999</v>
      </c>
      <c r="M80" s="402">
        <v>5469916.6699999999</v>
      </c>
      <c r="N80" s="400">
        <v>5469916.6699999999</v>
      </c>
      <c r="O80" s="401">
        <v>5469916.6699999999</v>
      </c>
      <c r="P80" s="551">
        <v>5469916.6699999999</v>
      </c>
      <c r="Q80" s="548">
        <f t="shared" si="2"/>
        <v>65639000.040000014</v>
      </c>
      <c r="R80" s="69"/>
      <c r="S80" s="444"/>
      <c r="T80" s="558"/>
      <c r="U80" s="69"/>
      <c r="V80" s="69"/>
      <c r="W80" s="69"/>
      <c r="X80" s="69"/>
      <c r="Y80" s="69"/>
      <c r="Z80" s="69"/>
      <c r="AA80" s="69"/>
      <c r="AB80" s="69"/>
      <c r="AC80" s="69"/>
      <c r="AD80" s="69"/>
      <c r="AE80" s="69"/>
      <c r="AF80" s="69"/>
      <c r="AG80" s="69"/>
    </row>
    <row r="81" spans="1:33" ht="13.5" thickTop="1">
      <c r="A81" s="69"/>
      <c r="B81" s="69"/>
      <c r="C81" s="69"/>
      <c r="D81" s="383" t="str">
        <f>IF(MasterSheet!$A$1=1,MasterSheet!C399,MasterSheet!B399)</f>
        <v>Pozajmice i krediti</v>
      </c>
      <c r="E81" s="356">
        <v>143333.34</v>
      </c>
      <c r="F81" s="357">
        <v>143333.34</v>
      </c>
      <c r="G81" s="357">
        <v>143333.34</v>
      </c>
      <c r="H81" s="357">
        <v>143333.34</v>
      </c>
      <c r="I81" s="357">
        <v>143333.34</v>
      </c>
      <c r="J81" s="358">
        <v>143333.34</v>
      </c>
      <c r="K81" s="357">
        <v>143333.34</v>
      </c>
      <c r="L81" s="358">
        <v>143333.34</v>
      </c>
      <c r="M81" s="358">
        <v>143333.34</v>
      </c>
      <c r="N81" s="358">
        <v>143333.34</v>
      </c>
      <c r="O81" s="358">
        <v>143333.34</v>
      </c>
      <c r="P81" s="378">
        <v>143333.34</v>
      </c>
      <c r="Q81" s="549">
        <f t="shared" si="2"/>
        <v>1720000.0800000003</v>
      </c>
      <c r="R81" s="69"/>
      <c r="S81" s="444"/>
      <c r="T81" s="558"/>
      <c r="U81" s="69"/>
      <c r="V81" s="69"/>
      <c r="W81" s="69"/>
      <c r="X81" s="69"/>
      <c r="Y81" s="69"/>
      <c r="Z81" s="69"/>
      <c r="AA81" s="69"/>
      <c r="AB81" s="69"/>
      <c r="AC81" s="69"/>
      <c r="AD81" s="69"/>
      <c r="AE81" s="69"/>
      <c r="AF81" s="69"/>
      <c r="AG81" s="69"/>
    </row>
    <row r="82" spans="1:33" ht="13.5" thickBot="1">
      <c r="A82" s="69"/>
      <c r="B82" s="69"/>
      <c r="C82" s="69"/>
      <c r="D82" s="384" t="str">
        <f>IF(MasterSheet!$A$1=1,MasterSheet!C400,MasterSheet!B400)</f>
        <v>Rezerve</v>
      </c>
      <c r="E82" s="396">
        <v>613005.78999999992</v>
      </c>
      <c r="F82" s="397">
        <v>613005.78999999992</v>
      </c>
      <c r="G82" s="397">
        <v>613005.78999999992</v>
      </c>
      <c r="H82" s="397">
        <v>613005.78999999992</v>
      </c>
      <c r="I82" s="397">
        <v>613005.78999999992</v>
      </c>
      <c r="J82" s="398">
        <v>613005.78999999992</v>
      </c>
      <c r="K82" s="397">
        <v>613005.78999999992</v>
      </c>
      <c r="L82" s="398">
        <v>613005.78999999992</v>
      </c>
      <c r="M82" s="398">
        <v>613005.78999999992</v>
      </c>
      <c r="N82" s="398">
        <v>613005.78999999992</v>
      </c>
      <c r="O82" s="398">
        <v>613005.78999999992</v>
      </c>
      <c r="P82" s="550">
        <v>613005.78999999992</v>
      </c>
      <c r="Q82" s="547">
        <f t="shared" si="2"/>
        <v>7356069.4799999995</v>
      </c>
      <c r="R82" s="69"/>
      <c r="S82" s="444"/>
      <c r="T82" s="558"/>
      <c r="U82" s="69"/>
      <c r="V82" s="69"/>
      <c r="W82" s="69"/>
      <c r="X82" s="69"/>
      <c r="Y82" s="69"/>
      <c r="Z82" s="69"/>
      <c r="AA82" s="69"/>
      <c r="AB82" s="69"/>
      <c r="AC82" s="69"/>
      <c r="AD82" s="69"/>
      <c r="AE82" s="69"/>
      <c r="AF82" s="69"/>
      <c r="AG82" s="69"/>
    </row>
    <row r="83" spans="1:33" ht="14.25" thickTop="1" thickBot="1">
      <c r="A83" s="69"/>
      <c r="B83" s="69"/>
      <c r="C83" s="69"/>
      <c r="D83" s="384" t="str">
        <f>IF(MasterSheet!$A$1=1,MasterSheet!C408,MasterSheet!B408)</f>
        <v>Otplata garancija</v>
      </c>
      <c r="E83" s="356">
        <v>0</v>
      </c>
      <c r="F83" s="357">
        <v>0</v>
      </c>
      <c r="G83" s="357">
        <v>0</v>
      </c>
      <c r="H83" s="357">
        <v>0</v>
      </c>
      <c r="I83" s="357">
        <v>0</v>
      </c>
      <c r="J83" s="358">
        <v>0</v>
      </c>
      <c r="K83" s="357">
        <v>0</v>
      </c>
      <c r="L83" s="358">
        <v>0</v>
      </c>
      <c r="M83" s="358">
        <v>0</v>
      </c>
      <c r="N83" s="358">
        <v>0</v>
      </c>
      <c r="O83" s="358">
        <v>0</v>
      </c>
      <c r="P83" s="378">
        <v>0</v>
      </c>
      <c r="Q83" s="359">
        <f>+SUM(E83:P83)</f>
        <v>0</v>
      </c>
      <c r="R83" s="69"/>
      <c r="S83" s="442"/>
      <c r="T83" s="558"/>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IF(MasterSheet!$A$1=1,MasterSheet!C402,MasterSheet!B402)</f>
        <v>Suficit/ Deficit</v>
      </c>
      <c r="E84" s="387">
        <f>+E19-E51</f>
        <v>-49927704.465120845</v>
      </c>
      <c r="F84" s="387">
        <f t="shared" ref="F84:P84" si="17">+F19-F51</f>
        <v>-31948566.261149943</v>
      </c>
      <c r="G84" s="387">
        <f t="shared" si="17"/>
        <v>-21057261.755039066</v>
      </c>
      <c r="H84" s="387">
        <f t="shared" si="17"/>
        <v>-4130170.1161308736</v>
      </c>
      <c r="I84" s="387">
        <f t="shared" si="17"/>
        <v>-7522810.4527620673</v>
      </c>
      <c r="J84" s="387">
        <f t="shared" si="17"/>
        <v>-2990063.33810471</v>
      </c>
      <c r="K84" s="387">
        <f t="shared" si="17"/>
        <v>10839130.907912046</v>
      </c>
      <c r="L84" s="387">
        <f t="shared" si="17"/>
        <v>9901521.3693697006</v>
      </c>
      <c r="M84" s="387">
        <f t="shared" si="17"/>
        <v>-5811127.0522280186</v>
      </c>
      <c r="N84" s="387">
        <f t="shared" si="17"/>
        <v>-125911.82476308942</v>
      </c>
      <c r="O84" s="387">
        <f t="shared" si="17"/>
        <v>-8069828.0101713091</v>
      </c>
      <c r="P84" s="434">
        <f t="shared" si="17"/>
        <v>15527075.409421757</v>
      </c>
      <c r="Q84" s="426">
        <f t="shared" ref="Q84:Q95" si="18">+SUM(E84:P84)</f>
        <v>-95315715.588766426</v>
      </c>
      <c r="R84" s="69"/>
      <c r="S84" s="444"/>
      <c r="T84" s="69"/>
      <c r="U84" s="69"/>
      <c r="V84" s="69"/>
      <c r="W84" s="69"/>
      <c r="X84" s="69"/>
      <c r="Y84" s="69"/>
      <c r="Z84" s="69"/>
      <c r="AA84" s="69"/>
      <c r="AB84" s="69"/>
      <c r="AC84" s="69"/>
      <c r="AD84" s="69"/>
      <c r="AE84" s="69"/>
      <c r="AF84" s="69"/>
      <c r="AG84" s="69"/>
    </row>
    <row r="85" spans="1:33" ht="14.25" thickTop="1" thickBot="1">
      <c r="A85" s="69"/>
      <c r="B85" s="69"/>
      <c r="C85" s="69"/>
      <c r="D85" s="360" t="str">
        <f>IF(MasterSheet!$A$1=1,MasterSheet!C403,MasterSheet!B403)</f>
        <v>Primarni deficit</v>
      </c>
      <c r="E85" s="387">
        <f t="shared" ref="E85:P85" si="19">+E84+E63</f>
        <v>-44060737.185120843</v>
      </c>
      <c r="F85" s="387">
        <f t="shared" si="19"/>
        <v>-26081598.981149942</v>
      </c>
      <c r="G85" s="387">
        <f t="shared" si="19"/>
        <v>-15190294.475039065</v>
      </c>
      <c r="H85" s="387">
        <f t="shared" si="19"/>
        <v>1736797.1638691267</v>
      </c>
      <c r="I85" s="387">
        <f t="shared" si="19"/>
        <v>-1655843.1727620671</v>
      </c>
      <c r="J85" s="387">
        <f t="shared" si="19"/>
        <v>2876903.9418952903</v>
      </c>
      <c r="K85" s="387">
        <f t="shared" si="19"/>
        <v>16706098.187912047</v>
      </c>
      <c r="L85" s="387">
        <f t="shared" si="19"/>
        <v>15768488.649369702</v>
      </c>
      <c r="M85" s="387">
        <f t="shared" si="19"/>
        <v>55840.227771981619</v>
      </c>
      <c r="N85" s="387">
        <f t="shared" si="19"/>
        <v>5741055.4552369108</v>
      </c>
      <c r="O85" s="387">
        <f t="shared" si="19"/>
        <v>-2202860.7301713089</v>
      </c>
      <c r="P85" s="434">
        <f t="shared" si="19"/>
        <v>21394042.689421758</v>
      </c>
      <c r="Q85" s="426">
        <f t="shared" si="18"/>
        <v>-24912108.228766412</v>
      </c>
      <c r="R85" s="69"/>
      <c r="S85" s="444"/>
      <c r="T85" s="69"/>
      <c r="U85" s="69"/>
      <c r="V85" s="69"/>
      <c r="W85" s="69"/>
      <c r="X85" s="69"/>
      <c r="Y85" s="69"/>
      <c r="Z85" s="69"/>
      <c r="AA85" s="69"/>
      <c r="AB85" s="69"/>
      <c r="AC85" s="69"/>
      <c r="AD85" s="69"/>
      <c r="AE85" s="69"/>
      <c r="AF85" s="69"/>
      <c r="AG85" s="69"/>
    </row>
    <row r="86" spans="1:33" ht="14.25" thickTop="1" thickBot="1">
      <c r="A86" s="69"/>
      <c r="B86" s="69"/>
      <c r="C86" s="69"/>
      <c r="D86" s="360" t="str">
        <f>IF(MasterSheet!$A$1=1,MasterSheet!C404,MasterSheet!B404)</f>
        <v>Otplata duga</v>
      </c>
      <c r="E86" s="387">
        <f>+SUM(E87:E89)</f>
        <v>7686663.25</v>
      </c>
      <c r="F86" s="387">
        <f t="shared" ref="F86:P86" si="20">+SUM(F87:F89)</f>
        <v>2819104.9000000004</v>
      </c>
      <c r="G86" s="387">
        <f t="shared" si="20"/>
        <v>5381362.9800000004</v>
      </c>
      <c r="H86" s="387">
        <f t="shared" si="20"/>
        <v>8038869.4399999995</v>
      </c>
      <c r="I86" s="387">
        <f t="shared" si="20"/>
        <v>5392617.04</v>
      </c>
      <c r="J86" s="387">
        <f t="shared" si="20"/>
        <v>16826545.850000001</v>
      </c>
      <c r="K86" s="387">
        <f t="shared" si="20"/>
        <v>24366255.719999999</v>
      </c>
      <c r="L86" s="387">
        <f t="shared" si="20"/>
        <v>5641447.3200000003</v>
      </c>
      <c r="M86" s="387">
        <f t="shared" si="20"/>
        <v>12730233.93</v>
      </c>
      <c r="N86" s="387">
        <f t="shared" si="20"/>
        <v>7099982.6499999994</v>
      </c>
      <c r="O86" s="387">
        <f t="shared" si="20"/>
        <v>5537490.71</v>
      </c>
      <c r="P86" s="434">
        <f t="shared" si="20"/>
        <v>17156558.210000023</v>
      </c>
      <c r="Q86" s="426">
        <f>+SUM(E86:P86)</f>
        <v>118677132.00000003</v>
      </c>
      <c r="R86" s="87"/>
      <c r="S86" s="815"/>
      <c r="T86" s="72"/>
      <c r="U86" s="72"/>
      <c r="V86" s="69"/>
      <c r="W86" s="69"/>
      <c r="X86" s="69"/>
      <c r="Y86" s="69"/>
      <c r="Z86" s="69"/>
      <c r="AA86" s="69"/>
      <c r="AB86" s="69"/>
      <c r="AC86" s="69"/>
      <c r="AD86" s="69"/>
      <c r="AE86" s="69"/>
      <c r="AF86" s="69"/>
      <c r="AG86" s="69"/>
    </row>
    <row r="87" spans="1:33" ht="13.5" thickTop="1">
      <c r="A87" s="69"/>
      <c r="B87" s="69"/>
      <c r="C87" s="69"/>
      <c r="D87" s="383" t="str">
        <f>IF(MasterSheet!$A$1=1,MasterSheet!C405,MasterSheet!B405)</f>
        <v>Otplata duga rezidentima</v>
      </c>
      <c r="E87" s="356">
        <v>3512979.93</v>
      </c>
      <c r="F87" s="357">
        <v>872996.16</v>
      </c>
      <c r="G87" s="357">
        <v>264968.06</v>
      </c>
      <c r="H87" s="357">
        <v>3710246.3</v>
      </c>
      <c r="I87" s="357">
        <v>1114528.77</v>
      </c>
      <c r="J87" s="358">
        <v>265498.44</v>
      </c>
      <c r="K87" s="357">
        <v>5175131.93</v>
      </c>
      <c r="L87" s="358">
        <v>912847.91</v>
      </c>
      <c r="M87" s="358">
        <v>3220262.59</v>
      </c>
      <c r="N87" s="358">
        <v>592277.14</v>
      </c>
      <c r="O87" s="358">
        <v>930069.44</v>
      </c>
      <c r="P87" s="378">
        <v>3228193.3300000019</v>
      </c>
      <c r="Q87" s="359">
        <f t="shared" si="18"/>
        <v>23800000</v>
      </c>
      <c r="R87" s="69"/>
      <c r="S87" s="815"/>
      <c r="T87" s="69"/>
      <c r="U87" s="69"/>
      <c r="V87" s="69"/>
      <c r="W87" s="69"/>
      <c r="X87" s="69"/>
      <c r="Y87" s="69"/>
      <c r="Z87" s="69"/>
      <c r="AA87" s="69"/>
      <c r="AB87" s="69"/>
      <c r="AC87" s="69"/>
      <c r="AD87" s="69"/>
      <c r="AE87" s="69"/>
      <c r="AF87" s="69"/>
      <c r="AG87" s="69"/>
    </row>
    <row r="88" spans="1:33">
      <c r="A88" s="69"/>
      <c r="B88" s="69"/>
      <c r="C88" s="69"/>
      <c r="D88" s="383" t="str">
        <f>IF(MasterSheet!$A$1=1,MasterSheet!C406,MasterSheet!B406)</f>
        <v>Otplata duga nerezidentima</v>
      </c>
      <c r="E88" s="356">
        <v>2705588.99</v>
      </c>
      <c r="F88" s="357">
        <v>528059.41</v>
      </c>
      <c r="G88" s="357">
        <v>3648300.59</v>
      </c>
      <c r="H88" s="357">
        <v>2810528.81</v>
      </c>
      <c r="I88" s="357">
        <v>2759993.94</v>
      </c>
      <c r="J88" s="358">
        <v>11975685.74</v>
      </c>
      <c r="K88" s="357">
        <v>10543029.460000001</v>
      </c>
      <c r="L88" s="358">
        <v>780505.08</v>
      </c>
      <c r="M88" s="358">
        <v>7411877.0099999998</v>
      </c>
      <c r="N88" s="358">
        <v>4609611.18</v>
      </c>
      <c r="O88" s="358">
        <v>2759326.94</v>
      </c>
      <c r="P88" s="378">
        <v>12167492.850000011</v>
      </c>
      <c r="Q88" s="395">
        <f t="shared" si="18"/>
        <v>62700000</v>
      </c>
      <c r="R88" s="69"/>
      <c r="S88" s="815"/>
      <c r="T88" s="69"/>
      <c r="U88" s="69"/>
      <c r="V88" s="69"/>
      <c r="W88" s="69"/>
      <c r="X88" s="69"/>
      <c r="Y88" s="69"/>
      <c r="Z88" s="69"/>
      <c r="AA88" s="69"/>
      <c r="AB88" s="69"/>
      <c r="AC88" s="69"/>
      <c r="AD88" s="69"/>
      <c r="AE88" s="69"/>
      <c r="AF88" s="69"/>
      <c r="AG88" s="69"/>
    </row>
    <row r="89" spans="1:33" ht="13.5" thickBot="1">
      <c r="A89" s="69"/>
      <c r="B89" s="69"/>
      <c r="C89" s="69"/>
      <c r="D89" s="383" t="str">
        <f>IF(MasterSheet!$A$1=1,MasterSheet!C407,MasterSheet!B407)</f>
        <v>Otplata obaveza iz prethodnog perioda</v>
      </c>
      <c r="E89" s="356">
        <v>1468094.33</v>
      </c>
      <c r="F89" s="357">
        <v>1418049.33</v>
      </c>
      <c r="G89" s="357">
        <v>1468094.33</v>
      </c>
      <c r="H89" s="357">
        <v>1518094.33</v>
      </c>
      <c r="I89" s="357">
        <v>1518094.33</v>
      </c>
      <c r="J89" s="358">
        <v>4585361.67</v>
      </c>
      <c r="K89" s="357">
        <v>8648094.3300000001</v>
      </c>
      <c r="L89" s="358">
        <v>3948094.33</v>
      </c>
      <c r="M89" s="358">
        <v>2098094.33</v>
      </c>
      <c r="N89" s="358">
        <v>1898094.33</v>
      </c>
      <c r="O89" s="358">
        <v>1848094.33</v>
      </c>
      <c r="P89" s="378">
        <v>1760872.0300000105</v>
      </c>
      <c r="Q89" s="359">
        <f t="shared" si="18"/>
        <v>32177132</v>
      </c>
      <c r="R89" s="69"/>
      <c r="S89" s="815"/>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IF(MasterSheet!$A$1=1,MasterSheet!C409,MasterSheet!B409)</f>
        <v>Nedostajuća sredstva</v>
      </c>
      <c r="E90" s="387">
        <f>+E84-E86</f>
        <v>-57614367.715120845</v>
      </c>
      <c r="F90" s="387">
        <f t="shared" ref="F90:P90" si="21">+F84-F86</f>
        <v>-34767671.161149941</v>
      </c>
      <c r="G90" s="387">
        <f t="shared" si="21"/>
        <v>-26438624.735039067</v>
      </c>
      <c r="H90" s="387">
        <f t="shared" si="21"/>
        <v>-12169039.556130873</v>
      </c>
      <c r="I90" s="387">
        <f t="shared" si="21"/>
        <v>-12915427.492762066</v>
      </c>
      <c r="J90" s="387">
        <f t="shared" si="21"/>
        <v>-19816609.188104711</v>
      </c>
      <c r="K90" s="387">
        <f t="shared" si="21"/>
        <v>-13527124.812087953</v>
      </c>
      <c r="L90" s="387">
        <f t="shared" si="21"/>
        <v>4260074.0493697003</v>
      </c>
      <c r="M90" s="387">
        <f t="shared" si="21"/>
        <v>-18541360.982228018</v>
      </c>
      <c r="N90" s="387">
        <f t="shared" si="21"/>
        <v>-7225894.4747630889</v>
      </c>
      <c r="O90" s="387">
        <f t="shared" si="21"/>
        <v>-13607318.72017131</v>
      </c>
      <c r="P90" s="434">
        <f t="shared" si="21"/>
        <v>-1629482.8005782664</v>
      </c>
      <c r="Q90" s="426">
        <f t="shared" si="18"/>
        <v>-213992847.58876646</v>
      </c>
      <c r="R90" s="69"/>
      <c r="S90" s="444"/>
      <c r="T90" s="69"/>
      <c r="U90" s="69"/>
      <c r="V90" s="69"/>
      <c r="W90" s="69"/>
      <c r="X90" s="69"/>
      <c r="Y90" s="69"/>
      <c r="Z90" s="69"/>
      <c r="AA90" s="69"/>
      <c r="AB90" s="69"/>
      <c r="AC90" s="69"/>
      <c r="AD90" s="69"/>
      <c r="AE90" s="69"/>
      <c r="AF90" s="69"/>
      <c r="AG90" s="69"/>
    </row>
    <row r="91" spans="1:33" ht="14.25" thickTop="1" thickBot="1">
      <c r="A91" s="69"/>
      <c r="B91" s="69"/>
      <c r="C91" s="69"/>
      <c r="D91" s="360" t="str">
        <f>IF(MasterSheet!$A$1=1,MasterSheet!C410,MasterSheet!B410)</f>
        <v>Finansiranje</v>
      </c>
      <c r="E91" s="387">
        <f>+SUM(E92:E96)</f>
        <v>57614367.715120845</v>
      </c>
      <c r="F91" s="387">
        <f t="shared" ref="F91:P91" si="22">+SUM(F92:F96)</f>
        <v>34767671.161149941</v>
      </c>
      <c r="G91" s="387">
        <f t="shared" si="22"/>
        <v>26438624.735039067</v>
      </c>
      <c r="H91" s="387">
        <f t="shared" si="22"/>
        <v>12169039.556130886</v>
      </c>
      <c r="I91" s="387">
        <f t="shared" si="22"/>
        <v>12915427.492762066</v>
      </c>
      <c r="J91" s="387">
        <f t="shared" si="22"/>
        <v>19816609.188104711</v>
      </c>
      <c r="K91" s="387">
        <f t="shared" si="22"/>
        <v>13527124.812087953</v>
      </c>
      <c r="L91" s="387">
        <f t="shared" si="22"/>
        <v>-4260074.0493697003</v>
      </c>
      <c r="M91" s="387">
        <f t="shared" si="22"/>
        <v>18541360.982228018</v>
      </c>
      <c r="N91" s="387">
        <f t="shared" si="22"/>
        <v>7225894.4747630879</v>
      </c>
      <c r="O91" s="387">
        <f t="shared" si="22"/>
        <v>13607318.72017131</v>
      </c>
      <c r="P91" s="434">
        <f t="shared" si="22"/>
        <v>1629482.8005782664</v>
      </c>
      <c r="Q91" s="426">
        <f t="shared" si="18"/>
        <v>213992847.58876646</v>
      </c>
      <c r="R91" s="69"/>
      <c r="S91" s="444"/>
      <c r="T91" s="69"/>
      <c r="U91" s="69"/>
      <c r="V91" s="69"/>
      <c r="W91" s="69"/>
      <c r="X91" s="69"/>
      <c r="Y91" s="69"/>
      <c r="Z91" s="69"/>
      <c r="AA91" s="69"/>
      <c r="AB91" s="69"/>
      <c r="AC91" s="69"/>
      <c r="AD91" s="69"/>
      <c r="AE91" s="69"/>
      <c r="AF91" s="69"/>
      <c r="AG91" s="69"/>
    </row>
    <row r="92" spans="1:33" ht="13.5" thickTop="1">
      <c r="A92" s="69"/>
      <c r="B92" s="69"/>
      <c r="C92" s="69"/>
      <c r="D92" s="383" t="str">
        <f>IF(MasterSheet!$A$1=1,MasterSheet!C411,MasterSheet!B411)</f>
        <v>Pozajmice i krediti iz domaćih izvora</v>
      </c>
      <c r="E92" s="356">
        <v>0</v>
      </c>
      <c r="F92" s="356">
        <v>0</v>
      </c>
      <c r="G92" s="356">
        <v>0</v>
      </c>
      <c r="H92" s="356">
        <v>0</v>
      </c>
      <c r="I92" s="356">
        <v>0</v>
      </c>
      <c r="J92" s="356">
        <v>0</v>
      </c>
      <c r="K92" s="356">
        <v>0</v>
      </c>
      <c r="L92" s="356">
        <v>0</v>
      </c>
      <c r="M92" s="356">
        <v>0</v>
      </c>
      <c r="N92" s="356">
        <v>0</v>
      </c>
      <c r="O92" s="356">
        <v>0</v>
      </c>
      <c r="P92" s="356">
        <v>0</v>
      </c>
      <c r="Q92" s="359">
        <f t="shared" si="18"/>
        <v>0</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IF(MasterSheet!$A$1=1,MasterSheet!C412,MasterSheet!B412)</f>
        <v>Pozajmice i krediti iz inostranih izvora</v>
      </c>
      <c r="E93" s="356">
        <v>0</v>
      </c>
      <c r="F93" s="356">
        <v>0</v>
      </c>
      <c r="G93" s="356">
        <v>0</v>
      </c>
      <c r="H93" s="816">
        <v>200000000</v>
      </c>
      <c r="I93" s="357">
        <v>0</v>
      </c>
      <c r="J93" s="357">
        <v>0</v>
      </c>
      <c r="K93" s="357">
        <v>0</v>
      </c>
      <c r="L93" s="357">
        <v>0</v>
      </c>
      <c r="M93" s="357">
        <v>0</v>
      </c>
      <c r="N93" s="816">
        <v>50000000</v>
      </c>
      <c r="O93" s="358">
        <v>0</v>
      </c>
      <c r="P93" s="378">
        <v>0</v>
      </c>
      <c r="Q93" s="359">
        <f t="shared" si="18"/>
        <v>250000000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IF(MasterSheet!$A$1=1,MasterSheet!C413,MasterSheet!B413)</f>
        <v>Donacije</v>
      </c>
      <c r="E94" s="356">
        <v>0</v>
      </c>
      <c r="F94" s="356">
        <v>0</v>
      </c>
      <c r="G94" s="356">
        <v>0</v>
      </c>
      <c r="H94" s="356">
        <v>0</v>
      </c>
      <c r="I94" s="356">
        <v>0</v>
      </c>
      <c r="J94" s="356">
        <v>0</v>
      </c>
      <c r="K94" s="356">
        <v>0</v>
      </c>
      <c r="L94" s="356">
        <v>0</v>
      </c>
      <c r="M94" s="356">
        <v>0</v>
      </c>
      <c r="N94" s="356">
        <v>0</v>
      </c>
      <c r="O94" s="356">
        <v>0</v>
      </c>
      <c r="P94" s="356">
        <v>0</v>
      </c>
      <c r="Q94" s="359">
        <f t="shared" si="18"/>
        <v>0</v>
      </c>
      <c r="R94" s="69"/>
      <c r="S94" s="442"/>
      <c r="T94" s="69"/>
      <c r="U94" s="69"/>
      <c r="V94" s="69"/>
      <c r="W94" s="69"/>
      <c r="X94" s="69"/>
      <c r="Y94" s="69"/>
      <c r="Z94" s="69"/>
      <c r="AA94" s="69"/>
      <c r="AB94" s="69"/>
      <c r="AC94" s="69"/>
      <c r="AD94" s="69"/>
      <c r="AE94" s="69"/>
      <c r="AF94" s="69"/>
      <c r="AG94" s="69"/>
    </row>
    <row r="95" spans="1:33">
      <c r="A95" s="69"/>
      <c r="B95" s="69"/>
      <c r="C95" s="69"/>
      <c r="D95" s="383" t="str">
        <f>IF(MasterSheet!$A$1=1,MasterSheet!C414,MasterSheet!B414)</f>
        <v>Prihodi od privatizacije</v>
      </c>
      <c r="E95" s="356">
        <v>0</v>
      </c>
      <c r="F95" s="356">
        <v>0</v>
      </c>
      <c r="G95" s="356">
        <v>0</v>
      </c>
      <c r="H95" s="357">
        <v>8000000</v>
      </c>
      <c r="I95" s="357">
        <v>0</v>
      </c>
      <c r="J95" s="357">
        <v>0</v>
      </c>
      <c r="K95" s="357">
        <v>0</v>
      </c>
      <c r="L95" s="357">
        <v>0</v>
      </c>
      <c r="M95" s="357">
        <v>0</v>
      </c>
      <c r="N95" s="357">
        <v>0</v>
      </c>
      <c r="O95" s="357">
        <v>0</v>
      </c>
      <c r="P95" s="357">
        <v>0</v>
      </c>
      <c r="Q95" s="359">
        <f t="shared" si="18"/>
        <v>8000000</v>
      </c>
      <c r="R95" s="69"/>
      <c r="S95" s="442"/>
      <c r="T95" s="69"/>
      <c r="U95" s="69"/>
      <c r="V95" s="69"/>
      <c r="W95" s="69"/>
      <c r="X95" s="69"/>
      <c r="Y95" s="69"/>
      <c r="Z95" s="69"/>
      <c r="AA95" s="69"/>
      <c r="AB95" s="69"/>
      <c r="AC95" s="69"/>
      <c r="AD95" s="69"/>
      <c r="AE95" s="69"/>
      <c r="AF95" s="69"/>
      <c r="AG95" s="69"/>
    </row>
    <row r="96" spans="1:33" ht="13.5" thickBot="1">
      <c r="A96" s="69"/>
      <c r="B96" s="69"/>
      <c r="C96" s="69"/>
      <c r="D96" s="386" t="str">
        <f>IF(MasterSheet!$A$1=1,MasterSheet!C415,MasterSheet!B415)</f>
        <v>Povećanje/smanjenje depozita</v>
      </c>
      <c r="E96" s="371">
        <f>-E90-SUM(E92:E95)</f>
        <v>57614367.715120845</v>
      </c>
      <c r="F96" s="373">
        <f>-F90-SUM(F92:F95)</f>
        <v>34767671.161149941</v>
      </c>
      <c r="G96" s="373">
        <f>-G90-SUM(G92:G95)</f>
        <v>26438624.735039067</v>
      </c>
      <c r="H96" s="394">
        <f t="shared" ref="H96:P96" si="23">-H90-SUM(H92:H95)</f>
        <v>-195830960.44386911</v>
      </c>
      <c r="I96" s="394">
        <f t="shared" si="23"/>
        <v>12915427.492762066</v>
      </c>
      <c r="J96" s="394">
        <f t="shared" si="23"/>
        <v>19816609.188104711</v>
      </c>
      <c r="K96" s="394">
        <f t="shared" si="23"/>
        <v>13527124.812087953</v>
      </c>
      <c r="L96" s="394">
        <f t="shared" si="23"/>
        <v>-4260074.0493697003</v>
      </c>
      <c r="M96" s="394">
        <f t="shared" si="23"/>
        <v>18541360.982228018</v>
      </c>
      <c r="N96" s="394">
        <f t="shared" si="23"/>
        <v>-42774105.525236912</v>
      </c>
      <c r="O96" s="394">
        <f t="shared" si="23"/>
        <v>13607318.72017131</v>
      </c>
      <c r="P96" s="379">
        <f t="shared" si="23"/>
        <v>1629482.8005782664</v>
      </c>
      <c r="Q96" s="425">
        <f>+SUM(E96:P96)</f>
        <v>-44007152.411233544</v>
      </c>
      <c r="R96" s="382"/>
      <c r="S96" s="390"/>
      <c r="T96" s="69"/>
      <c r="U96" s="69"/>
      <c r="V96" s="69"/>
      <c r="W96" s="69"/>
      <c r="X96" s="69"/>
      <c r="Y96" s="69"/>
      <c r="Z96" s="69"/>
      <c r="AA96" s="69"/>
      <c r="AB96" s="69"/>
      <c r="AC96" s="69"/>
      <c r="AD96" s="69"/>
      <c r="AE96" s="69"/>
      <c r="AF96" s="69"/>
      <c r="AG96" s="69"/>
    </row>
    <row r="97" spans="1:33" ht="13.5" thickTop="1">
      <c r="A97" s="69"/>
      <c r="B97" s="69"/>
      <c r="C97" s="69"/>
      <c r="D97" s="381" t="str">
        <f>IF(MasterSheet!$A$1=1,MasterSheet!C416,MasterSheet!B416)</f>
        <v>Izvor: Ministarstvo finansija Crne Gore</v>
      </c>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558"/>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817"/>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558"/>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558"/>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E154" s="69"/>
      <c r="F154" s="69"/>
      <c r="G154" s="69"/>
      <c r="H154" s="69"/>
      <c r="I154" s="69"/>
      <c r="J154" s="69"/>
      <c r="K154" s="69"/>
      <c r="L154" s="69"/>
      <c r="M154" s="69"/>
      <c r="N154" s="69"/>
      <c r="O154" s="69"/>
      <c r="P154" s="69"/>
      <c r="Q154" s="69"/>
      <c r="R154" s="69"/>
      <c r="S154" s="69"/>
    </row>
  </sheetData>
  <sheetProtection formatCells="0" formatColumns="0" formatRows="0" sort="0" autoFilter="0" pivotTables="0"/>
  <mergeCells count="5">
    <mergeCell ref="E14:Q14"/>
    <mergeCell ref="E17:Q17"/>
    <mergeCell ref="D17:D18"/>
    <mergeCell ref="H8:J8"/>
    <mergeCell ref="G9:K9"/>
  </mergeCells>
  <pageMargins left="0.7" right="0.7" top="0.75" bottom="0.75" header="0.3" footer="0.3"/>
  <pageSetup paperSize="9" orientation="portrait" r:id="rId1"/>
  <drawing r:id="rId2"/>
  <legacyDrawing r:id="rId3"/>
</worksheet>
</file>

<file path=xl/worksheets/sheet12.xml><?xml version="1.0" encoding="utf-8"?>
<worksheet xmlns="http://schemas.openxmlformats.org/spreadsheetml/2006/main" xmlns:r="http://schemas.openxmlformats.org/officeDocument/2006/relationships">
  <sheetPr codeName="Sheet6">
    <tabColor theme="3" tint="0.79998168889431442"/>
    <pageSetUpPr fitToPage="1"/>
  </sheetPr>
  <dimension ref="A1:AG154"/>
  <sheetViews>
    <sheetView tabSelected="1" topLeftCell="C1" workbookViewId="0">
      <selection activeCell="G19" sqref="G19"/>
    </sheetView>
  </sheetViews>
  <sheetFormatPr defaultRowHeight="12.75"/>
  <cols>
    <col min="1" max="1" width="9.140625" customWidth="1"/>
    <col min="2" max="2" width="9.28515625" customWidth="1"/>
    <col min="3" max="3" width="9.85546875" customWidth="1"/>
    <col min="4" max="4" width="62" customWidth="1"/>
    <col min="5" max="8" width="10.7109375" customWidth="1"/>
    <col min="9" max="12" width="10.7109375" hidden="1" customWidth="1"/>
    <col min="13" max="13" width="11.7109375" hidden="1" customWidth="1"/>
    <col min="14" max="14" width="10.7109375" hidden="1" customWidth="1"/>
    <col min="15" max="16" width="11.7109375" hidden="1" customWidth="1"/>
    <col min="17" max="17" width="14.7109375" customWidth="1"/>
    <col min="18" max="18" width="17.42578125" hidden="1" customWidth="1"/>
    <col min="19" max="19" width="12.5703125" hidden="1" customWidth="1"/>
    <col min="20" max="20" width="10" hidden="1" customWidth="1"/>
    <col min="21" max="24" width="0" hidden="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889" t="str">
        <f>IF(MasterSheet!$A$1=1, MasterSheet!C5,MasterSheet!B5)</f>
        <v>CRNA GORA</v>
      </c>
      <c r="F8" s="889"/>
      <c r="G8" s="889"/>
      <c r="H8" s="889"/>
      <c r="I8" s="889"/>
      <c r="J8" s="889"/>
      <c r="K8" s="889"/>
      <c r="L8" s="889"/>
      <c r="M8" s="889"/>
      <c r="N8" s="889"/>
      <c r="O8" s="889"/>
      <c r="P8" s="889"/>
      <c r="Q8" s="889"/>
      <c r="R8" s="69"/>
      <c r="S8" s="69"/>
      <c r="T8" s="69"/>
      <c r="U8" s="69"/>
      <c r="V8" s="69"/>
      <c r="W8" s="70"/>
      <c r="X8" s="69"/>
      <c r="Y8" s="69"/>
      <c r="Z8" s="69"/>
      <c r="AA8" s="69"/>
      <c r="AB8" s="69"/>
      <c r="AC8" s="69"/>
      <c r="AD8" s="69"/>
      <c r="AE8" s="69"/>
      <c r="AF8" s="69"/>
      <c r="AG8" s="69"/>
    </row>
    <row r="9" spans="1:33" ht="15">
      <c r="A9" s="69"/>
      <c r="B9" s="69"/>
      <c r="C9" s="69"/>
      <c r="D9" s="69"/>
      <c r="E9" s="889" t="str">
        <f>IF(MasterSheet!$A$1=1, MasterSheet!C6,MasterSheet!B6)</f>
        <v>MINISTARSTVO FINANSIJA</v>
      </c>
      <c r="F9" s="889"/>
      <c r="G9" s="889"/>
      <c r="H9" s="889"/>
      <c r="I9" s="889"/>
      <c r="J9" s="889"/>
      <c r="K9" s="889"/>
      <c r="L9" s="889"/>
      <c r="M9" s="889"/>
      <c r="N9" s="889"/>
      <c r="O9" s="889"/>
      <c r="P9" s="889"/>
      <c r="Q9" s="889"/>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906">
        <f>+'Monthly plan for 2013'!E14:Q14</f>
        <v>3493000000</v>
      </c>
      <c r="F14" s="906"/>
      <c r="G14" s="906"/>
      <c r="H14" s="906"/>
      <c r="I14" s="906"/>
      <c r="J14" s="906"/>
      <c r="K14" s="906"/>
      <c r="L14" s="906"/>
      <c r="M14" s="906"/>
      <c r="N14" s="906"/>
      <c r="O14" s="906"/>
      <c r="P14" s="906"/>
      <c r="Q14" s="90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908" t="str">
        <f>IF(MasterSheet!$A$1=1,MasterSheet!B422,MasterSheet!B421)</f>
        <v>Izvršenje budžeta, po mjesecima</v>
      </c>
      <c r="E17" s="948">
        <v>2013</v>
      </c>
      <c r="F17" s="949"/>
      <c r="G17" s="949"/>
      <c r="H17" s="949"/>
      <c r="I17" s="949"/>
      <c r="J17" s="949"/>
      <c r="K17" s="949"/>
      <c r="L17" s="949"/>
      <c r="M17" s="949"/>
      <c r="N17" s="949"/>
      <c r="O17" s="949"/>
      <c r="P17" s="949"/>
      <c r="Q17" s="949"/>
      <c r="R17" s="949"/>
      <c r="S17" s="949"/>
      <c r="T17" s="949"/>
      <c r="U17" s="949"/>
      <c r="V17" s="949"/>
      <c r="W17" s="949"/>
      <c r="X17" s="949"/>
      <c r="Y17" s="949"/>
      <c r="Z17" s="69"/>
      <c r="AA17" s="69"/>
      <c r="AB17" s="69"/>
      <c r="AC17" s="69"/>
      <c r="AD17" s="69"/>
      <c r="AE17" s="69"/>
      <c r="AF17" s="69"/>
      <c r="AG17" s="69"/>
    </row>
    <row r="18" spans="1:33" ht="15" customHeight="1" thickBot="1">
      <c r="A18" s="69"/>
      <c r="B18" s="69"/>
      <c r="C18" s="69"/>
      <c r="D18" s="909"/>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418" t="str">
        <f>IF(MasterSheet!$A$1=1,MasterSheet!N336,MasterSheet!N335)</f>
        <v>Decembar</v>
      </c>
      <c r="Q18" s="847" t="s">
        <v>427</v>
      </c>
      <c r="R18" s="848"/>
      <c r="S18" s="834"/>
      <c r="T18" s="834"/>
      <c r="U18" s="834"/>
      <c r="V18" s="834"/>
      <c r="W18" s="834"/>
      <c r="X18" s="834"/>
      <c r="Y18" s="847" t="s">
        <v>150</v>
      </c>
      <c r="Z18" s="69"/>
      <c r="AA18" s="69"/>
      <c r="AB18" s="69"/>
      <c r="AC18" s="69"/>
      <c r="AD18" s="69"/>
      <c r="AE18" s="69"/>
      <c r="AF18" s="69"/>
      <c r="AG18" s="69"/>
    </row>
    <row r="19" spans="1:33" ht="15" customHeight="1" thickTop="1" thickBot="1">
      <c r="A19" s="69"/>
      <c r="B19" s="69"/>
      <c r="C19" s="69"/>
      <c r="D19" s="830" t="str">
        <f>IF(MasterSheet!$A$1=1,MasterSheet!C337,MasterSheet!B337)</f>
        <v>Izvorni prihodi</v>
      </c>
      <c r="E19" s="831">
        <f>+E20+E28+E33+E38+E45+E50</f>
        <v>54542432.849999994</v>
      </c>
      <c r="F19" s="831">
        <f t="shared" ref="F19:P19" si="0">+F20+F28+F33+F38+F45+F50</f>
        <v>75644319.790000007</v>
      </c>
      <c r="G19" s="831">
        <f t="shared" si="0"/>
        <v>88285086.690000013</v>
      </c>
      <c r="H19" s="831">
        <f t="shared" si="0"/>
        <v>103190215.27</v>
      </c>
      <c r="I19" s="831">
        <f t="shared" si="0"/>
        <v>0</v>
      </c>
      <c r="J19" s="831">
        <f t="shared" si="0"/>
        <v>0</v>
      </c>
      <c r="K19" s="831">
        <f t="shared" si="0"/>
        <v>0</v>
      </c>
      <c r="L19" s="831">
        <f t="shared" si="0"/>
        <v>0</v>
      </c>
      <c r="M19" s="831">
        <f t="shared" si="0"/>
        <v>0</v>
      </c>
      <c r="N19" s="831">
        <f t="shared" si="0"/>
        <v>0</v>
      </c>
      <c r="O19" s="831">
        <f t="shared" si="0"/>
        <v>0</v>
      </c>
      <c r="P19" s="831">
        <f t="shared" si="0"/>
        <v>0</v>
      </c>
      <c r="Q19" s="832">
        <f>SUM(E19:P19)</f>
        <v>321662054.60000002</v>
      </c>
      <c r="R19" s="833"/>
      <c r="S19" s="834"/>
      <c r="T19" s="834"/>
      <c r="U19" s="834"/>
      <c r="V19" s="834"/>
      <c r="W19" s="834"/>
      <c r="X19" s="834"/>
      <c r="Y19" s="835">
        <f>+Q19/$E$14*100</f>
        <v>9.2087619410249086</v>
      </c>
      <c r="Z19" s="69"/>
      <c r="AA19" s="69"/>
      <c r="AB19" s="69"/>
      <c r="AC19" s="69"/>
      <c r="AD19" s="69"/>
      <c r="AE19" s="69"/>
      <c r="AF19" s="69"/>
      <c r="AG19" s="69"/>
    </row>
    <row r="20" spans="1:33" ht="15" customHeight="1" thickTop="1">
      <c r="A20" s="69"/>
      <c r="B20" s="69"/>
      <c r="C20" s="69"/>
      <c r="D20" s="303" t="str">
        <f>IF(MasterSheet!$A$1=1,MasterSheet!C338,MasterSheet!B338)</f>
        <v>Porezi</v>
      </c>
      <c r="E20" s="767">
        <f t="shared" ref="E20:L20" si="1">SUM(E21:E27)</f>
        <v>38651682.139999993</v>
      </c>
      <c r="F20" s="767">
        <f t="shared" si="1"/>
        <v>43074559.129999995</v>
      </c>
      <c r="G20" s="768">
        <f t="shared" si="1"/>
        <v>53935470.890000008</v>
      </c>
      <c r="H20" s="769">
        <f t="shared" si="1"/>
        <v>70397095.139999986</v>
      </c>
      <c r="I20" s="769">
        <f t="shared" si="1"/>
        <v>0</v>
      </c>
      <c r="J20" s="769">
        <f t="shared" si="1"/>
        <v>0</v>
      </c>
      <c r="K20" s="769">
        <f t="shared" si="1"/>
        <v>0</v>
      </c>
      <c r="L20" s="769">
        <f t="shared" si="1"/>
        <v>0</v>
      </c>
      <c r="M20" s="769">
        <f>SUM(M21:M27)</f>
        <v>0</v>
      </c>
      <c r="N20" s="769">
        <f t="shared" ref="N20:P20" si="2">SUM(N21:N27)</f>
        <v>0</v>
      </c>
      <c r="O20" s="769">
        <f t="shared" si="2"/>
        <v>0</v>
      </c>
      <c r="P20" s="769">
        <f t="shared" si="2"/>
        <v>0</v>
      </c>
      <c r="Q20" s="766">
        <f t="shared" ref="Q20:Q82" si="3">SUM(E20:P20)</f>
        <v>206058807.29999998</v>
      </c>
      <c r="R20" s="72"/>
      <c r="S20" s="69"/>
      <c r="T20" s="69"/>
      <c r="U20" s="69"/>
      <c r="V20" s="69"/>
      <c r="W20" s="69"/>
      <c r="X20" s="69"/>
      <c r="Y20" s="836">
        <f t="shared" ref="Y20:Y83" si="4">+Q20/$E$14*100</f>
        <v>5.8991928800458053</v>
      </c>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v>2526434.27</v>
      </c>
      <c r="F21" s="356">
        <v>6576693.6500000004</v>
      </c>
      <c r="G21" s="357">
        <v>6649607.6900000004</v>
      </c>
      <c r="H21" s="357">
        <v>6878624.96</v>
      </c>
      <c r="I21" s="357"/>
      <c r="J21" s="357"/>
      <c r="K21" s="357"/>
      <c r="L21" s="357"/>
      <c r="M21" s="357"/>
      <c r="N21" s="357"/>
      <c r="O21" s="357"/>
      <c r="P21" s="357"/>
      <c r="Q21" s="770">
        <f t="shared" si="3"/>
        <v>22631360.57</v>
      </c>
      <c r="R21" s="72"/>
      <c r="S21" s="558"/>
      <c r="T21" s="69"/>
      <c r="U21" s="69"/>
      <c r="V21" s="69"/>
      <c r="W21" s="69"/>
      <c r="X21" s="69"/>
      <c r="Y21" s="837">
        <f t="shared" si="4"/>
        <v>0.6479061142284569</v>
      </c>
      <c r="Z21" s="69"/>
      <c r="AA21" s="69"/>
      <c r="AB21" s="69"/>
      <c r="AC21" s="69"/>
      <c r="AD21" s="69"/>
      <c r="AE21" s="69"/>
      <c r="AF21" s="69"/>
      <c r="AG21" s="69"/>
    </row>
    <row r="22" spans="1:33" ht="15" customHeight="1">
      <c r="A22" s="69"/>
      <c r="B22" s="69"/>
      <c r="C22" s="69"/>
      <c r="D22" s="304" t="str">
        <f>IF(MasterSheet!$A$1=1,MasterSheet!C340,MasterSheet!B340)</f>
        <v>Porez na dobit pravnih lica</v>
      </c>
      <c r="E22" s="356">
        <v>496276.24</v>
      </c>
      <c r="F22" s="356">
        <v>1055200.6000000001</v>
      </c>
      <c r="G22" s="357">
        <v>5089275.75</v>
      </c>
      <c r="H22" s="357">
        <v>14799003.470000001</v>
      </c>
      <c r="I22" s="357"/>
      <c r="J22" s="357"/>
      <c r="K22" s="357"/>
      <c r="L22" s="357"/>
      <c r="M22" s="357"/>
      <c r="N22" s="357"/>
      <c r="O22" s="357"/>
      <c r="P22" s="357"/>
      <c r="Q22" s="770">
        <f t="shared" si="3"/>
        <v>21439756.060000002</v>
      </c>
      <c r="R22" s="72"/>
      <c r="S22" s="69"/>
      <c r="T22" s="69"/>
      <c r="U22" s="69"/>
      <c r="V22" s="69"/>
      <c r="W22" s="69"/>
      <c r="X22" s="69"/>
      <c r="Y22" s="837">
        <f t="shared" si="4"/>
        <v>0.61379204294302903</v>
      </c>
      <c r="Z22" s="69"/>
      <c r="AA22" s="69"/>
      <c r="AB22" s="69"/>
      <c r="AC22" s="69"/>
      <c r="AD22" s="69"/>
      <c r="AE22" s="69"/>
      <c r="AF22" s="69"/>
      <c r="AG22" s="69"/>
    </row>
    <row r="23" spans="1:33" ht="15" customHeight="1">
      <c r="A23" s="69"/>
      <c r="B23" s="69"/>
      <c r="C23" s="69"/>
      <c r="D23" s="304" t="str">
        <f>IF(MasterSheet!$A$1=1,MasterSheet!C341,MasterSheet!B341)</f>
        <v>Porez na imovinu</v>
      </c>
      <c r="E23" s="356">
        <v>115652.5</v>
      </c>
      <c r="F23" s="356">
        <v>124226.81</v>
      </c>
      <c r="G23" s="357">
        <v>132357.70000000001</v>
      </c>
      <c r="H23" s="357">
        <v>115457.95</v>
      </c>
      <c r="I23" s="357"/>
      <c r="J23" s="357"/>
      <c r="K23" s="357"/>
      <c r="L23" s="357"/>
      <c r="M23" s="357"/>
      <c r="N23" s="357"/>
      <c r="O23" s="357"/>
      <c r="P23" s="357"/>
      <c r="Q23" s="770">
        <f t="shared" si="3"/>
        <v>487694.96</v>
      </c>
      <c r="R23" s="72"/>
      <c r="S23" s="69"/>
      <c r="T23" s="69"/>
      <c r="U23" s="69"/>
      <c r="V23" s="69"/>
      <c r="W23" s="69"/>
      <c r="X23" s="69"/>
      <c r="Y23" s="837">
        <f t="shared" si="4"/>
        <v>1.3962065845977671E-2</v>
      </c>
      <c r="Z23" s="69"/>
      <c r="AA23" s="69"/>
      <c r="AB23" s="69"/>
      <c r="AC23" s="69"/>
      <c r="AD23" s="69"/>
      <c r="AE23" s="69"/>
      <c r="AF23" s="69"/>
      <c r="AG23" s="69"/>
    </row>
    <row r="24" spans="1:33" ht="15" customHeight="1">
      <c r="A24" s="69"/>
      <c r="B24" s="69"/>
      <c r="C24" s="69"/>
      <c r="D24" s="304" t="str">
        <f>IF(MasterSheet!$A$1=1,MasterSheet!C342,MasterSheet!B342)</f>
        <v>Porez na dodatu vrijednost</v>
      </c>
      <c r="E24" s="356">
        <v>24859352.079999998</v>
      </c>
      <c r="F24" s="356">
        <v>24747849.059999999</v>
      </c>
      <c r="G24" s="357">
        <v>29494568</v>
      </c>
      <c r="H24" s="357">
        <v>33764031.280000001</v>
      </c>
      <c r="I24" s="357"/>
      <c r="J24" s="357"/>
      <c r="K24" s="357"/>
      <c r="L24" s="357"/>
      <c r="M24" s="357"/>
      <c r="N24" s="357"/>
      <c r="O24" s="357"/>
      <c r="P24" s="357"/>
      <c r="Q24" s="770">
        <f t="shared" si="3"/>
        <v>112865800.42</v>
      </c>
      <c r="R24" s="72"/>
      <c r="S24" s="69"/>
      <c r="T24" s="69"/>
      <c r="U24" s="69"/>
      <c r="V24" s="69"/>
      <c r="W24" s="69"/>
      <c r="X24" s="69"/>
      <c r="Y24" s="837">
        <f t="shared" si="4"/>
        <v>3.2311995539650731</v>
      </c>
      <c r="Z24" s="69"/>
      <c r="AA24" s="69"/>
      <c r="AB24" s="69"/>
      <c r="AC24" s="69"/>
      <c r="AD24" s="69"/>
      <c r="AE24" s="69"/>
      <c r="AF24" s="69"/>
      <c r="AG24" s="69"/>
    </row>
    <row r="25" spans="1:33" ht="15" customHeight="1">
      <c r="A25" s="69"/>
      <c r="B25" s="69"/>
      <c r="C25" s="69"/>
      <c r="D25" s="304" t="str">
        <f>IF(MasterSheet!$A$1=1,MasterSheet!C343,MasterSheet!B343)</f>
        <v xml:space="preserve">Akcize </v>
      </c>
      <c r="E25" s="356">
        <v>9255849.1899999995</v>
      </c>
      <c r="F25" s="356">
        <v>8985711.9700000007</v>
      </c>
      <c r="G25" s="357">
        <v>10357645.699999999</v>
      </c>
      <c r="H25" s="357">
        <v>12315837.07</v>
      </c>
      <c r="I25" s="357"/>
      <c r="J25" s="357"/>
      <c r="K25" s="357"/>
      <c r="L25" s="357"/>
      <c r="M25" s="357"/>
      <c r="N25" s="357"/>
      <c r="O25" s="357"/>
      <c r="P25" s="357"/>
      <c r="Q25" s="770">
        <f t="shared" si="3"/>
        <v>40915043.93</v>
      </c>
      <c r="R25" s="72"/>
      <c r="S25" s="69"/>
      <c r="T25" s="69"/>
      <c r="U25" s="69"/>
      <c r="V25" s="69"/>
      <c r="W25" s="69"/>
      <c r="X25" s="69"/>
      <c r="Y25" s="837">
        <f t="shared" si="4"/>
        <v>1.171343943028915</v>
      </c>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v>1102894.92</v>
      </c>
      <c r="F26" s="356">
        <v>1314712.1299999999</v>
      </c>
      <c r="G26" s="357">
        <v>1860387.34</v>
      </c>
      <c r="H26" s="357">
        <v>2089824.5</v>
      </c>
      <c r="I26" s="357"/>
      <c r="J26" s="357"/>
      <c r="K26" s="357"/>
      <c r="L26" s="357"/>
      <c r="M26" s="357"/>
      <c r="N26" s="357"/>
      <c r="O26" s="357"/>
      <c r="P26" s="357"/>
      <c r="Q26" s="770">
        <f t="shared" si="3"/>
        <v>6367818.8899999997</v>
      </c>
      <c r="R26" s="72"/>
      <c r="S26" s="69"/>
      <c r="T26" s="69"/>
      <c r="U26" s="69"/>
      <c r="V26" s="69"/>
      <c r="W26" s="69"/>
      <c r="X26" s="69"/>
      <c r="Y26" s="837">
        <f t="shared" si="4"/>
        <v>0.18230228714572</v>
      </c>
      <c r="Z26" s="69"/>
      <c r="AA26" s="69"/>
      <c r="AB26" s="69"/>
      <c r="AC26" s="69"/>
      <c r="AD26" s="69"/>
      <c r="AE26" s="69"/>
      <c r="AF26" s="69"/>
      <c r="AG26" s="69"/>
    </row>
    <row r="27" spans="1:33" ht="15" customHeight="1">
      <c r="B27" s="69"/>
      <c r="C27" s="69"/>
      <c r="D27" s="304" t="str">
        <f>IF(MasterSheet!$A$1=1,MasterSheet!C345,MasterSheet!B345)</f>
        <v>Ostali republički porezi</v>
      </c>
      <c r="E27" s="356">
        <v>295222.94</v>
      </c>
      <c r="F27" s="356">
        <v>270164.90999999997</v>
      </c>
      <c r="G27" s="357">
        <v>351628.71</v>
      </c>
      <c r="H27" s="357">
        <v>434315.91</v>
      </c>
      <c r="I27" s="357"/>
      <c r="J27" s="357"/>
      <c r="K27" s="357"/>
      <c r="L27" s="357"/>
      <c r="M27" s="357"/>
      <c r="N27" s="357"/>
      <c r="O27" s="357"/>
      <c r="P27" s="357"/>
      <c r="Q27" s="770">
        <f t="shared" si="3"/>
        <v>1351332.47</v>
      </c>
      <c r="R27" s="72"/>
      <c r="S27" s="69"/>
      <c r="T27" s="69"/>
      <c r="U27" s="69"/>
      <c r="V27" s="69"/>
      <c r="W27" s="69"/>
      <c r="X27" s="69"/>
      <c r="Y27" s="837">
        <f t="shared" si="4"/>
        <v>3.8686872888634406E-2</v>
      </c>
      <c r="Z27" s="69"/>
      <c r="AA27" s="69"/>
      <c r="AB27" s="69"/>
      <c r="AC27" s="69"/>
      <c r="AD27" s="69"/>
      <c r="AE27" s="69"/>
      <c r="AF27" s="69"/>
      <c r="AG27" s="69"/>
    </row>
    <row r="28" spans="1:33" ht="15" customHeight="1">
      <c r="A28" s="69"/>
      <c r="C28" s="69"/>
      <c r="D28" s="305" t="str">
        <f>IF(MasterSheet!$A$1=1,MasterSheet!C346,MasterSheet!B346)</f>
        <v>Doprinosi</v>
      </c>
      <c r="E28" s="759">
        <f t="shared" ref="E28:P28" si="5">SUM(E29:E32)</f>
        <v>11682979.650000002</v>
      </c>
      <c r="F28" s="759">
        <f t="shared" si="5"/>
        <v>27994298.860000003</v>
      </c>
      <c r="G28" s="760">
        <f t="shared" si="5"/>
        <v>28945916.93</v>
      </c>
      <c r="H28" s="760">
        <f t="shared" si="5"/>
        <v>27280628.250000004</v>
      </c>
      <c r="I28" s="761">
        <f t="shared" si="5"/>
        <v>0</v>
      </c>
      <c r="J28" s="761">
        <f t="shared" si="5"/>
        <v>0</v>
      </c>
      <c r="K28" s="761">
        <f t="shared" si="5"/>
        <v>0</v>
      </c>
      <c r="L28" s="761">
        <f t="shared" si="5"/>
        <v>0</v>
      </c>
      <c r="M28" s="761">
        <f t="shared" si="5"/>
        <v>0</v>
      </c>
      <c r="N28" s="761">
        <f t="shared" si="5"/>
        <v>0</v>
      </c>
      <c r="O28" s="761">
        <f t="shared" si="5"/>
        <v>0</v>
      </c>
      <c r="P28" s="761">
        <f t="shared" si="5"/>
        <v>0</v>
      </c>
      <c r="Q28" s="756">
        <f t="shared" si="3"/>
        <v>95903823.689999998</v>
      </c>
      <c r="R28" s="72"/>
      <c r="S28" s="69"/>
      <c r="T28" s="69"/>
      <c r="U28" s="69"/>
      <c r="V28" s="69"/>
      <c r="W28" s="69"/>
      <c r="X28" s="69"/>
      <c r="Y28" s="838">
        <f t="shared" si="4"/>
        <v>2.7456004491840824</v>
      </c>
      <c r="Z28" s="69"/>
      <c r="AA28" s="69"/>
      <c r="AB28" s="69"/>
      <c r="AC28" s="69"/>
      <c r="AD28" s="69"/>
      <c r="AE28" s="69"/>
      <c r="AF28" s="69"/>
      <c r="AG28" s="69"/>
    </row>
    <row r="29" spans="1:33" ht="15" hidden="1" customHeight="1">
      <c r="A29" s="69"/>
      <c r="B29" s="69"/>
      <c r="C29" s="69"/>
      <c r="D29" s="304" t="str">
        <f>IF(MasterSheet!$A$1=1,MasterSheet!C347,MasterSheet!B347)</f>
        <v>Doprinosi za PIO</v>
      </c>
      <c r="E29" s="356">
        <v>6569958.79</v>
      </c>
      <c r="F29" s="356">
        <v>16611196.84</v>
      </c>
      <c r="G29" s="357">
        <v>17067697.949999999</v>
      </c>
      <c r="H29" s="357">
        <v>16395294.609999999</v>
      </c>
      <c r="I29" s="357"/>
      <c r="J29" s="357"/>
      <c r="K29" s="357"/>
      <c r="L29" s="357"/>
      <c r="M29" s="357"/>
      <c r="N29" s="357"/>
      <c r="O29" s="357"/>
      <c r="P29" s="357"/>
      <c r="Q29" s="770">
        <f>SUM(E29:P29)</f>
        <v>56644148.189999998</v>
      </c>
      <c r="R29" s="72"/>
      <c r="S29" s="69"/>
      <c r="T29" s="69"/>
      <c r="U29" s="69"/>
      <c r="V29" s="69"/>
      <c r="W29" s="69"/>
      <c r="X29" s="69"/>
      <c r="Y29" s="837">
        <f t="shared" si="4"/>
        <v>1.621647529058116</v>
      </c>
      <c r="Z29" s="69"/>
      <c r="AA29" s="69"/>
      <c r="AB29" s="69"/>
      <c r="AC29" s="69"/>
      <c r="AD29" s="69"/>
      <c r="AE29" s="69"/>
      <c r="AF29" s="69"/>
      <c r="AG29" s="69"/>
    </row>
    <row r="30" spans="1:33" ht="15" hidden="1" customHeight="1">
      <c r="A30" s="69"/>
      <c r="B30" s="69"/>
      <c r="C30" s="69"/>
      <c r="D30" s="304" t="str">
        <f>IF(MasterSheet!$A$1=1,MasterSheet!C348,MasterSheet!B348)</f>
        <v>Doprinosi za zdravstvo</v>
      </c>
      <c r="E30" s="356">
        <v>4448210.58</v>
      </c>
      <c r="F30" s="356">
        <v>9815385.6500000004</v>
      </c>
      <c r="G30" s="357">
        <v>10258473.91</v>
      </c>
      <c r="H30" s="357">
        <v>9269268.3100000005</v>
      </c>
      <c r="I30" s="357"/>
      <c r="J30" s="357"/>
      <c r="K30" s="357"/>
      <c r="L30" s="357"/>
      <c r="M30" s="357"/>
      <c r="N30" s="357"/>
      <c r="O30" s="357"/>
      <c r="P30" s="357"/>
      <c r="Q30" s="770">
        <f t="shared" si="3"/>
        <v>33791338.450000003</v>
      </c>
      <c r="R30" s="72"/>
      <c r="S30" s="69"/>
      <c r="T30" s="69"/>
      <c r="U30" s="69"/>
      <c r="V30" s="69"/>
      <c r="W30" s="69"/>
      <c r="X30" s="69"/>
      <c r="Y30" s="837">
        <f t="shared" si="4"/>
        <v>0.96740161608932163</v>
      </c>
      <c r="Z30" s="69"/>
      <c r="AA30" s="69"/>
      <c r="AB30" s="69"/>
      <c r="AC30" s="69"/>
      <c r="AD30" s="69"/>
      <c r="AE30" s="69"/>
      <c r="AF30" s="69"/>
      <c r="AG30" s="69"/>
    </row>
    <row r="31" spans="1:33" ht="15" hidden="1" customHeight="1">
      <c r="A31" s="69"/>
      <c r="B31" s="69"/>
      <c r="C31" s="69"/>
      <c r="D31" s="304" t="str">
        <f>IF(MasterSheet!$A$1=1,MasterSheet!C349,MasterSheet!B349)</f>
        <v>Doprinosi za nezaposlene</v>
      </c>
      <c r="E31" s="356">
        <v>320175.14</v>
      </c>
      <c r="F31" s="356">
        <v>855409.48</v>
      </c>
      <c r="G31" s="357">
        <v>794755.32</v>
      </c>
      <c r="H31" s="357">
        <v>736973.07</v>
      </c>
      <c r="I31" s="357"/>
      <c r="J31" s="357"/>
      <c r="K31" s="357"/>
      <c r="L31" s="357"/>
      <c r="M31" s="357"/>
      <c r="N31" s="357"/>
      <c r="O31" s="357"/>
      <c r="P31" s="357"/>
      <c r="Q31" s="770">
        <f>SUM(E31:P31)</f>
        <v>2707313.01</v>
      </c>
      <c r="R31" s="72"/>
      <c r="S31" s="69"/>
      <c r="T31" s="69"/>
      <c r="U31" s="69"/>
      <c r="V31" s="69"/>
      <c r="W31" s="69"/>
      <c r="X31" s="69"/>
      <c r="Y31" s="837">
        <f t="shared" si="4"/>
        <v>7.7506813913541361E-2</v>
      </c>
      <c r="Z31" s="69"/>
      <c r="AA31" s="69"/>
      <c r="AB31" s="69"/>
      <c r="AC31" s="69"/>
      <c r="AD31" s="69"/>
      <c r="AE31" s="69"/>
      <c r="AF31" s="69"/>
      <c r="AG31" s="69"/>
    </row>
    <row r="32" spans="1:33" ht="15" hidden="1" customHeight="1">
      <c r="A32" s="69"/>
      <c r="B32" s="69"/>
      <c r="C32" s="69"/>
      <c r="D32" s="304" t="str">
        <f>IF(MasterSheet!$A$1=1,MasterSheet!C350,MasterSheet!B350)</f>
        <v>Ostali doprinosi</v>
      </c>
      <c r="E32" s="356">
        <v>344635.14</v>
      </c>
      <c r="F32" s="356">
        <v>712306.89</v>
      </c>
      <c r="G32" s="357">
        <v>824989.75</v>
      </c>
      <c r="H32" s="357">
        <v>879092.26</v>
      </c>
      <c r="I32" s="357"/>
      <c r="J32" s="357"/>
      <c r="K32" s="357"/>
      <c r="L32" s="357"/>
      <c r="M32" s="357"/>
      <c r="N32" s="357"/>
      <c r="O32" s="357"/>
      <c r="P32" s="357"/>
      <c r="Q32" s="770">
        <f t="shared" si="3"/>
        <v>2761024.04</v>
      </c>
      <c r="R32" s="72"/>
      <c r="S32" s="69"/>
      <c r="T32" s="69"/>
      <c r="U32" s="69"/>
      <c r="V32" s="69"/>
      <c r="W32" s="69"/>
      <c r="X32" s="69"/>
      <c r="Y32" s="837">
        <f t="shared" si="4"/>
        <v>7.9044490123103356E-2</v>
      </c>
      <c r="Z32" s="69"/>
      <c r="AA32" s="69"/>
      <c r="AB32" s="69"/>
      <c r="AC32" s="69"/>
      <c r="AD32" s="69"/>
      <c r="AE32" s="69"/>
      <c r="AF32" s="69"/>
      <c r="AG32" s="69"/>
    </row>
    <row r="33" spans="1:33" ht="15" customHeight="1">
      <c r="A33" s="69"/>
      <c r="B33" s="69"/>
      <c r="C33" s="69"/>
      <c r="D33" s="305" t="str">
        <f>IF(MasterSheet!$A$1=1,MasterSheet!C351,MasterSheet!B351)</f>
        <v>Takse</v>
      </c>
      <c r="E33" s="759">
        <f t="shared" ref="E33:P33" si="6">SUM(E34:E37)</f>
        <v>1061166.97</v>
      </c>
      <c r="F33" s="759">
        <f t="shared" si="6"/>
        <v>1797815.22</v>
      </c>
      <c r="G33" s="760">
        <f t="shared" si="6"/>
        <v>2131564.3200000003</v>
      </c>
      <c r="H33" s="760">
        <f t="shared" si="6"/>
        <v>2115156.0099999998</v>
      </c>
      <c r="I33" s="761">
        <f t="shared" si="6"/>
        <v>0</v>
      </c>
      <c r="J33" s="761">
        <f t="shared" si="6"/>
        <v>0</v>
      </c>
      <c r="K33" s="761">
        <f t="shared" si="6"/>
        <v>0</v>
      </c>
      <c r="L33" s="761">
        <f t="shared" si="6"/>
        <v>0</v>
      </c>
      <c r="M33" s="761">
        <f t="shared" si="6"/>
        <v>0</v>
      </c>
      <c r="N33" s="761">
        <f t="shared" si="6"/>
        <v>0</v>
      </c>
      <c r="O33" s="761">
        <f t="shared" si="6"/>
        <v>0</v>
      </c>
      <c r="P33" s="761">
        <f t="shared" si="6"/>
        <v>0</v>
      </c>
      <c r="Q33" s="756">
        <f t="shared" si="3"/>
        <v>7105702.5199999996</v>
      </c>
      <c r="R33" s="72"/>
      <c r="S33" s="69"/>
      <c r="T33" s="69"/>
      <c r="U33" s="69"/>
      <c r="V33" s="69"/>
      <c r="W33" s="69"/>
      <c r="X33" s="69"/>
      <c r="Y33" s="838">
        <f t="shared" si="4"/>
        <v>0.20342692585170338</v>
      </c>
      <c r="Z33" s="69"/>
      <c r="AA33" s="69"/>
      <c r="AB33" s="69"/>
      <c r="AC33" s="69"/>
      <c r="AD33" s="69"/>
      <c r="AE33" s="69"/>
      <c r="AF33" s="69"/>
      <c r="AG33" s="69"/>
    </row>
    <row r="34" spans="1:33" ht="15" hidden="1" customHeight="1">
      <c r="A34" s="69"/>
      <c r="B34" s="69"/>
      <c r="C34" s="69"/>
      <c r="D34" s="304" t="str">
        <f>IF(MasterSheet!$A$1=1,MasterSheet!C352,MasterSheet!B352)</f>
        <v>Administrativne takse</v>
      </c>
      <c r="E34" s="356">
        <v>440031.7</v>
      </c>
      <c r="F34" s="356">
        <v>469362.05</v>
      </c>
      <c r="G34" s="357">
        <v>416213.56</v>
      </c>
      <c r="H34" s="357">
        <v>685517.92</v>
      </c>
      <c r="I34" s="357"/>
      <c r="J34" s="357"/>
      <c r="K34" s="357"/>
      <c r="L34" s="357"/>
      <c r="M34" s="357"/>
      <c r="N34" s="357"/>
      <c r="O34" s="357"/>
      <c r="P34" s="357"/>
      <c r="Q34" s="770">
        <f t="shared" si="3"/>
        <v>2011125.23</v>
      </c>
      <c r="R34" s="72"/>
      <c r="S34" s="69"/>
      <c r="T34" s="69"/>
      <c r="U34" s="69"/>
      <c r="V34" s="69"/>
      <c r="W34" s="69"/>
      <c r="X34" s="69"/>
      <c r="Y34" s="837">
        <f t="shared" si="4"/>
        <v>5.7575872602347547E-2</v>
      </c>
      <c r="Z34" s="69"/>
      <c r="AA34" s="69"/>
      <c r="AB34" s="69"/>
      <c r="AC34" s="69"/>
      <c r="AD34" s="69"/>
      <c r="AE34" s="69"/>
      <c r="AF34" s="69"/>
      <c r="AG34" s="69"/>
    </row>
    <row r="35" spans="1:33" ht="15" hidden="1" customHeight="1">
      <c r="A35" s="69"/>
      <c r="B35" s="69"/>
      <c r="C35" s="69"/>
      <c r="D35" s="304" t="str">
        <f>IF(MasterSheet!$A$1=1,MasterSheet!C353,MasterSheet!B353)</f>
        <v>Sudske takse</v>
      </c>
      <c r="E35" s="356">
        <v>249117.52</v>
      </c>
      <c r="F35" s="356">
        <v>274019.34999999998</v>
      </c>
      <c r="G35" s="357">
        <v>324113.08</v>
      </c>
      <c r="H35" s="357">
        <v>340962.4</v>
      </c>
      <c r="I35" s="357"/>
      <c r="J35" s="357"/>
      <c r="K35" s="357"/>
      <c r="L35" s="357"/>
      <c r="M35" s="357"/>
      <c r="N35" s="357"/>
      <c r="O35" s="357"/>
      <c r="P35" s="357"/>
      <c r="Q35" s="770">
        <f t="shared" si="3"/>
        <v>1188212.3500000001</v>
      </c>
      <c r="R35" s="72"/>
      <c r="S35" s="69"/>
      <c r="T35" s="69"/>
      <c r="U35" s="69"/>
      <c r="V35" s="69"/>
      <c r="W35" s="69"/>
      <c r="X35" s="69"/>
      <c r="Y35" s="837">
        <f t="shared" si="4"/>
        <v>3.4016958202118523E-2</v>
      </c>
      <c r="Z35" s="69"/>
      <c r="AA35" s="69"/>
      <c r="AB35" s="69"/>
      <c r="AC35" s="69"/>
      <c r="AD35" s="69"/>
      <c r="AE35" s="69"/>
      <c r="AF35" s="69"/>
      <c r="AG35" s="69"/>
    </row>
    <row r="36" spans="1:33" ht="15" hidden="1" customHeight="1">
      <c r="A36" s="69"/>
      <c r="B36" s="69"/>
      <c r="C36" s="69"/>
      <c r="D36" s="304" t="str">
        <f>IF(MasterSheet!$A$1=1,MasterSheet!C354,MasterSheet!B354)</f>
        <v>Boravišne takse</v>
      </c>
      <c r="E36" s="356">
        <v>7635.04</v>
      </c>
      <c r="F36" s="356">
        <v>9839.27</v>
      </c>
      <c r="G36" s="357">
        <v>13749.62</v>
      </c>
      <c r="H36" s="357">
        <v>30237.24</v>
      </c>
      <c r="I36" s="357"/>
      <c r="J36" s="357"/>
      <c r="K36" s="357"/>
      <c r="L36" s="357"/>
      <c r="M36" s="357"/>
      <c r="N36" s="357"/>
      <c r="O36" s="357"/>
      <c r="P36" s="357"/>
      <c r="Q36" s="770">
        <f t="shared" si="3"/>
        <v>61461.17</v>
      </c>
      <c r="R36" s="72"/>
      <c r="S36" s="69"/>
      <c r="T36" s="69"/>
      <c r="U36" s="69"/>
      <c r="V36" s="69"/>
      <c r="W36" s="69"/>
      <c r="X36" s="69"/>
      <c r="Y36" s="837">
        <f t="shared" si="4"/>
        <v>1.7595525336387059E-3</v>
      </c>
      <c r="Z36" s="69"/>
      <c r="AA36" s="69"/>
      <c r="AB36" s="69"/>
      <c r="AC36" s="69"/>
      <c r="AD36" s="69"/>
      <c r="AE36" s="69"/>
      <c r="AF36" s="69"/>
      <c r="AG36" s="69"/>
    </row>
    <row r="37" spans="1:33" ht="15" hidden="1" customHeight="1">
      <c r="A37" s="69"/>
      <c r="B37" s="69"/>
      <c r="C37" s="69"/>
      <c r="D37" s="304" t="str">
        <f>IF(MasterSheet!$A$1=1,MasterSheet!C355,MasterSheet!B355)</f>
        <v>Ostale takse</v>
      </c>
      <c r="E37" s="356">
        <v>364382.71</v>
      </c>
      <c r="F37" s="356">
        <v>1044594.55</v>
      </c>
      <c r="G37" s="357">
        <v>1377488.06</v>
      </c>
      <c r="H37" s="357">
        <v>1058438.45</v>
      </c>
      <c r="I37" s="357"/>
      <c r="J37" s="357"/>
      <c r="K37" s="357"/>
      <c r="L37" s="357"/>
      <c r="M37" s="357"/>
      <c r="N37" s="357"/>
      <c r="O37" s="357"/>
      <c r="P37" s="357"/>
      <c r="Q37" s="770">
        <f t="shared" si="3"/>
        <v>3844903.7700000005</v>
      </c>
      <c r="R37" s="72"/>
      <c r="S37" s="69"/>
      <c r="T37" s="69"/>
      <c r="U37" s="69"/>
      <c r="V37" s="69"/>
      <c r="W37" s="69"/>
      <c r="X37" s="69"/>
      <c r="Y37" s="837">
        <f t="shared" si="4"/>
        <v>0.11007454251359863</v>
      </c>
      <c r="Z37" s="69"/>
      <c r="AA37" s="69"/>
      <c r="AB37" s="69"/>
      <c r="AC37" s="69"/>
      <c r="AD37" s="69"/>
      <c r="AE37" s="69"/>
      <c r="AF37" s="69"/>
      <c r="AG37" s="69"/>
    </row>
    <row r="38" spans="1:33" ht="15" customHeight="1">
      <c r="A38" s="69"/>
      <c r="B38" s="69"/>
      <c r="C38" s="69"/>
      <c r="D38" s="305" t="str">
        <f>IF(MasterSheet!$A$1=1,MasterSheet!C356,MasterSheet!B356)</f>
        <v>Naknade</v>
      </c>
      <c r="E38" s="759">
        <f t="shared" ref="E38:P38" si="7">SUM(E39:E44)</f>
        <v>893749.17</v>
      </c>
      <c r="F38" s="759">
        <f t="shared" si="7"/>
        <v>1163449.29</v>
      </c>
      <c r="G38" s="760">
        <f t="shared" si="7"/>
        <v>1397810.9500000002</v>
      </c>
      <c r="H38" s="760">
        <f t="shared" si="7"/>
        <v>988260.99</v>
      </c>
      <c r="I38" s="761">
        <f t="shared" si="7"/>
        <v>0</v>
      </c>
      <c r="J38" s="761">
        <f t="shared" si="7"/>
        <v>0</v>
      </c>
      <c r="K38" s="761">
        <f t="shared" si="7"/>
        <v>0</v>
      </c>
      <c r="L38" s="761">
        <f t="shared" si="7"/>
        <v>0</v>
      </c>
      <c r="M38" s="761">
        <f t="shared" si="7"/>
        <v>0</v>
      </c>
      <c r="N38" s="761">
        <f t="shared" si="7"/>
        <v>0</v>
      </c>
      <c r="O38" s="761">
        <f t="shared" si="7"/>
        <v>0</v>
      </c>
      <c r="P38" s="761">
        <f t="shared" si="7"/>
        <v>0</v>
      </c>
      <c r="Q38" s="756">
        <f t="shared" si="3"/>
        <v>4443270.4000000004</v>
      </c>
      <c r="R38" s="72"/>
      <c r="S38" s="69"/>
      <c r="T38" s="69"/>
      <c r="U38" s="69"/>
      <c r="V38" s="69"/>
      <c r="W38" s="69"/>
      <c r="X38" s="69"/>
      <c r="Y38" s="838">
        <f t="shared" si="4"/>
        <v>0.12720499284282855</v>
      </c>
      <c r="Z38" s="69"/>
      <c r="AA38" s="69"/>
      <c r="AB38" s="69"/>
      <c r="AC38" s="69"/>
      <c r="AD38" s="69"/>
      <c r="AE38" s="69"/>
      <c r="AF38" s="69"/>
      <c r="AG38" s="69"/>
    </row>
    <row r="39" spans="1:33" ht="15" hidden="1" customHeight="1">
      <c r="A39" s="69"/>
      <c r="B39" s="69"/>
      <c r="C39" s="69"/>
      <c r="D39" s="304" t="str">
        <f>IF(MasterSheet!$A$1=1,MasterSheet!C357,MasterSheet!B357)</f>
        <v>Nakn. za koriš. dob. od opš. int.</v>
      </c>
      <c r="E39" s="356">
        <v>12391.26</v>
      </c>
      <c r="F39" s="356">
        <v>9264.06</v>
      </c>
      <c r="G39" s="357">
        <v>19332.669999999998</v>
      </c>
      <c r="H39" s="357">
        <v>48395.81</v>
      </c>
      <c r="I39" s="357"/>
      <c r="J39" s="357"/>
      <c r="K39" s="357"/>
      <c r="L39" s="357"/>
      <c r="M39" s="357"/>
      <c r="N39" s="357"/>
      <c r="O39" s="357"/>
      <c r="P39" s="357"/>
      <c r="Q39" s="770">
        <f t="shared" si="3"/>
        <v>89383.799999999988</v>
      </c>
      <c r="R39" s="72"/>
      <c r="S39" s="69"/>
      <c r="T39" s="69"/>
      <c r="U39" s="69"/>
      <c r="V39" s="69"/>
      <c r="W39" s="69"/>
      <c r="X39" s="69"/>
      <c r="Y39" s="837">
        <f t="shared" si="4"/>
        <v>2.5589407386200969E-3</v>
      </c>
      <c r="Z39" s="69"/>
      <c r="AA39" s="69"/>
      <c r="AB39" s="69"/>
      <c r="AC39" s="69"/>
      <c r="AD39" s="69"/>
      <c r="AE39" s="69"/>
      <c r="AF39" s="69"/>
      <c r="AG39" s="69"/>
    </row>
    <row r="40" spans="1:33" ht="15" hidden="1" customHeight="1">
      <c r="A40" s="69"/>
      <c r="B40" s="69"/>
      <c r="C40" s="69"/>
      <c r="D40" s="304" t="str">
        <f>IF(MasterSheet!$A$1=1,MasterSheet!C358,MasterSheet!B358)</f>
        <v>Naknada za kor. prirodnih dobara</v>
      </c>
      <c r="E40" s="356">
        <v>68464.97</v>
      </c>
      <c r="F40" s="356">
        <v>158539.48000000001</v>
      </c>
      <c r="G40" s="357">
        <v>86875.06</v>
      </c>
      <c r="H40" s="357">
        <v>139023.51</v>
      </c>
      <c r="I40" s="357"/>
      <c r="J40" s="357"/>
      <c r="K40" s="357"/>
      <c r="L40" s="357"/>
      <c r="M40" s="357"/>
      <c r="N40" s="357"/>
      <c r="O40" s="357"/>
      <c r="P40" s="357"/>
      <c r="Q40" s="770">
        <f t="shared" si="3"/>
        <v>452903.02</v>
      </c>
      <c r="R40" s="72"/>
      <c r="S40" s="69"/>
      <c r="T40" s="69"/>
      <c r="U40" s="69"/>
      <c r="V40" s="69"/>
      <c r="W40" s="69"/>
      <c r="X40" s="69"/>
      <c r="Y40" s="837">
        <f t="shared" si="4"/>
        <v>1.2966018322359003E-2</v>
      </c>
      <c r="Z40" s="69"/>
      <c r="AA40" s="69"/>
      <c r="AB40" s="69"/>
      <c r="AC40" s="69"/>
      <c r="AD40" s="69"/>
      <c r="AE40" s="69"/>
      <c r="AF40" s="69"/>
      <c r="AG40" s="69"/>
    </row>
    <row r="41" spans="1:33" ht="15" hidden="1" customHeight="1">
      <c r="A41" s="69"/>
      <c r="B41" s="69"/>
      <c r="C41" s="69"/>
      <c r="D41" s="304" t="str">
        <f>IF(MasterSheet!$A$1=1,MasterSheet!C359,MasterSheet!B359)</f>
        <v>Ekološke naknade</v>
      </c>
      <c r="E41" s="356">
        <v>6048</v>
      </c>
      <c r="F41" s="356">
        <v>320.11</v>
      </c>
      <c r="G41" s="357">
        <v>56177.94</v>
      </c>
      <c r="H41" s="357">
        <v>130839.86</v>
      </c>
      <c r="I41" s="357"/>
      <c r="J41" s="357"/>
      <c r="K41" s="357"/>
      <c r="L41" s="357"/>
      <c r="M41" s="357"/>
      <c r="N41" s="357"/>
      <c r="O41" s="357"/>
      <c r="P41" s="357"/>
      <c r="Q41" s="770">
        <f t="shared" si="3"/>
        <v>193385.91</v>
      </c>
      <c r="R41" s="72"/>
      <c r="S41" s="69"/>
      <c r="T41" s="69"/>
      <c r="U41" s="69"/>
      <c r="V41" s="69"/>
      <c r="W41" s="69"/>
      <c r="X41" s="69"/>
      <c r="Y41" s="837">
        <f t="shared" si="4"/>
        <v>5.5363844832522187E-3</v>
      </c>
      <c r="Z41" s="69"/>
      <c r="AA41" s="69"/>
      <c r="AB41" s="69"/>
      <c r="AC41" s="69"/>
      <c r="AD41" s="69"/>
      <c r="AE41" s="69"/>
      <c r="AF41" s="69"/>
      <c r="AG41" s="69"/>
    </row>
    <row r="42" spans="1:33" ht="15" hidden="1" customHeight="1">
      <c r="A42" s="69"/>
      <c r="B42" s="69"/>
      <c r="C42" s="69"/>
      <c r="D42" s="304" t="str">
        <f>IF(MasterSheet!$A$1=1,MasterSheet!C360,MasterSheet!B360)</f>
        <v>Naknade za priređ.  igara na sreću</v>
      </c>
      <c r="E42" s="356">
        <v>222019.59</v>
      </c>
      <c r="F42" s="356">
        <v>260412.76</v>
      </c>
      <c r="G42" s="357">
        <v>313915.52000000002</v>
      </c>
      <c r="H42" s="357">
        <v>296413.03999999998</v>
      </c>
      <c r="I42" s="357"/>
      <c r="J42" s="357"/>
      <c r="K42" s="357"/>
      <c r="L42" s="357"/>
      <c r="M42" s="357"/>
      <c r="N42" s="357"/>
      <c r="O42" s="357"/>
      <c r="P42" s="357"/>
      <c r="Q42" s="770">
        <f t="shared" si="3"/>
        <v>1092760.9099999999</v>
      </c>
      <c r="R42" s="72"/>
      <c r="S42" s="69"/>
      <c r="T42" s="69"/>
      <c r="U42" s="69"/>
      <c r="V42" s="69"/>
      <c r="W42" s="69"/>
      <c r="X42" s="69"/>
      <c r="Y42" s="837">
        <f t="shared" si="4"/>
        <v>3.1284308903521324E-2</v>
      </c>
      <c r="Z42" s="69"/>
      <c r="AA42" s="69"/>
      <c r="AB42" s="69"/>
      <c r="AC42" s="69"/>
      <c r="AD42" s="69"/>
      <c r="AE42" s="69"/>
      <c r="AF42" s="69"/>
      <c r="AG42" s="69"/>
    </row>
    <row r="43" spans="1:33" ht="15" hidden="1" customHeight="1">
      <c r="A43" s="69"/>
      <c r="B43" s="69"/>
      <c r="C43" s="69"/>
      <c r="D43" s="304" t="str">
        <f>IF(MasterSheet!$A$1=1,MasterSheet!C361,MasterSheet!B361)</f>
        <v>Naknade za puteve</v>
      </c>
      <c r="E43" s="356">
        <v>200170.6</v>
      </c>
      <c r="F43" s="356">
        <v>185750</v>
      </c>
      <c r="G43" s="357">
        <v>228989.35</v>
      </c>
      <c r="H43" s="357">
        <v>274371.25</v>
      </c>
      <c r="I43" s="357"/>
      <c r="J43" s="357"/>
      <c r="K43" s="357"/>
      <c r="L43" s="357"/>
      <c r="M43" s="357"/>
      <c r="N43" s="357"/>
      <c r="O43" s="357"/>
      <c r="P43" s="357"/>
      <c r="Q43" s="770">
        <f t="shared" si="3"/>
        <v>889281.2</v>
      </c>
      <c r="R43" s="72"/>
      <c r="S43" s="69"/>
      <c r="T43" s="69"/>
      <c r="U43" s="69"/>
      <c r="V43" s="69"/>
      <c r="W43" s="69"/>
      <c r="X43" s="69"/>
      <c r="Y43" s="837">
        <f t="shared" si="4"/>
        <v>2.5458952190094471E-2</v>
      </c>
      <c r="Z43" s="69"/>
      <c r="AA43" s="69"/>
      <c r="AB43" s="69"/>
      <c r="AC43" s="69"/>
      <c r="AD43" s="69"/>
      <c r="AE43" s="69"/>
      <c r="AF43" s="69"/>
      <c r="AG43" s="69"/>
    </row>
    <row r="44" spans="1:33" ht="15" hidden="1" customHeight="1">
      <c r="A44" s="69"/>
      <c r="B44" s="69"/>
      <c r="C44" s="69"/>
      <c r="D44" s="304" t="str">
        <f>IF(MasterSheet!$A$1=1,MasterSheet!C362,MasterSheet!B362)</f>
        <v>Ostale naknade</v>
      </c>
      <c r="E44" s="356">
        <v>384654.75</v>
      </c>
      <c r="F44" s="356">
        <v>549162.88</v>
      </c>
      <c r="G44" s="357">
        <v>692520.41</v>
      </c>
      <c r="H44" s="357">
        <v>99217.52</v>
      </c>
      <c r="I44" s="357"/>
      <c r="J44" s="357"/>
      <c r="K44" s="357"/>
      <c r="L44" s="357"/>
      <c r="M44" s="357"/>
      <c r="N44" s="357"/>
      <c r="O44" s="357"/>
      <c r="P44" s="357"/>
      <c r="Q44" s="770">
        <f t="shared" si="3"/>
        <v>1725555.56</v>
      </c>
      <c r="R44" s="72"/>
      <c r="S44" s="69"/>
      <c r="T44" s="69"/>
      <c r="U44" s="69"/>
      <c r="V44" s="69"/>
      <c r="W44" s="69"/>
      <c r="X44" s="69"/>
      <c r="Y44" s="837">
        <f t="shared" si="4"/>
        <v>4.9400388204981396E-2</v>
      </c>
      <c r="Z44" s="69"/>
      <c r="AA44" s="69"/>
      <c r="AB44" s="69"/>
      <c r="AC44" s="69"/>
      <c r="AD44" s="69"/>
      <c r="AE44" s="69"/>
      <c r="AF44" s="69"/>
      <c r="AG44" s="69"/>
    </row>
    <row r="45" spans="1:33" ht="15" customHeight="1">
      <c r="A45" s="69"/>
      <c r="B45" s="69"/>
      <c r="C45" s="69"/>
      <c r="D45" s="305" t="str">
        <f>IF(MasterSheet!$A$1=1,MasterSheet!C363,MasterSheet!B363)</f>
        <v>Ostali prihodi</v>
      </c>
      <c r="E45" s="759">
        <f t="shared" ref="E45:P45" si="8">SUM(E46:E49)</f>
        <v>2045905.02</v>
      </c>
      <c r="F45" s="759">
        <f t="shared" si="8"/>
        <v>1379089.5</v>
      </c>
      <c r="G45" s="760">
        <f t="shared" si="8"/>
        <v>1574575.41</v>
      </c>
      <c r="H45" s="760">
        <f t="shared" si="8"/>
        <v>2236525.4300000002</v>
      </c>
      <c r="I45" s="761">
        <f t="shared" si="8"/>
        <v>0</v>
      </c>
      <c r="J45" s="761">
        <f t="shared" si="8"/>
        <v>0</v>
      </c>
      <c r="K45" s="761">
        <f t="shared" si="8"/>
        <v>0</v>
      </c>
      <c r="L45" s="761">
        <f t="shared" si="8"/>
        <v>0</v>
      </c>
      <c r="M45" s="761">
        <f t="shared" si="8"/>
        <v>0</v>
      </c>
      <c r="N45" s="761">
        <f t="shared" si="8"/>
        <v>0</v>
      </c>
      <c r="O45" s="761">
        <f t="shared" si="8"/>
        <v>0</v>
      </c>
      <c r="P45" s="761">
        <f t="shared" si="8"/>
        <v>0</v>
      </c>
      <c r="Q45" s="756">
        <f t="shared" si="3"/>
        <v>7236095.3599999994</v>
      </c>
      <c r="R45" s="72"/>
      <c r="S45" s="69"/>
      <c r="T45" s="69"/>
      <c r="U45" s="69"/>
      <c r="V45" s="69"/>
      <c r="W45" s="69"/>
      <c r="X45" s="69"/>
      <c r="Y45" s="838">
        <f t="shared" si="4"/>
        <v>0.20715990151732033</v>
      </c>
      <c r="Z45" s="69"/>
      <c r="AA45" s="69"/>
      <c r="AB45" s="69"/>
      <c r="AC45" s="69"/>
      <c r="AD45" s="69"/>
      <c r="AE45" s="69"/>
      <c r="AF45" s="69"/>
      <c r="AG45" s="69"/>
    </row>
    <row r="46" spans="1:33" ht="15" hidden="1" customHeight="1">
      <c r="A46" s="69"/>
      <c r="B46" s="69"/>
      <c r="C46" s="69"/>
      <c r="D46" s="304" t="str">
        <f>IF(MasterSheet!$A$1=1,MasterSheet!C364,MasterSheet!B364)</f>
        <v>Prihodi od kapitala</v>
      </c>
      <c r="E46" s="356">
        <v>10440.799999999999</v>
      </c>
      <c r="F46" s="356">
        <v>15445.82</v>
      </c>
      <c r="G46" s="357">
        <v>35393.42</v>
      </c>
      <c r="H46" s="357">
        <v>504242.59</v>
      </c>
      <c r="I46" s="357"/>
      <c r="J46" s="357"/>
      <c r="K46" s="357"/>
      <c r="L46" s="357"/>
      <c r="M46" s="357"/>
      <c r="N46" s="357"/>
      <c r="O46" s="357"/>
      <c r="P46" s="357"/>
      <c r="Q46" s="770">
        <f t="shared" si="3"/>
        <v>565522.63</v>
      </c>
      <c r="R46" s="72"/>
      <c r="S46" s="69"/>
      <c r="T46" s="69"/>
      <c r="U46" s="69"/>
      <c r="V46" s="69"/>
      <c r="W46" s="69"/>
      <c r="X46" s="69"/>
      <c r="Y46" s="837">
        <f t="shared" si="4"/>
        <v>1.6190169768107644E-2</v>
      </c>
      <c r="Z46" s="69"/>
      <c r="AA46" s="69"/>
      <c r="AB46" s="69"/>
      <c r="AC46" s="69"/>
      <c r="AD46" s="69"/>
      <c r="AE46" s="69"/>
      <c r="AF46" s="69"/>
      <c r="AG46" s="69"/>
    </row>
    <row r="47" spans="1:33" ht="15" hidden="1" customHeight="1">
      <c r="A47" s="69"/>
      <c r="B47" s="69"/>
      <c r="C47" s="69"/>
      <c r="D47" s="304" t="str">
        <f>IF(MasterSheet!$A$1=1,MasterSheet!C365,MasterSheet!B365)</f>
        <v>Novčane kazne i oduzete imovinske koristi</v>
      </c>
      <c r="E47" s="356">
        <v>557860.02</v>
      </c>
      <c r="F47" s="356">
        <v>771358.48</v>
      </c>
      <c r="G47" s="357">
        <v>756900.54999999993</v>
      </c>
      <c r="H47" s="357">
        <v>784739.93</v>
      </c>
      <c r="I47" s="357"/>
      <c r="J47" s="357"/>
      <c r="K47" s="357"/>
      <c r="L47" s="357"/>
      <c r="M47" s="357"/>
      <c r="N47" s="357"/>
      <c r="O47" s="357"/>
      <c r="P47" s="357"/>
      <c r="Q47" s="770">
        <f t="shared" si="3"/>
        <v>2870858.98</v>
      </c>
      <c r="R47" s="72"/>
      <c r="S47" s="69"/>
      <c r="T47" s="69"/>
      <c r="U47" s="69"/>
      <c r="V47" s="69"/>
      <c r="W47" s="69"/>
      <c r="X47" s="69"/>
      <c r="Y47" s="837">
        <f t="shared" si="4"/>
        <v>8.2188920125966222E-2</v>
      </c>
      <c r="Z47" s="69"/>
      <c r="AA47" s="69"/>
      <c r="AB47" s="69"/>
      <c r="AC47" s="69"/>
      <c r="AD47" s="69"/>
      <c r="AE47" s="69"/>
      <c r="AF47" s="69"/>
      <c r="AG47" s="69"/>
    </row>
    <row r="48" spans="1:33" ht="15" hidden="1" customHeight="1">
      <c r="A48" s="69"/>
      <c r="B48" s="69"/>
      <c r="C48" s="69"/>
      <c r="D48" s="304" t="str">
        <f>IF(MasterSheet!$A$1=1,MasterSheet!C366,MasterSheet!B366)</f>
        <v>Prihodi koje organi ostvaruju vršenjem svoje djel.</v>
      </c>
      <c r="E48" s="356">
        <v>90759.26</v>
      </c>
      <c r="F48" s="356">
        <v>122800.12</v>
      </c>
      <c r="G48" s="357">
        <v>196877.73</v>
      </c>
      <c r="H48" s="357">
        <v>166320.09</v>
      </c>
      <c r="I48" s="357"/>
      <c r="J48" s="357"/>
      <c r="K48" s="357"/>
      <c r="L48" s="357"/>
      <c r="M48" s="357"/>
      <c r="N48" s="357"/>
      <c r="O48" s="357"/>
      <c r="P48" s="357"/>
      <c r="Q48" s="770">
        <f t="shared" si="3"/>
        <v>576757.19999999995</v>
      </c>
      <c r="R48" s="72"/>
      <c r="S48" s="69"/>
      <c r="T48" s="69"/>
      <c r="U48" s="69"/>
      <c r="V48" s="69"/>
      <c r="W48" s="69"/>
      <c r="X48" s="69"/>
      <c r="Y48" s="837">
        <f t="shared" si="4"/>
        <v>1.6511800744345832E-2</v>
      </c>
      <c r="Z48" s="69"/>
      <c r="AA48" s="69"/>
      <c r="AB48" s="69"/>
      <c r="AC48" s="69"/>
      <c r="AD48" s="69"/>
      <c r="AE48" s="69"/>
      <c r="AF48" s="69"/>
      <c r="AG48" s="69"/>
    </row>
    <row r="49" spans="1:33" hidden="1">
      <c r="A49" s="69"/>
      <c r="B49" s="69"/>
      <c r="C49" s="69"/>
      <c r="D49" s="304" t="str">
        <f>IF(MasterSheet!$A$1=1,MasterSheet!C367,MasterSheet!B367)</f>
        <v>Ostali prihodi</v>
      </c>
      <c r="E49" s="356">
        <v>1386844.94</v>
      </c>
      <c r="F49" s="356">
        <v>469485.08</v>
      </c>
      <c r="G49" s="357">
        <v>585403.71</v>
      </c>
      <c r="H49" s="357">
        <v>781222.82</v>
      </c>
      <c r="I49" s="357"/>
      <c r="J49" s="357"/>
      <c r="K49" s="357"/>
      <c r="L49" s="357"/>
      <c r="M49" s="357"/>
      <c r="N49" s="357"/>
      <c r="O49" s="357"/>
      <c r="P49" s="357"/>
      <c r="Q49" s="770">
        <f t="shared" si="3"/>
        <v>3222956.55</v>
      </c>
      <c r="R49" s="72"/>
      <c r="S49" s="69"/>
      <c r="T49" s="69"/>
      <c r="U49" s="69"/>
      <c r="V49" s="69"/>
      <c r="W49" s="69"/>
      <c r="X49" s="69"/>
      <c r="Y49" s="837">
        <f t="shared" si="4"/>
        <v>9.2269010878900659E-2</v>
      </c>
      <c r="Z49" s="69"/>
      <c r="AA49" s="69"/>
      <c r="AB49" s="69"/>
      <c r="AC49" s="69"/>
      <c r="AD49" s="69"/>
      <c r="AE49" s="69"/>
      <c r="AF49" s="69"/>
      <c r="AG49" s="69"/>
    </row>
    <row r="50" spans="1:33" ht="17.25" customHeight="1" thickBot="1">
      <c r="A50" s="69"/>
      <c r="B50" s="69"/>
      <c r="C50" s="69"/>
      <c r="D50" s="370" t="str">
        <f>IF(MasterSheet!$A$1=1,MasterSheet!C368,MasterSheet!B368)</f>
        <v>Primici od otplate kredita i sredstva prenijeta iz prethodne godine</v>
      </c>
      <c r="E50" s="762">
        <v>206949.9</v>
      </c>
      <c r="F50" s="762">
        <v>235107.79</v>
      </c>
      <c r="G50" s="763">
        <v>299748.19</v>
      </c>
      <c r="H50" s="764">
        <v>172549.45</v>
      </c>
      <c r="I50" s="764"/>
      <c r="J50" s="764"/>
      <c r="K50" s="764"/>
      <c r="L50" s="764"/>
      <c r="M50" s="764"/>
      <c r="N50" s="757"/>
      <c r="O50" s="757"/>
      <c r="P50" s="757"/>
      <c r="Q50" s="758">
        <f>SUM(E50:P50)</f>
        <v>914355.33000000007</v>
      </c>
      <c r="R50" s="72"/>
      <c r="S50" s="70"/>
      <c r="T50" s="70"/>
      <c r="U50" s="70"/>
      <c r="V50" s="69"/>
      <c r="W50" s="69"/>
      <c r="X50" s="69"/>
      <c r="Y50" s="839">
        <f t="shared" si="4"/>
        <v>2.6176791583166336E-2</v>
      </c>
      <c r="Z50" s="69"/>
      <c r="AA50" s="69"/>
      <c r="AB50" s="69"/>
      <c r="AC50" s="69"/>
      <c r="AD50" s="69"/>
      <c r="AE50" s="69"/>
      <c r="AF50" s="69"/>
      <c r="AG50" s="69"/>
    </row>
    <row r="51" spans="1:33" ht="14.25" thickTop="1" thickBot="1">
      <c r="A51" s="69"/>
      <c r="B51" s="69"/>
      <c r="C51" s="69"/>
      <c r="D51" s="360" t="str">
        <f>IF(MasterSheet!$A$1=1,MasterSheet!C369,MasterSheet!B369)</f>
        <v>Izdaci</v>
      </c>
      <c r="E51" s="434">
        <f>E53+E68+E74+E80+E81+E82+E83</f>
        <v>80873875.979999989</v>
      </c>
      <c r="F51" s="434">
        <f t="shared" ref="F51:P51" si="9">F53+F68+F74+F80+F81+F82+F83</f>
        <v>91114335.170000002</v>
      </c>
      <c r="G51" s="434">
        <f t="shared" si="9"/>
        <v>106191062.03999999</v>
      </c>
      <c r="H51" s="434">
        <f t="shared" si="9"/>
        <v>115377304.07000002</v>
      </c>
      <c r="I51" s="434">
        <f t="shared" si="9"/>
        <v>0</v>
      </c>
      <c r="J51" s="434">
        <f t="shared" si="9"/>
        <v>0</v>
      </c>
      <c r="K51" s="434">
        <f t="shared" si="9"/>
        <v>0</v>
      </c>
      <c r="L51" s="434">
        <f t="shared" si="9"/>
        <v>0</v>
      </c>
      <c r="M51" s="434">
        <f t="shared" si="9"/>
        <v>0</v>
      </c>
      <c r="N51" s="434">
        <f t="shared" si="9"/>
        <v>0</v>
      </c>
      <c r="O51" s="434">
        <f t="shared" si="9"/>
        <v>0</v>
      </c>
      <c r="P51" s="422">
        <f t="shared" si="9"/>
        <v>0</v>
      </c>
      <c r="Q51" s="622">
        <f>SUM(E51:P51)</f>
        <v>393556577.25999999</v>
      </c>
      <c r="R51" s="622">
        <v>113729902.45999995</v>
      </c>
      <c r="S51" s="622">
        <f>+Q51+R51</f>
        <v>507286479.71999991</v>
      </c>
      <c r="T51" s="622">
        <f>+'Monthly plan for 2013'!E51+'Monthly plan for 2013'!F51+'Monthly plan for 2013'!G51</f>
        <v>314350240.43000001</v>
      </c>
      <c r="U51" s="443">
        <f>+S51-T51</f>
        <v>192936239.2899999</v>
      </c>
      <c r="V51" s="69"/>
      <c r="W51" s="69"/>
      <c r="X51" s="69">
        <f>286.98-30.35</f>
        <v>256.63</v>
      </c>
      <c r="Y51" s="829">
        <f t="shared" si="4"/>
        <v>11.267007651302604</v>
      </c>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434">
        <f t="shared" ref="E52:P52" si="10">E51-E80</f>
        <v>80735798.169999987</v>
      </c>
      <c r="F52" s="434">
        <f t="shared" si="10"/>
        <v>89106270.150000006</v>
      </c>
      <c r="G52" s="434">
        <f t="shared" si="10"/>
        <v>101768820.78999999</v>
      </c>
      <c r="H52" s="434">
        <f t="shared" si="10"/>
        <v>111179631.40000002</v>
      </c>
      <c r="I52" s="434">
        <f t="shared" si="10"/>
        <v>0</v>
      </c>
      <c r="J52" s="434">
        <f t="shared" si="10"/>
        <v>0</v>
      </c>
      <c r="K52" s="434">
        <f t="shared" si="10"/>
        <v>0</v>
      </c>
      <c r="L52" s="434">
        <f t="shared" si="10"/>
        <v>0</v>
      </c>
      <c r="M52" s="434">
        <f t="shared" si="10"/>
        <v>0</v>
      </c>
      <c r="N52" s="434">
        <f t="shared" si="10"/>
        <v>0</v>
      </c>
      <c r="O52" s="434">
        <f t="shared" si="10"/>
        <v>0</v>
      </c>
      <c r="P52" s="422">
        <f t="shared" si="10"/>
        <v>0</v>
      </c>
      <c r="Q52" s="622">
        <f>SUM(E52:P52)</f>
        <v>382790520.51000005</v>
      </c>
      <c r="R52" s="622">
        <v>109307661.20999995</v>
      </c>
      <c r="S52" s="622">
        <f t="shared" ref="S52:S83" si="11">+Q52+R52</f>
        <v>492098181.72000003</v>
      </c>
      <c r="T52" s="622">
        <f>+'Monthly plan for 2013'!E52+'Monthly plan for 2013'!F52+'Monthly plan for 2013'!G52</f>
        <v>297940490.42000002</v>
      </c>
      <c r="U52" s="443">
        <f t="shared" ref="U52:U82" si="12">+S52-T52</f>
        <v>194157691.30000001</v>
      </c>
      <c r="V52" s="69"/>
      <c r="W52" s="69"/>
      <c r="X52" s="69"/>
      <c r="Y52" s="829">
        <f t="shared" si="4"/>
        <v>10.958789593758949</v>
      </c>
      <c r="Z52" s="69"/>
      <c r="AA52" s="69"/>
      <c r="AB52" s="69"/>
      <c r="AC52" s="69"/>
      <c r="AD52" s="69"/>
      <c r="AE52" s="69"/>
      <c r="AF52" s="69"/>
      <c r="AG52" s="69"/>
    </row>
    <row r="53" spans="1:33" ht="13.5" thickTop="1">
      <c r="A53" s="69"/>
      <c r="B53" s="69"/>
      <c r="C53" s="69"/>
      <c r="D53" s="305" t="str">
        <f>IF(MasterSheet!$A$1=1,MasterSheet!C371,MasterSheet!B371)</f>
        <v>Tekući izdaci</v>
      </c>
      <c r="E53" s="320">
        <f>E54+SUM(E60:E67)</f>
        <v>37660932.57</v>
      </c>
      <c r="F53" s="391">
        <f>F54+SUM(F60:F67)</f>
        <v>41811781.479999997</v>
      </c>
      <c r="G53" s="391">
        <f>G54+SUM(G60:G67)</f>
        <v>49007561.649999991</v>
      </c>
      <c r="H53" s="391">
        <f t="shared" ref="H53:P53" si="13">H54+SUM(H60:H67)</f>
        <v>67409722.900000006</v>
      </c>
      <c r="I53" s="391">
        <f t="shared" si="13"/>
        <v>0</v>
      </c>
      <c r="J53" s="391">
        <f t="shared" si="13"/>
        <v>0</v>
      </c>
      <c r="K53" s="391">
        <f t="shared" si="13"/>
        <v>0</v>
      </c>
      <c r="L53" s="391">
        <f t="shared" si="13"/>
        <v>0</v>
      </c>
      <c r="M53" s="391">
        <f t="shared" si="13"/>
        <v>0</v>
      </c>
      <c r="N53" s="391">
        <f t="shared" si="13"/>
        <v>0</v>
      </c>
      <c r="O53" s="391">
        <f t="shared" si="13"/>
        <v>0</v>
      </c>
      <c r="P53" s="391">
        <f t="shared" si="13"/>
        <v>0</v>
      </c>
      <c r="Q53" s="626">
        <f t="shared" si="3"/>
        <v>195889998.59999999</v>
      </c>
      <c r="R53" s="626">
        <v>56546402.069999963</v>
      </c>
      <c r="S53" s="626">
        <f t="shared" si="11"/>
        <v>252436400.66999996</v>
      </c>
      <c r="T53" s="626">
        <f>+'Monthly plan for 2013'!E53+'Monthly plan for 2013'!F53+'Monthly plan for 2013'!G53</f>
        <v>147883117.22</v>
      </c>
      <c r="U53" s="443">
        <f t="shared" si="12"/>
        <v>104553283.44999996</v>
      </c>
      <c r="V53" s="69"/>
      <c r="W53" s="69"/>
      <c r="X53" s="69"/>
      <c r="Y53" s="840">
        <f t="shared" si="4"/>
        <v>5.6080732493558543</v>
      </c>
      <c r="Z53" s="69"/>
      <c r="AA53" s="69"/>
      <c r="AB53" s="69"/>
      <c r="AC53" s="69"/>
      <c r="AD53" s="69"/>
      <c r="AE53" s="69"/>
      <c r="AF53" s="69"/>
      <c r="AG53" s="69"/>
    </row>
    <row r="54" spans="1:33">
      <c r="A54" s="69"/>
      <c r="B54" s="69"/>
      <c r="C54" s="69"/>
      <c r="D54" s="305" t="str">
        <f>IF(MasterSheet!$A$1=1,MasterSheet!C372,MasterSheet!B372)</f>
        <v>Bruto zarade i doprinosi na teret poslodavca</v>
      </c>
      <c r="E54" s="320">
        <f>SUM(E55:E59)</f>
        <v>30983556.829999998</v>
      </c>
      <c r="F54" s="320">
        <f t="shared" ref="F54:P54" si="14">SUM(F55:F59)</f>
        <v>30983556.829999998</v>
      </c>
      <c r="G54" s="320">
        <f t="shared" si="14"/>
        <v>30983556.829999998</v>
      </c>
      <c r="H54" s="320">
        <f t="shared" si="14"/>
        <v>30983556.829999998</v>
      </c>
      <c r="I54" s="320">
        <f t="shared" si="14"/>
        <v>0</v>
      </c>
      <c r="J54" s="320">
        <f t="shared" si="14"/>
        <v>0</v>
      </c>
      <c r="K54" s="320">
        <f t="shared" si="14"/>
        <v>0</v>
      </c>
      <c r="L54" s="320">
        <f t="shared" si="14"/>
        <v>0</v>
      </c>
      <c r="M54" s="320">
        <f t="shared" si="14"/>
        <v>0</v>
      </c>
      <c r="N54" s="320">
        <f t="shared" si="14"/>
        <v>0</v>
      </c>
      <c r="O54" s="320">
        <f t="shared" si="14"/>
        <v>0</v>
      </c>
      <c r="P54" s="320">
        <f t="shared" si="14"/>
        <v>0</v>
      </c>
      <c r="Q54" s="626">
        <f t="shared" si="3"/>
        <v>123934227.31999999</v>
      </c>
      <c r="R54" s="626">
        <v>38511985.289999969</v>
      </c>
      <c r="S54" s="626">
        <f t="shared" si="11"/>
        <v>162446212.60999995</v>
      </c>
      <c r="T54" s="626">
        <f>+'Monthly plan for 2013'!E54+'Monthly plan for 2013'!F54+'Monthly plan for 2013'!G54</f>
        <v>93032152.929999992</v>
      </c>
      <c r="U54" s="443">
        <f t="shared" si="12"/>
        <v>69414059.679999962</v>
      </c>
      <c r="V54" s="69"/>
      <c r="W54" s="69"/>
      <c r="X54" s="69"/>
      <c r="Y54" s="840">
        <f t="shared" si="4"/>
        <v>3.5480740715717149</v>
      </c>
      <c r="Z54" s="69"/>
      <c r="AA54" s="69"/>
      <c r="AB54" s="69"/>
      <c r="AC54" s="69"/>
      <c r="AD54" s="69"/>
      <c r="AE54" s="69"/>
      <c r="AF54" s="69"/>
      <c r="AG54" s="69"/>
    </row>
    <row r="55" spans="1:33" hidden="1">
      <c r="A55" s="69"/>
      <c r="B55" s="69"/>
      <c r="C55" s="69"/>
      <c r="D55" s="383" t="str">
        <f>IF(MasterSheet!$A$1=1,MasterSheet!C373,MasterSheet!B373)</f>
        <v>Neto zarade</v>
      </c>
      <c r="E55" s="356">
        <v>30983556.829999998</v>
      </c>
      <c r="F55" s="358">
        <v>30983556.829999998</v>
      </c>
      <c r="G55" s="358">
        <v>30983556.829999998</v>
      </c>
      <c r="H55" s="357">
        <v>30983556.829999998</v>
      </c>
      <c r="I55" s="357"/>
      <c r="J55" s="357"/>
      <c r="K55" s="357"/>
      <c r="L55" s="357"/>
      <c r="M55" s="357"/>
      <c r="N55" s="357"/>
      <c r="O55" s="358"/>
      <c r="P55" s="357"/>
      <c r="Q55" s="624">
        <f t="shared" si="3"/>
        <v>123934227.31999999</v>
      </c>
      <c r="R55" s="624">
        <v>22436323.329999987</v>
      </c>
      <c r="S55" s="624">
        <f t="shared" si="11"/>
        <v>146370550.64999998</v>
      </c>
      <c r="T55" s="624">
        <f>+'Monthly plan for 2013'!E55+'Monthly plan for 2013'!F55+'Monthly plan for 2013'!G55</f>
        <v>55374640.199999996</v>
      </c>
      <c r="U55" s="443">
        <f t="shared" si="12"/>
        <v>90995910.449999988</v>
      </c>
      <c r="V55" s="69"/>
      <c r="W55" s="69"/>
      <c r="X55" s="69"/>
      <c r="Y55" s="841">
        <f t="shared" si="4"/>
        <v>3.5480740715717149</v>
      </c>
      <c r="Z55" s="69"/>
      <c r="AA55" s="69"/>
      <c r="AB55" s="69"/>
      <c r="AC55" s="69"/>
      <c r="AD55" s="69"/>
      <c r="AE55" s="69"/>
      <c r="AF55" s="69"/>
      <c r="AG55" s="69"/>
    </row>
    <row r="56" spans="1:33" hidden="1">
      <c r="A56" s="69"/>
      <c r="B56" s="69"/>
      <c r="C56" s="69"/>
      <c r="D56" s="383" t="str">
        <f>IF(MasterSheet!$A$1=1,MasterSheet!C374,MasterSheet!B374)</f>
        <v>Porez na zarade</v>
      </c>
      <c r="E56" s="356"/>
      <c r="F56" s="358"/>
      <c r="G56" s="358"/>
      <c r="H56" s="357"/>
      <c r="I56" s="357"/>
      <c r="J56" s="357"/>
      <c r="K56" s="357"/>
      <c r="L56" s="357"/>
      <c r="M56" s="357"/>
      <c r="N56" s="357"/>
      <c r="O56" s="358"/>
      <c r="P56" s="357"/>
      <c r="Q56" s="624">
        <f t="shared" si="3"/>
        <v>0</v>
      </c>
      <c r="R56" s="624">
        <v>3349675.4600000009</v>
      </c>
      <c r="S56" s="624">
        <f t="shared" si="11"/>
        <v>3349675.4600000009</v>
      </c>
      <c r="T56" s="624">
        <f>+'Monthly plan for 2013'!E56+'Monthly plan for 2013'!F56+'Monthly plan for 2013'!G56</f>
        <v>7481364.75</v>
      </c>
      <c r="U56" s="443">
        <f t="shared" si="12"/>
        <v>-4131689.2899999991</v>
      </c>
      <c r="V56" s="69"/>
      <c r="W56" s="69"/>
      <c r="X56" s="69"/>
      <c r="Y56" s="841">
        <f t="shared" si="4"/>
        <v>0</v>
      </c>
      <c r="Z56" s="69"/>
      <c r="AA56" s="69"/>
      <c r="AB56" s="69"/>
      <c r="AC56" s="69"/>
      <c r="AD56" s="69"/>
      <c r="AE56" s="69"/>
      <c r="AF56" s="69"/>
      <c r="AG56" s="69"/>
    </row>
    <row r="57" spans="1:33" hidden="1">
      <c r="A57" s="69"/>
      <c r="B57" s="69"/>
      <c r="C57" s="69"/>
      <c r="D57" s="383" t="str">
        <f>IF(MasterSheet!$A$1=1,MasterSheet!C375,MasterSheet!B375)</f>
        <v>Doprinosi na teret zaposlenog</v>
      </c>
      <c r="E57" s="356"/>
      <c r="F57" s="358"/>
      <c r="G57" s="358"/>
      <c r="H57" s="357"/>
      <c r="I57" s="357"/>
      <c r="J57" s="357"/>
      <c r="K57" s="357"/>
      <c r="L57" s="357"/>
      <c r="M57" s="357"/>
      <c r="N57" s="357"/>
      <c r="O57" s="358"/>
      <c r="P57" s="357"/>
      <c r="Q57" s="624">
        <f t="shared" si="3"/>
        <v>0</v>
      </c>
      <c r="R57" s="624">
        <v>8045126.2099999925</v>
      </c>
      <c r="S57" s="624">
        <f t="shared" si="11"/>
        <v>8045126.2099999925</v>
      </c>
      <c r="T57" s="624">
        <f>+'Monthly plan for 2013'!E57+'Monthly plan for 2013'!F57+'Monthly plan for 2013'!G57</f>
        <v>19000048.140000001</v>
      </c>
      <c r="U57" s="443">
        <f t="shared" si="12"/>
        <v>-10954921.930000007</v>
      </c>
      <c r="V57" s="69"/>
      <c r="W57" s="69"/>
      <c r="X57" s="69"/>
      <c r="Y57" s="841">
        <f t="shared" si="4"/>
        <v>0</v>
      </c>
      <c r="Z57" s="69"/>
      <c r="AA57" s="69"/>
      <c r="AB57" s="69"/>
      <c r="AC57" s="69"/>
      <c r="AD57" s="69"/>
      <c r="AE57" s="69"/>
      <c r="AF57" s="69"/>
      <c r="AG57" s="69"/>
    </row>
    <row r="58" spans="1:33" hidden="1">
      <c r="A58" s="69"/>
      <c r="B58" s="69"/>
      <c r="C58" s="69"/>
      <c r="D58" s="383" t="str">
        <f>IF(MasterSheet!$A$1=1,MasterSheet!C376,MasterSheet!B376)</f>
        <v>Doprinosi na teret poslodavca</v>
      </c>
      <c r="E58" s="356"/>
      <c r="F58" s="358"/>
      <c r="G58" s="358"/>
      <c r="H58" s="357"/>
      <c r="I58" s="357"/>
      <c r="J58" s="357"/>
      <c r="K58" s="357"/>
      <c r="L58" s="357"/>
      <c r="M58" s="357"/>
      <c r="N58" s="357"/>
      <c r="O58" s="358"/>
      <c r="P58" s="357"/>
      <c r="Q58" s="624">
        <f t="shared" si="3"/>
        <v>0</v>
      </c>
      <c r="R58" s="624">
        <v>4309106.8499999968</v>
      </c>
      <c r="S58" s="624">
        <f t="shared" si="11"/>
        <v>4309106.8499999968</v>
      </c>
      <c r="T58" s="624">
        <f>+'Monthly plan for 2013'!E58+'Monthly plan for 2013'!F58+'Monthly plan for 2013'!G58</f>
        <v>10099422.940000001</v>
      </c>
      <c r="U58" s="443">
        <f t="shared" si="12"/>
        <v>-5790316.0900000045</v>
      </c>
      <c r="V58" s="69"/>
      <c r="W58" s="69"/>
      <c r="X58" s="69"/>
      <c r="Y58" s="841">
        <f t="shared" si="4"/>
        <v>0</v>
      </c>
      <c r="Z58" s="69"/>
      <c r="AA58" s="69"/>
      <c r="AB58" s="69"/>
      <c r="AC58" s="69"/>
      <c r="AD58" s="69"/>
      <c r="AE58" s="69"/>
      <c r="AF58" s="69"/>
      <c r="AG58" s="69"/>
    </row>
    <row r="59" spans="1:33" hidden="1">
      <c r="A59" s="69"/>
      <c r="B59" s="69"/>
      <c r="C59" s="69"/>
      <c r="D59" s="383" t="str">
        <f>IF(MasterSheet!$A$1=1,MasterSheet!C377,MasterSheet!B377)</f>
        <v>Prirez na porez na dohodak</v>
      </c>
      <c r="E59" s="356"/>
      <c r="F59" s="358"/>
      <c r="G59" s="358"/>
      <c r="H59" s="357"/>
      <c r="I59" s="357"/>
      <c r="J59" s="357"/>
      <c r="K59" s="357"/>
      <c r="L59" s="357"/>
      <c r="M59" s="357"/>
      <c r="N59" s="357"/>
      <c r="O59" s="358"/>
      <c r="P59" s="357"/>
      <c r="Q59" s="624">
        <f t="shared" si="3"/>
        <v>0</v>
      </c>
      <c r="R59" s="624">
        <v>371753.44000000012</v>
      </c>
      <c r="S59" s="624">
        <f t="shared" si="11"/>
        <v>371753.44000000012</v>
      </c>
      <c r="T59" s="624">
        <f>+'Monthly plan for 2013'!E59+'Monthly plan for 2013'!F59+'Monthly plan for 2013'!G59</f>
        <v>1076676.8999999999</v>
      </c>
      <c r="U59" s="443">
        <f t="shared" si="12"/>
        <v>-704923.45999999973</v>
      </c>
      <c r="V59" s="69"/>
      <c r="W59" s="69"/>
      <c r="X59" s="69"/>
      <c r="Y59" s="841">
        <f t="shared" si="4"/>
        <v>0</v>
      </c>
      <c r="Z59" s="69"/>
      <c r="AA59" s="69"/>
      <c r="AB59" s="69"/>
      <c r="AC59" s="69"/>
      <c r="AD59" s="69"/>
      <c r="AE59" s="69"/>
      <c r="AF59" s="69"/>
      <c r="AG59" s="69"/>
    </row>
    <row r="60" spans="1:33">
      <c r="A60" s="69"/>
      <c r="B60" s="69"/>
      <c r="C60" s="69"/>
      <c r="D60" s="305" t="str">
        <f>IF(MasterSheet!$A$1=1,MasterSheet!C378,MasterSheet!B378)</f>
        <v>Ostala lična primanja</v>
      </c>
      <c r="E60" s="320">
        <v>1584140</v>
      </c>
      <c r="F60" s="391">
        <v>494334.27999999997</v>
      </c>
      <c r="G60" s="391">
        <v>1196100.06</v>
      </c>
      <c r="H60" s="524">
        <v>1826212.77</v>
      </c>
      <c r="I60" s="524"/>
      <c r="J60" s="524"/>
      <c r="K60" s="524"/>
      <c r="L60" s="524"/>
      <c r="M60" s="524"/>
      <c r="N60" s="524"/>
      <c r="O60" s="391"/>
      <c r="P60" s="390"/>
      <c r="Q60" s="623">
        <f t="shared" si="3"/>
        <v>5100787.1099999994</v>
      </c>
      <c r="R60" s="623">
        <v>1196100.06</v>
      </c>
      <c r="S60" s="623">
        <f t="shared" si="11"/>
        <v>6296887.1699999999</v>
      </c>
      <c r="T60" s="623">
        <f>+'Monthly plan for 2013'!E60+'Monthly plan for 2013'!F60+'Monthly plan for 2013'!G60</f>
        <v>2618575.59</v>
      </c>
      <c r="U60" s="443">
        <f t="shared" si="12"/>
        <v>3678311.58</v>
      </c>
      <c r="V60" s="69"/>
      <c r="W60" s="69"/>
      <c r="X60" s="69"/>
      <c r="Y60" s="842">
        <f t="shared" si="4"/>
        <v>0.14602883223590035</v>
      </c>
      <c r="Z60" s="69"/>
      <c r="AA60" s="69"/>
      <c r="AB60" s="69"/>
      <c r="AC60" s="69"/>
      <c r="AD60" s="69"/>
      <c r="AE60" s="69"/>
      <c r="AF60" s="69"/>
      <c r="AG60" s="69"/>
    </row>
    <row r="61" spans="1:33">
      <c r="A61" s="69"/>
      <c r="B61" s="69"/>
      <c r="C61" s="69"/>
      <c r="D61" s="305" t="str">
        <f>IF(MasterSheet!$A$1=1,MasterSheet!C379,MasterSheet!B379)</f>
        <v>Rashodi za materijal i usluge</v>
      </c>
      <c r="E61" s="320">
        <v>3605895.42</v>
      </c>
      <c r="F61" s="320">
        <v>6324190.2199999997</v>
      </c>
      <c r="G61" s="320">
        <v>7965769.8899999997</v>
      </c>
      <c r="H61" s="320">
        <v>6764459.1500000004</v>
      </c>
      <c r="I61" s="524"/>
      <c r="J61" s="524"/>
      <c r="K61" s="524"/>
      <c r="L61" s="524"/>
      <c r="M61" s="524"/>
      <c r="N61" s="524"/>
      <c r="O61" s="391"/>
      <c r="P61" s="390"/>
      <c r="Q61" s="623">
        <f t="shared" si="3"/>
        <v>24660314.68</v>
      </c>
      <c r="R61" s="623">
        <v>7976181.8499999987</v>
      </c>
      <c r="S61" s="623">
        <f t="shared" si="11"/>
        <v>32636496.529999997</v>
      </c>
      <c r="T61" s="623">
        <f>+'Monthly plan for 2013'!E61+'Monthly plan for 2013'!F61+'Monthly plan for 2013'!G61</f>
        <v>20551690.990000002</v>
      </c>
      <c r="U61" s="443">
        <f t="shared" si="12"/>
        <v>12084805.539999995</v>
      </c>
      <c r="V61" s="69"/>
      <c r="W61" s="69"/>
      <c r="X61" s="69"/>
      <c r="Y61" s="842">
        <f t="shared" si="4"/>
        <v>0.70599240423704546</v>
      </c>
      <c r="Z61" s="69"/>
      <c r="AA61" s="69"/>
      <c r="AB61" s="69"/>
      <c r="AC61" s="69"/>
      <c r="AD61" s="69"/>
      <c r="AE61" s="69"/>
      <c r="AF61" s="69"/>
      <c r="AG61" s="69"/>
    </row>
    <row r="62" spans="1:33">
      <c r="A62" s="69"/>
      <c r="B62" s="73"/>
      <c r="C62" s="69"/>
      <c r="D62" s="305" t="str">
        <f>IF(MasterSheet!$A$1=1,MasterSheet!C380,MasterSheet!B380)</f>
        <v>Tekuće održavanje</v>
      </c>
      <c r="E62" s="320">
        <v>39615.520000000011</v>
      </c>
      <c r="F62" s="391">
        <v>746518.12000000011</v>
      </c>
      <c r="G62" s="391">
        <v>2188111.64</v>
      </c>
      <c r="H62" s="524">
        <v>860683.32</v>
      </c>
      <c r="I62" s="524"/>
      <c r="J62" s="524"/>
      <c r="K62" s="524"/>
      <c r="L62" s="524"/>
      <c r="M62" s="524"/>
      <c r="N62" s="524"/>
      <c r="O62" s="391"/>
      <c r="P62" s="390"/>
      <c r="Q62" s="623">
        <f t="shared" si="3"/>
        <v>3834928.6</v>
      </c>
      <c r="R62" s="623">
        <v>2188111.64</v>
      </c>
      <c r="S62" s="623">
        <f t="shared" si="11"/>
        <v>6023040.2400000002</v>
      </c>
      <c r="T62" s="623">
        <f>+'Monthly plan for 2013'!E62+'Monthly plan for 2013'!F62+'Monthly plan for 2013'!G62</f>
        <v>5115547.49</v>
      </c>
      <c r="U62" s="443">
        <f t="shared" si="12"/>
        <v>907492.75</v>
      </c>
      <c r="V62" s="69"/>
      <c r="W62" s="69"/>
      <c r="X62" s="69"/>
      <c r="Y62" s="842">
        <f t="shared" si="4"/>
        <v>0.10978896650443745</v>
      </c>
      <c r="Z62" s="69"/>
      <c r="AA62" s="69"/>
      <c r="AB62" s="69"/>
      <c r="AC62" s="69"/>
      <c r="AD62" s="69"/>
      <c r="AE62" s="69"/>
      <c r="AF62" s="69"/>
      <c r="AG62" s="69"/>
    </row>
    <row r="63" spans="1:33">
      <c r="A63" s="69"/>
      <c r="B63" s="69"/>
      <c r="C63" s="69"/>
      <c r="D63" s="305" t="str">
        <f>IF(MasterSheet!$A$1=1,MasterSheet!C381,MasterSheet!B381)</f>
        <v>Kamate</v>
      </c>
      <c r="E63" s="320">
        <v>553790.51</v>
      </c>
      <c r="F63" s="391">
        <v>939522.95</v>
      </c>
      <c r="G63" s="391">
        <v>1881095.87</v>
      </c>
      <c r="H63" s="524">
        <v>24538550.789999999</v>
      </c>
      <c r="I63" s="524"/>
      <c r="J63" s="524"/>
      <c r="K63" s="524"/>
      <c r="L63" s="524"/>
      <c r="M63" s="524"/>
      <c r="N63" s="524"/>
      <c r="O63" s="391"/>
      <c r="P63" s="390"/>
      <c r="Q63" s="623">
        <f t="shared" si="3"/>
        <v>27912960.119999997</v>
      </c>
      <c r="R63" s="623">
        <v>1881095.87</v>
      </c>
      <c r="S63" s="623">
        <f t="shared" si="11"/>
        <v>29794055.989999998</v>
      </c>
      <c r="T63" s="623">
        <f>+'Monthly plan for 2013'!E63+'Monthly plan for 2013'!F63+'Monthly plan for 2013'!G63</f>
        <v>17600901.84</v>
      </c>
      <c r="U63" s="443">
        <f t="shared" si="12"/>
        <v>12193154.149999999</v>
      </c>
      <c r="V63" s="69"/>
      <c r="W63" s="69"/>
      <c r="X63" s="69"/>
      <c r="Y63" s="842">
        <f t="shared" si="4"/>
        <v>0.79911136902376179</v>
      </c>
      <c r="Z63" s="69"/>
      <c r="AA63" s="69"/>
      <c r="AB63" s="69"/>
      <c r="AC63" s="69"/>
      <c r="AD63" s="69"/>
      <c r="AE63" s="69"/>
      <c r="AF63" s="69"/>
      <c r="AG63" s="69"/>
    </row>
    <row r="64" spans="1:33">
      <c r="A64" s="69"/>
      <c r="B64" s="69"/>
      <c r="C64" s="69"/>
      <c r="D64" s="305" t="str">
        <f>IF(MasterSheet!$A$1=1,MasterSheet!C382,MasterSheet!B382)</f>
        <v>Renta</v>
      </c>
      <c r="E64" s="320">
        <v>514851.77999999991</v>
      </c>
      <c r="F64" s="391">
        <v>585306.03000000014</v>
      </c>
      <c r="G64" s="391">
        <v>717206.67999999993</v>
      </c>
      <c r="H64" s="524">
        <v>605035.82999999984</v>
      </c>
      <c r="I64" s="524"/>
      <c r="J64" s="524"/>
      <c r="K64" s="524"/>
      <c r="L64" s="524"/>
      <c r="M64" s="524"/>
      <c r="N64" s="524"/>
      <c r="O64" s="391"/>
      <c r="P64" s="390"/>
      <c r="Q64" s="623">
        <f t="shared" si="3"/>
        <v>2422400.3199999998</v>
      </c>
      <c r="R64" s="623">
        <v>717206.67999999993</v>
      </c>
      <c r="S64" s="623">
        <f t="shared" si="11"/>
        <v>3139607</v>
      </c>
      <c r="T64" s="623">
        <f>+'Monthly plan for 2013'!E64+'Monthly plan for 2013'!F64+'Monthly plan for 2013'!G64</f>
        <v>1955684.8499999999</v>
      </c>
      <c r="U64" s="443">
        <f t="shared" si="12"/>
        <v>1183922.1500000001</v>
      </c>
      <c r="V64" s="69"/>
      <c r="W64" s="69"/>
      <c r="X64" s="69"/>
      <c r="Y64" s="842">
        <f t="shared" si="4"/>
        <v>6.9350137990266236E-2</v>
      </c>
      <c r="Z64" s="69"/>
      <c r="AA64" s="69"/>
      <c r="AB64" s="69"/>
      <c r="AC64" s="69"/>
      <c r="AD64" s="69"/>
      <c r="AE64" s="69"/>
      <c r="AF64" s="69"/>
      <c r="AG64" s="69"/>
    </row>
    <row r="65" spans="1:33">
      <c r="A65" s="69"/>
      <c r="B65" s="69"/>
      <c r="C65" s="69"/>
      <c r="D65" s="305" t="str">
        <f>IF(MasterSheet!$A$1=1,MasterSheet!C383,MasterSheet!B383)</f>
        <v>Subvencije</v>
      </c>
      <c r="E65" s="320">
        <v>77660</v>
      </c>
      <c r="F65" s="391">
        <v>1074577.6400000001</v>
      </c>
      <c r="G65" s="391">
        <v>3164428.4699999997</v>
      </c>
      <c r="H65" s="524">
        <v>667057.27</v>
      </c>
      <c r="I65" s="524"/>
      <c r="J65" s="524"/>
      <c r="K65" s="524"/>
      <c r="L65" s="524"/>
      <c r="M65" s="524"/>
      <c r="N65" s="524"/>
      <c r="O65" s="391"/>
      <c r="P65" s="390"/>
      <c r="Q65" s="623">
        <f t="shared" si="3"/>
        <v>4983723.379999999</v>
      </c>
      <c r="R65" s="623">
        <v>3164428.4699999997</v>
      </c>
      <c r="S65" s="623">
        <f t="shared" si="11"/>
        <v>8148151.8499999987</v>
      </c>
      <c r="T65" s="623">
        <f>+'Monthly plan for 2013'!E65+'Monthly plan for 2013'!F65+'Monthly plan for 2013'!G65</f>
        <v>3630000.0300000003</v>
      </c>
      <c r="U65" s="443">
        <f t="shared" si="12"/>
        <v>4518151.8199999984</v>
      </c>
      <c r="V65" s="69"/>
      <c r="W65" s="69"/>
      <c r="X65" s="69"/>
      <c r="Y65" s="842">
        <f t="shared" si="4"/>
        <v>0.1426774514743773</v>
      </c>
      <c r="Z65" s="69"/>
      <c r="AA65" s="69"/>
      <c r="AB65" s="69"/>
      <c r="AC65" s="69"/>
      <c r="AD65" s="69"/>
      <c r="AE65" s="69"/>
      <c r="AF65" s="69"/>
      <c r="AG65" s="69"/>
    </row>
    <row r="66" spans="1:33" ht="12.75" customHeight="1">
      <c r="A66" s="69"/>
      <c r="B66" s="69"/>
      <c r="C66" s="69"/>
      <c r="D66" s="305" t="str">
        <f>IF(MasterSheet!$A$1=1,MasterSheet!C384,MasterSheet!B384)</f>
        <v>Ostali izdaci</v>
      </c>
      <c r="E66" s="320">
        <v>142118.22999999998</v>
      </c>
      <c r="F66" s="391">
        <v>550330.08000000031</v>
      </c>
      <c r="G66" s="391">
        <v>464637.15000000037</v>
      </c>
      <c r="H66" s="524">
        <v>549456.14999999991</v>
      </c>
      <c r="I66" s="524"/>
      <c r="J66" s="524"/>
      <c r="K66" s="524"/>
      <c r="L66" s="524"/>
      <c r="M66" s="524"/>
      <c r="N66" s="524"/>
      <c r="O66" s="391"/>
      <c r="P66" s="390"/>
      <c r="Q66" s="623">
        <f t="shared" si="3"/>
        <v>1706541.6100000006</v>
      </c>
      <c r="R66" s="623">
        <v>464637.15000000037</v>
      </c>
      <c r="S66" s="623">
        <f t="shared" si="11"/>
        <v>2171178.7600000007</v>
      </c>
      <c r="T66" s="623">
        <f>+'Monthly plan for 2013'!E66+'Monthly plan for 2013'!F66+'Monthly plan for 2013'!G66</f>
        <v>1440476.4600000007</v>
      </c>
      <c r="U66" s="443">
        <f t="shared" si="12"/>
        <v>730702.3</v>
      </c>
      <c r="V66" s="69"/>
      <c r="W66" s="69"/>
      <c r="X66" s="69"/>
      <c r="Y66" s="842">
        <f t="shared" si="4"/>
        <v>4.8856043801889508E-2</v>
      </c>
      <c r="Z66" s="69"/>
      <c r="AA66" s="69"/>
      <c r="AB66" s="69"/>
      <c r="AC66" s="69"/>
      <c r="AD66" s="69"/>
      <c r="AE66" s="69"/>
      <c r="AF66" s="69"/>
      <c r="AG66" s="69"/>
    </row>
    <row r="67" spans="1:33" ht="12.75" customHeight="1">
      <c r="A67" s="69"/>
      <c r="B67" s="69"/>
      <c r="C67" s="69"/>
      <c r="D67" s="129" t="str">
        <f>+'Cental Budget_int'!D68</f>
        <v>Kapitalni izdaci u tekućem budžetu</v>
      </c>
      <c r="E67" s="320">
        <v>159304.27999999997</v>
      </c>
      <c r="F67" s="391">
        <v>113445.33000000002</v>
      </c>
      <c r="G67" s="391">
        <v>446655.06</v>
      </c>
      <c r="H67" s="524">
        <v>614710.79</v>
      </c>
      <c r="I67" s="524"/>
      <c r="J67" s="524"/>
      <c r="K67" s="524"/>
      <c r="L67" s="524"/>
      <c r="M67" s="524"/>
      <c r="N67" s="524"/>
      <c r="O67" s="391"/>
      <c r="P67" s="390"/>
      <c r="Q67" s="623">
        <f>SUM(E67:P67)</f>
        <v>1334115.46</v>
      </c>
      <c r="R67" s="623">
        <v>446655.06</v>
      </c>
      <c r="S67" s="623">
        <f t="shared" si="11"/>
        <v>1780770.52</v>
      </c>
      <c r="T67" s="623">
        <f>+'Monthly plan for 2013'!E67+'Monthly plan for 2013'!F67+'Monthly plan for 2013'!G67</f>
        <v>1938087.0399999996</v>
      </c>
      <c r="U67" s="443">
        <f t="shared" si="12"/>
        <v>-157316.51999999955</v>
      </c>
      <c r="V67" s="69"/>
      <c r="W67" s="69"/>
      <c r="X67" s="69"/>
      <c r="Y67" s="842">
        <f t="shared" si="4"/>
        <v>3.8193972516461491E-2</v>
      </c>
      <c r="Z67" s="69"/>
      <c r="AA67" s="69"/>
      <c r="AB67" s="69"/>
      <c r="AC67" s="69"/>
      <c r="AD67" s="69"/>
      <c r="AE67" s="69"/>
      <c r="AF67" s="69"/>
      <c r="AG67" s="69"/>
    </row>
    <row r="68" spans="1:33">
      <c r="A68" s="69"/>
      <c r="B68" s="69"/>
      <c r="C68" s="69"/>
      <c r="D68" s="305" t="str">
        <f>IF(MasterSheet!$A$1=1,MasterSheet!C386,MasterSheet!B386)</f>
        <v>Transferi za socijalnu zaštitu</v>
      </c>
      <c r="E68" s="320">
        <f>+SUM(E69:E73)</f>
        <v>38151032.779999994</v>
      </c>
      <c r="F68" s="391">
        <f t="shared" ref="F68:O68" si="15">+SUM(F69:F73)</f>
        <v>39983969.280000009</v>
      </c>
      <c r="G68" s="391">
        <f t="shared" si="15"/>
        <v>42817670.630000003</v>
      </c>
      <c r="H68" s="524">
        <f t="shared" si="15"/>
        <v>36723029.180000007</v>
      </c>
      <c r="I68" s="524">
        <f t="shared" si="15"/>
        <v>0</v>
      </c>
      <c r="J68" s="524">
        <f t="shared" si="15"/>
        <v>0</v>
      </c>
      <c r="K68" s="524">
        <f t="shared" si="15"/>
        <v>0</v>
      </c>
      <c r="L68" s="524">
        <f t="shared" si="15"/>
        <v>0</v>
      </c>
      <c r="M68" s="524">
        <f t="shared" si="15"/>
        <v>0</v>
      </c>
      <c r="N68" s="524">
        <f t="shared" si="15"/>
        <v>0</v>
      </c>
      <c r="O68" s="391">
        <f t="shared" si="15"/>
        <v>0</v>
      </c>
      <c r="P68" s="524">
        <f t="shared" ref="P68" si="16">SUM(P69:P73)</f>
        <v>0</v>
      </c>
      <c r="Q68" s="626">
        <f t="shared" si="3"/>
        <v>157675701.87</v>
      </c>
      <c r="R68" s="626">
        <v>42817670.630000003</v>
      </c>
      <c r="S68" s="626">
        <f t="shared" si="11"/>
        <v>200493372.5</v>
      </c>
      <c r="T68" s="626">
        <f>+'Monthly plan for 2013'!E68+'Monthly plan for 2013'!F68+'Monthly plan for 2013'!G68</f>
        <v>124468181.75999999</v>
      </c>
      <c r="U68" s="443">
        <f t="shared" si="12"/>
        <v>76025190.74000001</v>
      </c>
      <c r="V68" s="69"/>
      <c r="W68" s="69"/>
      <c r="X68" s="69"/>
      <c r="Y68" s="840">
        <f t="shared" si="4"/>
        <v>4.5140481497280271</v>
      </c>
      <c r="Z68" s="69"/>
      <c r="AA68" s="69"/>
      <c r="AB68" s="69"/>
      <c r="AC68" s="69"/>
      <c r="AD68" s="69"/>
      <c r="AE68" s="69"/>
      <c r="AF68" s="69"/>
      <c r="AG68" s="69"/>
    </row>
    <row r="69" spans="1:33">
      <c r="A69" s="69"/>
      <c r="B69" s="69"/>
      <c r="C69" s="69"/>
      <c r="D69" s="304" t="str">
        <f>IF(MasterSheet!$A$1=1,MasterSheet!C387,MasterSheet!B387)</f>
        <v>Prava iz oblasti socijalne zaštite</v>
      </c>
      <c r="E69" s="356">
        <v>5249177.49</v>
      </c>
      <c r="F69" s="358">
        <v>6265311.1100000003</v>
      </c>
      <c r="G69" s="358">
        <v>5548846.8199999994</v>
      </c>
      <c r="H69" s="674">
        <v>5564842.5499999998</v>
      </c>
      <c r="I69" s="357"/>
      <c r="J69" s="357"/>
      <c r="K69" s="357"/>
      <c r="L69" s="357"/>
      <c r="M69" s="357"/>
      <c r="N69" s="357"/>
      <c r="O69" s="358"/>
      <c r="P69" s="357"/>
      <c r="Q69" s="624">
        <f t="shared" si="3"/>
        <v>22628177.970000003</v>
      </c>
      <c r="R69" s="624">
        <v>5548846.8199999994</v>
      </c>
      <c r="S69" s="624">
        <f t="shared" si="11"/>
        <v>28177024.790000003</v>
      </c>
      <c r="T69" s="624">
        <f>+'Monthly plan for 2013'!E69+'Monthly plan for 2013'!F69+'Monthly plan for 2013'!G69</f>
        <v>15252249.99</v>
      </c>
      <c r="U69" s="443">
        <f t="shared" si="12"/>
        <v>12924774.800000003</v>
      </c>
      <c r="V69" s="69"/>
      <c r="W69" s="69"/>
      <c r="X69" s="69"/>
      <c r="Y69" s="841">
        <f t="shared" si="4"/>
        <v>0.6478150005725738</v>
      </c>
      <c r="Z69" s="69"/>
      <c r="AA69" s="69"/>
      <c r="AB69" s="69"/>
      <c r="AC69" s="69"/>
      <c r="AD69" s="69"/>
      <c r="AE69" s="69"/>
      <c r="AF69" s="69"/>
      <c r="AG69" s="69"/>
    </row>
    <row r="70" spans="1:33">
      <c r="A70" s="69"/>
      <c r="B70" s="69"/>
      <c r="C70" s="69"/>
      <c r="D70" s="304" t="str">
        <f>IF(MasterSheet!$A$1=1,MasterSheet!C388,MasterSheet!B388)</f>
        <v>Sredstva za tehnološke viškove</v>
      </c>
      <c r="E70" s="356">
        <v>217499.03</v>
      </c>
      <c r="F70" s="358">
        <v>1860507.35</v>
      </c>
      <c r="G70" s="358">
        <v>1411205.3399999999</v>
      </c>
      <c r="H70" s="357">
        <v>929016.34000000008</v>
      </c>
      <c r="I70" s="357"/>
      <c r="J70" s="357"/>
      <c r="K70" s="357"/>
      <c r="L70" s="357"/>
      <c r="M70" s="357"/>
      <c r="N70" s="357"/>
      <c r="O70" s="358"/>
      <c r="P70" s="357"/>
      <c r="Q70" s="624">
        <f t="shared" si="3"/>
        <v>4418228.0599999996</v>
      </c>
      <c r="R70" s="624">
        <v>1411205.3399999999</v>
      </c>
      <c r="S70" s="624">
        <f t="shared" si="11"/>
        <v>5829433.3999999994</v>
      </c>
      <c r="T70" s="624">
        <f>+'Monthly plan for 2013'!E70+'Monthly plan for 2013'!F70+'Monthly plan for 2013'!G70</f>
        <v>3840012.51</v>
      </c>
      <c r="U70" s="443">
        <f t="shared" si="12"/>
        <v>1989420.8899999997</v>
      </c>
      <c r="V70" s="69"/>
      <c r="W70" s="69"/>
      <c r="X70" s="69"/>
      <c r="Y70" s="841">
        <f t="shared" si="4"/>
        <v>0.12648806355568279</v>
      </c>
      <c r="Z70" s="69"/>
      <c r="AA70" s="69"/>
      <c r="AB70" s="69"/>
      <c r="AC70" s="69"/>
      <c r="AD70" s="69"/>
      <c r="AE70" s="69"/>
      <c r="AF70" s="69"/>
      <c r="AG70" s="69"/>
    </row>
    <row r="71" spans="1:33">
      <c r="A71" s="69"/>
      <c r="B71" s="69"/>
      <c r="C71" s="69"/>
      <c r="D71" s="304" t="str">
        <f>IF(MasterSheet!$A$1=1,MasterSheet!C389,MasterSheet!B389)</f>
        <v>Prava iz oblasti penzijskog i invalidskog osiguranja</v>
      </c>
      <c r="E71" s="356">
        <v>31674522.229999997</v>
      </c>
      <c r="F71" s="358">
        <v>29658505.050000004</v>
      </c>
      <c r="G71" s="358">
        <v>34592700.830000006</v>
      </c>
      <c r="H71" s="357">
        <v>28178879.240000002</v>
      </c>
      <c r="I71" s="357"/>
      <c r="J71" s="357"/>
      <c r="K71" s="357"/>
      <c r="L71" s="357"/>
      <c r="M71" s="357"/>
      <c r="N71" s="357"/>
      <c r="O71" s="357"/>
      <c r="P71" s="357"/>
      <c r="Q71" s="624">
        <f t="shared" si="3"/>
        <v>124104607.35000002</v>
      </c>
      <c r="R71" s="624">
        <v>34592700.830000006</v>
      </c>
      <c r="S71" s="624">
        <f t="shared" si="11"/>
        <v>158697308.18000004</v>
      </c>
      <c r="T71" s="624">
        <f>+'Monthly plan for 2013'!E71+'Monthly plan for 2013'!F71+'Monthly plan for 2013'!G71</f>
        <v>100225919.28</v>
      </c>
      <c r="U71" s="443">
        <f t="shared" si="12"/>
        <v>58471388.900000036</v>
      </c>
      <c r="V71" s="69"/>
      <c r="W71" s="69"/>
      <c r="X71" s="69"/>
      <c r="Y71" s="841">
        <f t="shared" si="4"/>
        <v>3.5529518279415981</v>
      </c>
      <c r="Z71" s="69"/>
      <c r="AA71" s="69"/>
      <c r="AB71" s="69"/>
      <c r="AC71" s="69"/>
      <c r="AD71" s="69"/>
      <c r="AE71" s="69"/>
      <c r="AF71" s="69"/>
      <c r="AG71" s="69"/>
    </row>
    <row r="72" spans="1:33">
      <c r="A72" s="69"/>
      <c r="B72" s="69"/>
      <c r="C72" s="69"/>
      <c r="D72" s="304" t="str">
        <f>IF(MasterSheet!$A$1=1,MasterSheet!C390,MasterSheet!B390)</f>
        <v>Ostala prava iz oblasti zdravstvene zaštite</v>
      </c>
      <c r="E72" s="356">
        <v>639432.91</v>
      </c>
      <c r="F72" s="358">
        <v>1579093.25</v>
      </c>
      <c r="G72" s="358">
        <v>626460.35</v>
      </c>
      <c r="H72" s="357">
        <v>1544704.71</v>
      </c>
      <c r="I72" s="357"/>
      <c r="J72" s="357"/>
      <c r="K72" s="357"/>
      <c r="L72" s="357"/>
      <c r="M72" s="357"/>
      <c r="N72" s="357"/>
      <c r="O72" s="357"/>
      <c r="P72" s="357"/>
      <c r="Q72" s="624">
        <f t="shared" si="3"/>
        <v>4389691.2200000007</v>
      </c>
      <c r="R72" s="624">
        <v>626460.35</v>
      </c>
      <c r="S72" s="624">
        <f t="shared" si="11"/>
        <v>5016151.57</v>
      </c>
      <c r="T72" s="624">
        <f>+'Monthly plan for 2013'!E72+'Monthly plan for 2013'!F72+'Monthly plan for 2013'!G72</f>
        <v>3399999.99</v>
      </c>
      <c r="U72" s="443">
        <f t="shared" si="12"/>
        <v>1616151.58</v>
      </c>
      <c r="V72" s="69"/>
      <c r="W72" s="69"/>
      <c r="X72" s="69"/>
      <c r="Y72" s="841">
        <f t="shared" si="4"/>
        <v>0.12567109132550819</v>
      </c>
      <c r="Z72" s="69"/>
      <c r="AA72" s="69"/>
      <c r="AB72" s="69"/>
      <c r="AC72" s="69"/>
      <c r="AD72" s="69"/>
      <c r="AE72" s="69"/>
      <c r="AF72" s="69"/>
      <c r="AG72" s="69"/>
    </row>
    <row r="73" spans="1:33">
      <c r="A73" s="69"/>
      <c r="B73" s="69"/>
      <c r="C73" s="69"/>
      <c r="D73" s="304" t="str">
        <f>IF(MasterSheet!$A$1=1,MasterSheet!C391,MasterSheet!B391)</f>
        <v>Ostala prava iz oblasti zdravstvenog osiguranja</v>
      </c>
      <c r="E73" s="356">
        <v>370401.12</v>
      </c>
      <c r="F73" s="358">
        <v>620552.52</v>
      </c>
      <c r="G73" s="358">
        <v>638457.29</v>
      </c>
      <c r="H73" s="357">
        <v>505586.33999999997</v>
      </c>
      <c r="I73" s="357"/>
      <c r="J73" s="357"/>
      <c r="K73" s="357"/>
      <c r="L73" s="357"/>
      <c r="M73" s="357"/>
      <c r="N73" s="357"/>
      <c r="O73" s="357"/>
      <c r="P73" s="357"/>
      <c r="Q73" s="624">
        <f t="shared" si="3"/>
        <v>2134997.27</v>
      </c>
      <c r="R73" s="624">
        <v>638457.29</v>
      </c>
      <c r="S73" s="624">
        <f t="shared" si="11"/>
        <v>2773454.56</v>
      </c>
      <c r="T73" s="624">
        <f>+'Monthly plan for 2013'!E73+'Monthly plan for 2013'!F73+'Monthly plan for 2013'!G73</f>
        <v>1749999.9900000002</v>
      </c>
      <c r="U73" s="443">
        <f t="shared" si="12"/>
        <v>1023454.5699999998</v>
      </c>
      <c r="V73" s="69"/>
      <c r="W73" s="69"/>
      <c r="X73" s="69"/>
      <c r="Y73" s="841">
        <f t="shared" si="4"/>
        <v>6.1122166332665324E-2</v>
      </c>
      <c r="Z73" s="69"/>
      <c r="AA73" s="69"/>
      <c r="AB73" s="69"/>
      <c r="AC73" s="69"/>
      <c r="AD73" s="69"/>
      <c r="AE73" s="69"/>
      <c r="AF73" s="69"/>
      <c r="AG73" s="69"/>
    </row>
    <row r="74" spans="1:33" ht="15.75" customHeight="1" thickBot="1">
      <c r="A74" s="69"/>
      <c r="B74" s="69"/>
      <c r="C74" s="69"/>
      <c r="D74" s="385" t="str">
        <f>IF(MasterSheet!$A$1=1,MasterSheet!C392,MasterSheet!B392)</f>
        <v>Transferi institucijama pojedinicima nevladinom i javnom sektoru</v>
      </c>
      <c r="E74" s="320">
        <f>+SUM(E75:E79)</f>
        <v>4766352.82</v>
      </c>
      <c r="F74" s="391">
        <f t="shared" ref="F74:P74" si="17">+SUM(F75:F79)</f>
        <v>7183318.2799999993</v>
      </c>
      <c r="G74" s="391">
        <f t="shared" si="17"/>
        <v>8947545.6400000006</v>
      </c>
      <c r="H74" s="524">
        <f t="shared" si="17"/>
        <v>5884665.6100000003</v>
      </c>
      <c r="I74" s="524">
        <f t="shared" si="17"/>
        <v>0</v>
      </c>
      <c r="J74" s="524">
        <f t="shared" si="17"/>
        <v>0</v>
      </c>
      <c r="K74" s="524">
        <f t="shared" si="17"/>
        <v>0</v>
      </c>
      <c r="L74" s="524">
        <f t="shared" si="17"/>
        <v>0</v>
      </c>
      <c r="M74" s="524">
        <f t="shared" si="17"/>
        <v>0</v>
      </c>
      <c r="N74" s="524">
        <f t="shared" si="17"/>
        <v>0</v>
      </c>
      <c r="O74" s="524">
        <f t="shared" si="17"/>
        <v>0</v>
      </c>
      <c r="P74" s="524">
        <f t="shared" si="17"/>
        <v>0</v>
      </c>
      <c r="Q74" s="626">
        <f t="shared" si="3"/>
        <v>26781882.350000001</v>
      </c>
      <c r="R74" s="626">
        <v>8947545.6400000006</v>
      </c>
      <c r="S74" s="626">
        <f t="shared" si="11"/>
        <v>35729427.990000002</v>
      </c>
      <c r="T74" s="626">
        <f>+'Monthly plan for 2013'!E74+'Monthly plan for 2013'!F74+'Monthly plan for 2013'!G74</f>
        <v>23320174.050000001</v>
      </c>
      <c r="U74" s="443">
        <f t="shared" si="12"/>
        <v>12409253.940000001</v>
      </c>
      <c r="V74" s="69"/>
      <c r="W74" s="69"/>
      <c r="X74" s="69"/>
      <c r="Y74" s="840">
        <f t="shared" si="4"/>
        <v>0.76673009876896658</v>
      </c>
      <c r="Z74" s="69"/>
      <c r="AA74" s="69"/>
      <c r="AB74" s="69"/>
      <c r="AC74" s="69"/>
      <c r="AD74" s="69"/>
      <c r="AE74" s="69"/>
      <c r="AF74" s="69"/>
      <c r="AG74" s="69"/>
    </row>
    <row r="75" spans="1:33" hidden="1">
      <c r="A75" s="69"/>
      <c r="B75" s="69"/>
      <c r="C75" s="69"/>
      <c r="D75" s="304" t="str">
        <f>IF(MasterSheet!$A$1=1,MasterSheet!C393,MasterSheet!B393)</f>
        <v>Transferi javnim institucijama</v>
      </c>
      <c r="E75" s="356">
        <v>4359419.74</v>
      </c>
      <c r="F75" s="358">
        <v>5926531.1499999994</v>
      </c>
      <c r="G75" s="358">
        <v>6814693.6900000004</v>
      </c>
      <c r="H75" s="357">
        <v>4020786.17</v>
      </c>
      <c r="I75" s="357"/>
      <c r="J75" s="357"/>
      <c r="K75" s="357"/>
      <c r="L75" s="357"/>
      <c r="M75" s="357"/>
      <c r="N75" s="357"/>
      <c r="O75" s="357"/>
      <c r="P75" s="357"/>
      <c r="Q75" s="624">
        <f t="shared" si="3"/>
        <v>21121430.75</v>
      </c>
      <c r="R75" s="624">
        <v>6814693.6900000004</v>
      </c>
      <c r="S75" s="624">
        <f t="shared" si="11"/>
        <v>27936124.440000001</v>
      </c>
      <c r="T75" s="624">
        <f>+'Monthly plan for 2013'!E75+'Monthly plan for 2013'!F75+'Monthly plan for 2013'!G75</f>
        <v>18019117.5</v>
      </c>
      <c r="U75" s="443">
        <f t="shared" si="12"/>
        <v>9917006.9400000013</v>
      </c>
      <c r="V75" s="69"/>
      <c r="W75" s="69"/>
      <c r="X75" s="69"/>
      <c r="Y75" s="841">
        <f t="shared" si="4"/>
        <v>0.60467880761523052</v>
      </c>
      <c r="Z75" s="69"/>
      <c r="AA75" s="69"/>
      <c r="AB75" s="69"/>
      <c r="AC75" s="69"/>
      <c r="AD75" s="69"/>
      <c r="AE75" s="69"/>
      <c r="AF75" s="69"/>
      <c r="AG75" s="69"/>
    </row>
    <row r="76" spans="1:33" hidden="1">
      <c r="A76" s="69"/>
      <c r="B76" s="69"/>
      <c r="C76" s="69"/>
      <c r="D76" s="304" t="str">
        <f>IF(MasterSheet!$A$1=1,MasterSheet!C394,MasterSheet!B394)</f>
        <v>Transferi nevladinim organizacijama</v>
      </c>
      <c r="E76" s="356">
        <v>0</v>
      </c>
      <c r="F76" s="358">
        <v>45833.34</v>
      </c>
      <c r="G76" s="358">
        <v>23116.67</v>
      </c>
      <c r="H76" s="357">
        <v>0</v>
      </c>
      <c r="I76" s="357"/>
      <c r="J76" s="357"/>
      <c r="K76" s="357"/>
      <c r="L76" s="357"/>
      <c r="M76" s="357"/>
      <c r="N76" s="357"/>
      <c r="O76" s="357"/>
      <c r="P76" s="357"/>
      <c r="Q76" s="624">
        <f t="shared" si="3"/>
        <v>68950.009999999995</v>
      </c>
      <c r="R76" s="624">
        <v>23116.67</v>
      </c>
      <c r="S76" s="624">
        <f t="shared" si="11"/>
        <v>92066.68</v>
      </c>
      <c r="T76" s="624">
        <f>+'Monthly plan for 2013'!E76+'Monthly plan for 2013'!F76+'Monthly plan for 2013'!G76</f>
        <v>633656.55000000005</v>
      </c>
      <c r="U76" s="443">
        <f t="shared" si="12"/>
        <v>-541589.87000000011</v>
      </c>
      <c r="V76" s="69"/>
      <c r="W76" s="69"/>
      <c r="X76" s="69"/>
      <c r="Y76" s="841">
        <f t="shared" si="4"/>
        <v>1.9739481820784423E-3</v>
      </c>
      <c r="Z76" s="69"/>
      <c r="AA76" s="69"/>
      <c r="AB76" s="69"/>
      <c r="AC76" s="69"/>
      <c r="AD76" s="69"/>
      <c r="AE76" s="69"/>
      <c r="AF76" s="69"/>
      <c r="AG76" s="69"/>
    </row>
    <row r="77" spans="1:33" hidden="1">
      <c r="A77" s="69"/>
      <c r="B77" s="69"/>
      <c r="C77" s="69"/>
      <c r="D77" s="304" t="str">
        <f>IF(MasterSheet!$A$1=1,MasterSheet!C395,MasterSheet!B395)</f>
        <v>Transferi pojedincima</v>
      </c>
      <c r="E77" s="356">
        <v>406933.08</v>
      </c>
      <c r="F77" s="358">
        <v>1210953.79</v>
      </c>
      <c r="G77" s="358">
        <v>2107235.2799999998</v>
      </c>
      <c r="H77" s="357">
        <v>1859879.4400000002</v>
      </c>
      <c r="I77" s="357"/>
      <c r="J77" s="357"/>
      <c r="K77" s="357"/>
      <c r="L77" s="357"/>
      <c r="M77" s="357"/>
      <c r="N77" s="357"/>
      <c r="O77" s="357"/>
      <c r="P77" s="357"/>
      <c r="Q77" s="624">
        <f t="shared" si="3"/>
        <v>5585001.5899999999</v>
      </c>
      <c r="R77" s="624">
        <v>2107235.2799999998</v>
      </c>
      <c r="S77" s="624">
        <f t="shared" si="11"/>
        <v>7692236.8699999992</v>
      </c>
      <c r="T77" s="624">
        <f>+'Monthly plan for 2013'!E77+'Monthly plan for 2013'!F77+'Monthly plan for 2013'!G77</f>
        <v>4604900.01</v>
      </c>
      <c r="U77" s="443">
        <f t="shared" si="12"/>
        <v>3087336.8599999994</v>
      </c>
      <c r="V77" s="69"/>
      <c r="W77" s="69"/>
      <c r="X77" s="69"/>
      <c r="Y77" s="841">
        <f t="shared" si="4"/>
        <v>0.15989125651302605</v>
      </c>
      <c r="Z77" s="69"/>
      <c r="AA77" s="69"/>
      <c r="AB77" s="69"/>
      <c r="AC77" s="69"/>
      <c r="AD77" s="69"/>
      <c r="AE77" s="69"/>
      <c r="AF77" s="69"/>
      <c r="AG77" s="69"/>
    </row>
    <row r="78" spans="1:33" hidden="1">
      <c r="A78" s="69"/>
      <c r="B78" s="69"/>
      <c r="C78" s="69"/>
      <c r="D78" s="304" t="str">
        <f>IF(MasterSheet!$A$1=1,MasterSheet!C396,MasterSheet!B396)</f>
        <v>Transferi opštinama</v>
      </c>
      <c r="E78" s="356">
        <v>0</v>
      </c>
      <c r="F78" s="358">
        <v>0</v>
      </c>
      <c r="G78" s="358">
        <v>2500</v>
      </c>
      <c r="H78" s="357">
        <v>4000</v>
      </c>
      <c r="I78" s="357"/>
      <c r="J78" s="357"/>
      <c r="K78" s="357"/>
      <c r="L78" s="357"/>
      <c r="M78" s="357"/>
      <c r="N78" s="357"/>
      <c r="O78" s="357"/>
      <c r="P78" s="357"/>
      <c r="Q78" s="624">
        <f t="shared" si="3"/>
        <v>6500</v>
      </c>
      <c r="R78" s="624">
        <v>2500</v>
      </c>
      <c r="S78" s="624">
        <f t="shared" si="11"/>
        <v>9000</v>
      </c>
      <c r="T78" s="624">
        <f>+'Monthly plan for 2013'!E78+'Monthly plan for 2013'!F78+'Monthly plan for 2013'!G78</f>
        <v>62499.990000000005</v>
      </c>
      <c r="U78" s="443">
        <f t="shared" si="12"/>
        <v>-53499.990000000005</v>
      </c>
      <c r="V78" s="69"/>
      <c r="W78" s="69"/>
      <c r="X78" s="69"/>
      <c r="Y78" s="841">
        <f t="shared" si="4"/>
        <v>1.860864586315488E-4</v>
      </c>
      <c r="Z78" s="69"/>
      <c r="AA78" s="69"/>
      <c r="AB78" s="69"/>
      <c r="AC78" s="69"/>
      <c r="AD78" s="69"/>
      <c r="AE78" s="69"/>
      <c r="AF78" s="69"/>
      <c r="AG78" s="69"/>
    </row>
    <row r="79" spans="1:33" ht="13.5" hidden="1" thickBot="1">
      <c r="A79" s="69"/>
      <c r="B79" s="69"/>
      <c r="C79" s="69"/>
      <c r="D79" s="666" t="str">
        <f>IF(MasterSheet!$A$1=1,MasterSheet!C397,MasterSheet!B397)</f>
        <v>Transferi javnim preduzećima</v>
      </c>
      <c r="E79" s="396">
        <v>0</v>
      </c>
      <c r="F79" s="398">
        <v>0</v>
      </c>
      <c r="G79" s="398">
        <v>0</v>
      </c>
      <c r="H79" s="397">
        <v>0</v>
      </c>
      <c r="I79" s="397"/>
      <c r="J79" s="397"/>
      <c r="K79" s="397"/>
      <c r="L79" s="397"/>
      <c r="M79" s="397"/>
      <c r="N79" s="397"/>
      <c r="O79" s="397"/>
      <c r="P79" s="397"/>
      <c r="Q79" s="627">
        <f t="shared" si="3"/>
        <v>0</v>
      </c>
      <c r="R79" s="627">
        <v>0</v>
      </c>
      <c r="S79" s="627">
        <f t="shared" si="11"/>
        <v>0</v>
      </c>
      <c r="T79" s="627">
        <f>+'Monthly plan for 2013'!E79+'Monthly plan for 2013'!F79+'Monthly plan for 2013'!G79</f>
        <v>0</v>
      </c>
      <c r="U79" s="443">
        <f t="shared" si="12"/>
        <v>0</v>
      </c>
      <c r="V79" s="69"/>
      <c r="W79" s="69"/>
      <c r="X79" s="69"/>
      <c r="Y79" s="843">
        <f t="shared" si="4"/>
        <v>0</v>
      </c>
      <c r="Z79" s="69"/>
      <c r="AA79" s="69"/>
      <c r="AB79" s="69"/>
      <c r="AC79" s="69"/>
      <c r="AD79" s="69"/>
      <c r="AE79" s="69"/>
      <c r="AF79" s="69"/>
      <c r="AG79" s="69"/>
    </row>
    <row r="80" spans="1:33" ht="14.25" thickTop="1" thickBot="1">
      <c r="A80" s="69"/>
      <c r="B80" s="69"/>
      <c r="C80" s="69"/>
      <c r="D80" s="360" t="str">
        <f>IF(MasterSheet!$A$1=1,MasterSheet!C398,MasterSheet!B398)</f>
        <v>Kapitalni budžet</v>
      </c>
      <c r="E80" s="673">
        <v>138077.81</v>
      </c>
      <c r="F80" s="454">
        <v>2008065.02</v>
      </c>
      <c r="G80" s="454">
        <v>4422241.25</v>
      </c>
      <c r="H80" s="676">
        <v>4197672.67</v>
      </c>
      <c r="I80" s="676"/>
      <c r="J80" s="676"/>
      <c r="K80" s="676"/>
      <c r="L80" s="677"/>
      <c r="M80" s="677"/>
      <c r="N80" s="677"/>
      <c r="O80" s="401"/>
      <c r="P80" s="401"/>
      <c r="Q80" s="628">
        <f t="shared" si="3"/>
        <v>10766056.75</v>
      </c>
      <c r="R80" s="628">
        <v>4422241.25</v>
      </c>
      <c r="S80" s="628">
        <f t="shared" si="11"/>
        <v>15188298</v>
      </c>
      <c r="T80" s="628">
        <f>+'Monthly plan for 2013'!E80+'Monthly plan for 2013'!F80+'Monthly plan for 2013'!G80</f>
        <v>16409750.01</v>
      </c>
      <c r="U80" s="443">
        <f t="shared" si="12"/>
        <v>-1221452.0099999998</v>
      </c>
      <c r="V80" s="69"/>
      <c r="W80" s="69"/>
      <c r="X80" s="69"/>
      <c r="Y80" s="844">
        <f t="shared" si="4"/>
        <v>0.30821805754365877</v>
      </c>
      <c r="Z80" s="69"/>
      <c r="AA80" s="69"/>
      <c r="AB80" s="69"/>
      <c r="AC80" s="69"/>
      <c r="AD80" s="69"/>
      <c r="AE80" s="69"/>
      <c r="AF80" s="69"/>
      <c r="AG80" s="69"/>
    </row>
    <row r="81" spans="1:33" ht="13.5" thickTop="1">
      <c r="A81" s="69"/>
      <c r="B81" s="69"/>
      <c r="C81" s="69"/>
      <c r="D81" s="304" t="str">
        <f>IF(MasterSheet!$A$1=1,MasterSheet!C399,MasterSheet!B399)</f>
        <v>Pozajmice i krediti</v>
      </c>
      <c r="E81" s="356">
        <v>5000</v>
      </c>
      <c r="F81" s="358">
        <v>57001.11</v>
      </c>
      <c r="G81" s="358">
        <v>614160.66</v>
      </c>
      <c r="H81" s="357">
        <v>220833.34</v>
      </c>
      <c r="I81" s="357"/>
      <c r="J81" s="357"/>
      <c r="K81" s="357"/>
      <c r="L81" s="357"/>
      <c r="M81" s="357"/>
      <c r="N81" s="357"/>
      <c r="O81" s="357"/>
      <c r="P81" s="357"/>
      <c r="Q81" s="629">
        <f t="shared" si="3"/>
        <v>896995.11</v>
      </c>
      <c r="R81" s="629">
        <v>614160.66</v>
      </c>
      <c r="S81" s="629">
        <f t="shared" si="11"/>
        <v>1511155.77</v>
      </c>
      <c r="T81" s="629">
        <f>+'Monthly plan for 2013'!E81+'Monthly plan for 2013'!F81+'Monthly plan for 2013'!G81</f>
        <v>430000.02</v>
      </c>
      <c r="U81" s="443">
        <f t="shared" si="12"/>
        <v>1081155.75</v>
      </c>
      <c r="V81" s="69"/>
      <c r="W81" s="69"/>
      <c r="X81" s="69"/>
      <c r="Y81" s="845">
        <f t="shared" si="4"/>
        <v>2.5679791296879469E-2</v>
      </c>
      <c r="Z81" s="69"/>
      <c r="AA81" s="69"/>
      <c r="AB81" s="69"/>
      <c r="AC81" s="69"/>
      <c r="AD81" s="69"/>
      <c r="AE81" s="69"/>
      <c r="AF81" s="69"/>
      <c r="AG81" s="69"/>
    </row>
    <row r="82" spans="1:33" ht="13.5" thickBot="1">
      <c r="A82" s="69"/>
      <c r="B82" s="69"/>
      <c r="C82" s="69"/>
      <c r="D82" s="666" t="str">
        <f>IF(MasterSheet!$A$1=1,MasterSheet!C400,MasterSheet!B400)</f>
        <v>Rezerve</v>
      </c>
      <c r="E82" s="396">
        <v>152480</v>
      </c>
      <c r="F82" s="398">
        <v>70200</v>
      </c>
      <c r="G82" s="398">
        <v>381882.21</v>
      </c>
      <c r="H82" s="397">
        <v>795860</v>
      </c>
      <c r="I82" s="397"/>
      <c r="J82" s="397"/>
      <c r="K82" s="397"/>
      <c r="L82" s="397"/>
      <c r="M82" s="397"/>
      <c r="N82" s="397"/>
      <c r="O82" s="397"/>
      <c r="P82" s="397"/>
      <c r="Q82" s="627">
        <f t="shared" si="3"/>
        <v>1400422.21</v>
      </c>
      <c r="R82" s="627">
        <v>381882.21</v>
      </c>
      <c r="S82" s="627">
        <f t="shared" si="11"/>
        <v>1782304.42</v>
      </c>
      <c r="T82" s="627">
        <f>+'Monthly plan for 2013'!E82+'Monthly plan for 2013'!F82+'Monthly plan for 2013'!G82</f>
        <v>1839017.3699999996</v>
      </c>
      <c r="U82" s="443">
        <f t="shared" si="12"/>
        <v>-56712.949999999721</v>
      </c>
      <c r="V82" s="69"/>
      <c r="W82" s="69"/>
      <c r="X82" s="69"/>
      <c r="Y82" s="843">
        <f t="shared" si="4"/>
        <v>4.0092247638133405E-2</v>
      </c>
      <c r="Z82" s="69"/>
      <c r="AA82" s="69"/>
      <c r="AB82" s="69"/>
      <c r="AC82" s="69"/>
      <c r="AD82" s="69"/>
      <c r="AE82" s="69"/>
      <c r="AF82" s="69"/>
      <c r="AG82" s="69"/>
    </row>
    <row r="83" spans="1:33" ht="14.25" thickTop="1" thickBot="1">
      <c r="A83" s="69"/>
      <c r="B83" s="69"/>
      <c r="C83" s="69"/>
      <c r="D83" s="666" t="str">
        <f>IF(MasterSheet!$A$1=1,MasterSheet!C408,MasterSheet!B408)</f>
        <v>Otplata garancija</v>
      </c>
      <c r="E83" s="356">
        <v>0</v>
      </c>
      <c r="F83" s="358">
        <v>0</v>
      </c>
      <c r="G83" s="358">
        <v>0</v>
      </c>
      <c r="H83" s="357">
        <v>145520.37</v>
      </c>
      <c r="I83" s="357"/>
      <c r="J83" s="357"/>
      <c r="K83" s="357"/>
      <c r="L83" s="357"/>
      <c r="M83" s="357"/>
      <c r="N83" s="357"/>
      <c r="O83" s="357"/>
      <c r="P83" s="357"/>
      <c r="Q83" s="624">
        <f>SUM(E83:P83)</f>
        <v>145520.37</v>
      </c>
      <c r="R83" s="624">
        <v>0</v>
      </c>
      <c r="S83" s="443">
        <f t="shared" si="11"/>
        <v>145520.37</v>
      </c>
      <c r="T83" s="443"/>
      <c r="U83" s="69"/>
      <c r="V83" s="69"/>
      <c r="W83" s="69"/>
      <c r="X83" s="69"/>
      <c r="Y83" s="841">
        <f t="shared" si="4"/>
        <v>4.1660569710850271E-3</v>
      </c>
      <c r="Z83" s="69"/>
      <c r="AA83" s="69"/>
      <c r="AB83" s="69"/>
      <c r="AC83" s="69"/>
      <c r="AD83" s="69"/>
      <c r="AE83" s="69"/>
      <c r="AF83" s="69"/>
      <c r="AG83" s="69"/>
    </row>
    <row r="84" spans="1:33" ht="14.25" thickTop="1" thickBot="1">
      <c r="A84" s="69"/>
      <c r="B84" s="69"/>
      <c r="C84" s="69"/>
      <c r="D84" s="360" t="str">
        <f>IF(MasterSheet!$A$1=1,MasterSheet!C402,MasterSheet!B402)</f>
        <v>Suficit/ Deficit</v>
      </c>
      <c r="E84" s="434">
        <f>E19-E51</f>
        <v>-26331443.129999995</v>
      </c>
      <c r="F84" s="434">
        <f t="shared" ref="F84:O84" si="18">F19-F51</f>
        <v>-15470015.379999995</v>
      </c>
      <c r="G84" s="434">
        <f t="shared" si="18"/>
        <v>-17905975.349999979</v>
      </c>
      <c r="H84" s="434">
        <f t="shared" si="18"/>
        <v>-12187088.800000027</v>
      </c>
      <c r="I84" s="434">
        <f t="shared" si="18"/>
        <v>0</v>
      </c>
      <c r="J84" s="434">
        <f t="shared" si="18"/>
        <v>0</v>
      </c>
      <c r="K84" s="434">
        <f t="shared" si="18"/>
        <v>0</v>
      </c>
      <c r="L84" s="434">
        <f t="shared" si="18"/>
        <v>0</v>
      </c>
      <c r="M84" s="434">
        <f t="shared" si="18"/>
        <v>0</v>
      </c>
      <c r="N84" s="434">
        <f t="shared" si="18"/>
        <v>0</v>
      </c>
      <c r="O84" s="434">
        <f t="shared" si="18"/>
        <v>0</v>
      </c>
      <c r="P84" s="434">
        <f t="shared" ref="P84" si="19">P19-P51</f>
        <v>0</v>
      </c>
      <c r="Q84" s="622">
        <f>SUM(E84:P84)</f>
        <v>-71894522.659999996</v>
      </c>
      <c r="R84" s="622"/>
      <c r="S84" s="69"/>
      <c r="T84" s="69"/>
      <c r="U84" s="69"/>
      <c r="V84" s="69"/>
      <c r="W84" s="69"/>
      <c r="X84" s="69"/>
      <c r="Y84" s="829">
        <f t="shared" ref="Y84:Y96" si="20">+Q84/$E$14*100</f>
        <v>-2.0582457102776979</v>
      </c>
      <c r="Z84" s="69"/>
      <c r="AA84" s="69"/>
      <c r="AB84" s="69"/>
      <c r="AC84" s="69"/>
      <c r="AD84" s="69"/>
      <c r="AE84" s="69"/>
      <c r="AF84" s="69"/>
      <c r="AG84" s="69"/>
    </row>
    <row r="85" spans="1:33" ht="14.25" thickTop="1" thickBot="1">
      <c r="A85" s="69"/>
      <c r="B85" s="69"/>
      <c r="C85" s="69"/>
      <c r="D85" s="360" t="str">
        <f>IF(MasterSheet!$A$1=1,MasterSheet!C403,MasterSheet!B403)</f>
        <v>Primarni deficit</v>
      </c>
      <c r="E85" s="434">
        <f>E84+E63</f>
        <v>-25777652.619999994</v>
      </c>
      <c r="F85" s="434">
        <f t="shared" ref="F85:P85" si="21">F84+F63</f>
        <v>-14530492.429999996</v>
      </c>
      <c r="G85" s="434">
        <f t="shared" si="21"/>
        <v>-16024879.479999978</v>
      </c>
      <c r="H85" s="434">
        <f t="shared" si="21"/>
        <v>12351461.989999972</v>
      </c>
      <c r="I85" s="434">
        <f t="shared" si="21"/>
        <v>0</v>
      </c>
      <c r="J85" s="434">
        <f t="shared" si="21"/>
        <v>0</v>
      </c>
      <c r="K85" s="434">
        <f t="shared" si="21"/>
        <v>0</v>
      </c>
      <c r="L85" s="434">
        <f t="shared" si="21"/>
        <v>0</v>
      </c>
      <c r="M85" s="434">
        <f t="shared" si="21"/>
        <v>0</v>
      </c>
      <c r="N85" s="434">
        <f t="shared" si="21"/>
        <v>0</v>
      </c>
      <c r="O85" s="434">
        <f t="shared" si="21"/>
        <v>0</v>
      </c>
      <c r="P85" s="434">
        <f t="shared" si="21"/>
        <v>0</v>
      </c>
      <c r="Q85" s="622">
        <f t="shared" ref="Q85:Q96" si="22">SUM(E85:P85)</f>
        <v>-43981562.539999999</v>
      </c>
      <c r="R85" s="69"/>
      <c r="S85" s="69"/>
      <c r="T85" s="69"/>
      <c r="U85" s="69"/>
      <c r="V85" s="69"/>
      <c r="W85" s="69"/>
      <c r="X85" s="69"/>
      <c r="Y85" s="829">
        <f t="shared" si="20"/>
        <v>-1.2591343412539364</v>
      </c>
      <c r="Z85" s="69"/>
      <c r="AA85" s="69"/>
      <c r="AB85" s="69"/>
      <c r="AC85" s="69"/>
      <c r="AD85" s="69"/>
      <c r="AE85" s="69"/>
      <c r="AF85" s="69"/>
      <c r="AG85" s="69"/>
    </row>
    <row r="86" spans="1:33" ht="14.25" thickTop="1" thickBot="1">
      <c r="A86" s="69"/>
      <c r="B86" s="69"/>
      <c r="C86" s="69"/>
      <c r="D86" s="360" t="str">
        <f>IF(MasterSheet!$A$1=1,MasterSheet!C404,MasterSheet!B404)</f>
        <v>Otplata duga</v>
      </c>
      <c r="E86" s="434">
        <f>SUM(E87:E89)</f>
        <v>16061025.709999999</v>
      </c>
      <c r="F86" s="434">
        <f t="shared" ref="F86:O86" si="23">SUM(F87:F89)</f>
        <v>7375048.8700000001</v>
      </c>
      <c r="G86" s="434">
        <f t="shared" si="23"/>
        <v>6917730.0700000003</v>
      </c>
      <c r="H86" s="434">
        <f t="shared" si="23"/>
        <v>6287509.7100000009</v>
      </c>
      <c r="I86" s="434">
        <f t="shared" si="23"/>
        <v>0</v>
      </c>
      <c r="J86" s="434">
        <f t="shared" si="23"/>
        <v>0</v>
      </c>
      <c r="K86" s="434">
        <f t="shared" si="23"/>
        <v>0</v>
      </c>
      <c r="L86" s="434">
        <f t="shared" si="23"/>
        <v>0</v>
      </c>
      <c r="M86" s="434">
        <f t="shared" si="23"/>
        <v>0</v>
      </c>
      <c r="N86" s="434">
        <f t="shared" si="23"/>
        <v>0</v>
      </c>
      <c r="O86" s="434">
        <f t="shared" si="23"/>
        <v>0</v>
      </c>
      <c r="P86" s="434">
        <f t="shared" ref="P86" si="24">SUM(P87:P89)</f>
        <v>0</v>
      </c>
      <c r="Q86" s="622">
        <f t="shared" si="22"/>
        <v>36641314.359999999</v>
      </c>
      <c r="R86" s="69"/>
      <c r="S86" s="69"/>
      <c r="T86" s="69"/>
      <c r="U86" s="69"/>
      <c r="V86" s="69"/>
      <c r="W86" s="69"/>
      <c r="X86" s="69"/>
      <c r="Y86" s="829">
        <f t="shared" si="20"/>
        <v>1.0489926813627255</v>
      </c>
      <c r="Z86" s="69"/>
      <c r="AA86" s="69"/>
      <c r="AB86" s="69"/>
      <c r="AC86" s="69"/>
      <c r="AD86" s="69"/>
      <c r="AE86" s="69"/>
      <c r="AF86" s="69"/>
      <c r="AG86" s="69"/>
    </row>
    <row r="87" spans="1:33" ht="13.5" thickTop="1">
      <c r="A87" s="69"/>
      <c r="B87" s="69"/>
      <c r="C87" s="69"/>
      <c r="D87" s="304" t="str">
        <f>IF(MasterSheet!$A$1=1,MasterSheet!C405,MasterSheet!B405)</f>
        <v>Otplata duga rezidentima</v>
      </c>
      <c r="E87" s="356">
        <v>10400865.82</v>
      </c>
      <c r="F87" s="358">
        <v>889367.83</v>
      </c>
      <c r="G87" s="358">
        <v>1750313.77</v>
      </c>
      <c r="H87" s="357">
        <v>2661059.4300000002</v>
      </c>
      <c r="I87" s="357"/>
      <c r="J87" s="357"/>
      <c r="K87" s="357"/>
      <c r="L87" s="357"/>
      <c r="M87" s="357"/>
      <c r="N87" s="357"/>
      <c r="O87" s="357"/>
      <c r="P87" s="357"/>
      <c r="Q87" s="624">
        <f t="shared" si="22"/>
        <v>15701606.85</v>
      </c>
      <c r="R87" s="69"/>
      <c r="S87" s="69"/>
      <c r="T87" s="69"/>
      <c r="U87" s="69"/>
      <c r="V87" s="69"/>
      <c r="W87" s="69"/>
      <c r="X87" s="69"/>
      <c r="Y87" s="841">
        <f t="shared" si="20"/>
        <v>0.44951637131405664</v>
      </c>
      <c r="Z87" s="69"/>
      <c r="AA87" s="69"/>
      <c r="AB87" s="69"/>
      <c r="AC87" s="69"/>
      <c r="AD87" s="69"/>
      <c r="AE87" s="69"/>
      <c r="AF87" s="69"/>
      <c r="AG87" s="69"/>
    </row>
    <row r="88" spans="1:33">
      <c r="A88" s="69"/>
      <c r="B88" s="69"/>
      <c r="C88" s="69"/>
      <c r="D88" s="304" t="str">
        <f>IF(MasterSheet!$A$1=1,MasterSheet!C406,MasterSheet!B406)</f>
        <v>Otplata duga nerezidentima</v>
      </c>
      <c r="E88" s="356">
        <v>3134669.41</v>
      </c>
      <c r="F88" s="358">
        <v>158802.38</v>
      </c>
      <c r="G88" s="358">
        <v>3019415.37</v>
      </c>
      <c r="H88" s="357">
        <v>1743269.3</v>
      </c>
      <c r="I88" s="357"/>
      <c r="J88" s="357"/>
      <c r="K88" s="357"/>
      <c r="L88" s="357"/>
      <c r="M88" s="357"/>
      <c r="N88" s="357"/>
      <c r="O88" s="357"/>
      <c r="P88" s="357"/>
      <c r="Q88" s="624">
        <f t="shared" si="22"/>
        <v>8056156.46</v>
      </c>
      <c r="R88" s="69"/>
      <c r="S88" s="69"/>
      <c r="T88" s="69"/>
      <c r="U88" s="69"/>
      <c r="V88" s="69"/>
      <c r="W88" s="69"/>
      <c r="X88" s="69"/>
      <c r="Y88" s="841">
        <f t="shared" si="20"/>
        <v>0.23063717320354998</v>
      </c>
      <c r="Z88" s="69"/>
      <c r="AA88" s="69"/>
      <c r="AB88" s="69"/>
      <c r="AC88" s="69"/>
      <c r="AD88" s="69"/>
      <c r="AE88" s="69"/>
      <c r="AF88" s="69"/>
      <c r="AG88" s="69"/>
    </row>
    <row r="89" spans="1:33" ht="13.5" thickBot="1">
      <c r="A89" s="69"/>
      <c r="B89" s="69"/>
      <c r="C89" s="69"/>
      <c r="D89" s="304" t="str">
        <f>IF(MasterSheet!$A$1=1,MasterSheet!C407,MasterSheet!B407)</f>
        <v>Otplata obaveza iz prethodnog perioda</v>
      </c>
      <c r="E89" s="356">
        <v>2525490.4799999991</v>
      </c>
      <c r="F89" s="358">
        <v>6326878.6600000001</v>
      </c>
      <c r="G89" s="358">
        <v>2148000.9300000002</v>
      </c>
      <c r="H89" s="357">
        <v>1883180.98</v>
      </c>
      <c r="I89" s="357"/>
      <c r="J89" s="357"/>
      <c r="K89" s="357"/>
      <c r="L89" s="357"/>
      <c r="M89" s="357"/>
      <c r="N89" s="357"/>
      <c r="O89" s="357"/>
      <c r="P89" s="357"/>
      <c r="Q89" s="624">
        <f t="shared" si="22"/>
        <v>12883551.049999999</v>
      </c>
      <c r="R89" s="69"/>
      <c r="S89" s="69"/>
      <c r="T89" s="69"/>
      <c r="U89" s="69"/>
      <c r="V89" s="69"/>
      <c r="W89" s="69"/>
      <c r="X89" s="69"/>
      <c r="Y89" s="841">
        <f t="shared" si="20"/>
        <v>0.36883913684511876</v>
      </c>
      <c r="Z89" s="69"/>
      <c r="AA89" s="69"/>
      <c r="AB89" s="69"/>
      <c r="AC89" s="69"/>
      <c r="AD89" s="69"/>
      <c r="AE89" s="69"/>
      <c r="AF89" s="69"/>
      <c r="AG89" s="69"/>
    </row>
    <row r="90" spans="1:33" ht="14.25" thickTop="1" thickBot="1">
      <c r="A90" s="69"/>
      <c r="B90" s="69"/>
      <c r="C90" s="69"/>
      <c r="D90" s="360" t="str">
        <f>IF(MasterSheet!$A$1=1,MasterSheet!C409,MasterSheet!B409)</f>
        <v>Nedostajuća sredstva</v>
      </c>
      <c r="E90" s="434">
        <f t="shared" ref="E90" si="25">E84-E86</f>
        <v>-42392468.839999996</v>
      </c>
      <c r="F90" s="434">
        <f t="shared" ref="F90:O90" si="26">F84-F86</f>
        <v>-22845064.249999996</v>
      </c>
      <c r="G90" s="434">
        <f t="shared" si="26"/>
        <v>-24823705.419999979</v>
      </c>
      <c r="H90" s="434">
        <f t="shared" si="26"/>
        <v>-18474598.510000028</v>
      </c>
      <c r="I90" s="434">
        <f t="shared" si="26"/>
        <v>0</v>
      </c>
      <c r="J90" s="434">
        <f t="shared" si="26"/>
        <v>0</v>
      </c>
      <c r="K90" s="434">
        <f t="shared" si="26"/>
        <v>0</v>
      </c>
      <c r="L90" s="434">
        <f t="shared" si="26"/>
        <v>0</v>
      </c>
      <c r="M90" s="434">
        <f t="shared" si="26"/>
        <v>0</v>
      </c>
      <c r="N90" s="434">
        <f t="shared" si="26"/>
        <v>0</v>
      </c>
      <c r="O90" s="434">
        <f t="shared" si="26"/>
        <v>0</v>
      </c>
      <c r="P90" s="387">
        <f t="shared" ref="P90" si="27">P84-P86</f>
        <v>0</v>
      </c>
      <c r="Q90" s="622">
        <f>SUM(E90:P90)</f>
        <v>-108535837.01999998</v>
      </c>
      <c r="R90" s="69"/>
      <c r="S90" s="69"/>
      <c r="T90" s="69"/>
      <c r="U90" s="69"/>
      <c r="V90" s="69"/>
      <c r="W90" s="69"/>
      <c r="X90" s="69"/>
      <c r="Y90" s="829">
        <f t="shared" si="20"/>
        <v>-3.1072383916404234</v>
      </c>
      <c r="Z90" s="69"/>
      <c r="AA90" s="69"/>
      <c r="AB90" s="69"/>
      <c r="AC90" s="69"/>
      <c r="AD90" s="69"/>
      <c r="AE90" s="69"/>
      <c r="AF90" s="69"/>
      <c r="AG90" s="69"/>
    </row>
    <row r="91" spans="1:33" ht="14.25" thickTop="1" thickBot="1">
      <c r="A91" s="69"/>
      <c r="B91" s="69"/>
      <c r="C91" s="69"/>
      <c r="D91" s="360" t="str">
        <f>IF(MasterSheet!$A$1=1,MasterSheet!C410,MasterSheet!B410)</f>
        <v>Finansiranje</v>
      </c>
      <c r="E91" s="434">
        <f t="shared" ref="E91" si="28">SUM(E92:E96)</f>
        <v>42392468.839999996</v>
      </c>
      <c r="F91" s="434">
        <f t="shared" ref="F91:O91" si="29">SUM(F92:F96)</f>
        <v>22845064.249999996</v>
      </c>
      <c r="G91" s="434">
        <f t="shared" si="29"/>
        <v>24823705.419999979</v>
      </c>
      <c r="H91" s="434">
        <f t="shared" si="29"/>
        <v>18474598.510000028</v>
      </c>
      <c r="I91" s="434">
        <f t="shared" si="29"/>
        <v>0</v>
      </c>
      <c r="J91" s="434">
        <f t="shared" si="29"/>
        <v>0</v>
      </c>
      <c r="K91" s="434">
        <f t="shared" si="29"/>
        <v>0</v>
      </c>
      <c r="L91" s="434">
        <f t="shared" si="29"/>
        <v>0</v>
      </c>
      <c r="M91" s="434">
        <f t="shared" si="29"/>
        <v>0</v>
      </c>
      <c r="N91" s="434">
        <f t="shared" si="29"/>
        <v>0</v>
      </c>
      <c r="O91" s="434">
        <f t="shared" si="29"/>
        <v>0</v>
      </c>
      <c r="P91" s="387">
        <f t="shared" ref="P91" si="30">SUM(P92:P96)</f>
        <v>0</v>
      </c>
      <c r="Q91" s="622">
        <f t="shared" si="22"/>
        <v>108535837.01999998</v>
      </c>
      <c r="R91" s="69"/>
      <c r="S91" s="69"/>
      <c r="T91" s="69"/>
      <c r="U91" s="69"/>
      <c r="V91" s="69"/>
      <c r="W91" s="69"/>
      <c r="X91" s="69"/>
      <c r="Y91" s="829">
        <f t="shared" si="20"/>
        <v>3.1072383916404234</v>
      </c>
      <c r="Z91" s="69"/>
      <c r="AA91" s="69"/>
      <c r="AB91" s="69"/>
      <c r="AC91" s="69"/>
      <c r="AD91" s="69"/>
      <c r="AE91" s="69"/>
      <c r="AF91" s="69"/>
      <c r="AG91" s="69"/>
    </row>
    <row r="92" spans="1:33" ht="13.5" thickTop="1">
      <c r="A92" s="69"/>
      <c r="B92" s="69"/>
      <c r="C92" s="69"/>
      <c r="D92" s="304" t="str">
        <f>IF(MasterSheet!$A$1=1,MasterSheet!C411,MasterSheet!B411)</f>
        <v>Pozajmice i krediti iz domaćih izvora</v>
      </c>
      <c r="E92" s="356">
        <v>0</v>
      </c>
      <c r="F92" s="358">
        <v>3149671.6</v>
      </c>
      <c r="G92" s="358">
        <v>22837248.989999998</v>
      </c>
      <c r="H92" s="675">
        <v>13029973.82</v>
      </c>
      <c r="I92" s="357"/>
      <c r="J92" s="357"/>
      <c r="K92" s="357"/>
      <c r="L92" s="357"/>
      <c r="M92" s="357"/>
      <c r="N92" s="357"/>
      <c r="O92" s="357"/>
      <c r="P92" s="421"/>
      <c r="Q92" s="624">
        <f t="shared" si="22"/>
        <v>39016894.409999996</v>
      </c>
      <c r="R92" s="69"/>
      <c r="S92" s="665"/>
      <c r="T92" s="69"/>
      <c r="U92" s="69"/>
      <c r="V92" s="69"/>
      <c r="W92" s="69"/>
      <c r="X92" s="69"/>
      <c r="Y92" s="841">
        <f t="shared" si="20"/>
        <v>1.1170024165473804</v>
      </c>
      <c r="Z92" s="69"/>
      <c r="AA92" s="69"/>
      <c r="AB92" s="69"/>
      <c r="AC92" s="69"/>
      <c r="AD92" s="69"/>
      <c r="AE92" s="69"/>
      <c r="AF92" s="69"/>
      <c r="AG92" s="69"/>
    </row>
    <row r="93" spans="1:33">
      <c r="A93" s="69"/>
      <c r="B93" s="69"/>
      <c r="C93" s="69"/>
      <c r="D93" s="304" t="str">
        <f>IF(MasterSheet!$A$1=1,MasterSheet!C412,MasterSheet!B412)</f>
        <v>Pozajmice i krediti iz inostranih izvora</v>
      </c>
      <c r="E93" s="356">
        <v>35315594.670000002</v>
      </c>
      <c r="F93" s="358">
        <v>1296835.01</v>
      </c>
      <c r="G93" s="358">
        <v>1028746.35</v>
      </c>
      <c r="H93" s="357">
        <v>529782.18000000005</v>
      </c>
      <c r="I93" s="357"/>
      <c r="J93" s="357"/>
      <c r="K93" s="357"/>
      <c r="L93" s="357"/>
      <c r="M93" s="357"/>
      <c r="N93" s="357"/>
      <c r="O93" s="357"/>
      <c r="P93" s="421"/>
      <c r="Q93" s="624">
        <f>SUM(E93:P93)</f>
        <v>38170958.210000001</v>
      </c>
      <c r="R93" s="69"/>
      <c r="S93" s="69"/>
      <c r="T93" s="69"/>
      <c r="U93" s="69"/>
      <c r="V93" s="69"/>
      <c r="W93" s="69"/>
      <c r="X93" s="69"/>
      <c r="Y93" s="841">
        <f t="shared" si="20"/>
        <v>1.0927843747494992</v>
      </c>
      <c r="Z93" s="69"/>
      <c r="AA93" s="69"/>
      <c r="AB93" s="69"/>
      <c r="AC93" s="69"/>
      <c r="AD93" s="69"/>
      <c r="AE93" s="69"/>
      <c r="AF93" s="69"/>
      <c r="AG93" s="69"/>
    </row>
    <row r="94" spans="1:33">
      <c r="A94" s="69"/>
      <c r="B94" s="69"/>
      <c r="C94" s="69"/>
      <c r="D94" s="304" t="str">
        <f>IF(MasterSheet!$A$1=1,MasterSheet!C413,MasterSheet!B413)</f>
        <v>Donacije</v>
      </c>
      <c r="E94" s="356">
        <v>167742.15</v>
      </c>
      <c r="F94" s="358">
        <v>159044.29999999999</v>
      </c>
      <c r="G94" s="358">
        <v>618410.81000000006</v>
      </c>
      <c r="H94" s="357">
        <v>99206.99</v>
      </c>
      <c r="I94" s="357"/>
      <c r="J94" s="357"/>
      <c r="K94" s="357"/>
      <c r="L94" s="357"/>
      <c r="M94" s="357"/>
      <c r="N94" s="357"/>
      <c r="O94" s="357"/>
      <c r="P94" s="421"/>
      <c r="Q94" s="624">
        <f t="shared" si="22"/>
        <v>1044404.25</v>
      </c>
      <c r="R94" s="69"/>
      <c r="S94" s="69"/>
      <c r="T94" s="69"/>
      <c r="U94" s="69"/>
      <c r="V94" s="69"/>
      <c r="W94" s="69"/>
      <c r="X94" s="69"/>
      <c r="Y94" s="841">
        <f t="shared" si="20"/>
        <v>2.9899921271113655E-2</v>
      </c>
      <c r="Z94" s="69"/>
      <c r="AA94" s="69"/>
      <c r="AB94" s="69"/>
      <c r="AC94" s="69"/>
      <c r="AD94" s="69"/>
      <c r="AE94" s="69"/>
      <c r="AF94" s="69"/>
      <c r="AG94" s="69"/>
    </row>
    <row r="95" spans="1:33">
      <c r="A95" s="69"/>
      <c r="B95" s="69"/>
      <c r="C95" s="69"/>
      <c r="D95" s="304" t="str">
        <f>IF(MasterSheet!$A$1=1,MasterSheet!C414,MasterSheet!B414)</f>
        <v>Prihodi od privatizacije</v>
      </c>
      <c r="E95" s="356">
        <v>10542.3</v>
      </c>
      <c r="F95" s="358">
        <v>34351.879999999997</v>
      </c>
      <c r="G95" s="358">
        <v>12933.29</v>
      </c>
      <c r="H95" s="357">
        <v>106428.38</v>
      </c>
      <c r="I95" s="357"/>
      <c r="J95" s="357"/>
      <c r="K95" s="357"/>
      <c r="L95" s="357"/>
      <c r="M95" s="357"/>
      <c r="N95" s="357"/>
      <c r="O95" s="357"/>
      <c r="P95" s="421"/>
      <c r="Q95" s="624">
        <f t="shared" si="22"/>
        <v>164255.85</v>
      </c>
      <c r="R95" s="69"/>
      <c r="S95" s="69"/>
      <c r="T95" s="69"/>
      <c r="U95" s="69"/>
      <c r="V95" s="69"/>
      <c r="W95" s="69"/>
      <c r="X95" s="69"/>
      <c r="Y95" s="841">
        <f t="shared" si="20"/>
        <v>4.7024291440022912E-3</v>
      </c>
      <c r="Z95" s="69"/>
      <c r="AA95" s="69"/>
      <c r="AB95" s="69"/>
      <c r="AC95" s="69"/>
      <c r="AD95" s="69"/>
      <c r="AE95" s="69"/>
      <c r="AF95" s="69"/>
      <c r="AG95" s="69"/>
    </row>
    <row r="96" spans="1:33" ht="13.5" thickBot="1">
      <c r="A96" s="69"/>
      <c r="B96" s="69"/>
      <c r="C96" s="69"/>
      <c r="D96" s="386" t="str">
        <f>IF(MasterSheet!$A$1=1,MasterSheet!C415,MasterSheet!B415)</f>
        <v>Povećanje/smanjenje depozita</v>
      </c>
      <c r="E96" s="371">
        <f>-E90-SUM(E92:E95)</f>
        <v>6898589.7199999988</v>
      </c>
      <c r="F96" s="373">
        <f t="shared" ref="F96:P96" si="31">-F90-SUM(F92:F95)</f>
        <v>18205161.459999997</v>
      </c>
      <c r="G96" s="373">
        <f t="shared" si="31"/>
        <v>326365.97999998182</v>
      </c>
      <c r="H96" s="372">
        <f t="shared" si="31"/>
        <v>4709207.1400000267</v>
      </c>
      <c r="I96" s="372">
        <f t="shared" si="31"/>
        <v>0</v>
      </c>
      <c r="J96" s="372">
        <f t="shared" si="31"/>
        <v>0</v>
      </c>
      <c r="K96" s="372">
        <f t="shared" si="31"/>
        <v>0</v>
      </c>
      <c r="L96" s="372">
        <f t="shared" si="31"/>
        <v>0</v>
      </c>
      <c r="M96" s="372">
        <f t="shared" si="31"/>
        <v>0</v>
      </c>
      <c r="N96" s="372">
        <f t="shared" si="31"/>
        <v>0</v>
      </c>
      <c r="O96" s="372">
        <f t="shared" si="31"/>
        <v>0</v>
      </c>
      <c r="P96" s="372">
        <f t="shared" si="31"/>
        <v>0</v>
      </c>
      <c r="Q96" s="625">
        <f t="shared" si="22"/>
        <v>30139324.300000004</v>
      </c>
      <c r="R96" s="382"/>
      <c r="S96" s="69"/>
      <c r="T96" s="69"/>
      <c r="U96" s="69"/>
      <c r="V96" s="69"/>
      <c r="W96" s="69"/>
      <c r="X96" s="69"/>
      <c r="Y96" s="846">
        <f t="shared" si="20"/>
        <v>0.86284924992842837</v>
      </c>
      <c r="Z96" s="69"/>
      <c r="AA96" s="69"/>
      <c r="AB96" s="69"/>
      <c r="AC96" s="69"/>
      <c r="AD96" s="69"/>
      <c r="AE96" s="69"/>
      <c r="AF96" s="69"/>
      <c r="AG96" s="69"/>
    </row>
    <row r="97" spans="1:33" ht="13.5" thickTop="1">
      <c r="A97" s="69"/>
      <c r="B97" s="69"/>
      <c r="C97" s="69"/>
      <c r="D97" s="381" t="str">
        <f>IF(MasterSheet!$A$1=1,MasterSheet!C416,MasterSheet!B416)</f>
        <v>Izvor: Ministarstvo finansija Crne Gore</v>
      </c>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row>
    <row r="154" spans="1:33">
      <c r="A154" s="69"/>
      <c r="B154" s="69"/>
      <c r="C154" s="69"/>
      <c r="D154" s="69"/>
      <c r="E154" s="69"/>
      <c r="F154" s="69"/>
      <c r="G154" s="69"/>
      <c r="H154" s="69"/>
      <c r="I154" s="69"/>
      <c r="J154" s="69"/>
      <c r="K154" s="69"/>
      <c r="L154" s="69"/>
      <c r="M154" s="69"/>
      <c r="N154" s="69"/>
      <c r="O154" s="69"/>
      <c r="P154" s="69"/>
      <c r="Q154" s="69"/>
      <c r="R154" s="69"/>
      <c r="S154" s="69"/>
    </row>
  </sheetData>
  <sheetProtection formatCells="0" formatColumns="0" formatRows="0" sort="0" autoFilter="0" pivotTables="0"/>
  <mergeCells count="5">
    <mergeCell ref="E8:Q8"/>
    <mergeCell ref="E9:Q9"/>
    <mergeCell ref="E14:Q14"/>
    <mergeCell ref="D17:D18"/>
    <mergeCell ref="E17:Y17"/>
  </mergeCells>
  <printOptions horizontalCentered="1" verticalCentered="1"/>
  <pageMargins left="0.70866141732283472" right="0.70866141732283472" top="0.74803149606299213" bottom="0.74803149606299213" header="0.31496062992125984" footer="0.31496062992125984"/>
  <pageSetup scale="33" orientation="portrait" r:id="rId1"/>
  <drawing r:id="rId2"/>
  <legacyDrawing r:id="rId3"/>
</worksheet>
</file>

<file path=xl/worksheets/sheet13.xml><?xml version="1.0" encoding="utf-8"?>
<worksheet xmlns="http://schemas.openxmlformats.org/spreadsheetml/2006/main" xmlns:r="http://schemas.openxmlformats.org/officeDocument/2006/relationships">
  <sheetPr codeName="Sheet8">
    <pageSetUpPr fitToPage="1"/>
  </sheetPr>
  <dimension ref="A1:IM822"/>
  <sheetViews>
    <sheetView topLeftCell="A22" workbookViewId="0">
      <selection activeCell="I45" sqref="I45"/>
    </sheetView>
  </sheetViews>
  <sheetFormatPr defaultRowHeight="13.5"/>
  <cols>
    <col min="2" max="2" width="10.42578125" customWidth="1"/>
    <col min="3" max="3" width="9.140625" customWidth="1"/>
    <col min="4" max="4" width="51.140625" customWidth="1"/>
    <col min="5" max="22" width="8.7109375" customWidth="1"/>
    <col min="23" max="23" width="10.7109375" customWidth="1"/>
    <col min="24" max="24" width="8.85546875" customWidth="1"/>
    <col min="25" max="25" width="10.7109375" customWidth="1"/>
    <col min="26" max="26" width="9.42578125" customWidth="1"/>
    <col min="27" max="27" width="10.7109375" customWidth="1"/>
    <col min="28" max="28" width="9.28515625" customWidth="1"/>
    <col min="29" max="53" width="10.7109375" customWidth="1"/>
    <col min="54" max="54" width="13.85546875" style="13" customWidth="1"/>
    <col min="55" max="56" width="48.28515625" customWidth="1"/>
    <col min="57" max="132" width="9.140625" customWidth="1"/>
    <col min="133" max="133" width="12.7109375" customWidth="1"/>
    <col min="134" max="134" width="11.85546875" customWidth="1"/>
    <col min="135" max="140" width="9.140625" customWidth="1"/>
    <col min="141" max="141" width="9.140625" hidden="1" customWidth="1"/>
    <col min="142" max="142" width="10" hidden="1" customWidth="1"/>
    <col min="143" max="147" width="9.140625" hidden="1" customWidth="1"/>
    <col min="148" max="181" width="9.140625" customWidth="1"/>
    <col min="183" max="183" width="11" bestFit="1" customWidth="1"/>
    <col min="184" max="184" width="17.42578125" bestFit="1" customWidth="1"/>
    <col min="186" max="188" width="9.140625" hidden="1" customWidth="1"/>
    <col min="189" max="189" width="17.42578125" style="14" hidden="1" customWidth="1"/>
    <col min="190" max="190" width="9.140625" hidden="1" customWidth="1"/>
    <col min="191" max="191" width="11.5703125" hidden="1" customWidth="1"/>
    <col min="192" max="193" width="9.140625" hidden="1" customWidth="1"/>
    <col min="194" max="204" width="0" hidden="1" customWidth="1"/>
    <col min="207" max="207" width="0" hidden="1" customWidth="1"/>
  </cols>
  <sheetData>
    <row r="1" spans="1:247">
      <c r="A1" s="72"/>
      <c r="B1" s="72"/>
      <c r="C1" s="72">
        <v>0</v>
      </c>
      <c r="D1" s="72"/>
      <c r="E1" s="72"/>
      <c r="F1" s="72"/>
      <c r="G1" s="72"/>
      <c r="H1" s="72"/>
      <c r="I1" s="72"/>
      <c r="J1" s="72"/>
      <c r="K1" s="72"/>
      <c r="L1" s="72"/>
      <c r="M1" s="72"/>
      <c r="N1" s="72"/>
      <c r="O1" s="963"/>
      <c r="P1" s="963"/>
      <c r="Q1" s="72"/>
      <c r="R1" s="72"/>
      <c r="S1" s="72"/>
      <c r="T1" s="72"/>
      <c r="U1" s="72"/>
      <c r="V1" s="72"/>
      <c r="W1" s="72"/>
      <c r="X1" s="72"/>
      <c r="Y1" s="72"/>
      <c r="Z1" s="72"/>
      <c r="AA1" s="72"/>
      <c r="AB1" s="72"/>
      <c r="AC1" s="72"/>
      <c r="AD1" s="72"/>
      <c r="AE1" s="72"/>
      <c r="AF1" s="72"/>
      <c r="AG1" s="72"/>
      <c r="AH1" s="72"/>
      <c r="AI1" s="72"/>
      <c r="AJ1" s="72"/>
      <c r="AK1" s="72"/>
      <c r="BB1"/>
      <c r="BD1" s="13"/>
      <c r="GG1"/>
      <c r="GI1" s="14"/>
    </row>
    <row r="2" spans="1:247" ht="15" customHeight="1">
      <c r="A2" s="72"/>
      <c r="B2" s="72"/>
      <c r="C2" s="72"/>
      <c r="D2" s="212"/>
      <c r="E2" s="213"/>
      <c r="F2" s="214"/>
      <c r="G2" s="214"/>
      <c r="H2" s="214"/>
      <c r="I2" s="214"/>
      <c r="J2" s="214"/>
      <c r="K2" s="214"/>
      <c r="L2" s="214"/>
      <c r="M2" s="214"/>
      <c r="N2" s="214"/>
      <c r="O2" s="964"/>
      <c r="P2" s="964"/>
      <c r="Q2" s="214"/>
      <c r="R2" s="214"/>
      <c r="S2" s="214"/>
      <c r="T2" s="214"/>
      <c r="U2" s="214"/>
      <c r="V2" s="214"/>
      <c r="W2" s="214"/>
      <c r="X2" s="214"/>
      <c r="Y2" s="215"/>
      <c r="Z2" s="216"/>
      <c r="AA2" s="216"/>
      <c r="AB2" s="217"/>
      <c r="AC2" s="217"/>
      <c r="AD2" s="217"/>
      <c r="AE2" s="217"/>
      <c r="AF2" s="217"/>
      <c r="AG2" s="217"/>
      <c r="AH2" s="217"/>
      <c r="AI2" s="217"/>
      <c r="AJ2" s="217"/>
      <c r="AK2" s="217"/>
      <c r="AL2" s="15"/>
      <c r="AM2" s="15"/>
      <c r="AN2" s="15"/>
      <c r="AO2" s="15"/>
      <c r="AP2" s="15"/>
      <c r="AQ2" s="15"/>
      <c r="AR2" s="15"/>
      <c r="AS2" s="15"/>
      <c r="AT2" s="15"/>
      <c r="AU2" s="15"/>
      <c r="AV2" s="15"/>
      <c r="AW2" s="15"/>
      <c r="AX2" s="15"/>
      <c r="AY2" s="15"/>
      <c r="AZ2" s="15"/>
      <c r="BA2" s="15"/>
      <c r="BB2" s="15"/>
      <c r="BC2" s="15"/>
      <c r="BD2" s="13"/>
      <c r="GG2"/>
      <c r="GI2" s="14"/>
    </row>
    <row r="3" spans="1:247">
      <c r="A3" s="72"/>
      <c r="B3" s="72"/>
      <c r="C3" s="72"/>
      <c r="D3" s="72"/>
      <c r="E3" s="72"/>
      <c r="F3" s="72"/>
      <c r="G3" s="72"/>
      <c r="H3" s="72"/>
      <c r="I3" s="72"/>
      <c r="J3" s="72"/>
      <c r="K3" s="72"/>
      <c r="L3" s="72"/>
      <c r="M3" s="72"/>
      <c r="N3" s="72"/>
      <c r="O3" s="484"/>
      <c r="P3" s="484"/>
      <c r="Q3" s="72"/>
      <c r="R3" s="213"/>
      <c r="S3" s="213"/>
      <c r="T3" s="72"/>
      <c r="U3" s="72"/>
      <c r="V3" s="72"/>
      <c r="W3" s="72"/>
      <c r="X3" s="72"/>
      <c r="Y3" s="72"/>
      <c r="Z3" s="72"/>
      <c r="AA3" s="218"/>
      <c r="AB3" s="218"/>
      <c r="AC3" s="218"/>
      <c r="AD3" s="218"/>
      <c r="AE3" s="218"/>
      <c r="AF3" s="218"/>
      <c r="AG3" s="218"/>
      <c r="AH3" s="218"/>
      <c r="AI3" s="218"/>
      <c r="AJ3" s="218"/>
      <c r="AK3" s="218"/>
      <c r="AL3" s="40"/>
      <c r="AM3" s="40"/>
      <c r="AN3" s="40"/>
      <c r="AO3" s="40"/>
      <c r="AP3" s="40"/>
      <c r="AQ3" s="40"/>
      <c r="AR3" s="40"/>
      <c r="AS3" s="40"/>
      <c r="AT3" s="40"/>
      <c r="AU3" s="40"/>
      <c r="AV3" s="40"/>
      <c r="AW3" s="40"/>
      <c r="AX3" s="40"/>
      <c r="AY3" s="40"/>
      <c r="AZ3" s="40"/>
      <c r="BA3" s="40"/>
      <c r="BB3" s="40"/>
      <c r="BC3" s="40"/>
      <c r="BD3" s="13"/>
      <c r="GG3"/>
      <c r="GI3" s="16"/>
    </row>
    <row r="4" spans="1:247">
      <c r="A4" s="72"/>
      <c r="B4" s="72"/>
      <c r="C4" s="72"/>
      <c r="D4" s="72"/>
      <c r="E4" s="72"/>
      <c r="F4" s="72"/>
      <c r="G4" s="72"/>
      <c r="H4" s="72"/>
      <c r="I4" s="72"/>
      <c r="J4" s="72"/>
      <c r="K4" s="72"/>
      <c r="L4" s="72"/>
      <c r="M4" s="72"/>
      <c r="N4" s="72"/>
      <c r="O4" s="390"/>
      <c r="P4" s="485"/>
      <c r="Q4" s="72"/>
      <c r="R4" s="213"/>
      <c r="S4" s="213"/>
      <c r="T4" s="72"/>
      <c r="U4" s="72"/>
      <c r="V4" s="72"/>
      <c r="W4" s="72"/>
      <c r="X4" s="72"/>
      <c r="Y4" s="72"/>
      <c r="Z4" s="72"/>
      <c r="AA4" s="218"/>
      <c r="AB4" s="218"/>
      <c r="AC4" s="218"/>
      <c r="AD4" s="218"/>
      <c r="AE4" s="218"/>
      <c r="AF4" s="218"/>
      <c r="AG4" s="218"/>
      <c r="AH4" s="218"/>
      <c r="AI4" s="218"/>
      <c r="AJ4" s="218"/>
      <c r="AK4" s="218"/>
      <c r="AL4" s="40"/>
      <c r="AM4" s="40"/>
      <c r="AN4" s="40"/>
      <c r="AO4" s="40"/>
      <c r="AP4" s="40"/>
      <c r="AQ4" s="40"/>
      <c r="AR4" s="40"/>
      <c r="AS4" s="40"/>
      <c r="AT4" s="40"/>
      <c r="AU4" s="40"/>
      <c r="AV4" s="40"/>
      <c r="AW4" s="40"/>
      <c r="AX4" s="40"/>
      <c r="AY4" s="40"/>
      <c r="AZ4" s="246"/>
      <c r="BA4" s="246"/>
      <c r="BB4" s="246"/>
      <c r="BC4" s="246"/>
      <c r="BD4" s="50"/>
      <c r="BE4" s="466"/>
      <c r="BF4" s="466"/>
      <c r="BG4" s="466"/>
      <c r="BH4" s="466"/>
      <c r="BI4" s="466"/>
      <c r="BJ4" s="466"/>
      <c r="BK4" s="466"/>
      <c r="BL4" s="466"/>
      <c r="BM4" s="466"/>
      <c r="BN4" s="466"/>
      <c r="BO4" s="466"/>
      <c r="BP4" s="466"/>
      <c r="BQ4" s="466"/>
      <c r="BR4" s="466"/>
      <c r="BS4" s="466"/>
      <c r="BT4" s="466"/>
      <c r="BU4" s="466"/>
      <c r="BV4" s="466"/>
      <c r="BW4" s="466"/>
      <c r="BX4" s="466"/>
      <c r="BY4" s="466"/>
      <c r="BZ4" s="466"/>
      <c r="CA4" s="466"/>
      <c r="CB4" s="466"/>
      <c r="CC4" s="466"/>
      <c r="CD4" s="466"/>
      <c r="CE4" s="466"/>
      <c r="CF4" s="466"/>
      <c r="CG4" s="466"/>
      <c r="CH4" s="466"/>
      <c r="CI4" s="466"/>
      <c r="CJ4" s="466"/>
      <c r="CK4" s="466"/>
      <c r="CL4" s="466"/>
      <c r="CM4" s="466"/>
      <c r="CN4" s="466"/>
      <c r="CO4" s="466"/>
      <c r="CP4" s="466"/>
      <c r="CQ4" s="466"/>
      <c r="CR4" s="466"/>
      <c r="CS4" s="466"/>
      <c r="CT4" s="466"/>
      <c r="CU4" s="466"/>
      <c r="CV4" s="466"/>
      <c r="CW4" s="466"/>
      <c r="CX4" s="466"/>
      <c r="CY4" s="466"/>
      <c r="CZ4" s="466"/>
      <c r="DA4" s="466"/>
      <c r="DB4" s="466"/>
      <c r="DC4" s="466"/>
      <c r="DD4" s="466"/>
      <c r="DE4" s="466"/>
      <c r="DF4" s="466"/>
      <c r="DG4" s="466"/>
      <c r="DH4" s="466"/>
      <c r="DI4" s="466"/>
      <c r="DJ4" s="466"/>
      <c r="DK4" s="466"/>
      <c r="DL4" s="466"/>
      <c r="DM4" s="466"/>
      <c r="DN4" s="466"/>
      <c r="DO4" s="466"/>
      <c r="DP4" s="466"/>
      <c r="DQ4" s="466"/>
      <c r="DR4" s="466"/>
      <c r="DS4" s="466"/>
      <c r="DT4" s="466"/>
      <c r="DU4" s="466"/>
      <c r="DV4" s="466"/>
      <c r="DW4" s="466"/>
      <c r="DX4" s="466"/>
      <c r="DY4" s="466"/>
      <c r="DZ4" s="466"/>
      <c r="EA4" s="466"/>
      <c r="EB4" s="466"/>
      <c r="EC4" s="466"/>
      <c r="ED4" s="466"/>
      <c r="EE4" s="466"/>
      <c r="EF4" s="466"/>
      <c r="EG4" s="466"/>
      <c r="EH4" s="466"/>
      <c r="EI4" s="466"/>
      <c r="EJ4" s="466"/>
      <c r="EK4" s="466"/>
      <c r="EL4" s="466"/>
      <c r="EM4" s="466"/>
      <c r="EN4" s="466"/>
      <c r="EO4" s="466"/>
      <c r="EP4" s="466"/>
      <c r="EQ4" s="466"/>
      <c r="ER4" s="466"/>
      <c r="ES4" s="466"/>
      <c r="ET4" s="466"/>
      <c r="EU4" s="466"/>
      <c r="EV4" s="466"/>
      <c r="EW4" s="466"/>
      <c r="EX4" s="466"/>
      <c r="EY4" s="466"/>
      <c r="EZ4" s="466"/>
      <c r="FA4" s="466"/>
      <c r="FB4" s="466"/>
      <c r="FC4" s="466"/>
      <c r="FD4" s="466"/>
      <c r="FE4" s="466"/>
      <c r="FF4" s="466"/>
      <c r="FG4" s="466"/>
      <c r="FH4" s="466"/>
      <c r="FI4" s="466"/>
      <c r="FJ4" s="466"/>
      <c r="FK4" s="466"/>
      <c r="FL4" s="466"/>
      <c r="FM4" s="466"/>
      <c r="FN4" s="466"/>
      <c r="FO4" s="466"/>
      <c r="FP4" s="466"/>
      <c r="FQ4" s="466"/>
      <c r="FR4" s="466"/>
      <c r="FS4" s="466"/>
      <c r="FT4" s="466"/>
      <c r="FU4" s="466"/>
      <c r="FV4" s="466"/>
      <c r="FW4" s="466"/>
      <c r="FX4" s="466"/>
      <c r="FY4" s="466"/>
      <c r="FZ4" s="466"/>
      <c r="GA4" s="466"/>
      <c r="GB4" s="466"/>
      <c r="GC4" s="466"/>
      <c r="GD4" s="466"/>
      <c r="GE4" s="466"/>
      <c r="GF4" s="466"/>
      <c r="GG4" s="466"/>
      <c r="GH4" s="466"/>
      <c r="GI4" s="247"/>
      <c r="GJ4" s="466"/>
      <c r="GK4" s="466"/>
      <c r="GL4" s="466"/>
      <c r="GM4" s="466"/>
      <c r="GN4" s="466"/>
      <c r="GO4" s="466"/>
      <c r="GP4" s="466"/>
      <c r="GQ4" s="466"/>
      <c r="GR4" s="466"/>
      <c r="GS4" s="466"/>
      <c r="GT4" s="466"/>
      <c r="GU4" s="466"/>
      <c r="GV4" s="466"/>
      <c r="GW4" s="466"/>
      <c r="GX4" s="466"/>
      <c r="GY4" s="466"/>
      <c r="GZ4" s="466"/>
      <c r="HA4" s="466"/>
      <c r="HB4" s="466"/>
      <c r="HC4" s="466"/>
      <c r="HD4" s="466"/>
      <c r="HE4" s="466"/>
      <c r="HF4" s="466"/>
      <c r="HG4" s="466"/>
      <c r="HH4" s="466"/>
      <c r="HI4" s="466"/>
      <c r="HJ4" s="466"/>
      <c r="HK4" s="466"/>
      <c r="HL4" s="466"/>
      <c r="HM4" s="466"/>
      <c r="HN4" s="466"/>
      <c r="HO4" s="466"/>
      <c r="HP4" s="466"/>
      <c r="HQ4" s="466"/>
      <c r="HR4" s="466"/>
      <c r="HS4" s="466"/>
      <c r="HT4" s="466"/>
      <c r="HU4" s="466"/>
      <c r="HV4" s="466"/>
      <c r="HW4" s="466"/>
      <c r="HX4" s="466"/>
      <c r="HY4" s="466"/>
      <c r="HZ4" s="466"/>
      <c r="IA4" s="466"/>
      <c r="IB4" s="466"/>
      <c r="IC4" s="466"/>
      <c r="ID4" s="466"/>
      <c r="IE4" s="466"/>
      <c r="IF4" s="466"/>
      <c r="IG4" s="466"/>
      <c r="IH4" s="466"/>
      <c r="II4" s="466"/>
      <c r="IJ4" s="466"/>
      <c r="IK4" s="466"/>
      <c r="IL4" s="466"/>
      <c r="IM4" s="466"/>
    </row>
    <row r="5" spans="1:247">
      <c r="A5" s="72"/>
      <c r="B5" s="72"/>
      <c r="C5" s="72"/>
      <c r="D5" s="72"/>
      <c r="E5" s="72"/>
      <c r="F5" s="72"/>
      <c r="G5" s="72"/>
      <c r="H5" s="72"/>
      <c r="I5" s="72"/>
      <c r="J5" s="72"/>
      <c r="K5" s="72"/>
      <c r="L5" s="72"/>
      <c r="M5" s="72"/>
      <c r="N5" s="72"/>
      <c r="O5" s="390"/>
      <c r="P5" s="485"/>
      <c r="Q5" s="72"/>
      <c r="R5" s="213"/>
      <c r="S5" s="213"/>
      <c r="T5" s="72"/>
      <c r="U5" s="72"/>
      <c r="V5" s="72"/>
      <c r="W5" s="72"/>
      <c r="X5" s="72"/>
      <c r="Y5" s="72"/>
      <c r="Z5" s="72"/>
      <c r="AA5" s="218"/>
      <c r="AB5" s="218"/>
      <c r="AC5" s="218"/>
      <c r="AD5" s="218"/>
      <c r="AE5" s="218"/>
      <c r="AF5" s="218"/>
      <c r="AG5" s="218"/>
      <c r="AH5" s="218"/>
      <c r="AI5" s="218"/>
      <c r="AJ5" s="218"/>
      <c r="AK5" s="218"/>
      <c r="AL5" s="40"/>
      <c r="AM5" s="40"/>
      <c r="AN5" s="40"/>
      <c r="AO5" s="40"/>
      <c r="AP5" s="40"/>
      <c r="AQ5" s="40"/>
      <c r="AR5" s="40"/>
      <c r="AS5" s="40"/>
      <c r="AT5" s="40"/>
      <c r="AU5" s="40"/>
      <c r="AV5" s="40"/>
      <c r="AW5" s="40"/>
      <c r="AX5" s="40"/>
      <c r="AY5" s="40"/>
      <c r="AZ5" s="246"/>
      <c r="BA5" s="246"/>
      <c r="BB5" s="246"/>
      <c r="BC5" s="246"/>
      <c r="BD5" s="50"/>
      <c r="BE5" s="466"/>
      <c r="BF5" s="466"/>
      <c r="BG5" s="466"/>
      <c r="BH5" s="466"/>
      <c r="BI5" s="466"/>
      <c r="BJ5" s="466"/>
      <c r="BK5" s="466"/>
      <c r="BL5" s="466"/>
      <c r="BM5" s="466"/>
      <c r="BN5" s="466"/>
      <c r="BO5" s="466"/>
      <c r="BP5" s="466"/>
      <c r="BQ5" s="466"/>
      <c r="BR5" s="466"/>
      <c r="BS5" s="466"/>
      <c r="BT5" s="466"/>
      <c r="BU5" s="466"/>
      <c r="BV5" s="466"/>
      <c r="BW5" s="466"/>
      <c r="BX5" s="466"/>
      <c r="BY5" s="466"/>
      <c r="BZ5" s="466"/>
      <c r="CA5" s="466"/>
      <c r="CB5" s="466"/>
      <c r="CC5" s="466"/>
      <c r="CD5" s="466"/>
      <c r="CE5" s="466"/>
      <c r="CF5" s="466"/>
      <c r="CG5" s="466"/>
      <c r="CH5" s="466"/>
      <c r="CI5" s="466"/>
      <c r="CJ5" s="466"/>
      <c r="CK5" s="466"/>
      <c r="CL5" s="466"/>
      <c r="CM5" s="466"/>
      <c r="CN5" s="466"/>
      <c r="CO5" s="466"/>
      <c r="CP5" s="466"/>
      <c r="CQ5" s="466"/>
      <c r="CR5" s="466"/>
      <c r="CS5" s="466"/>
      <c r="CT5" s="466"/>
      <c r="CU5" s="466"/>
      <c r="CV5" s="466"/>
      <c r="CW5" s="466"/>
      <c r="CX5" s="466"/>
      <c r="CY5" s="466"/>
      <c r="CZ5" s="466"/>
      <c r="DA5" s="466"/>
      <c r="DB5" s="466"/>
      <c r="DC5" s="466"/>
      <c r="DD5" s="466"/>
      <c r="DE5" s="466"/>
      <c r="DF5" s="466"/>
      <c r="DG5" s="466"/>
      <c r="DH5" s="466"/>
      <c r="DI5" s="466"/>
      <c r="DJ5" s="466"/>
      <c r="DK5" s="466"/>
      <c r="DL5" s="466"/>
      <c r="DM5" s="466"/>
      <c r="DN5" s="466"/>
      <c r="DO5" s="466"/>
      <c r="DP5" s="466"/>
      <c r="DQ5" s="466"/>
      <c r="DR5" s="466"/>
      <c r="DS5" s="466"/>
      <c r="DT5" s="466"/>
      <c r="DU5" s="466"/>
      <c r="DV5" s="466"/>
      <c r="DW5" s="466"/>
      <c r="DX5" s="466"/>
      <c r="DY5" s="466"/>
      <c r="DZ5" s="466"/>
      <c r="EA5" s="466"/>
      <c r="EB5" s="466"/>
      <c r="EC5" s="466"/>
      <c r="ED5" s="466"/>
      <c r="EE5" s="466"/>
      <c r="EF5" s="466"/>
      <c r="EG5" s="466"/>
      <c r="EH5" s="466"/>
      <c r="EI5" s="466"/>
      <c r="EJ5" s="466"/>
      <c r="EK5" s="466"/>
      <c r="EL5" s="466"/>
      <c r="EM5" s="466"/>
      <c r="EN5" s="466"/>
      <c r="EO5" s="466"/>
      <c r="EP5" s="466"/>
      <c r="EQ5" s="466"/>
      <c r="ER5" s="466"/>
      <c r="ES5" s="466"/>
      <c r="ET5" s="466"/>
      <c r="EU5" s="466"/>
      <c r="EV5" s="466"/>
      <c r="EW5" s="466"/>
      <c r="EX5" s="466"/>
      <c r="EY5" s="466"/>
      <c r="EZ5" s="466"/>
      <c r="FA5" s="466"/>
      <c r="FB5" s="466"/>
      <c r="FC5" s="466"/>
      <c r="FD5" s="466"/>
      <c r="FE5" s="466"/>
      <c r="FF5" s="466"/>
      <c r="FG5" s="466"/>
      <c r="FH5" s="466"/>
      <c r="FI5" s="466"/>
      <c r="FJ5" s="466"/>
      <c r="FK5" s="466"/>
      <c r="FL5" s="466"/>
      <c r="FM5" s="466"/>
      <c r="FN5" s="466"/>
      <c r="FO5" s="466"/>
      <c r="FP5" s="466"/>
      <c r="FQ5" s="466"/>
      <c r="FR5" s="466"/>
      <c r="FS5" s="466"/>
      <c r="FT5" s="466"/>
      <c r="FU5" s="466"/>
      <c r="FV5" s="466"/>
      <c r="FW5" s="466"/>
      <c r="FX5" s="466"/>
      <c r="FY5" s="466"/>
      <c r="FZ5" s="466"/>
      <c r="GA5" s="466"/>
      <c r="GB5" s="466"/>
      <c r="GC5" s="466"/>
      <c r="GD5" s="466"/>
      <c r="GE5" s="466"/>
      <c r="GF5" s="466"/>
      <c r="GG5" s="466"/>
      <c r="GH5" s="466"/>
      <c r="GI5" s="247"/>
      <c r="GJ5" s="466"/>
      <c r="GK5" s="466"/>
      <c r="GL5" s="466"/>
      <c r="GM5" s="466"/>
      <c r="GN5" s="466"/>
      <c r="GO5" s="466"/>
      <c r="GP5" s="466"/>
      <c r="GQ5" s="466"/>
      <c r="GR5" s="466"/>
      <c r="GS5" s="466"/>
      <c r="GT5" s="466"/>
      <c r="GU5" s="466"/>
      <c r="GV5" s="466"/>
      <c r="GW5" s="466"/>
      <c r="GX5" s="466"/>
      <c r="GY5" s="466"/>
      <c r="GZ5" s="466"/>
      <c r="HA5" s="466"/>
      <c r="HB5" s="466"/>
      <c r="HC5" s="466"/>
      <c r="HD5" s="466"/>
      <c r="HE5" s="466"/>
      <c r="HF5" s="466"/>
      <c r="HG5" s="466"/>
      <c r="HH5" s="466"/>
      <c r="HI5" s="466"/>
      <c r="HJ5" s="466"/>
      <c r="HK5" s="466"/>
      <c r="HL5" s="466"/>
      <c r="HM5" s="466"/>
      <c r="HN5" s="466"/>
      <c r="HO5" s="466"/>
      <c r="HP5" s="466"/>
      <c r="HQ5" s="466"/>
      <c r="HR5" s="466"/>
      <c r="HS5" s="466"/>
      <c r="HT5" s="466"/>
      <c r="HU5" s="466"/>
      <c r="HV5" s="466"/>
      <c r="HW5" s="466"/>
      <c r="HX5" s="466"/>
      <c r="HY5" s="466"/>
      <c r="HZ5" s="466"/>
      <c r="IA5" s="466"/>
      <c r="IB5" s="466"/>
      <c r="IC5" s="466"/>
      <c r="ID5" s="466"/>
      <c r="IE5" s="466"/>
      <c r="IF5" s="466"/>
      <c r="IG5" s="466"/>
      <c r="IH5" s="466"/>
      <c r="II5" s="466"/>
      <c r="IJ5" s="466"/>
      <c r="IK5" s="466"/>
      <c r="IL5" s="466"/>
      <c r="IM5" s="466"/>
    </row>
    <row r="6" spans="1:247">
      <c r="A6" s="72"/>
      <c r="B6" s="72"/>
      <c r="C6" s="72"/>
      <c r="D6" s="72"/>
      <c r="E6" s="72"/>
      <c r="F6" s="72"/>
      <c r="G6" s="72"/>
      <c r="H6" s="72"/>
      <c r="I6" s="72"/>
      <c r="J6" s="72"/>
      <c r="K6" s="72"/>
      <c r="L6" s="72"/>
      <c r="M6" s="72"/>
      <c r="N6" s="72"/>
      <c r="O6" s="486"/>
      <c r="P6" s="487"/>
      <c r="Q6" s="213"/>
      <c r="R6" s="213"/>
      <c r="S6" s="213"/>
      <c r="T6" s="72"/>
      <c r="U6" s="72"/>
      <c r="V6" s="72"/>
      <c r="W6" s="72"/>
      <c r="X6" s="72"/>
      <c r="Y6" s="72"/>
      <c r="Z6" s="72"/>
      <c r="AA6" s="218"/>
      <c r="AB6" s="218"/>
      <c r="AC6" s="218"/>
      <c r="AD6" s="218"/>
      <c r="AE6" s="218"/>
      <c r="AF6" s="218"/>
      <c r="AG6" s="218"/>
      <c r="AH6" s="218"/>
      <c r="AI6" s="218"/>
      <c r="AJ6" s="218"/>
      <c r="AK6" s="218"/>
      <c r="AL6" s="40"/>
      <c r="AM6" s="40"/>
      <c r="AN6" s="40"/>
      <c r="AO6" s="40"/>
      <c r="AP6" s="40"/>
      <c r="AQ6" s="40"/>
      <c r="AR6" s="40"/>
      <c r="AS6" s="40"/>
      <c r="AT6" s="40"/>
      <c r="AU6" s="40"/>
      <c r="AV6" s="40"/>
      <c r="AW6" s="40"/>
      <c r="AX6" s="40"/>
      <c r="AY6" s="40"/>
      <c r="AZ6" s="246"/>
      <c r="BA6" s="246"/>
      <c r="BB6" s="246"/>
      <c r="BC6" s="246"/>
      <c r="BD6" s="50"/>
      <c r="BE6" s="466"/>
      <c r="BF6" s="466"/>
      <c r="BG6" s="466"/>
      <c r="BH6" s="466"/>
      <c r="BI6" s="466"/>
      <c r="BJ6" s="466"/>
      <c r="BK6" s="466"/>
      <c r="BL6" s="466"/>
      <c r="BM6" s="466"/>
      <c r="BN6" s="466"/>
      <c r="BO6" s="466"/>
      <c r="BP6" s="466"/>
      <c r="BQ6" s="466"/>
      <c r="BR6" s="466"/>
      <c r="BS6" s="466"/>
      <c r="BT6" s="466"/>
      <c r="BU6" s="466"/>
      <c r="BV6" s="466"/>
      <c r="BW6" s="466"/>
      <c r="BX6" s="466"/>
      <c r="BY6" s="466"/>
      <c r="BZ6" s="466"/>
      <c r="CA6" s="466"/>
      <c r="CB6" s="466"/>
      <c r="CC6" s="466"/>
      <c r="CD6" s="466"/>
      <c r="CE6" s="466"/>
      <c r="CF6" s="466"/>
      <c r="CG6" s="466"/>
      <c r="CH6" s="466"/>
      <c r="CI6" s="466"/>
      <c r="CJ6" s="466"/>
      <c r="CK6" s="466"/>
      <c r="CL6" s="466"/>
      <c r="CM6" s="466"/>
      <c r="CN6" s="466"/>
      <c r="CO6" s="466"/>
      <c r="CP6" s="466"/>
      <c r="CQ6" s="466"/>
      <c r="CR6" s="466"/>
      <c r="CS6" s="466"/>
      <c r="CT6" s="466"/>
      <c r="CU6" s="466"/>
      <c r="CV6" s="466"/>
      <c r="CW6" s="466"/>
      <c r="CX6" s="466"/>
      <c r="CY6" s="466"/>
      <c r="CZ6" s="466"/>
      <c r="DA6" s="466"/>
      <c r="DB6" s="466"/>
      <c r="DC6" s="466"/>
      <c r="DD6" s="466"/>
      <c r="DE6" s="466"/>
      <c r="DF6" s="466"/>
      <c r="DG6" s="466"/>
      <c r="DH6" s="466"/>
      <c r="DI6" s="466"/>
      <c r="DJ6" s="466"/>
      <c r="DK6" s="466"/>
      <c r="DL6" s="466"/>
      <c r="DM6" s="466"/>
      <c r="DN6" s="466"/>
      <c r="DO6" s="466"/>
      <c r="DP6" s="466"/>
      <c r="DQ6" s="466"/>
      <c r="DR6" s="466"/>
      <c r="DS6" s="466"/>
      <c r="DT6" s="466"/>
      <c r="DU6" s="466"/>
      <c r="DV6" s="466"/>
      <c r="DW6" s="466"/>
      <c r="DX6" s="466"/>
      <c r="DY6" s="466"/>
      <c r="DZ6" s="466"/>
      <c r="EA6" s="466"/>
      <c r="EB6" s="466"/>
      <c r="EC6" s="466"/>
      <c r="ED6" s="466"/>
      <c r="EE6" s="466"/>
      <c r="EF6" s="466"/>
      <c r="EG6" s="466"/>
      <c r="EH6" s="466"/>
      <c r="EI6" s="466"/>
      <c r="EJ6" s="466"/>
      <c r="EK6" s="466"/>
      <c r="EL6" s="466"/>
      <c r="EM6" s="466"/>
      <c r="EN6" s="466"/>
      <c r="EO6" s="466"/>
      <c r="EP6" s="466"/>
      <c r="EQ6" s="466"/>
      <c r="ER6" s="466"/>
      <c r="ES6" s="466"/>
      <c r="ET6" s="466"/>
      <c r="EU6" s="466"/>
      <c r="EV6" s="466"/>
      <c r="EW6" s="466"/>
      <c r="EX6" s="466"/>
      <c r="EY6" s="466"/>
      <c r="EZ6" s="466"/>
      <c r="FA6" s="466"/>
      <c r="FB6" s="466"/>
      <c r="FC6" s="466"/>
      <c r="FD6" s="466"/>
      <c r="FE6" s="466"/>
      <c r="FF6" s="466"/>
      <c r="FG6" s="466"/>
      <c r="FH6" s="466"/>
      <c r="FI6" s="466"/>
      <c r="FJ6" s="466"/>
      <c r="FK6" s="466"/>
      <c r="FL6" s="466"/>
      <c r="FM6" s="466"/>
      <c r="FN6" s="466"/>
      <c r="FO6" s="466"/>
      <c r="FP6" s="466"/>
      <c r="FQ6" s="466"/>
      <c r="FR6" s="466"/>
      <c r="FS6" s="466"/>
      <c r="FT6" s="466"/>
      <c r="FU6" s="466"/>
      <c r="FV6" s="466"/>
      <c r="FW6" s="466"/>
      <c r="FX6" s="466"/>
      <c r="FY6" s="466"/>
      <c r="FZ6" s="466"/>
      <c r="GA6" s="466"/>
      <c r="GB6" s="466"/>
      <c r="GC6" s="466"/>
      <c r="GD6" s="466"/>
      <c r="GE6" s="466"/>
      <c r="GF6" s="466"/>
      <c r="GG6" s="466"/>
      <c r="GH6" s="466"/>
      <c r="GI6" s="247"/>
      <c r="GJ6" s="466"/>
      <c r="GK6" s="466"/>
      <c r="GL6" s="466"/>
      <c r="GM6" s="466"/>
      <c r="GN6" s="466"/>
      <c r="GO6" s="466"/>
      <c r="GP6" s="466"/>
      <c r="GQ6" s="466"/>
      <c r="GR6" s="466"/>
      <c r="GS6" s="466"/>
      <c r="GT6" s="466"/>
      <c r="GU6" s="466"/>
      <c r="GV6" s="466"/>
      <c r="GW6" s="466"/>
      <c r="GX6" s="466"/>
      <c r="GY6" s="466"/>
      <c r="GZ6" s="466"/>
      <c r="HA6" s="466"/>
      <c r="HB6" s="466"/>
      <c r="HC6" s="466"/>
      <c r="HD6" s="466"/>
      <c r="HE6" s="466"/>
      <c r="HF6" s="466"/>
      <c r="HG6" s="466"/>
      <c r="HH6" s="466"/>
      <c r="HI6" s="466"/>
      <c r="HJ6" s="466"/>
      <c r="HK6" s="466"/>
      <c r="HL6" s="466"/>
      <c r="HM6" s="466"/>
      <c r="HN6" s="466"/>
      <c r="HO6" s="466"/>
      <c r="HP6" s="466"/>
      <c r="HQ6" s="466"/>
      <c r="HR6" s="466"/>
      <c r="HS6" s="466"/>
      <c r="HT6" s="466"/>
      <c r="HU6" s="466"/>
      <c r="HV6" s="466"/>
      <c r="HW6" s="466"/>
      <c r="HX6" s="466"/>
      <c r="HY6" s="466"/>
      <c r="HZ6" s="466"/>
      <c r="IA6" s="466"/>
      <c r="IB6" s="466"/>
      <c r="IC6" s="466"/>
      <c r="ID6" s="466"/>
      <c r="IE6" s="466"/>
      <c r="IF6" s="466"/>
      <c r="IG6" s="466"/>
      <c r="IH6" s="466"/>
      <c r="II6" s="466"/>
      <c r="IJ6" s="466"/>
      <c r="IK6" s="466"/>
      <c r="IL6" s="466"/>
      <c r="IM6" s="466"/>
    </row>
    <row r="7" spans="1:247" ht="15">
      <c r="A7" s="72"/>
      <c r="B7" s="72"/>
      <c r="C7" s="72"/>
      <c r="D7" s="72"/>
      <c r="E7" s="72"/>
      <c r="F7" s="72"/>
      <c r="G7" s="72"/>
      <c r="H7" s="72"/>
      <c r="I7" s="72"/>
      <c r="J7" s="889" t="str">
        <f>IF(MasterSheet!$A$1=1, MasterSheet!C5,MasterSheet!B5)</f>
        <v>CRNA GORA</v>
      </c>
      <c r="K7" s="889"/>
      <c r="L7" s="889"/>
      <c r="M7" s="71"/>
      <c r="N7" s="71"/>
      <c r="O7" s="72"/>
      <c r="P7" s="213"/>
      <c r="Q7" s="213"/>
      <c r="R7" s="72"/>
      <c r="S7" s="72"/>
      <c r="T7" s="72"/>
      <c r="U7" s="72"/>
      <c r="V7" s="72"/>
      <c r="W7" s="72"/>
      <c r="X7" s="72"/>
      <c r="Y7" s="218"/>
      <c r="Z7" s="218"/>
      <c r="AA7" s="218"/>
      <c r="AB7" s="218"/>
      <c r="AC7" s="218"/>
      <c r="AD7" s="218"/>
      <c r="AE7" s="218"/>
      <c r="AF7" s="218"/>
      <c r="AG7" s="218"/>
      <c r="AH7" s="218"/>
      <c r="AI7" s="218"/>
      <c r="AJ7" s="40"/>
      <c r="AK7" s="40"/>
      <c r="AL7" s="40"/>
      <c r="AM7" s="40"/>
      <c r="AN7" s="40"/>
      <c r="AO7" s="40"/>
      <c r="AP7" s="40"/>
      <c r="AQ7" s="40"/>
      <c r="AR7" s="40"/>
      <c r="AS7" s="40"/>
      <c r="AT7" s="40"/>
      <c r="AU7" s="40"/>
      <c r="AV7" s="40"/>
      <c r="AW7" s="40"/>
      <c r="AX7" s="246"/>
      <c r="AY7" s="246"/>
      <c r="AZ7" s="246"/>
      <c r="BA7" s="246"/>
      <c r="BB7" s="50"/>
      <c r="BC7" s="466"/>
      <c r="BD7" s="466"/>
      <c r="BE7" s="466"/>
      <c r="BF7" s="466"/>
      <c r="BG7" s="466"/>
      <c r="BH7" s="466"/>
      <c r="BI7" s="466"/>
      <c r="BJ7" s="466"/>
      <c r="BK7" s="466"/>
      <c r="BL7" s="466"/>
      <c r="BM7" s="466"/>
      <c r="BN7" s="466"/>
      <c r="BO7" s="466"/>
      <c r="BP7" s="466"/>
      <c r="BQ7" s="466"/>
      <c r="BR7" s="466"/>
      <c r="BS7" s="466"/>
      <c r="BT7" s="466"/>
      <c r="BU7" s="466"/>
      <c r="BV7" s="466"/>
      <c r="BW7" s="466"/>
      <c r="BX7" s="466"/>
      <c r="BY7" s="466"/>
      <c r="BZ7" s="466"/>
      <c r="CA7" s="466"/>
      <c r="CB7" s="466"/>
      <c r="CC7" s="466"/>
      <c r="CD7" s="466"/>
      <c r="CE7" s="466"/>
      <c r="CF7" s="466"/>
      <c r="CG7" s="466"/>
      <c r="CH7" s="466"/>
      <c r="CI7" s="466"/>
      <c r="CJ7" s="466"/>
      <c r="CK7" s="466"/>
      <c r="CL7" s="466"/>
      <c r="CM7" s="466"/>
      <c r="CN7" s="466"/>
      <c r="CO7" s="466"/>
      <c r="CP7" s="466"/>
      <c r="CQ7" s="466"/>
      <c r="CR7" s="466"/>
      <c r="CS7" s="466"/>
      <c r="CT7" s="466"/>
      <c r="CU7" s="466"/>
      <c r="CV7" s="466"/>
      <c r="CW7" s="466"/>
      <c r="CX7" s="466"/>
      <c r="CY7" s="466"/>
      <c r="CZ7" s="466"/>
      <c r="DA7" s="466"/>
      <c r="DB7" s="466"/>
      <c r="DC7" s="466"/>
      <c r="DD7" s="466"/>
      <c r="DE7" s="466"/>
      <c r="DF7" s="466"/>
      <c r="DG7" s="466"/>
      <c r="DH7" s="466"/>
      <c r="DI7" s="466"/>
      <c r="DJ7" s="466"/>
      <c r="DK7" s="466"/>
      <c r="DL7" s="466"/>
      <c r="DM7" s="466"/>
      <c r="DN7" s="466"/>
      <c r="DO7" s="466"/>
      <c r="DP7" s="466"/>
      <c r="DQ7" s="466"/>
      <c r="DR7" s="466"/>
      <c r="DS7" s="466"/>
      <c r="DT7" s="466"/>
      <c r="DU7" s="466"/>
      <c r="DV7" s="466"/>
      <c r="DW7" s="466"/>
      <c r="DX7" s="466"/>
      <c r="DY7" s="466"/>
      <c r="DZ7" s="466"/>
      <c r="EA7" s="466"/>
      <c r="EB7" s="466"/>
      <c r="EC7" s="466"/>
      <c r="ED7" s="466"/>
      <c r="EE7" s="466"/>
      <c r="EF7" s="466"/>
      <c r="EG7" s="466"/>
      <c r="EH7" s="466"/>
      <c r="EI7" s="466"/>
      <c r="EJ7" s="466"/>
      <c r="EK7" s="466"/>
      <c r="EL7" s="466"/>
      <c r="EM7" s="466"/>
      <c r="EN7" s="466"/>
      <c r="EO7" s="466"/>
      <c r="EP7" s="466"/>
      <c r="EQ7" s="466"/>
      <c r="ER7" s="466"/>
      <c r="ES7" s="466"/>
      <c r="ET7" s="466"/>
      <c r="EU7" s="466"/>
      <c r="EV7" s="466"/>
      <c r="EW7" s="466"/>
      <c r="EX7" s="466"/>
      <c r="EY7" s="466"/>
      <c r="EZ7" s="466"/>
      <c r="FA7" s="466"/>
      <c r="FB7" s="466"/>
      <c r="FC7" s="466"/>
      <c r="FD7" s="466"/>
      <c r="FE7" s="466"/>
      <c r="FF7" s="466"/>
      <c r="FG7" s="466"/>
      <c r="FH7" s="466"/>
      <c r="FI7" s="466"/>
      <c r="FJ7" s="466"/>
      <c r="FK7" s="466"/>
      <c r="FL7" s="466"/>
      <c r="FM7" s="466"/>
      <c r="FN7" s="466"/>
      <c r="FO7" s="466"/>
      <c r="FP7" s="466"/>
      <c r="FQ7" s="466"/>
      <c r="FR7" s="466"/>
      <c r="FS7" s="466"/>
      <c r="FT7" s="466"/>
      <c r="FU7" s="466"/>
      <c r="FV7" s="466"/>
      <c r="FW7" s="466"/>
      <c r="FX7" s="466"/>
      <c r="FY7" s="466"/>
      <c r="FZ7" s="466"/>
      <c r="GA7" s="466"/>
      <c r="GB7" s="466"/>
      <c r="GC7" s="466"/>
      <c r="GD7" s="466"/>
      <c r="GE7" s="466"/>
      <c r="GF7" s="466"/>
      <c r="GG7" s="247"/>
      <c r="GH7" s="466"/>
      <c r="GI7" s="466"/>
      <c r="GJ7" s="466"/>
      <c r="GK7" s="466"/>
      <c r="GL7" s="466"/>
      <c r="GM7" s="466"/>
      <c r="GN7" s="466"/>
      <c r="GO7" s="466"/>
      <c r="GP7" s="466"/>
      <c r="GQ7" s="466"/>
      <c r="GR7" s="466"/>
      <c r="GS7" s="466"/>
      <c r="GT7" s="466"/>
      <c r="GU7" s="466"/>
      <c r="GV7" s="466"/>
      <c r="GW7" s="466"/>
      <c r="GX7" s="466"/>
      <c r="GY7" s="466"/>
      <c r="GZ7" s="466"/>
      <c r="HA7" s="466"/>
      <c r="HB7" s="466"/>
      <c r="HC7" s="466"/>
      <c r="HD7" s="466"/>
      <c r="HE7" s="466"/>
      <c r="HF7" s="466"/>
      <c r="HG7" s="466"/>
      <c r="HH7" s="466"/>
      <c r="HI7" s="466"/>
      <c r="HJ7" s="466"/>
      <c r="HK7" s="466"/>
      <c r="HL7" s="466"/>
      <c r="HM7" s="466"/>
      <c r="HN7" s="466"/>
      <c r="HO7" s="466"/>
      <c r="HP7" s="466"/>
      <c r="HQ7" s="466"/>
      <c r="HR7" s="466"/>
      <c r="HS7" s="466"/>
      <c r="HT7" s="466"/>
      <c r="HU7" s="466"/>
      <c r="HV7" s="466"/>
      <c r="HW7" s="466"/>
      <c r="HX7" s="466"/>
      <c r="HY7" s="466"/>
      <c r="HZ7" s="466"/>
      <c r="IA7" s="466"/>
      <c r="IB7" s="466"/>
      <c r="IC7" s="466"/>
      <c r="ID7" s="466"/>
      <c r="IE7" s="466"/>
      <c r="IF7" s="466"/>
      <c r="IG7" s="466"/>
      <c r="IH7" s="466"/>
      <c r="II7" s="466"/>
      <c r="IJ7" s="466"/>
      <c r="IK7" s="466"/>
    </row>
    <row r="8" spans="1:247" ht="15">
      <c r="A8" s="72"/>
      <c r="B8" s="72"/>
      <c r="C8" s="72"/>
      <c r="D8" s="72"/>
      <c r="E8" s="72"/>
      <c r="F8" s="72"/>
      <c r="G8" s="72"/>
      <c r="H8" s="72"/>
      <c r="I8" s="889" t="str">
        <f>IF(MasterSheet!$A$1=1,MasterSheet!C6,MasterSheet!B6)</f>
        <v>MINISTARSTVO FINANSIJA</v>
      </c>
      <c r="J8" s="889"/>
      <c r="K8" s="889"/>
      <c r="L8" s="889"/>
      <c r="M8" s="889"/>
      <c r="N8" s="76"/>
      <c r="O8" s="72"/>
      <c r="P8" s="213"/>
      <c r="Q8" s="213"/>
      <c r="R8" s="72"/>
      <c r="S8" s="72"/>
      <c r="T8" s="72"/>
      <c r="U8" s="72"/>
      <c r="V8" s="72"/>
      <c r="W8" s="72"/>
      <c r="X8" s="72"/>
      <c r="Y8" s="218"/>
      <c r="Z8" s="218"/>
      <c r="AA8" s="218"/>
      <c r="AB8" s="218"/>
      <c r="AC8" s="218"/>
      <c r="AD8" s="218"/>
      <c r="AE8" s="218"/>
      <c r="AF8" s="218"/>
      <c r="AG8" s="218"/>
      <c r="AH8" s="218"/>
      <c r="AI8" s="218"/>
      <c r="AJ8" s="40"/>
      <c r="AK8" s="40"/>
      <c r="AL8" s="40"/>
      <c r="AM8" s="40"/>
      <c r="AN8" s="40"/>
      <c r="AO8" s="40"/>
      <c r="AP8" s="40"/>
      <c r="AQ8" s="40"/>
      <c r="AR8" s="40"/>
      <c r="AS8" s="40"/>
      <c r="AT8" s="40"/>
      <c r="AU8" s="40"/>
      <c r="AV8" s="40"/>
      <c r="AW8" s="40"/>
      <c r="AX8" s="246"/>
      <c r="AY8" s="246"/>
      <c r="AZ8" s="246"/>
      <c r="BA8" s="246"/>
      <c r="BB8" s="50"/>
      <c r="BC8" s="466"/>
      <c r="BD8" s="466"/>
      <c r="BE8" s="466"/>
      <c r="BF8" s="466"/>
      <c r="BG8" s="466"/>
      <c r="BH8" s="466"/>
      <c r="BI8" s="466"/>
      <c r="BJ8" s="466"/>
      <c r="BK8" s="466"/>
      <c r="BL8" s="466"/>
      <c r="BM8" s="466"/>
      <c r="BN8" s="466"/>
      <c r="BO8" s="466"/>
      <c r="BP8" s="466"/>
      <c r="BQ8" s="466"/>
      <c r="BR8" s="466"/>
      <c r="BS8" s="466"/>
      <c r="BT8" s="466"/>
      <c r="BU8" s="466"/>
      <c r="BV8" s="466"/>
      <c r="BW8" s="466"/>
      <c r="BX8" s="466"/>
      <c r="BY8" s="466"/>
      <c r="BZ8" s="466"/>
      <c r="CA8" s="466"/>
      <c r="CB8" s="466"/>
      <c r="CC8" s="466"/>
      <c r="CD8" s="466"/>
      <c r="CE8" s="466"/>
      <c r="CF8" s="466"/>
      <c r="CG8" s="466"/>
      <c r="CH8" s="466"/>
      <c r="CI8" s="466"/>
      <c r="CJ8" s="466"/>
      <c r="CK8" s="466"/>
      <c r="CL8" s="466"/>
      <c r="CM8" s="466"/>
      <c r="CN8" s="466"/>
      <c r="CO8" s="466"/>
      <c r="CP8" s="466"/>
      <c r="CQ8" s="466"/>
      <c r="CR8" s="466"/>
      <c r="CS8" s="466"/>
      <c r="CT8" s="466"/>
      <c r="CU8" s="466"/>
      <c r="CV8" s="466"/>
      <c r="CW8" s="466"/>
      <c r="CX8" s="466"/>
      <c r="CY8" s="466"/>
      <c r="CZ8" s="466"/>
      <c r="DA8" s="466"/>
      <c r="DB8" s="466"/>
      <c r="DC8" s="466"/>
      <c r="DD8" s="466"/>
      <c r="DE8" s="466"/>
      <c r="DF8" s="466"/>
      <c r="DG8" s="466"/>
      <c r="DH8" s="466"/>
      <c r="DI8" s="466"/>
      <c r="DJ8" s="466"/>
      <c r="DK8" s="466"/>
      <c r="DL8" s="466"/>
      <c r="DM8" s="466"/>
      <c r="DN8" s="466"/>
      <c r="DO8" s="466"/>
      <c r="DP8" s="466"/>
      <c r="DQ8" s="466"/>
      <c r="DR8" s="466"/>
      <c r="DS8" s="466"/>
      <c r="DT8" s="466"/>
      <c r="DU8" s="466"/>
      <c r="DV8" s="466"/>
      <c r="DW8" s="466"/>
      <c r="DX8" s="466"/>
      <c r="DY8" s="466"/>
      <c r="DZ8" s="466"/>
      <c r="EA8" s="466"/>
      <c r="EB8" s="466"/>
      <c r="EC8" s="466"/>
      <c r="ED8" s="466"/>
      <c r="EE8" s="466"/>
      <c r="EF8" s="466"/>
      <c r="EG8" s="466"/>
      <c r="EH8" s="466"/>
      <c r="EI8" s="466"/>
      <c r="EJ8" s="466"/>
      <c r="EK8" s="466"/>
      <c r="EL8" s="466"/>
      <c r="EM8" s="466"/>
      <c r="EN8" s="466"/>
      <c r="EO8" s="466"/>
      <c r="EP8" s="466"/>
      <c r="EQ8" s="466"/>
      <c r="ER8" s="466"/>
      <c r="ES8" s="466"/>
      <c r="ET8" s="466"/>
      <c r="EU8" s="466"/>
      <c r="EV8" s="466"/>
      <c r="EW8" s="466"/>
      <c r="EX8" s="466"/>
      <c r="EY8" s="466"/>
      <c r="EZ8" s="466"/>
      <c r="FA8" s="466"/>
      <c r="FB8" s="466"/>
      <c r="FC8" s="466"/>
      <c r="FD8" s="466"/>
      <c r="FE8" s="466"/>
      <c r="FF8" s="466"/>
      <c r="FG8" s="466"/>
      <c r="FH8" s="466"/>
      <c r="FI8" s="466"/>
      <c r="FJ8" s="466"/>
      <c r="FK8" s="466"/>
      <c r="FL8" s="466"/>
      <c r="FM8" s="466"/>
      <c r="FN8" s="466"/>
      <c r="FO8" s="466"/>
      <c r="FP8" s="466"/>
      <c r="FQ8" s="466"/>
      <c r="FR8" s="466"/>
      <c r="FS8" s="466"/>
      <c r="FT8" s="466"/>
      <c r="FU8" s="466"/>
      <c r="FV8" s="466"/>
      <c r="FW8" s="466"/>
      <c r="FX8" s="466"/>
      <c r="FY8" s="466"/>
      <c r="FZ8" s="466"/>
      <c r="GA8" s="466"/>
      <c r="GB8" s="466"/>
      <c r="GC8" s="466"/>
      <c r="GD8" s="466"/>
      <c r="GE8" s="466"/>
      <c r="GF8" s="466"/>
      <c r="GG8" s="247"/>
      <c r="GH8" s="466"/>
      <c r="GI8" s="466"/>
      <c r="GJ8" s="466"/>
      <c r="GK8" s="466"/>
      <c r="GL8" s="466"/>
      <c r="GM8" s="466"/>
      <c r="GN8" s="466"/>
      <c r="GO8" s="466"/>
      <c r="GP8" s="466"/>
      <c r="GQ8" s="466"/>
      <c r="GR8" s="466"/>
      <c r="GS8" s="466"/>
      <c r="GT8" s="466"/>
      <c r="GU8" s="466"/>
      <c r="GV8" s="466"/>
      <c r="GW8" s="466"/>
      <c r="GX8" s="466"/>
      <c r="GY8" s="466"/>
      <c r="GZ8" s="466"/>
      <c r="HA8" s="466"/>
      <c r="HB8" s="466"/>
      <c r="HC8" s="466"/>
      <c r="HD8" s="466"/>
      <c r="HE8" s="466"/>
      <c r="HF8" s="466"/>
      <c r="HG8" s="466"/>
      <c r="HH8" s="466"/>
      <c r="HI8" s="466"/>
      <c r="HJ8" s="466"/>
      <c r="HK8" s="466"/>
      <c r="HL8" s="466"/>
      <c r="HM8" s="466"/>
      <c r="HN8" s="466"/>
      <c r="HO8" s="466"/>
      <c r="HP8" s="466"/>
      <c r="HQ8" s="466"/>
      <c r="HR8" s="466"/>
      <c r="HS8" s="466"/>
      <c r="HT8" s="466"/>
      <c r="HU8" s="466"/>
      <c r="HV8" s="466"/>
      <c r="HW8" s="466"/>
      <c r="HX8" s="466"/>
      <c r="HY8" s="466"/>
      <c r="HZ8" s="466"/>
      <c r="IA8" s="466"/>
      <c r="IB8" s="466"/>
      <c r="IC8" s="466"/>
      <c r="ID8" s="466"/>
      <c r="IE8" s="466"/>
      <c r="IF8" s="466"/>
      <c r="IG8" s="466"/>
      <c r="IH8" s="466"/>
      <c r="II8" s="466"/>
      <c r="IJ8" s="466"/>
      <c r="IK8" s="466"/>
    </row>
    <row r="9" spans="1:247" ht="15">
      <c r="A9" s="72"/>
      <c r="B9" s="72"/>
      <c r="C9" s="72"/>
      <c r="D9" s="213"/>
      <c r="E9" s="72"/>
      <c r="F9" s="72"/>
      <c r="G9" s="72"/>
      <c r="H9" s="72"/>
      <c r="I9" s="72"/>
      <c r="J9" s="71"/>
      <c r="K9" s="71"/>
      <c r="L9" s="71"/>
      <c r="M9" s="71"/>
      <c r="N9" s="71"/>
      <c r="O9" s="72"/>
      <c r="P9" s="72"/>
      <c r="Q9" s="72"/>
      <c r="R9" s="72"/>
      <c r="S9" s="72"/>
      <c r="T9" s="72"/>
      <c r="U9" s="72"/>
      <c r="V9" s="72"/>
      <c r="W9" s="72"/>
      <c r="X9" s="72"/>
      <c r="Y9" s="218"/>
      <c r="Z9" s="218"/>
      <c r="AA9" s="218"/>
      <c r="AB9" s="218"/>
      <c r="AC9" s="218"/>
      <c r="AD9" s="218"/>
      <c r="AE9" s="218"/>
      <c r="AF9" s="218"/>
      <c r="AG9" s="218"/>
      <c r="AH9" s="218"/>
      <c r="AI9" s="218"/>
      <c r="AJ9" s="40"/>
      <c r="AK9" s="40"/>
      <c r="AL9" s="40"/>
      <c r="AM9" s="40"/>
      <c r="AN9" s="40"/>
      <c r="AO9" s="40"/>
      <c r="AP9" s="40"/>
      <c r="AQ9" s="40"/>
      <c r="AR9" s="40"/>
      <c r="AS9" s="40"/>
      <c r="AT9" s="40"/>
      <c r="AU9" s="40"/>
      <c r="AV9" s="40"/>
      <c r="AW9" s="40"/>
      <c r="AX9" s="246"/>
      <c r="AY9" s="246"/>
      <c r="AZ9" s="246"/>
      <c r="BA9" s="246"/>
      <c r="BB9" s="50"/>
      <c r="BC9" s="466"/>
      <c r="BD9" s="466"/>
      <c r="BE9" s="466"/>
      <c r="BF9" s="466"/>
      <c r="BG9" s="466"/>
      <c r="BH9" s="466"/>
      <c r="BI9" s="466"/>
      <c r="BJ9" s="466"/>
      <c r="BK9" s="466"/>
      <c r="BL9" s="466"/>
      <c r="BM9" s="466"/>
      <c r="BN9" s="466"/>
      <c r="BO9" s="466"/>
      <c r="BP9" s="466"/>
      <c r="BQ9" s="466"/>
      <c r="BR9" s="466"/>
      <c r="BS9" s="466"/>
      <c r="BT9" s="466"/>
      <c r="BU9" s="466"/>
      <c r="BV9" s="466"/>
      <c r="BW9" s="466"/>
      <c r="BX9" s="466"/>
      <c r="BY9" s="466"/>
      <c r="BZ9" s="466"/>
      <c r="CA9" s="466"/>
      <c r="CB9" s="466"/>
      <c r="CC9" s="466"/>
      <c r="CD9" s="466"/>
      <c r="CE9" s="466"/>
      <c r="CF9" s="466"/>
      <c r="CG9" s="466"/>
      <c r="CH9" s="466"/>
      <c r="CI9" s="466"/>
      <c r="CJ9" s="466"/>
      <c r="CK9" s="466"/>
      <c r="CL9" s="466"/>
      <c r="CM9" s="466"/>
      <c r="CN9" s="466"/>
      <c r="CO9" s="466"/>
      <c r="CP9" s="466"/>
      <c r="CQ9" s="466"/>
      <c r="CR9" s="466"/>
      <c r="CS9" s="466"/>
      <c r="CT9" s="466"/>
      <c r="CU9" s="466"/>
      <c r="CV9" s="466"/>
      <c r="CW9" s="466"/>
      <c r="CX9" s="466"/>
      <c r="CY9" s="466"/>
      <c r="CZ9" s="466"/>
      <c r="DA9" s="466"/>
      <c r="DB9" s="466"/>
      <c r="DC9" s="466"/>
      <c r="DD9" s="466"/>
      <c r="DE9" s="466"/>
      <c r="DF9" s="466"/>
      <c r="DG9" s="466"/>
      <c r="DH9" s="466"/>
      <c r="DI9" s="466"/>
      <c r="DJ9" s="466"/>
      <c r="DK9" s="466"/>
      <c r="DL9" s="466"/>
      <c r="DM9" s="466"/>
      <c r="DN9" s="466"/>
      <c r="DO9" s="466"/>
      <c r="DP9" s="466"/>
      <c r="DQ9" s="466"/>
      <c r="DR9" s="466"/>
      <c r="DS9" s="466"/>
      <c r="DT9" s="466"/>
      <c r="DU9" s="466"/>
      <c r="DV9" s="466"/>
      <c r="DW9" s="466"/>
      <c r="DX9" s="466"/>
      <c r="DY9" s="466"/>
      <c r="DZ9" s="466"/>
      <c r="EA9" s="466"/>
      <c r="EB9" s="466"/>
      <c r="EC9" s="466"/>
      <c r="ED9" s="466"/>
      <c r="EE9" s="466"/>
      <c r="EF9" s="466"/>
      <c r="EG9" s="466"/>
      <c r="EH9" s="466"/>
      <c r="EI9" s="466"/>
      <c r="EJ9" s="466"/>
      <c r="EK9" s="466"/>
      <c r="EL9" s="466"/>
      <c r="EM9" s="466"/>
      <c r="EN9" s="466"/>
      <c r="EO9" s="466"/>
      <c r="EP9" s="466"/>
      <c r="EQ9" s="466"/>
      <c r="ER9" s="466"/>
      <c r="ES9" s="466"/>
      <c r="ET9" s="466"/>
      <c r="EU9" s="466"/>
      <c r="EV9" s="466"/>
      <c r="EW9" s="466"/>
      <c r="EX9" s="466"/>
      <c r="EY9" s="466"/>
      <c r="EZ9" s="466"/>
      <c r="FA9" s="466"/>
      <c r="FB9" s="466"/>
      <c r="FC9" s="466"/>
      <c r="FD9" s="466"/>
      <c r="FE9" s="466"/>
      <c r="FF9" s="466"/>
      <c r="FG9" s="466"/>
      <c r="FH9" s="466"/>
      <c r="FI9" s="466"/>
      <c r="FJ9" s="466"/>
      <c r="FK9" s="466"/>
      <c r="FL9" s="466"/>
      <c r="FM9" s="466"/>
      <c r="FN9" s="466"/>
      <c r="FO9" s="466"/>
      <c r="FP9" s="466"/>
      <c r="FQ9" s="466"/>
      <c r="FR9" s="466"/>
      <c r="FS9" s="466"/>
      <c r="FT9" s="466"/>
      <c r="FU9" s="466"/>
      <c r="FV9" s="466"/>
      <c r="FW9" s="466"/>
      <c r="FX9" s="466"/>
      <c r="FY9" s="466"/>
      <c r="FZ9" s="466"/>
      <c r="GA9" s="466"/>
      <c r="GB9" s="466"/>
      <c r="GC9" s="466"/>
      <c r="GD9" s="466"/>
      <c r="GE9" s="466"/>
      <c r="GF9" s="466"/>
      <c r="GG9" s="247"/>
      <c r="GH9" s="466"/>
      <c r="GI9" s="466"/>
      <c r="GJ9" s="466"/>
      <c r="GK9" s="466"/>
      <c r="GL9" s="466"/>
      <c r="GM9" s="466"/>
      <c r="GN9" s="466"/>
      <c r="GO9" s="466"/>
      <c r="GP9" s="466"/>
      <c r="GQ9" s="466"/>
      <c r="GR9" s="466"/>
      <c r="GS9" s="466"/>
      <c r="GT9" s="466"/>
      <c r="GU9" s="466"/>
      <c r="GV9" s="466"/>
      <c r="GW9" s="466"/>
      <c r="GX9" s="466"/>
      <c r="GY9" s="466"/>
      <c r="GZ9" s="466"/>
      <c r="HA9" s="466"/>
      <c r="HB9" s="466"/>
      <c r="HC9" s="466"/>
      <c r="HD9" s="466"/>
      <c r="HE9" s="466"/>
      <c r="HF9" s="466"/>
      <c r="HG9" s="466"/>
      <c r="HH9" s="466"/>
      <c r="HI9" s="466"/>
      <c r="HJ9" s="466"/>
      <c r="HK9" s="466"/>
      <c r="HL9" s="466"/>
      <c r="HM9" s="466"/>
      <c r="HN9" s="466"/>
      <c r="HO9" s="466"/>
      <c r="HP9" s="466"/>
      <c r="HQ9" s="466"/>
      <c r="HR9" s="466"/>
      <c r="HS9" s="466"/>
      <c r="HT9" s="466"/>
      <c r="HU9" s="466"/>
      <c r="HV9" s="466"/>
      <c r="HW9" s="466"/>
      <c r="HX9" s="466"/>
      <c r="HY9" s="466"/>
      <c r="HZ9" s="466"/>
      <c r="IA9" s="466"/>
      <c r="IB9" s="466"/>
      <c r="IC9" s="466"/>
      <c r="ID9" s="466"/>
      <c r="IE9" s="466"/>
      <c r="IF9" s="466"/>
      <c r="IG9" s="466"/>
      <c r="IH9" s="466"/>
      <c r="II9" s="466"/>
      <c r="IJ9" s="466"/>
      <c r="IK9" s="466"/>
    </row>
    <row r="10" spans="1:247">
      <c r="A10" s="72"/>
      <c r="B10" s="72"/>
      <c r="C10" s="72"/>
      <c r="D10" s="72"/>
      <c r="E10" s="72"/>
      <c r="F10" s="72"/>
      <c r="G10" s="72"/>
      <c r="H10" s="72"/>
      <c r="I10" s="72"/>
      <c r="J10" s="72"/>
      <c r="K10" s="72"/>
      <c r="L10" s="72"/>
      <c r="M10" s="72"/>
      <c r="N10" s="72"/>
      <c r="O10" s="72"/>
      <c r="P10" s="72"/>
      <c r="Q10" s="72"/>
      <c r="R10" s="72"/>
      <c r="S10" s="72"/>
      <c r="T10" s="72"/>
      <c r="U10" s="72"/>
      <c r="V10" s="72"/>
      <c r="W10" s="72"/>
      <c r="X10" s="72"/>
      <c r="Y10" s="218"/>
      <c r="Z10" s="218"/>
      <c r="AA10" s="218"/>
      <c r="AB10" s="218"/>
      <c r="AC10" s="218"/>
      <c r="AD10" s="218"/>
      <c r="AE10" s="218"/>
      <c r="AF10" s="218"/>
      <c r="AG10" s="218"/>
      <c r="AH10" s="218"/>
      <c r="AI10" s="218"/>
      <c r="AJ10" s="40"/>
      <c r="AK10" s="40"/>
      <c r="AL10" s="40"/>
      <c r="AM10" s="40"/>
      <c r="AN10" s="40"/>
      <c r="AO10" s="40"/>
      <c r="AP10" s="40"/>
      <c r="AQ10" s="40"/>
      <c r="AR10" s="40"/>
      <c r="AS10" s="40"/>
      <c r="AT10" s="40"/>
      <c r="AU10" s="40"/>
      <c r="AV10" s="40"/>
      <c r="AW10" s="40"/>
      <c r="AX10" s="246"/>
      <c r="AY10" s="246"/>
      <c r="AZ10" s="246"/>
      <c r="BA10" s="246"/>
      <c r="BB10" s="50"/>
      <c r="BC10" s="466"/>
      <c r="BD10" s="466"/>
      <c r="BE10" s="466"/>
      <c r="BF10" s="466"/>
      <c r="BG10" s="466"/>
      <c r="BH10" s="466"/>
      <c r="BI10" s="466"/>
      <c r="BJ10" s="466"/>
      <c r="BK10" s="466"/>
      <c r="BL10" s="466"/>
      <c r="BM10" s="466"/>
      <c r="BN10" s="466"/>
      <c r="BO10" s="466"/>
      <c r="BP10" s="466"/>
      <c r="BQ10" s="466"/>
      <c r="BR10" s="466"/>
      <c r="BS10" s="466"/>
      <c r="BT10" s="466"/>
      <c r="BU10" s="466"/>
      <c r="BV10" s="466"/>
      <c r="BW10" s="466"/>
      <c r="BX10" s="466"/>
      <c r="BY10" s="466"/>
      <c r="BZ10" s="466"/>
      <c r="CA10" s="466"/>
      <c r="CB10" s="466"/>
      <c r="CC10" s="466"/>
      <c r="CD10" s="466"/>
      <c r="CE10" s="466"/>
      <c r="CF10" s="466"/>
      <c r="CG10" s="466"/>
      <c r="CH10" s="466"/>
      <c r="CI10" s="466"/>
      <c r="CJ10" s="466"/>
      <c r="CK10" s="466"/>
      <c r="CL10" s="466"/>
      <c r="CM10" s="466"/>
      <c r="CN10" s="466"/>
      <c r="CO10" s="466"/>
      <c r="CP10" s="466"/>
      <c r="CQ10" s="466"/>
      <c r="CR10" s="466"/>
      <c r="CS10" s="466"/>
      <c r="CT10" s="466"/>
      <c r="CU10" s="466"/>
      <c r="CV10" s="466"/>
      <c r="CW10" s="466"/>
      <c r="CX10" s="466"/>
      <c r="CY10" s="466"/>
      <c r="CZ10" s="466"/>
      <c r="DA10" s="466"/>
      <c r="DB10" s="466"/>
      <c r="DC10" s="466"/>
      <c r="DD10" s="466"/>
      <c r="DE10" s="466"/>
      <c r="DF10" s="466"/>
      <c r="DG10" s="466"/>
      <c r="DH10" s="466"/>
      <c r="DI10" s="466"/>
      <c r="DJ10" s="466"/>
      <c r="DK10" s="466"/>
      <c r="DL10" s="466"/>
      <c r="DM10" s="466"/>
      <c r="DN10" s="466"/>
      <c r="DO10" s="466"/>
      <c r="DP10" s="466"/>
      <c r="DQ10" s="466"/>
      <c r="DR10" s="466"/>
      <c r="DS10" s="466"/>
      <c r="DT10" s="466"/>
      <c r="DU10" s="466"/>
      <c r="DV10" s="466"/>
      <c r="DW10" s="466"/>
      <c r="DX10" s="466"/>
      <c r="DY10" s="466"/>
      <c r="DZ10" s="466"/>
      <c r="EA10" s="466"/>
      <c r="EB10" s="466"/>
      <c r="EC10" s="466"/>
      <c r="ED10" s="466"/>
      <c r="EE10" s="466"/>
      <c r="EF10" s="466"/>
      <c r="EG10" s="466"/>
      <c r="EH10" s="466"/>
      <c r="EI10" s="466"/>
      <c r="EJ10" s="466"/>
      <c r="EK10" s="466"/>
      <c r="EL10" s="466"/>
      <c r="EM10" s="466"/>
      <c r="EN10" s="466"/>
      <c r="EO10" s="466"/>
      <c r="EP10" s="466"/>
      <c r="EQ10" s="466"/>
      <c r="ER10" s="466"/>
      <c r="ES10" s="466"/>
      <c r="ET10" s="466"/>
      <c r="EU10" s="466"/>
      <c r="EV10" s="466"/>
      <c r="EW10" s="466"/>
      <c r="EX10" s="466"/>
      <c r="EY10" s="466"/>
      <c r="EZ10" s="466"/>
      <c r="FA10" s="466"/>
      <c r="FB10" s="466"/>
      <c r="FC10" s="466"/>
      <c r="FD10" s="466"/>
      <c r="FE10" s="466"/>
      <c r="FF10" s="466"/>
      <c r="FG10" s="466"/>
      <c r="FH10" s="466"/>
      <c r="FI10" s="466"/>
      <c r="FJ10" s="466"/>
      <c r="FK10" s="466"/>
      <c r="FL10" s="466"/>
      <c r="FM10" s="466"/>
      <c r="FN10" s="466"/>
      <c r="FO10" s="466"/>
      <c r="FP10" s="466"/>
      <c r="FQ10" s="466"/>
      <c r="FR10" s="466"/>
      <c r="FS10" s="466"/>
      <c r="FT10" s="466"/>
      <c r="FU10" s="466"/>
      <c r="FV10" s="466"/>
      <c r="FW10" s="466"/>
      <c r="FX10" s="466"/>
      <c r="FY10" s="466"/>
      <c r="FZ10" s="466"/>
      <c r="GA10" s="466"/>
      <c r="GB10" s="466"/>
      <c r="GC10" s="466"/>
      <c r="GD10" s="466"/>
      <c r="GE10" s="466"/>
      <c r="GF10" s="466"/>
      <c r="GG10" s="247"/>
      <c r="GH10" s="466"/>
      <c r="GI10" s="466"/>
      <c r="GJ10" s="466"/>
      <c r="GK10" s="466"/>
      <c r="GL10" s="466"/>
      <c r="GM10" s="466"/>
      <c r="GN10" s="466"/>
      <c r="GO10" s="466"/>
      <c r="GP10" s="466"/>
      <c r="GQ10" s="466"/>
      <c r="GR10" s="466"/>
      <c r="GS10" s="466"/>
      <c r="GT10" s="466"/>
      <c r="GU10" s="466"/>
      <c r="GV10" s="466"/>
      <c r="GW10" s="466"/>
      <c r="GX10" s="466"/>
      <c r="GY10" s="466"/>
      <c r="GZ10" s="466"/>
      <c r="HA10" s="466"/>
      <c r="HB10" s="466"/>
      <c r="HC10" s="466"/>
      <c r="HD10" s="466"/>
      <c r="HE10" s="466"/>
      <c r="HF10" s="466"/>
      <c r="HG10" s="466"/>
      <c r="HH10" s="466"/>
      <c r="HI10" s="466"/>
      <c r="HJ10" s="466"/>
      <c r="HK10" s="466"/>
      <c r="HL10" s="466"/>
      <c r="HM10" s="466"/>
      <c r="HN10" s="466"/>
      <c r="HO10" s="466"/>
      <c r="HP10" s="466"/>
      <c r="HQ10" s="466"/>
      <c r="HR10" s="466"/>
      <c r="HS10" s="466"/>
      <c r="HT10" s="466"/>
      <c r="HU10" s="466"/>
      <c r="HV10" s="466"/>
      <c r="HW10" s="466"/>
      <c r="HX10" s="466"/>
      <c r="HY10" s="466"/>
      <c r="HZ10" s="466"/>
      <c r="IA10" s="466"/>
      <c r="IB10" s="466"/>
      <c r="IC10" s="466"/>
      <c r="ID10" s="466"/>
      <c r="IE10" s="466"/>
      <c r="IF10" s="466"/>
      <c r="IG10" s="466"/>
      <c r="IH10" s="466"/>
      <c r="II10" s="466"/>
      <c r="IJ10" s="466"/>
      <c r="IK10" s="466"/>
    </row>
    <row r="11" spans="1:247">
      <c r="A11" s="72"/>
      <c r="B11" s="72"/>
      <c r="C11" s="72"/>
      <c r="D11" s="72"/>
      <c r="E11" s="72"/>
      <c r="F11" s="72"/>
      <c r="G11" s="72"/>
      <c r="H11" s="72"/>
      <c r="I11" s="72"/>
      <c r="J11" s="72"/>
      <c r="K11" s="72"/>
      <c r="L11" s="72"/>
      <c r="M11" s="72"/>
      <c r="N11" s="72"/>
      <c r="O11" s="72"/>
      <c r="P11" s="72"/>
      <c r="Q11" s="72"/>
      <c r="R11" s="72"/>
      <c r="S11" s="72"/>
      <c r="T11" s="72"/>
      <c r="U11" s="72"/>
      <c r="V11" s="72"/>
      <c r="W11" s="72"/>
      <c r="X11" s="72"/>
      <c r="Y11" s="218"/>
      <c r="Z11" s="218"/>
      <c r="AA11" s="218"/>
      <c r="AB11" s="218"/>
      <c r="AC11" s="218"/>
      <c r="AD11" s="218"/>
      <c r="AE11" s="218"/>
      <c r="AF11" s="218"/>
      <c r="AG11" s="218"/>
      <c r="AH11" s="218"/>
      <c r="AI11" s="218"/>
      <c r="AJ11" s="40"/>
      <c r="AK11" s="40"/>
      <c r="AL11" s="40"/>
      <c r="AM11" s="40"/>
      <c r="AN11" s="40"/>
      <c r="AO11" s="40"/>
      <c r="AP11" s="40"/>
      <c r="AQ11" s="40"/>
      <c r="AR11" s="40"/>
      <c r="AS11" s="40"/>
      <c r="AT11" s="40"/>
      <c r="AU11" s="40"/>
      <c r="AV11" s="40"/>
      <c r="AW11" s="40"/>
      <c r="AX11" s="246"/>
      <c r="AY11" s="246"/>
      <c r="AZ11" s="246"/>
      <c r="BA11" s="246"/>
      <c r="BB11" s="50"/>
      <c r="BC11" s="466"/>
      <c r="BD11" s="466"/>
      <c r="BE11" s="466"/>
      <c r="BF11" s="466"/>
      <c r="BG11" s="466"/>
      <c r="BH11" s="466"/>
      <c r="BI11" s="466"/>
      <c r="BJ11" s="466"/>
      <c r="BK11" s="466"/>
      <c r="BL11" s="466"/>
      <c r="BM11" s="466"/>
      <c r="BN11" s="466"/>
      <c r="BO11" s="466"/>
      <c r="BP11" s="466"/>
      <c r="BQ11" s="466"/>
      <c r="BR11" s="466"/>
      <c r="BS11" s="466"/>
      <c r="BT11" s="466"/>
      <c r="BU11" s="466"/>
      <c r="BV11" s="466"/>
      <c r="BW11" s="466"/>
      <c r="BX11" s="466"/>
      <c r="BY11" s="466"/>
      <c r="BZ11" s="466"/>
      <c r="CA11" s="466"/>
      <c r="CB11" s="466"/>
      <c r="CC11" s="466"/>
      <c r="CD11" s="466"/>
      <c r="CE11" s="466"/>
      <c r="CF11" s="466"/>
      <c r="CG11" s="466"/>
      <c r="CH11" s="466"/>
      <c r="CI11" s="466"/>
      <c r="CJ11" s="466"/>
      <c r="CK11" s="466"/>
      <c r="CL11" s="466"/>
      <c r="CM11" s="466"/>
      <c r="CN11" s="466"/>
      <c r="CO11" s="466"/>
      <c r="CP11" s="466"/>
      <c r="CQ11" s="466"/>
      <c r="CR11" s="466"/>
      <c r="CS11" s="466"/>
      <c r="CT11" s="466"/>
      <c r="CU11" s="466"/>
      <c r="CV11" s="466"/>
      <c r="CW11" s="466"/>
      <c r="CX11" s="466"/>
      <c r="CY11" s="466"/>
      <c r="CZ11" s="466"/>
      <c r="DA11" s="466"/>
      <c r="DB11" s="466"/>
      <c r="DC11" s="466"/>
      <c r="DD11" s="466"/>
      <c r="DE11" s="466"/>
      <c r="DF11" s="466"/>
      <c r="DG11" s="466"/>
      <c r="DH11" s="466"/>
      <c r="DI11" s="466"/>
      <c r="DJ11" s="466"/>
      <c r="DK11" s="466"/>
      <c r="DL11" s="466"/>
      <c r="DM11" s="466"/>
      <c r="DN11" s="466"/>
      <c r="DO11" s="466"/>
      <c r="DP11" s="466"/>
      <c r="DQ11" s="466"/>
      <c r="DR11" s="466"/>
      <c r="DS11" s="466"/>
      <c r="DT11" s="466"/>
      <c r="DU11" s="466"/>
      <c r="DV11" s="466"/>
      <c r="DW11" s="466"/>
      <c r="DX11" s="466"/>
      <c r="DY11" s="466"/>
      <c r="DZ11" s="466"/>
      <c r="EA11" s="466"/>
      <c r="EB11" s="466"/>
      <c r="EC11" s="466"/>
      <c r="ED11" s="466"/>
      <c r="EE11" s="466"/>
      <c r="EF11" s="466"/>
      <c r="EG11" s="466"/>
      <c r="EH11" s="466"/>
      <c r="EI11" s="466"/>
      <c r="EJ11" s="466"/>
      <c r="EK11" s="466"/>
      <c r="EL11" s="466"/>
      <c r="EM11" s="466"/>
      <c r="EN11" s="466"/>
      <c r="EO11" s="466"/>
      <c r="EP11" s="466"/>
      <c r="EQ11" s="466"/>
      <c r="ER11" s="466"/>
      <c r="ES11" s="466"/>
      <c r="ET11" s="466"/>
      <c r="EU11" s="466"/>
      <c r="EV11" s="466"/>
      <c r="EW11" s="466"/>
      <c r="EX11" s="466"/>
      <c r="EY11" s="466"/>
      <c r="EZ11" s="466"/>
      <c r="FA11" s="466"/>
      <c r="FB11" s="466"/>
      <c r="FC11" s="466"/>
      <c r="FD11" s="466"/>
      <c r="FE11" s="466"/>
      <c r="FF11" s="466"/>
      <c r="FG11" s="466"/>
      <c r="FH11" s="466"/>
      <c r="FI11" s="466"/>
      <c r="FJ11" s="466"/>
      <c r="FK11" s="466"/>
      <c r="FL11" s="466"/>
      <c r="FM11" s="466"/>
      <c r="FN11" s="466"/>
      <c r="FO11" s="466"/>
      <c r="FP11" s="466"/>
      <c r="FQ11" s="466"/>
      <c r="FR11" s="466"/>
      <c r="FS11" s="466"/>
      <c r="FT11" s="466"/>
      <c r="FU11" s="466"/>
      <c r="FV11" s="466"/>
      <c r="FW11" s="466"/>
      <c r="FX11" s="466"/>
      <c r="FY11" s="466"/>
      <c r="FZ11" s="466"/>
      <c r="GA11" s="466"/>
      <c r="GB11" s="466"/>
      <c r="GC11" s="466"/>
      <c r="GD11" s="466"/>
      <c r="GE11" s="466"/>
      <c r="GF11" s="466"/>
      <c r="GG11" s="247"/>
      <c r="GH11" s="466"/>
      <c r="GI11" s="466"/>
      <c r="GJ11" s="466"/>
      <c r="GK11" s="466"/>
      <c r="GL11" s="466"/>
      <c r="GM11" s="466"/>
      <c r="GN11" s="466"/>
      <c r="GO11" s="466"/>
      <c r="GP11" s="466"/>
      <c r="GQ11" s="466"/>
      <c r="GR11" s="466"/>
      <c r="GS11" s="466"/>
      <c r="GT11" s="466"/>
      <c r="GU11" s="466"/>
      <c r="GV11" s="466"/>
      <c r="GW11" s="466"/>
      <c r="GX11" s="466"/>
      <c r="GY11" s="466"/>
      <c r="GZ11" s="466"/>
      <c r="HA11" s="466"/>
      <c r="HB11" s="466"/>
      <c r="HC11" s="466"/>
      <c r="HD11" s="466"/>
      <c r="HE11" s="466"/>
      <c r="HF11" s="466"/>
      <c r="HG11" s="466"/>
      <c r="HH11" s="466"/>
      <c r="HI11" s="466"/>
      <c r="HJ11" s="466"/>
      <c r="HK11" s="466"/>
      <c r="HL11" s="466"/>
      <c r="HM11" s="466"/>
      <c r="HN11" s="466"/>
      <c r="HO11" s="466"/>
      <c r="HP11" s="466"/>
      <c r="HQ11" s="466"/>
      <c r="HR11" s="466"/>
      <c r="HS11" s="466"/>
      <c r="HT11" s="466"/>
      <c r="HU11" s="466"/>
      <c r="HV11" s="466"/>
      <c r="HW11" s="466"/>
      <c r="HX11" s="466"/>
      <c r="HY11" s="466"/>
      <c r="HZ11" s="466"/>
      <c r="IA11" s="466"/>
      <c r="IB11" s="466"/>
      <c r="IC11" s="466"/>
      <c r="ID11" s="466"/>
      <c r="IE11" s="466"/>
      <c r="IF11" s="466"/>
      <c r="IG11" s="466"/>
      <c r="IH11" s="466"/>
      <c r="II11" s="466"/>
      <c r="IJ11" s="466"/>
      <c r="IK11" s="466"/>
    </row>
    <row r="12" spans="1:247">
      <c r="A12" s="72"/>
      <c r="B12" s="72"/>
      <c r="C12" s="72"/>
      <c r="D12" s="72"/>
      <c r="E12" s="72"/>
      <c r="F12" s="72"/>
      <c r="G12" s="72"/>
      <c r="H12" s="72"/>
      <c r="I12" s="72"/>
      <c r="J12" s="72"/>
      <c r="K12" s="72"/>
      <c r="L12" s="72"/>
      <c r="M12" s="72"/>
      <c r="N12" s="72"/>
      <c r="O12" s="72"/>
      <c r="P12" s="72"/>
      <c r="Q12" s="72"/>
      <c r="R12" s="72"/>
      <c r="S12" s="72"/>
      <c r="T12" s="72"/>
      <c r="U12" s="72"/>
      <c r="V12" s="72"/>
      <c r="W12" s="72"/>
      <c r="X12" s="72"/>
      <c r="Y12" s="218"/>
      <c r="Z12" s="218"/>
      <c r="AA12" s="218"/>
      <c r="AB12" s="218"/>
      <c r="AC12" s="218"/>
      <c r="AD12" s="218"/>
      <c r="AE12" s="218"/>
      <c r="AF12" s="218"/>
      <c r="AG12" s="218"/>
      <c r="AH12" s="218"/>
      <c r="AI12" s="218"/>
      <c r="AJ12" s="40"/>
      <c r="AK12" s="40"/>
      <c r="AL12" s="40"/>
      <c r="AM12" s="40"/>
      <c r="AN12" s="40"/>
      <c r="AO12" s="40"/>
      <c r="AP12" s="40"/>
      <c r="AQ12" s="40"/>
      <c r="AR12" s="40"/>
      <c r="AS12" s="40"/>
      <c r="AT12" s="40"/>
      <c r="AU12" s="40"/>
      <c r="AV12" s="40"/>
      <c r="AW12" s="40"/>
      <c r="AX12" s="246"/>
      <c r="AY12" s="246"/>
      <c r="AZ12" s="246"/>
      <c r="BA12" s="246"/>
      <c r="BB12" s="50"/>
      <c r="BC12" s="466"/>
      <c r="BD12" s="466"/>
      <c r="BE12" s="466"/>
      <c r="BF12" s="466"/>
      <c r="BG12" s="466"/>
      <c r="BH12" s="466"/>
      <c r="BI12" s="466"/>
      <c r="BJ12" s="466"/>
      <c r="BK12" s="466"/>
      <c r="BL12" s="466"/>
      <c r="BM12" s="466"/>
      <c r="BN12" s="466"/>
      <c r="BO12" s="466"/>
      <c r="BP12" s="466"/>
      <c r="BQ12" s="466"/>
      <c r="BR12" s="466"/>
      <c r="BS12" s="466"/>
      <c r="BT12" s="466"/>
      <c r="BU12" s="466"/>
      <c r="BV12" s="466"/>
      <c r="BW12" s="466"/>
      <c r="BX12" s="466"/>
      <c r="BY12" s="466"/>
      <c r="BZ12" s="466"/>
      <c r="CA12" s="466"/>
      <c r="CB12" s="466"/>
      <c r="CC12" s="466"/>
      <c r="CD12" s="466"/>
      <c r="CE12" s="466"/>
      <c r="CF12" s="466"/>
      <c r="CG12" s="466"/>
      <c r="CH12" s="466"/>
      <c r="CI12" s="466"/>
      <c r="CJ12" s="466"/>
      <c r="CK12" s="466"/>
      <c r="CL12" s="466"/>
      <c r="CM12" s="466"/>
      <c r="CN12" s="466"/>
      <c r="CO12" s="466"/>
      <c r="CP12" s="466"/>
      <c r="CQ12" s="466"/>
      <c r="CR12" s="466"/>
      <c r="CS12" s="466"/>
      <c r="CT12" s="466"/>
      <c r="CU12" s="466"/>
      <c r="CV12" s="466"/>
      <c r="CW12" s="466"/>
      <c r="CX12" s="466"/>
      <c r="CY12" s="466"/>
      <c r="CZ12" s="466"/>
      <c r="DA12" s="466"/>
      <c r="DB12" s="466"/>
      <c r="DC12" s="466"/>
      <c r="DD12" s="466"/>
      <c r="DE12" s="466"/>
      <c r="DF12" s="466"/>
      <c r="DG12" s="466"/>
      <c r="DH12" s="466"/>
      <c r="DI12" s="466"/>
      <c r="DJ12" s="466"/>
      <c r="DK12" s="466"/>
      <c r="DL12" s="466"/>
      <c r="DM12" s="466"/>
      <c r="DN12" s="466"/>
      <c r="DO12" s="466"/>
      <c r="DP12" s="466"/>
      <c r="DQ12" s="466"/>
      <c r="DR12" s="466"/>
      <c r="DS12" s="466"/>
      <c r="DT12" s="466"/>
      <c r="DU12" s="466"/>
      <c r="DV12" s="466"/>
      <c r="DW12" s="466"/>
      <c r="DX12" s="466"/>
      <c r="DY12" s="466"/>
      <c r="DZ12" s="466"/>
      <c r="EA12" s="466"/>
      <c r="EB12" s="466"/>
      <c r="EC12" s="466"/>
      <c r="ED12" s="466"/>
      <c r="EE12" s="466"/>
      <c r="EF12" s="466"/>
      <c r="EG12" s="466"/>
      <c r="EH12" s="466"/>
      <c r="EI12" s="466"/>
      <c r="EJ12" s="466"/>
      <c r="EK12" s="466"/>
      <c r="EL12" s="466"/>
      <c r="EM12" s="466"/>
      <c r="EN12" s="466"/>
      <c r="EO12" s="466"/>
      <c r="EP12" s="466"/>
      <c r="EQ12" s="466"/>
      <c r="ER12" s="466"/>
      <c r="ES12" s="466"/>
      <c r="ET12" s="466"/>
      <c r="EU12" s="466"/>
      <c r="EV12" s="466"/>
      <c r="EW12" s="466"/>
      <c r="EX12" s="466"/>
      <c r="EY12" s="466"/>
      <c r="EZ12" s="466"/>
      <c r="FA12" s="466"/>
      <c r="FB12" s="466"/>
      <c r="FC12" s="466"/>
      <c r="FD12" s="466"/>
      <c r="FE12" s="466"/>
      <c r="FF12" s="466"/>
      <c r="FG12" s="466"/>
      <c r="FH12" s="466"/>
      <c r="FI12" s="466"/>
      <c r="FJ12" s="466"/>
      <c r="FK12" s="466"/>
      <c r="FL12" s="466"/>
      <c r="FM12" s="466"/>
      <c r="FN12" s="466"/>
      <c r="FO12" s="466"/>
      <c r="FP12" s="466"/>
      <c r="FQ12" s="466"/>
      <c r="FR12" s="466"/>
      <c r="FS12" s="466"/>
      <c r="FT12" s="466"/>
      <c r="FU12" s="466"/>
      <c r="FV12" s="466"/>
      <c r="FW12" s="466"/>
      <c r="FX12" s="466"/>
      <c r="FY12" s="466"/>
      <c r="FZ12" s="466"/>
      <c r="GA12" s="466"/>
      <c r="GB12" s="466"/>
      <c r="GC12" s="466"/>
      <c r="GD12" s="466"/>
      <c r="GE12" s="466"/>
      <c r="GF12" s="466"/>
      <c r="GG12" s="247"/>
      <c r="GH12" s="466"/>
      <c r="GI12" s="466"/>
      <c r="GJ12" s="466"/>
      <c r="GK12" s="466"/>
      <c r="GL12" s="466"/>
      <c r="GM12" s="466"/>
      <c r="GN12" s="466"/>
      <c r="GO12" s="466"/>
      <c r="GP12" s="466"/>
      <c r="GQ12" s="466"/>
      <c r="GR12" s="466"/>
      <c r="GS12" s="466"/>
      <c r="GT12" s="466"/>
      <c r="GU12" s="466"/>
      <c r="GV12" s="466"/>
      <c r="GW12" s="466"/>
      <c r="GX12" s="466"/>
      <c r="GY12" s="466"/>
      <c r="GZ12" s="466"/>
      <c r="HA12" s="466"/>
      <c r="HB12" s="466"/>
      <c r="HC12" s="466"/>
      <c r="HD12" s="466"/>
      <c r="HE12" s="466"/>
      <c r="HF12" s="466"/>
      <c r="HG12" s="466"/>
      <c r="HH12" s="466"/>
      <c r="HI12" s="466"/>
      <c r="HJ12" s="466"/>
      <c r="HK12" s="466"/>
      <c r="HL12" s="466"/>
      <c r="HM12" s="466"/>
      <c r="HN12" s="466"/>
      <c r="HO12" s="466"/>
      <c r="HP12" s="466"/>
      <c r="HQ12" s="466"/>
      <c r="HR12" s="466"/>
      <c r="HS12" s="466"/>
      <c r="HT12" s="466"/>
      <c r="HU12" s="466"/>
      <c r="HV12" s="466"/>
      <c r="HW12" s="466"/>
      <c r="HX12" s="466"/>
      <c r="HY12" s="466"/>
      <c r="HZ12" s="466"/>
      <c r="IA12" s="466"/>
      <c r="IB12" s="466"/>
      <c r="IC12" s="466"/>
      <c r="ID12" s="466"/>
      <c r="IE12" s="466"/>
      <c r="IF12" s="466"/>
      <c r="IG12" s="466"/>
      <c r="IH12" s="466"/>
      <c r="II12" s="466"/>
      <c r="IJ12" s="466"/>
      <c r="IK12" s="466"/>
    </row>
    <row r="13" spans="1:247">
      <c r="A13" s="72"/>
      <c r="B13" s="72"/>
      <c r="C13" s="72"/>
      <c r="D13" s="72"/>
      <c r="E13" s="72"/>
      <c r="F13" s="72"/>
      <c r="G13" s="72"/>
      <c r="H13" s="72"/>
      <c r="I13" s="72"/>
      <c r="J13" s="72"/>
      <c r="K13" s="72"/>
      <c r="L13" s="72"/>
      <c r="M13" s="72"/>
      <c r="N13" s="72"/>
      <c r="O13" s="72"/>
      <c r="P13" s="72"/>
      <c r="Q13" s="72"/>
      <c r="R13" s="72"/>
      <c r="S13" s="72"/>
      <c r="T13" s="72"/>
      <c r="U13" s="72"/>
      <c r="V13" s="72"/>
      <c r="W13" s="72"/>
      <c r="X13" s="72"/>
      <c r="Y13" s="218"/>
      <c r="Z13" s="218"/>
      <c r="AA13" s="218"/>
      <c r="AB13" s="218"/>
      <c r="AC13" s="218"/>
      <c r="AD13" s="218"/>
      <c r="AE13" s="218"/>
      <c r="AF13" s="218"/>
      <c r="AG13" s="218"/>
      <c r="AH13" s="218"/>
      <c r="AI13" s="218"/>
      <c r="AJ13" s="40"/>
      <c r="AK13" s="40"/>
      <c r="AL13" s="40"/>
      <c r="AM13" s="40"/>
      <c r="AN13" s="40"/>
      <c r="AO13" s="40"/>
      <c r="AP13" s="40"/>
      <c r="AQ13" s="40"/>
      <c r="AR13" s="40"/>
      <c r="AS13" s="40"/>
      <c r="AT13" s="40"/>
      <c r="AU13" s="40"/>
      <c r="AV13" s="40"/>
      <c r="AW13" s="40"/>
      <c r="AX13" s="246"/>
      <c r="AY13" s="246"/>
      <c r="AZ13" s="246"/>
      <c r="BA13" s="246"/>
      <c r="BB13" s="50"/>
      <c r="BC13" s="466"/>
      <c r="BD13" s="466"/>
      <c r="BE13" s="466"/>
      <c r="BF13" s="466"/>
      <c r="BG13" s="466"/>
      <c r="BH13" s="466"/>
      <c r="BI13" s="466"/>
      <c r="BJ13" s="466"/>
      <c r="BK13" s="466"/>
      <c r="BL13" s="466"/>
      <c r="BM13" s="466"/>
      <c r="BN13" s="466"/>
      <c r="BO13" s="466"/>
      <c r="BP13" s="466"/>
      <c r="BQ13" s="466"/>
      <c r="BR13" s="466"/>
      <c r="BS13" s="466"/>
      <c r="BT13" s="466"/>
      <c r="BU13" s="466"/>
      <c r="BV13" s="466"/>
      <c r="BW13" s="466"/>
      <c r="BX13" s="466"/>
      <c r="BY13" s="466"/>
      <c r="BZ13" s="466"/>
      <c r="CA13" s="466"/>
      <c r="CB13" s="466"/>
      <c r="CC13" s="466"/>
      <c r="CD13" s="466"/>
      <c r="CE13" s="466"/>
      <c r="CF13" s="466"/>
      <c r="CG13" s="466"/>
      <c r="CH13" s="466"/>
      <c r="CI13" s="466"/>
      <c r="CJ13" s="466"/>
      <c r="CK13" s="466"/>
      <c r="CL13" s="466"/>
      <c r="CM13" s="466"/>
      <c r="CN13" s="466"/>
      <c r="CO13" s="466"/>
      <c r="CP13" s="466"/>
      <c r="CQ13" s="466"/>
      <c r="CR13" s="466"/>
      <c r="CS13" s="466"/>
      <c r="CT13" s="466"/>
      <c r="CU13" s="466"/>
      <c r="CV13" s="466"/>
      <c r="CW13" s="466"/>
      <c r="CX13" s="466"/>
      <c r="CY13" s="466"/>
      <c r="CZ13" s="466"/>
      <c r="DA13" s="466"/>
      <c r="DB13" s="466"/>
      <c r="DC13" s="466"/>
      <c r="DD13" s="466"/>
      <c r="DE13" s="466"/>
      <c r="DF13" s="466"/>
      <c r="DG13" s="466"/>
      <c r="DH13" s="466"/>
      <c r="DI13" s="466"/>
      <c r="DJ13" s="466"/>
      <c r="DK13" s="466"/>
      <c r="DL13" s="466"/>
      <c r="DM13" s="466"/>
      <c r="DN13" s="466"/>
      <c r="DO13" s="466"/>
      <c r="DP13" s="466"/>
      <c r="DQ13" s="466"/>
      <c r="DR13" s="466"/>
      <c r="DS13" s="466"/>
      <c r="DT13" s="466"/>
      <c r="DU13" s="466"/>
      <c r="DV13" s="466"/>
      <c r="DW13" s="466"/>
      <c r="DX13" s="466"/>
      <c r="DY13" s="466"/>
      <c r="DZ13" s="466"/>
      <c r="EA13" s="466"/>
      <c r="EB13" s="466"/>
      <c r="EC13" s="466"/>
      <c r="ED13" s="466"/>
      <c r="EE13" s="466"/>
      <c r="EF13" s="466"/>
      <c r="EG13" s="466"/>
      <c r="EH13" s="466"/>
      <c r="EI13" s="466"/>
      <c r="EJ13" s="466"/>
      <c r="EK13" s="466"/>
      <c r="EL13" s="466"/>
      <c r="EM13" s="466"/>
      <c r="EN13" s="466"/>
      <c r="EO13" s="466"/>
      <c r="EP13" s="466"/>
      <c r="EQ13" s="466"/>
      <c r="ER13" s="466"/>
      <c r="ES13" s="466"/>
      <c r="ET13" s="466"/>
      <c r="EU13" s="466"/>
      <c r="EV13" s="466"/>
      <c r="EW13" s="466"/>
      <c r="EX13" s="466"/>
      <c r="EY13" s="466"/>
      <c r="EZ13" s="466"/>
      <c r="FA13" s="466"/>
      <c r="FB13" s="466"/>
      <c r="FC13" s="466"/>
      <c r="FD13" s="466"/>
      <c r="FE13" s="466"/>
      <c r="FF13" s="466"/>
      <c r="FG13" s="466"/>
      <c r="FH13" s="466"/>
      <c r="FI13" s="466"/>
      <c r="FJ13" s="466"/>
      <c r="FK13" s="466"/>
      <c r="FL13" s="466"/>
      <c r="FM13" s="466"/>
      <c r="FN13" s="466"/>
      <c r="FO13" s="466"/>
      <c r="FP13" s="466"/>
      <c r="FQ13" s="466"/>
      <c r="FR13" s="466"/>
      <c r="FS13" s="466"/>
      <c r="FT13" s="466"/>
      <c r="FU13" s="466"/>
      <c r="FV13" s="466"/>
      <c r="FW13" s="466"/>
      <c r="FX13" s="466"/>
      <c r="FY13" s="466"/>
      <c r="FZ13" s="466"/>
      <c r="GA13" s="466"/>
      <c r="GB13" s="466"/>
      <c r="GC13" s="466"/>
      <c r="GD13" s="466"/>
      <c r="GE13" s="466"/>
      <c r="GF13" s="466"/>
      <c r="GG13" s="247"/>
      <c r="GH13" s="466"/>
      <c r="GI13" s="466"/>
      <c r="GJ13" s="466"/>
      <c r="GK13" s="466"/>
      <c r="GL13" s="466"/>
      <c r="GM13" s="466"/>
      <c r="GN13" s="466"/>
      <c r="GO13" s="466"/>
      <c r="GP13" s="466"/>
      <c r="GQ13" s="466"/>
      <c r="GR13" s="466"/>
      <c r="GS13" s="466"/>
      <c r="GT13" s="466"/>
      <c r="GU13" s="466"/>
      <c r="GV13" s="466"/>
      <c r="GW13" s="466"/>
      <c r="GX13" s="466"/>
      <c r="GY13" s="466"/>
      <c r="GZ13" s="466"/>
      <c r="HA13" s="466"/>
      <c r="HB13" s="466"/>
      <c r="HC13" s="466"/>
      <c r="HD13" s="466"/>
      <c r="HE13" s="466"/>
      <c r="HF13" s="466"/>
      <c r="HG13" s="466"/>
      <c r="HH13" s="466"/>
      <c r="HI13" s="466"/>
      <c r="HJ13" s="466"/>
      <c r="HK13" s="466"/>
      <c r="HL13" s="466"/>
      <c r="HM13" s="466"/>
      <c r="HN13" s="466"/>
      <c r="HO13" s="466"/>
      <c r="HP13" s="466"/>
      <c r="HQ13" s="466"/>
      <c r="HR13" s="466"/>
      <c r="HS13" s="466"/>
      <c r="HT13" s="466"/>
      <c r="HU13" s="466"/>
      <c r="HV13" s="466"/>
      <c r="HW13" s="466"/>
      <c r="HX13" s="466"/>
      <c r="HY13" s="466"/>
      <c r="HZ13" s="466"/>
      <c r="IA13" s="466"/>
      <c r="IB13" s="466"/>
      <c r="IC13" s="466"/>
      <c r="ID13" s="466"/>
      <c r="IE13" s="466"/>
      <c r="IF13" s="466"/>
      <c r="IG13" s="466"/>
      <c r="IH13" s="466"/>
      <c r="II13" s="466"/>
      <c r="IJ13" s="466"/>
      <c r="IK13" s="466"/>
    </row>
    <row r="14" spans="1:247" ht="14.25" thickBot="1">
      <c r="A14" s="72"/>
      <c r="B14" s="72"/>
      <c r="C14" s="72"/>
      <c r="D14" s="72"/>
      <c r="E14" s="72"/>
      <c r="F14" s="72"/>
      <c r="G14" s="72"/>
      <c r="H14" s="72"/>
      <c r="I14" s="72"/>
      <c r="J14" s="72"/>
      <c r="K14" s="72"/>
      <c r="L14" s="72"/>
      <c r="M14" s="72"/>
      <c r="N14" s="72"/>
      <c r="O14" s="72"/>
      <c r="P14" s="72"/>
      <c r="Q14" s="72"/>
      <c r="R14" s="72"/>
      <c r="S14" s="72"/>
      <c r="T14" s="72"/>
      <c r="U14" s="72"/>
      <c r="V14" s="72"/>
      <c r="W14" s="72"/>
      <c r="X14" s="72"/>
      <c r="Y14" s="218"/>
      <c r="Z14" s="218"/>
      <c r="AA14" s="218"/>
      <c r="AB14" s="218"/>
      <c r="AC14" s="218"/>
      <c r="AD14" s="218"/>
      <c r="AE14" s="218"/>
      <c r="AF14" s="218"/>
      <c r="AG14" s="218"/>
      <c r="AH14" s="218"/>
      <c r="AI14" s="218"/>
      <c r="AJ14" s="40"/>
      <c r="AK14" s="40"/>
      <c r="AL14" s="40"/>
      <c r="AM14" s="40"/>
      <c r="AN14" s="40"/>
      <c r="AO14" s="40"/>
      <c r="AP14" s="40"/>
      <c r="AQ14" s="40"/>
      <c r="AR14" s="40"/>
      <c r="AS14" s="40"/>
      <c r="AT14" s="40"/>
      <c r="AU14" s="40"/>
      <c r="AV14" s="40"/>
      <c r="AW14" s="40"/>
      <c r="AX14" s="246"/>
      <c r="AY14" s="246"/>
      <c r="AZ14" s="246"/>
      <c r="BA14" s="246"/>
      <c r="BB14" s="50"/>
      <c r="BC14" s="466"/>
      <c r="BD14" s="466"/>
      <c r="BE14" s="466"/>
      <c r="BF14" s="466"/>
      <c r="BG14" s="466"/>
      <c r="BH14" s="466"/>
      <c r="BI14" s="466"/>
      <c r="BJ14" s="466"/>
      <c r="BK14" s="466"/>
      <c r="BL14" s="466"/>
      <c r="BM14" s="466"/>
      <c r="BN14" s="466"/>
      <c r="BO14" s="466"/>
      <c r="BP14" s="466"/>
      <c r="BQ14" s="466"/>
      <c r="BR14" s="466"/>
      <c r="BS14" s="466"/>
      <c r="BT14" s="466"/>
      <c r="BU14" s="466"/>
      <c r="BV14" s="466"/>
      <c r="BW14" s="466"/>
      <c r="BX14" s="466"/>
      <c r="BY14" s="466"/>
      <c r="BZ14" s="466"/>
      <c r="CA14" s="466"/>
      <c r="CB14" s="466"/>
      <c r="CC14" s="466"/>
      <c r="CD14" s="466"/>
      <c r="CE14" s="466"/>
      <c r="CF14" s="466"/>
      <c r="CG14" s="466"/>
      <c r="CH14" s="466"/>
      <c r="CI14" s="466"/>
      <c r="CJ14" s="466"/>
      <c r="CK14" s="466"/>
      <c r="CL14" s="466"/>
      <c r="CM14" s="466"/>
      <c r="CN14" s="466"/>
      <c r="CO14" s="466"/>
      <c r="CP14" s="466"/>
      <c r="CQ14" s="466"/>
      <c r="CR14" s="466"/>
      <c r="CS14" s="466"/>
      <c r="CT14" s="466"/>
      <c r="CU14" s="466"/>
      <c r="CV14" s="466"/>
      <c r="CW14" s="466"/>
      <c r="CX14" s="466"/>
      <c r="CY14" s="466"/>
      <c r="CZ14" s="466"/>
      <c r="DA14" s="466"/>
      <c r="DB14" s="466"/>
      <c r="DC14" s="466"/>
      <c r="DD14" s="466"/>
      <c r="DE14" s="466"/>
      <c r="DF14" s="466"/>
      <c r="DG14" s="466"/>
      <c r="DH14" s="466"/>
      <c r="DI14" s="466"/>
      <c r="DJ14" s="466"/>
      <c r="DK14" s="466"/>
      <c r="DL14" s="466"/>
      <c r="DM14" s="466"/>
      <c r="DN14" s="466"/>
      <c r="DO14" s="466"/>
      <c r="DP14" s="466"/>
      <c r="DQ14" s="466"/>
      <c r="DR14" s="466"/>
      <c r="DS14" s="466"/>
      <c r="DT14" s="466"/>
      <c r="DU14" s="466"/>
      <c r="DV14" s="466"/>
      <c r="DW14" s="466"/>
      <c r="DX14" s="466"/>
      <c r="DY14" s="466"/>
      <c r="DZ14" s="466"/>
      <c r="EA14" s="466"/>
      <c r="EB14" s="466"/>
      <c r="EC14" s="466"/>
      <c r="ED14" s="466"/>
      <c r="EE14" s="466"/>
      <c r="EF14" s="466"/>
      <c r="EG14" s="466"/>
      <c r="EH14" s="466"/>
      <c r="EI14" s="466"/>
      <c r="EJ14" s="466"/>
      <c r="EK14" s="466"/>
      <c r="EL14" s="466"/>
      <c r="EM14" s="466"/>
      <c r="EN14" s="466"/>
      <c r="EO14" s="466"/>
      <c r="EP14" s="466"/>
      <c r="EQ14" s="466"/>
      <c r="ER14" s="466"/>
      <c r="ES14" s="466"/>
      <c r="ET14" s="466"/>
      <c r="EU14" s="466"/>
      <c r="EV14" s="466"/>
      <c r="EW14" s="466"/>
      <c r="EX14" s="466"/>
      <c r="EY14" s="466"/>
      <c r="EZ14" s="466"/>
      <c r="FA14" s="466"/>
      <c r="FB14" s="466"/>
      <c r="FC14" s="466"/>
      <c r="FD14" s="466"/>
      <c r="FE14" s="466"/>
      <c r="FF14" s="466"/>
      <c r="FG14" s="466"/>
      <c r="FH14" s="466"/>
      <c r="FI14" s="466"/>
      <c r="FJ14" s="466"/>
      <c r="FK14" s="466"/>
      <c r="FL14" s="466"/>
      <c r="FM14" s="466"/>
      <c r="FN14" s="466"/>
      <c r="FO14" s="466"/>
      <c r="FP14" s="466"/>
      <c r="FQ14" s="466"/>
      <c r="FR14" s="466"/>
      <c r="FS14" s="466"/>
      <c r="FT14" s="466"/>
      <c r="FU14" s="466"/>
      <c r="FV14" s="466"/>
      <c r="FW14" s="466"/>
      <c r="FX14" s="466"/>
      <c r="FY14" s="466"/>
      <c r="FZ14" s="466"/>
      <c r="GA14" s="466"/>
      <c r="GB14" s="466"/>
      <c r="GC14" s="466"/>
      <c r="GD14" s="466"/>
      <c r="GE14" s="466"/>
      <c r="GF14" s="466"/>
      <c r="GG14" s="247"/>
      <c r="GH14" s="466"/>
      <c r="GI14" s="466"/>
      <c r="GJ14" s="466"/>
      <c r="GK14" s="466"/>
      <c r="GL14" s="466"/>
      <c r="GM14" s="466"/>
      <c r="GN14" s="466"/>
      <c r="GO14" s="466"/>
      <c r="GP14" s="466"/>
      <c r="GQ14" s="466"/>
      <c r="GR14" s="466"/>
      <c r="GS14" s="466"/>
      <c r="GT14" s="466"/>
      <c r="GU14" s="466"/>
      <c r="GV14" s="466"/>
      <c r="GW14" s="466"/>
      <c r="GX14" s="466"/>
      <c r="GY14" s="466"/>
      <c r="GZ14" s="466"/>
      <c r="HA14" s="466"/>
      <c r="HB14" s="466"/>
      <c r="HC14" s="466"/>
      <c r="HD14" s="466"/>
      <c r="HE14" s="466"/>
      <c r="HF14" s="466"/>
      <c r="HG14" s="466"/>
      <c r="HH14" s="466"/>
      <c r="HI14" s="466"/>
      <c r="HJ14" s="466"/>
      <c r="HK14" s="466"/>
      <c r="HL14" s="466"/>
      <c r="HM14" s="466"/>
      <c r="HN14" s="466"/>
      <c r="HO14" s="466"/>
      <c r="HP14" s="466"/>
      <c r="HQ14" s="466"/>
      <c r="HR14" s="466"/>
      <c r="HS14" s="466"/>
      <c r="HT14" s="466"/>
      <c r="HU14" s="466"/>
      <c r="HV14" s="466"/>
      <c r="HW14" s="466"/>
      <c r="HX14" s="466"/>
      <c r="HY14" s="466"/>
      <c r="HZ14" s="466"/>
      <c r="IA14" s="466"/>
      <c r="IB14" s="466"/>
      <c r="IC14" s="466"/>
      <c r="ID14" s="466"/>
      <c r="IE14" s="466"/>
      <c r="IF14" s="466"/>
      <c r="IG14" s="466"/>
      <c r="IH14" s="466"/>
      <c r="II14" s="466"/>
      <c r="IJ14" s="466"/>
      <c r="IK14" s="466"/>
    </row>
    <row r="15" spans="1:247" ht="16.5" customHeight="1" thickTop="1" thickBot="1">
      <c r="A15" s="72"/>
      <c r="B15" s="72"/>
      <c r="C15" s="72"/>
      <c r="D15" s="471" t="str">
        <f>'Cental Budget_int'!D15</f>
        <v>BDP (u mil. €)</v>
      </c>
      <c r="E15" s="973">
        <f>'Cental Budget_int'!E15</f>
        <v>2148900000</v>
      </c>
      <c r="F15" s="973">
        <f>'Cental Budget_int'!F15</f>
        <v>0</v>
      </c>
      <c r="G15" s="969">
        <f>'Cental Budget_int'!G15</f>
        <v>2680500000</v>
      </c>
      <c r="H15" s="969">
        <f>'Cental Budget_int'!H15</f>
        <v>0</v>
      </c>
      <c r="I15" s="969">
        <f>'Cental Budget_int'!I15</f>
        <v>3085600000</v>
      </c>
      <c r="J15" s="969">
        <f>'Cental Budget_int'!J15</f>
        <v>0</v>
      </c>
      <c r="K15" s="969">
        <f>'Cental Budget_int'!K15</f>
        <v>2981000000</v>
      </c>
      <c r="L15" s="969">
        <f>'Cental Budget_int'!L15</f>
        <v>0</v>
      </c>
      <c r="M15" s="970">
        <f>'Cental Budget_int'!M15</f>
        <v>3104000000</v>
      </c>
      <c r="N15" s="971"/>
      <c r="O15" s="969">
        <f>'Cental Budget_int'!O15</f>
        <v>3234000000</v>
      </c>
      <c r="P15" s="969">
        <f>'Cental Budget_int'!P15</f>
        <v>0</v>
      </c>
      <c r="Q15" s="972">
        <f>'Cental Budget_int'!Q15</f>
        <v>3324000000</v>
      </c>
      <c r="R15" s="972">
        <f>'Cental Budget_int'!R15</f>
        <v>0</v>
      </c>
      <c r="S15" s="966">
        <f>'Cental Budget_int'!S15</f>
        <v>3493000000</v>
      </c>
      <c r="T15" s="966">
        <f>'Cental Budget_int'!T15</f>
        <v>0</v>
      </c>
      <c r="U15" s="966">
        <f>'Cental Budget_int'!U15</f>
        <v>3687000000</v>
      </c>
      <c r="V15" s="966">
        <f>'Cental Budget_int'!V15</f>
        <v>0</v>
      </c>
      <c r="W15" s="966">
        <f>'Cental Budget_int'!W15</f>
        <v>3912000000</v>
      </c>
      <c r="X15" s="966">
        <f>'Cental Budget_int'!X15</f>
        <v>0</v>
      </c>
      <c r="Y15" s="219"/>
      <c r="Z15" s="219"/>
      <c r="AA15" s="219"/>
      <c r="AB15" s="219"/>
      <c r="AC15" s="219"/>
      <c r="AD15" s="219"/>
      <c r="AE15" s="219"/>
      <c r="AF15" s="219"/>
      <c r="AG15" s="219"/>
      <c r="AH15" s="219"/>
      <c r="AI15" s="219"/>
      <c r="AJ15" s="41"/>
      <c r="AK15" s="41"/>
      <c r="AL15" s="41"/>
      <c r="AM15" s="41"/>
      <c r="AN15" s="41"/>
      <c r="AO15" s="41"/>
      <c r="AP15" s="41"/>
      <c r="AQ15" s="41"/>
      <c r="AR15" s="41"/>
      <c r="AS15" s="41"/>
      <c r="AT15" s="41"/>
      <c r="AU15" s="41"/>
      <c r="AV15" s="41"/>
      <c r="AW15" s="41"/>
      <c r="AX15" s="41"/>
      <c r="AY15" s="41"/>
      <c r="AZ15" s="41"/>
      <c r="BA15" s="41"/>
      <c r="BB15" s="50"/>
      <c r="BC15" s="466"/>
      <c r="BD15" s="466"/>
      <c r="BE15" s="466"/>
      <c r="BF15" s="466"/>
      <c r="BG15" s="466"/>
      <c r="BH15" s="466"/>
      <c r="BI15" s="466"/>
      <c r="BJ15" s="466"/>
      <c r="BK15" s="466"/>
      <c r="BL15" s="466"/>
      <c r="BM15" s="466"/>
      <c r="BN15" s="466"/>
      <c r="BO15" s="466"/>
      <c r="BP15" s="466"/>
      <c r="BQ15" s="466"/>
      <c r="BR15" s="466"/>
      <c r="BS15" s="466"/>
      <c r="BT15" s="466"/>
      <c r="BU15" s="466"/>
      <c r="BV15" s="466"/>
      <c r="BW15" s="466"/>
      <c r="BX15" s="466"/>
      <c r="BY15" s="466"/>
      <c r="BZ15" s="466"/>
      <c r="CA15" s="466"/>
      <c r="CB15" s="466"/>
      <c r="CC15" s="466"/>
      <c r="CD15" s="466"/>
      <c r="CE15" s="466"/>
      <c r="CF15" s="466"/>
      <c r="CG15" s="466"/>
      <c r="CH15" s="466"/>
      <c r="CI15" s="466"/>
      <c r="CJ15" s="466"/>
      <c r="CK15" s="466"/>
      <c r="CL15" s="466"/>
      <c r="CM15" s="466"/>
      <c r="CN15" s="466"/>
      <c r="CO15" s="466"/>
      <c r="CP15" s="466"/>
      <c r="CQ15" s="466"/>
      <c r="CR15" s="466"/>
      <c r="CS15" s="466"/>
      <c r="CT15" s="466"/>
      <c r="CU15" s="466"/>
      <c r="CV15" s="466"/>
      <c r="CW15" s="466"/>
      <c r="CX15" s="466"/>
      <c r="CY15" s="466"/>
      <c r="CZ15" s="466"/>
      <c r="DA15" s="466"/>
      <c r="DB15" s="466"/>
      <c r="DC15" s="466"/>
      <c r="DD15" s="466"/>
      <c r="DE15" s="466"/>
      <c r="DF15" s="466"/>
      <c r="DG15" s="466"/>
      <c r="DH15" s="466"/>
      <c r="DI15" s="466"/>
      <c r="DJ15" s="466"/>
      <c r="DK15" s="466"/>
      <c r="DL15" s="466"/>
      <c r="DM15" s="466"/>
      <c r="DN15" s="466"/>
      <c r="DO15" s="466"/>
      <c r="DP15" s="466"/>
      <c r="DQ15" s="466"/>
      <c r="DR15" s="466"/>
      <c r="DS15" s="466"/>
      <c r="DT15" s="466"/>
      <c r="DU15" s="466"/>
      <c r="DV15" s="466"/>
      <c r="DW15" s="466"/>
      <c r="DX15" s="466"/>
      <c r="DY15" s="466"/>
      <c r="DZ15" s="466"/>
      <c r="EA15" s="466"/>
      <c r="EB15" s="466"/>
      <c r="EC15" s="466"/>
      <c r="ED15" s="466"/>
      <c r="EE15" s="466"/>
      <c r="EF15" s="466"/>
      <c r="EG15" s="466"/>
      <c r="EH15" s="466"/>
      <c r="EI15" s="466"/>
      <c r="EJ15" s="466"/>
      <c r="EK15" s="466"/>
      <c r="EL15" s="466"/>
      <c r="EM15" s="466"/>
      <c r="EN15" s="466"/>
      <c r="EO15" s="466"/>
      <c r="EP15" s="466"/>
      <c r="EQ15" s="466"/>
      <c r="ER15" s="466"/>
      <c r="ES15" s="466"/>
      <c r="ET15" s="466"/>
      <c r="EU15" s="466"/>
      <c r="EV15" s="466"/>
      <c r="EW15" s="466"/>
      <c r="EX15" s="466"/>
      <c r="EY15" s="466"/>
      <c r="EZ15" s="466"/>
      <c r="FA15" s="466"/>
      <c r="FB15" s="466"/>
      <c r="FC15" s="466"/>
      <c r="FD15" s="466"/>
      <c r="FE15" s="466"/>
      <c r="FF15" s="466"/>
      <c r="FG15" s="466"/>
      <c r="FH15" s="466"/>
      <c r="FI15" s="466"/>
      <c r="FJ15" s="466"/>
      <c r="FK15" s="466"/>
      <c r="FL15" s="466"/>
      <c r="FM15" s="466"/>
      <c r="FN15" s="466"/>
      <c r="FO15" s="466"/>
      <c r="FP15" s="466"/>
      <c r="FQ15" s="466"/>
      <c r="FR15" s="466"/>
      <c r="FS15" s="466"/>
      <c r="FT15" s="466"/>
      <c r="FU15" s="466"/>
      <c r="FV15" s="466"/>
      <c r="FW15" s="466"/>
      <c r="FX15" s="466"/>
      <c r="FY15" s="466"/>
      <c r="FZ15" s="466"/>
      <c r="GA15" s="466"/>
      <c r="GB15" s="466"/>
      <c r="GC15" s="466"/>
      <c r="GD15" s="466"/>
      <c r="GE15" s="466"/>
      <c r="GF15" s="466"/>
      <c r="GG15" s="247"/>
      <c r="GH15" s="466"/>
      <c r="GI15" s="466"/>
      <c r="GJ15" s="466"/>
      <c r="GK15" s="466"/>
      <c r="GL15" s="466"/>
      <c r="GM15" s="466"/>
      <c r="GN15" s="466"/>
      <c r="GO15" s="466"/>
      <c r="GP15" s="466"/>
      <c r="GQ15" s="466"/>
      <c r="GR15" s="466"/>
      <c r="GS15" s="466"/>
      <c r="GT15" s="466"/>
      <c r="GU15" s="466"/>
      <c r="GV15" s="466"/>
      <c r="GW15" s="466"/>
      <c r="GX15" s="466"/>
      <c r="GY15" s="466"/>
      <c r="GZ15" s="466"/>
      <c r="HA15" s="466"/>
      <c r="HB15" s="466"/>
      <c r="HC15" s="466"/>
      <c r="HD15" s="466"/>
      <c r="HE15" s="466"/>
      <c r="HF15" s="466"/>
      <c r="HG15" s="466"/>
      <c r="HH15" s="466"/>
      <c r="HI15" s="466"/>
      <c r="HJ15" s="466"/>
      <c r="HK15" s="466"/>
      <c r="HL15" s="466"/>
      <c r="HM15" s="466"/>
      <c r="HN15" s="466"/>
      <c r="HO15" s="466"/>
      <c r="HP15" s="466"/>
      <c r="HQ15" s="466"/>
      <c r="HR15" s="466"/>
      <c r="HS15" s="466"/>
      <c r="HT15" s="466"/>
      <c r="HU15" s="466"/>
      <c r="HV15" s="466"/>
      <c r="HW15" s="466"/>
      <c r="HX15" s="466"/>
      <c r="HY15" s="466"/>
      <c r="HZ15" s="466"/>
      <c r="IA15" s="466"/>
      <c r="IB15" s="466"/>
      <c r="IC15" s="466"/>
      <c r="ID15" s="466"/>
      <c r="IE15" s="466"/>
      <c r="IF15" s="466"/>
      <c r="IG15" s="466"/>
      <c r="IH15" s="466"/>
      <c r="II15" s="466"/>
      <c r="IJ15" s="466"/>
      <c r="IK15" s="466"/>
    </row>
    <row r="16" spans="1:247"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38"/>
      <c r="X16" s="238"/>
      <c r="Y16" s="219"/>
      <c r="Z16" s="219"/>
      <c r="AA16" s="219"/>
      <c r="AB16" s="219"/>
      <c r="AC16" s="219"/>
      <c r="AD16" s="219"/>
      <c r="AE16" s="219"/>
      <c r="AF16" s="219"/>
      <c r="AG16" s="219"/>
      <c r="AH16" s="219"/>
      <c r="AI16" s="219"/>
      <c r="AJ16" s="41"/>
      <c r="AK16" s="41"/>
      <c r="AL16" s="41"/>
      <c r="AM16" s="41"/>
      <c r="AN16" s="41"/>
      <c r="AO16" s="41"/>
      <c r="AP16" s="41"/>
      <c r="AQ16" s="41"/>
      <c r="AR16" s="41"/>
      <c r="AS16" s="41"/>
      <c r="AT16" s="41"/>
      <c r="AU16" s="41"/>
      <c r="AV16" s="41"/>
      <c r="AW16" s="41"/>
      <c r="AX16" s="41"/>
      <c r="AY16" s="41"/>
      <c r="AZ16" s="41"/>
      <c r="BA16" s="41"/>
      <c r="BB16" s="50"/>
      <c r="BC16" s="466"/>
      <c r="BD16" s="466"/>
      <c r="BE16" s="466"/>
      <c r="BF16" s="466"/>
      <c r="BG16" s="466"/>
      <c r="BH16" s="466"/>
      <c r="BI16" s="466"/>
      <c r="BJ16" s="466"/>
      <c r="BK16" s="466"/>
      <c r="BL16" s="466"/>
      <c r="BM16" s="466"/>
      <c r="BN16" s="466"/>
      <c r="BO16" s="466"/>
      <c r="BP16" s="466"/>
      <c r="BQ16" s="466"/>
      <c r="BR16" s="466"/>
      <c r="BS16" s="466"/>
      <c r="BT16" s="466"/>
      <c r="BU16" s="466"/>
      <c r="BV16" s="466"/>
      <c r="BW16" s="466"/>
      <c r="BX16" s="466"/>
      <c r="BY16" s="466"/>
      <c r="BZ16" s="466"/>
      <c r="CA16" s="466"/>
      <c r="CB16" s="466"/>
      <c r="CC16" s="466"/>
      <c r="CD16" s="466"/>
      <c r="CE16" s="466"/>
      <c r="CF16" s="466"/>
      <c r="CG16" s="466"/>
      <c r="CH16" s="466"/>
      <c r="CI16" s="466"/>
      <c r="CJ16" s="466"/>
      <c r="CK16" s="466"/>
      <c r="CL16" s="466"/>
      <c r="CM16" s="466"/>
      <c r="CN16" s="466"/>
      <c r="CO16" s="466"/>
      <c r="CP16" s="466"/>
      <c r="CQ16" s="466"/>
      <c r="CR16" s="466"/>
      <c r="CS16" s="466"/>
      <c r="CT16" s="466"/>
      <c r="CU16" s="466"/>
      <c r="CV16" s="466"/>
      <c r="CW16" s="466"/>
      <c r="CX16" s="466"/>
      <c r="CY16" s="466"/>
      <c r="CZ16" s="466"/>
      <c r="DA16" s="466"/>
      <c r="DB16" s="466"/>
      <c r="DC16" s="466"/>
      <c r="DD16" s="466"/>
      <c r="DE16" s="466"/>
      <c r="DF16" s="466"/>
      <c r="DG16" s="466"/>
      <c r="DH16" s="466"/>
      <c r="DI16" s="466"/>
      <c r="DJ16" s="466"/>
      <c r="DK16" s="466"/>
      <c r="DL16" s="466"/>
      <c r="DM16" s="466"/>
      <c r="DN16" s="466"/>
      <c r="DO16" s="466"/>
      <c r="DP16" s="466"/>
      <c r="DQ16" s="466"/>
      <c r="DR16" s="466"/>
      <c r="DS16" s="466"/>
      <c r="DT16" s="466"/>
      <c r="DU16" s="466"/>
      <c r="DV16" s="466"/>
      <c r="DW16" s="466"/>
      <c r="DX16" s="466"/>
      <c r="DY16" s="466"/>
      <c r="DZ16" s="466"/>
      <c r="EA16" s="466"/>
      <c r="EB16" s="466"/>
      <c r="EC16" s="466"/>
      <c r="ED16" s="466"/>
      <c r="EE16" s="466"/>
      <c r="EF16" s="466"/>
      <c r="EG16" s="466"/>
      <c r="EH16" s="466"/>
      <c r="EI16" s="466"/>
      <c r="EJ16" s="466"/>
      <c r="EK16" s="466"/>
      <c r="EL16" s="466"/>
      <c r="EM16" s="466"/>
      <c r="EN16" s="466"/>
      <c r="EO16" s="466"/>
      <c r="EP16" s="466"/>
      <c r="EQ16" s="466"/>
      <c r="ER16" s="466"/>
      <c r="ES16" s="466"/>
      <c r="ET16" s="466"/>
      <c r="EU16" s="466"/>
      <c r="EV16" s="466"/>
      <c r="EW16" s="466"/>
      <c r="EX16" s="466"/>
      <c r="EY16" s="466"/>
      <c r="EZ16" s="466"/>
      <c r="FA16" s="466"/>
      <c r="FB16" s="466"/>
      <c r="FC16" s="466"/>
      <c r="FD16" s="466"/>
      <c r="FE16" s="466"/>
      <c r="FF16" s="466"/>
      <c r="FG16" s="466"/>
      <c r="FH16" s="466"/>
      <c r="FI16" s="466"/>
      <c r="FJ16" s="466"/>
      <c r="FK16" s="466"/>
      <c r="FL16" s="466"/>
      <c r="FM16" s="466"/>
      <c r="FN16" s="466"/>
      <c r="FO16" s="466"/>
      <c r="FP16" s="466"/>
      <c r="FQ16" s="466"/>
      <c r="FR16" s="466"/>
      <c r="FS16" s="466"/>
      <c r="FT16" s="466"/>
      <c r="FU16" s="466"/>
      <c r="FV16" s="466"/>
      <c r="FW16" s="466"/>
      <c r="FX16" s="466"/>
      <c r="FY16" s="466"/>
      <c r="FZ16" s="466"/>
      <c r="GA16" s="466"/>
      <c r="GB16" s="466"/>
      <c r="GC16" s="466"/>
      <c r="GD16" s="466"/>
      <c r="GE16" s="466"/>
      <c r="GF16" s="466"/>
      <c r="GG16" s="247"/>
      <c r="GH16" s="466"/>
      <c r="GI16" s="466"/>
      <c r="GJ16" s="466"/>
      <c r="GK16" s="466"/>
      <c r="GL16" s="466"/>
      <c r="GM16" s="466"/>
      <c r="GN16" s="466"/>
      <c r="GO16" s="466"/>
      <c r="GP16" s="466"/>
      <c r="GQ16" s="466"/>
      <c r="GR16" s="466"/>
      <c r="GS16" s="466"/>
      <c r="GT16" s="466"/>
      <c r="GU16" s="466"/>
      <c r="GV16" s="466"/>
      <c r="GW16" s="466"/>
      <c r="GX16" s="466"/>
      <c r="GY16" s="466"/>
      <c r="GZ16" s="466"/>
      <c r="HA16" s="466"/>
      <c r="HB16" s="466"/>
      <c r="HC16" s="466"/>
      <c r="HD16" s="466"/>
      <c r="HE16" s="466"/>
      <c r="HF16" s="466"/>
      <c r="HG16" s="466"/>
      <c r="HH16" s="466"/>
      <c r="HI16" s="466"/>
      <c r="HJ16" s="466"/>
      <c r="HK16" s="466"/>
      <c r="HL16" s="466"/>
      <c r="HM16" s="466"/>
      <c r="HN16" s="466"/>
      <c r="HO16" s="466"/>
      <c r="HP16" s="466"/>
      <c r="HQ16" s="466"/>
      <c r="HR16" s="466"/>
      <c r="HS16" s="466"/>
      <c r="HT16" s="466"/>
      <c r="HU16" s="466"/>
      <c r="HV16" s="466"/>
      <c r="HW16" s="466"/>
      <c r="HX16" s="466"/>
      <c r="HY16" s="466"/>
      <c r="HZ16" s="466"/>
      <c r="IA16" s="466"/>
      <c r="IB16" s="466"/>
      <c r="IC16" s="466"/>
      <c r="ID16" s="466"/>
      <c r="IE16" s="466"/>
      <c r="IF16" s="466"/>
      <c r="IG16" s="466"/>
      <c r="IH16" s="466"/>
      <c r="II16" s="466"/>
      <c r="IJ16" s="466"/>
      <c r="IK16" s="466"/>
    </row>
    <row r="17" spans="1:245" ht="17.25" customHeight="1" thickBot="1">
      <c r="A17" s="72"/>
      <c r="B17" s="72"/>
      <c r="C17" s="220"/>
      <c r="D17" s="900"/>
      <c r="E17" s="900"/>
      <c r="F17" s="900"/>
      <c r="G17" s="221"/>
      <c r="H17" s="221"/>
      <c r="I17" s="221"/>
      <c r="J17" s="221"/>
      <c r="K17" s="221"/>
      <c r="L17" s="221"/>
      <c r="M17" s="221"/>
      <c r="N17" s="221"/>
      <c r="O17" s="877"/>
      <c r="P17" s="877"/>
      <c r="Q17" s="20" t="s">
        <v>413</v>
      </c>
      <c r="R17" s="775"/>
      <c r="S17" s="775" t="str">
        <f>IF(MasterSheet!$A$1=1,MasterSheet!$O$67,MasterSheet!O68)</f>
        <v>Plan prema Zakonu o Budžetu za 2013. godinu</v>
      </c>
      <c r="T17" s="775"/>
      <c r="U17" s="775"/>
      <c r="V17" s="775"/>
      <c r="W17" s="775"/>
      <c r="X17" s="775"/>
      <c r="Y17" s="221"/>
      <c r="Z17" s="221"/>
      <c r="AA17" s="221"/>
      <c r="AB17" s="221"/>
      <c r="AC17" s="221"/>
      <c r="AD17" s="221"/>
      <c r="AE17" s="221"/>
      <c r="AF17" s="221"/>
      <c r="AG17" s="221"/>
      <c r="AH17" s="221"/>
      <c r="AI17" s="221"/>
      <c r="AJ17" s="42"/>
      <c r="AK17" s="42"/>
      <c r="AL17" s="42"/>
      <c r="AM17" s="42"/>
      <c r="AN17" s="42"/>
      <c r="AO17" s="42"/>
      <c r="AP17" s="42"/>
      <c r="AQ17" s="42"/>
      <c r="AR17" s="42"/>
      <c r="AS17" s="42"/>
      <c r="AT17" s="42"/>
      <c r="AU17" s="42"/>
      <c r="AV17" s="42"/>
      <c r="AW17" s="42"/>
      <c r="AX17" s="42"/>
      <c r="AY17" s="42"/>
      <c r="AZ17" s="42"/>
      <c r="BA17" s="42"/>
      <c r="BB17" s="50"/>
      <c r="BC17" s="466"/>
      <c r="BD17" s="466"/>
      <c r="BE17" s="466"/>
      <c r="BF17" s="466"/>
      <c r="BG17" s="466"/>
      <c r="BH17" s="466"/>
      <c r="BI17" s="466"/>
      <c r="BJ17" s="466"/>
      <c r="BK17" s="466"/>
      <c r="BL17" s="466"/>
      <c r="BM17" s="466"/>
      <c r="BN17" s="466"/>
      <c r="BO17" s="466"/>
      <c r="BP17" s="466"/>
      <c r="BQ17" s="466"/>
      <c r="BR17" s="466"/>
      <c r="BS17" s="466"/>
      <c r="BT17" s="466"/>
      <c r="BU17" s="466"/>
      <c r="BV17" s="466"/>
      <c r="BW17" s="466"/>
      <c r="BX17" s="466"/>
      <c r="BY17" s="466"/>
      <c r="BZ17" s="466"/>
      <c r="CA17" s="466"/>
      <c r="CB17" s="466"/>
      <c r="CC17" s="466"/>
      <c r="CD17" s="466"/>
      <c r="CE17" s="466"/>
      <c r="CF17" s="466"/>
      <c r="CG17" s="466"/>
      <c r="CH17" s="466"/>
      <c r="CI17" s="466"/>
      <c r="CJ17" s="466"/>
      <c r="CK17" s="466"/>
      <c r="CL17" s="466"/>
      <c r="CM17" s="466"/>
      <c r="CN17" s="466"/>
      <c r="CO17" s="466"/>
      <c r="CP17" s="466"/>
      <c r="CQ17" s="466"/>
      <c r="CR17" s="466"/>
      <c r="CS17" s="466"/>
      <c r="CT17" s="466"/>
      <c r="CU17" s="466"/>
      <c r="CV17" s="466"/>
      <c r="CW17" s="466"/>
      <c r="CX17" s="466"/>
      <c r="CY17" s="466"/>
      <c r="CZ17" s="466"/>
      <c r="DA17" s="466"/>
      <c r="DB17" s="466"/>
      <c r="DC17" s="466"/>
      <c r="DD17" s="466"/>
      <c r="DE17" s="466"/>
      <c r="DF17" s="466"/>
      <c r="DG17" s="466"/>
      <c r="DH17" s="466"/>
      <c r="DI17" s="466"/>
      <c r="DJ17" s="466"/>
      <c r="DK17" s="466"/>
      <c r="DL17" s="466"/>
      <c r="DM17" s="466"/>
      <c r="DN17" s="466"/>
      <c r="DO17" s="466"/>
      <c r="DP17" s="466"/>
      <c r="DQ17" s="466"/>
      <c r="DR17" s="466"/>
      <c r="DS17" s="466"/>
      <c r="DT17" s="466"/>
      <c r="DU17" s="466"/>
      <c r="DV17" s="466"/>
      <c r="DW17" s="466"/>
      <c r="DX17" s="466"/>
      <c r="DY17" s="466"/>
      <c r="DZ17" s="466"/>
      <c r="EA17" s="466"/>
      <c r="EB17" s="466"/>
      <c r="EC17" s="466"/>
      <c r="ED17" s="466"/>
      <c r="EE17" s="466"/>
      <c r="EF17" s="466"/>
      <c r="EG17" s="466"/>
      <c r="EH17" s="466"/>
      <c r="EI17" s="466"/>
      <c r="EJ17" s="466"/>
      <c r="EK17" s="466"/>
      <c r="EL17" s="466"/>
      <c r="EM17" s="466"/>
      <c r="EN17" s="466"/>
      <c r="EO17" s="466"/>
      <c r="EP17" s="466"/>
      <c r="EQ17" s="466"/>
      <c r="ER17" s="466"/>
      <c r="ES17" s="466"/>
      <c r="ET17" s="466"/>
      <c r="EU17" s="466"/>
      <c r="EV17" s="466"/>
      <c r="EW17" s="466"/>
      <c r="EX17" s="466"/>
      <c r="EY17" s="466"/>
      <c r="EZ17" s="466"/>
      <c r="FA17" s="466"/>
      <c r="FB17" s="466"/>
      <c r="FC17" s="466"/>
      <c r="FD17" s="466"/>
      <c r="FE17" s="466"/>
      <c r="FF17" s="466"/>
      <c r="FG17" s="466"/>
      <c r="FH17" s="466"/>
      <c r="FI17" s="466"/>
      <c r="FJ17" s="466"/>
      <c r="FK17" s="466"/>
      <c r="FL17" s="466"/>
      <c r="FM17" s="466"/>
      <c r="FN17" s="466"/>
      <c r="FO17" s="466"/>
      <c r="FP17" s="466"/>
      <c r="FQ17" s="466"/>
      <c r="FR17" s="466"/>
      <c r="FS17" s="466"/>
      <c r="FT17" s="466"/>
      <c r="FU17" s="466"/>
      <c r="FV17" s="466"/>
      <c r="FW17" s="466"/>
      <c r="FX17" s="466"/>
      <c r="FY17" s="466"/>
      <c r="FZ17" s="466"/>
      <c r="GA17" s="466"/>
      <c r="GB17" s="466"/>
      <c r="GC17" s="466"/>
      <c r="GD17" s="466"/>
      <c r="GE17" s="466"/>
      <c r="GF17" s="466"/>
      <c r="GG17" s="247"/>
      <c r="GH17" s="466"/>
      <c r="GI17" s="466"/>
      <c r="GJ17" s="466"/>
      <c r="GK17" s="466"/>
      <c r="GL17" s="466"/>
      <c r="GM17" s="466"/>
      <c r="GN17" s="466"/>
      <c r="GO17" s="466"/>
      <c r="GP17" s="466"/>
      <c r="GQ17" s="466"/>
      <c r="GR17" s="466"/>
      <c r="GS17" s="466"/>
      <c r="GT17" s="466"/>
      <c r="GU17" s="466"/>
      <c r="GV17" s="466"/>
      <c r="GW17" s="466"/>
      <c r="GX17" s="466"/>
      <c r="GY17" s="466"/>
      <c r="GZ17" s="466"/>
      <c r="HA17" s="466"/>
      <c r="HB17" s="466"/>
      <c r="HC17" s="466"/>
      <c r="HD17" s="466"/>
      <c r="HE17" s="466"/>
      <c r="HF17" s="466"/>
      <c r="HG17" s="466"/>
      <c r="HH17" s="466"/>
      <c r="HI17" s="466"/>
      <c r="HJ17" s="466"/>
      <c r="HK17" s="466"/>
      <c r="HL17" s="466"/>
      <c r="HM17" s="466"/>
      <c r="HN17" s="466"/>
      <c r="HO17" s="466"/>
      <c r="HP17" s="466"/>
      <c r="HQ17" s="466"/>
      <c r="HR17" s="466"/>
      <c r="HS17" s="466"/>
      <c r="HT17" s="466"/>
      <c r="HU17" s="466"/>
      <c r="HV17" s="466"/>
      <c r="HW17" s="466"/>
      <c r="HX17" s="466"/>
      <c r="HY17" s="466"/>
      <c r="HZ17" s="466"/>
      <c r="IA17" s="466"/>
      <c r="IB17" s="466"/>
      <c r="IC17" s="466"/>
      <c r="ID17" s="466"/>
      <c r="IE17" s="466"/>
      <c r="IF17" s="466"/>
      <c r="IG17" s="466"/>
      <c r="IH17" s="466"/>
      <c r="II17" s="466"/>
      <c r="IJ17" s="466"/>
      <c r="IK17" s="466"/>
    </row>
    <row r="18" spans="1:245" ht="17.25" customHeight="1" thickTop="1">
      <c r="A18" s="72"/>
      <c r="B18" s="72"/>
      <c r="C18" s="220"/>
      <c r="D18" s="974" t="str">
        <f>IF(MasterSheet!$A$1=1,MasterSheet!C435,MasterSheet!B435)</f>
        <v>Stanje javnog duga, na kraju perioda</v>
      </c>
      <c r="E18" s="961">
        <v>2006</v>
      </c>
      <c r="F18" s="962"/>
      <c r="G18" s="961">
        <v>2007</v>
      </c>
      <c r="H18" s="962"/>
      <c r="I18" s="961">
        <v>2008</v>
      </c>
      <c r="J18" s="962"/>
      <c r="K18" s="961">
        <v>2009</v>
      </c>
      <c r="L18" s="962"/>
      <c r="M18" s="961">
        <v>2010</v>
      </c>
      <c r="N18" s="962"/>
      <c r="O18" s="965">
        <v>2011</v>
      </c>
      <c r="P18" s="965"/>
      <c r="Q18" s="965">
        <v>2012</v>
      </c>
      <c r="R18" s="965"/>
      <c r="S18" s="965">
        <v>2013</v>
      </c>
      <c r="T18" s="965"/>
      <c r="U18" s="965">
        <v>2014</v>
      </c>
      <c r="V18" s="965"/>
      <c r="W18" s="965">
        <v>2015</v>
      </c>
      <c r="X18" s="965"/>
      <c r="Y18" s="221"/>
      <c r="Z18" s="221"/>
      <c r="AA18" s="221"/>
      <c r="AB18" s="221"/>
      <c r="AC18" s="221"/>
      <c r="AD18" s="221"/>
      <c r="AE18" s="221"/>
      <c r="AF18" s="221"/>
      <c r="AG18" s="221"/>
      <c r="AH18" s="221"/>
      <c r="AI18" s="221"/>
      <c r="AJ18" s="42"/>
      <c r="AK18" s="42"/>
      <c r="AL18" s="42"/>
      <c r="AM18" s="42"/>
      <c r="AN18" s="42"/>
      <c r="AO18" s="42"/>
      <c r="AP18" s="42"/>
      <c r="AQ18" s="42"/>
      <c r="AR18" s="42"/>
      <c r="AS18" s="42"/>
      <c r="AT18" s="42"/>
      <c r="AU18" s="42"/>
      <c r="AV18" s="42"/>
      <c r="AW18" s="42"/>
      <c r="AX18" s="42"/>
      <c r="AY18" s="42"/>
      <c r="AZ18" s="42"/>
      <c r="BA18" s="42"/>
      <c r="BB18" s="50"/>
      <c r="BC18" s="466"/>
      <c r="BD18" s="466"/>
      <c r="BE18" s="466"/>
      <c r="BF18" s="466"/>
      <c r="BG18" s="466"/>
      <c r="BH18" s="466"/>
      <c r="BI18" s="466"/>
      <c r="BJ18" s="466"/>
      <c r="BK18" s="466"/>
      <c r="BL18" s="466"/>
      <c r="BM18" s="466"/>
      <c r="BN18" s="466"/>
      <c r="BO18" s="466"/>
      <c r="BP18" s="466"/>
      <c r="BQ18" s="466"/>
      <c r="BR18" s="466"/>
      <c r="BS18" s="466"/>
      <c r="BT18" s="466"/>
      <c r="BU18" s="466"/>
      <c r="BV18" s="466"/>
      <c r="BW18" s="466"/>
      <c r="BX18" s="466"/>
      <c r="BY18" s="466"/>
      <c r="BZ18" s="466"/>
      <c r="CA18" s="466"/>
      <c r="CB18" s="466"/>
      <c r="CC18" s="466"/>
      <c r="CD18" s="466"/>
      <c r="CE18" s="466"/>
      <c r="CF18" s="466"/>
      <c r="CG18" s="466"/>
      <c r="CH18" s="466"/>
      <c r="CI18" s="466"/>
      <c r="CJ18" s="466"/>
      <c r="CK18" s="466"/>
      <c r="CL18" s="466"/>
      <c r="CM18" s="466"/>
      <c r="CN18" s="466"/>
      <c r="CO18" s="466"/>
      <c r="CP18" s="466"/>
      <c r="CQ18" s="466"/>
      <c r="CR18" s="466"/>
      <c r="CS18" s="466"/>
      <c r="CT18" s="466"/>
      <c r="CU18" s="466"/>
      <c r="CV18" s="466"/>
      <c r="CW18" s="466"/>
      <c r="CX18" s="466"/>
      <c r="CY18" s="466"/>
      <c r="CZ18" s="466"/>
      <c r="DA18" s="466"/>
      <c r="DB18" s="466"/>
      <c r="DC18" s="466"/>
      <c r="DD18" s="466"/>
      <c r="DE18" s="466"/>
      <c r="DF18" s="466"/>
      <c r="DG18" s="466"/>
      <c r="DH18" s="466"/>
      <c r="DI18" s="466"/>
      <c r="DJ18" s="466"/>
      <c r="DK18" s="466"/>
      <c r="DL18" s="466"/>
      <c r="DM18" s="466"/>
      <c r="DN18" s="466"/>
      <c r="DO18" s="466"/>
      <c r="DP18" s="466"/>
      <c r="DQ18" s="466"/>
      <c r="DR18" s="466"/>
      <c r="DS18" s="466"/>
      <c r="DT18" s="466"/>
      <c r="DU18" s="466"/>
      <c r="DV18" s="466"/>
      <c r="DW18" s="466"/>
      <c r="DX18" s="466"/>
      <c r="DY18" s="466"/>
      <c r="DZ18" s="466"/>
      <c r="EA18" s="466"/>
      <c r="EB18" s="466"/>
      <c r="EC18" s="466"/>
      <c r="ED18" s="466"/>
      <c r="EE18" s="466"/>
      <c r="EF18" s="466"/>
      <c r="EG18" s="466"/>
      <c r="EH18" s="466"/>
      <c r="EI18" s="466"/>
      <c r="EJ18" s="466"/>
      <c r="EK18" s="466"/>
      <c r="EL18" s="466"/>
      <c r="EM18" s="466"/>
      <c r="EN18" s="466"/>
      <c r="EO18" s="466"/>
      <c r="EP18" s="466"/>
      <c r="EQ18" s="466"/>
      <c r="ER18" s="466"/>
      <c r="ES18" s="466"/>
      <c r="ET18" s="466"/>
      <c r="EU18" s="466"/>
      <c r="EV18" s="466"/>
      <c r="EW18" s="466"/>
      <c r="EX18" s="466"/>
      <c r="EY18" s="466"/>
      <c r="EZ18" s="466"/>
      <c r="FA18" s="466"/>
      <c r="FB18" s="466"/>
      <c r="FC18" s="466"/>
      <c r="FD18" s="466"/>
      <c r="FE18" s="466"/>
      <c r="FF18" s="466"/>
      <c r="FG18" s="466"/>
      <c r="FH18" s="466"/>
      <c r="FI18" s="466"/>
      <c r="FJ18" s="466"/>
      <c r="FK18" s="466"/>
      <c r="FL18" s="466"/>
      <c r="FM18" s="466"/>
      <c r="FN18" s="466"/>
      <c r="FO18" s="466"/>
      <c r="FP18" s="466"/>
      <c r="FQ18" s="466"/>
      <c r="FR18" s="466"/>
      <c r="FS18" s="466"/>
      <c r="FT18" s="466"/>
      <c r="FU18" s="466"/>
      <c r="FV18" s="466"/>
      <c r="FW18" s="466"/>
      <c r="FX18" s="466"/>
      <c r="FY18" s="466"/>
      <c r="FZ18" s="466"/>
      <c r="GA18" s="466"/>
      <c r="GB18" s="466"/>
      <c r="GC18" s="466"/>
      <c r="GD18" s="466"/>
      <c r="GE18" s="466"/>
      <c r="GF18" s="466"/>
      <c r="GG18" s="247"/>
      <c r="GH18" s="466"/>
      <c r="GI18" s="466"/>
      <c r="GJ18" s="466"/>
      <c r="GK18" s="466"/>
      <c r="GL18" s="466"/>
      <c r="GM18" s="466"/>
      <c r="GN18" s="466"/>
      <c r="GO18" s="466"/>
      <c r="GP18" s="466"/>
      <c r="GQ18" s="466"/>
      <c r="GR18" s="466"/>
      <c r="GS18" s="466"/>
      <c r="GT18" s="466"/>
      <c r="GU18" s="466"/>
      <c r="GV18" s="466"/>
      <c r="GW18" s="466"/>
      <c r="GX18" s="466"/>
      <c r="GY18" s="466"/>
      <c r="GZ18" s="466"/>
      <c r="HA18" s="466"/>
      <c r="HB18" s="466"/>
      <c r="HC18" s="466"/>
      <c r="HD18" s="466"/>
      <c r="HE18" s="466"/>
      <c r="HF18" s="466"/>
      <c r="HG18" s="466"/>
      <c r="HH18" s="466"/>
      <c r="HI18" s="466"/>
      <c r="HJ18" s="466"/>
      <c r="HK18" s="466"/>
      <c r="HL18" s="466"/>
      <c r="HM18" s="466"/>
      <c r="HN18" s="466"/>
      <c r="HO18" s="466"/>
      <c r="HP18" s="466"/>
      <c r="HQ18" s="466"/>
      <c r="HR18" s="466"/>
      <c r="HS18" s="466"/>
      <c r="HT18" s="466"/>
      <c r="HU18" s="466"/>
      <c r="HV18" s="466"/>
      <c r="HW18" s="466"/>
      <c r="HX18" s="466"/>
      <c r="HY18" s="466"/>
      <c r="HZ18" s="466"/>
      <c r="IA18" s="466"/>
      <c r="IB18" s="466"/>
      <c r="IC18" s="466"/>
      <c r="ID18" s="466"/>
      <c r="IE18" s="466"/>
      <c r="IF18" s="466"/>
      <c r="IG18" s="466"/>
      <c r="IH18" s="466"/>
      <c r="II18" s="466"/>
      <c r="IJ18" s="466"/>
      <c r="IK18" s="466"/>
    </row>
    <row r="19" spans="1:245" ht="16.5" customHeight="1" thickBot="1">
      <c r="A19" s="72"/>
      <c r="B19" s="72"/>
      <c r="C19" s="72"/>
      <c r="D19" s="975"/>
      <c r="E19" s="475" t="str">
        <f>IF(MasterSheet!$A$1=1,MasterSheet!$C$258,MasterSheet!$C$257)</f>
        <v>mil. €</v>
      </c>
      <c r="F19" s="476" t="str">
        <f>IF(MasterSheet!$A$1=1,MasterSheet!$D$258,MasterSheet!$D$257)</f>
        <v xml:space="preserve"> % BDP</v>
      </c>
      <c r="G19" s="475" t="str">
        <f>IF(MasterSheet!$A$1=1,MasterSheet!E258,MasterSheet!E257)</f>
        <v>mil. €</v>
      </c>
      <c r="H19" s="476" t="str">
        <f>IF(MasterSheet!$A$1=1,MasterSheet!F258,MasterSheet!F257)</f>
        <v xml:space="preserve"> % BDP</v>
      </c>
      <c r="I19" s="475" t="str">
        <f>IF(MasterSheet!$A$1=1,MasterSheet!G258,MasterSheet!G257)</f>
        <v>mil. €</v>
      </c>
      <c r="J19" s="476" t="str">
        <f>IF(MasterSheet!$A$1=1,MasterSheet!H258,MasterSheet!H257)</f>
        <v xml:space="preserve"> % BDP</v>
      </c>
      <c r="K19" s="477" t="str">
        <f>IF(MasterSheet!$A$1=1,MasterSheet!I258,MasterSheet!I257)</f>
        <v>mil. €</v>
      </c>
      <c r="L19" s="477" t="str">
        <f>IF(MasterSheet!$A$1=1,MasterSheet!J258,MasterSheet!J257)</f>
        <v xml:space="preserve"> % BDP</v>
      </c>
      <c r="M19" s="481" t="str">
        <f>IF(MasterSheet!$A$1=1,MasterSheet!Q258,MasterSheet!Q257)</f>
        <v>mil. €</v>
      </c>
      <c r="N19" s="476" t="str">
        <f>IF(MasterSheet!$A$1=1,MasterSheet!R258,MasterSheet!R257)</f>
        <v xml:space="preserve"> % BDP</v>
      </c>
      <c r="O19" s="475" t="str">
        <f>IF(MasterSheet!$A$1=1,MasterSheet!M258,MasterSheet!M257)</f>
        <v>mil. €</v>
      </c>
      <c r="P19" s="476" t="str">
        <f>IF(MasterSheet!$A$1=1,MasterSheet!N258,MasterSheet!N257)</f>
        <v xml:space="preserve"> % BDP</v>
      </c>
      <c r="Q19" s="475" t="str">
        <f>IF(MasterSheet!$A$1=1,MasterSheet!O258,MasterSheet!O257)</f>
        <v>mil. €</v>
      </c>
      <c r="R19" s="476" t="str">
        <f>IF(MasterSheet!$A$1=1,MasterSheet!P258,MasterSheet!P257)</f>
        <v xml:space="preserve"> % BDP</v>
      </c>
      <c r="S19" s="475" t="str">
        <f>IF(MasterSheet!$A$1=1,MasterSheet!Q258,MasterSheet!Q257)</f>
        <v>mil. €</v>
      </c>
      <c r="T19" s="476" t="str">
        <f>IF(MasterSheet!$A$1=1,MasterSheet!R258,MasterSheet!R257)</f>
        <v xml:space="preserve"> % BDP</v>
      </c>
      <c r="U19" s="475" t="str">
        <f>IF(MasterSheet!$A$1=1,MasterSheet!S258,MasterSheet!S257)</f>
        <v>mil. €</v>
      </c>
      <c r="V19" s="476" t="str">
        <f>IF(MasterSheet!$A$1=1,MasterSheet!T258,MasterSheet!T257)</f>
        <v xml:space="preserve"> % BDP</v>
      </c>
      <c r="W19" s="475" t="s">
        <v>153</v>
      </c>
      <c r="X19" s="476" t="s">
        <v>154</v>
      </c>
      <c r="Y19" s="222"/>
      <c r="Z19" s="222"/>
      <c r="AA19" s="222"/>
      <c r="AB19" s="222"/>
      <c r="AC19" s="222"/>
      <c r="AD19" s="222"/>
      <c r="AE19" s="222"/>
      <c r="AF19" s="222"/>
      <c r="AG19" s="222"/>
      <c r="AH19" s="222"/>
      <c r="AI19" s="222"/>
      <c r="AJ19" s="43"/>
      <c r="AK19" s="43"/>
      <c r="AL19" s="43"/>
      <c r="AM19" s="43"/>
      <c r="AN19" s="43"/>
      <c r="AO19" s="43"/>
      <c r="AP19" s="43"/>
      <c r="AQ19" s="43"/>
      <c r="AR19" s="43"/>
      <c r="AS19" s="43"/>
      <c r="AT19" s="43"/>
      <c r="AU19" s="43"/>
      <c r="AV19" s="43"/>
      <c r="AW19" s="43"/>
      <c r="AX19" s="43"/>
      <c r="AY19" s="43"/>
      <c r="AZ19" s="43"/>
      <c r="BA19" s="43"/>
      <c r="BB19" s="50"/>
      <c r="BC19" s="896"/>
      <c r="BD19" s="894"/>
      <c r="BE19" s="894"/>
      <c r="BF19" s="894"/>
      <c r="BG19" s="894"/>
      <c r="BH19" s="466"/>
      <c r="BI19" s="466"/>
      <c r="BJ19" s="466"/>
      <c r="BK19" s="466"/>
      <c r="BL19" s="466"/>
      <c r="BM19" s="466"/>
      <c r="BN19" s="466"/>
      <c r="BO19" s="466"/>
      <c r="BP19" s="466"/>
      <c r="BQ19" s="466"/>
      <c r="BR19" s="466"/>
      <c r="BS19" s="466"/>
      <c r="BT19" s="466"/>
      <c r="BU19" s="466"/>
      <c r="BV19" s="466"/>
      <c r="BW19" s="466"/>
      <c r="BX19" s="466"/>
      <c r="BY19" s="466"/>
      <c r="BZ19" s="466"/>
      <c r="CA19" s="466"/>
      <c r="CB19" s="466"/>
      <c r="CC19" s="466"/>
      <c r="CD19" s="466"/>
      <c r="CE19" s="466"/>
      <c r="CF19" s="466"/>
      <c r="CG19" s="466"/>
      <c r="CH19" s="466"/>
      <c r="CI19" s="466"/>
      <c r="CJ19" s="466"/>
      <c r="CK19" s="466"/>
      <c r="CL19" s="466"/>
      <c r="CM19" s="466"/>
      <c r="CN19" s="466"/>
      <c r="CO19" s="466"/>
      <c r="CP19" s="466"/>
      <c r="CQ19" s="466"/>
      <c r="CR19" s="466"/>
      <c r="CS19" s="466"/>
      <c r="CT19" s="466"/>
      <c r="CU19" s="466"/>
      <c r="CV19" s="466"/>
      <c r="CW19" s="466"/>
      <c r="CX19" s="466"/>
      <c r="CY19" s="466"/>
      <c r="CZ19" s="466"/>
      <c r="DA19" s="466"/>
      <c r="DB19" s="466"/>
      <c r="DC19" s="466"/>
      <c r="DD19" s="466"/>
      <c r="DE19" s="466"/>
      <c r="DF19" s="466"/>
      <c r="DG19" s="466"/>
      <c r="DH19" s="466"/>
      <c r="DI19" s="466"/>
      <c r="DJ19" s="466"/>
      <c r="DK19" s="466"/>
      <c r="DL19" s="466"/>
      <c r="DM19" s="466"/>
      <c r="DN19" s="466"/>
      <c r="DO19" s="466"/>
      <c r="DP19" s="466"/>
      <c r="DQ19" s="466"/>
      <c r="DR19" s="466"/>
      <c r="DS19" s="466"/>
      <c r="DT19" s="466"/>
      <c r="DU19" s="466"/>
      <c r="DV19" s="466"/>
      <c r="DW19" s="466"/>
      <c r="DX19" s="466"/>
      <c r="DY19" s="466"/>
      <c r="DZ19" s="466"/>
      <c r="EA19" s="466"/>
      <c r="EB19" s="466"/>
      <c r="EC19" s="466"/>
      <c r="ED19" s="466"/>
      <c r="EE19" s="466"/>
      <c r="EF19" s="466"/>
      <c r="EG19" s="466"/>
      <c r="EH19" s="466"/>
      <c r="EI19" s="466"/>
      <c r="EJ19" s="466"/>
      <c r="EK19" s="466"/>
      <c r="EL19" s="466"/>
      <c r="EM19" s="466"/>
      <c r="EN19" s="466"/>
      <c r="EO19" s="466"/>
      <c r="EP19" s="466"/>
      <c r="EQ19" s="466"/>
      <c r="ER19" s="466"/>
      <c r="ES19" s="466"/>
      <c r="ET19" s="466"/>
      <c r="EU19" s="466"/>
      <c r="EV19" s="466"/>
      <c r="EW19" s="466"/>
      <c r="EX19" s="466"/>
      <c r="EY19" s="466"/>
      <c r="EZ19" s="466"/>
      <c r="FA19" s="466"/>
      <c r="FB19" s="466"/>
      <c r="FC19" s="466"/>
      <c r="FD19" s="466"/>
      <c r="FE19" s="466"/>
      <c r="FF19" s="466"/>
      <c r="FG19" s="466"/>
      <c r="FH19" s="466"/>
      <c r="FI19" s="466"/>
      <c r="FJ19" s="466"/>
      <c r="FK19" s="466"/>
      <c r="FL19" s="466"/>
      <c r="FM19" s="466"/>
      <c r="FN19" s="466"/>
      <c r="FO19" s="466"/>
      <c r="FP19" s="466"/>
      <c r="FQ19" s="466"/>
      <c r="FR19" s="466"/>
      <c r="FS19" s="466"/>
      <c r="FT19" s="466"/>
      <c r="FU19" s="466"/>
      <c r="FV19" s="466"/>
      <c r="FW19" s="466"/>
      <c r="FX19" s="466"/>
      <c r="FY19" s="466"/>
      <c r="FZ19" s="466"/>
      <c r="GA19" s="466"/>
      <c r="GB19" s="466"/>
      <c r="GC19" s="466"/>
      <c r="GD19" s="466"/>
      <c r="GE19" s="466"/>
      <c r="GF19" s="466"/>
      <c r="GG19" s="247"/>
      <c r="GH19" s="466"/>
      <c r="GI19" s="466"/>
      <c r="GJ19" s="466"/>
      <c r="GK19" s="466"/>
      <c r="GL19" s="466"/>
      <c r="GM19" s="466"/>
      <c r="GN19" s="466"/>
      <c r="GO19" s="466"/>
      <c r="GP19" s="466"/>
      <c r="GQ19" s="466"/>
      <c r="GR19" s="466"/>
      <c r="GS19" s="466"/>
      <c r="GT19" s="466"/>
      <c r="GU19" s="466"/>
      <c r="GV19" s="466"/>
      <c r="GW19" s="466"/>
      <c r="GX19" s="466"/>
      <c r="GY19" s="466"/>
      <c r="GZ19" s="466"/>
      <c r="HA19" s="466"/>
      <c r="HB19" s="466"/>
      <c r="HC19" s="466"/>
      <c r="HD19" s="466"/>
      <c r="HE19" s="466"/>
      <c r="HF19" s="466"/>
      <c r="HG19" s="466"/>
      <c r="HH19" s="466"/>
      <c r="HI19" s="466"/>
      <c r="HJ19" s="466"/>
      <c r="HK19" s="466"/>
      <c r="HL19" s="466"/>
      <c r="HM19" s="466"/>
      <c r="HN19" s="466"/>
      <c r="HO19" s="466"/>
      <c r="HP19" s="466"/>
      <c r="HQ19" s="466"/>
      <c r="HR19" s="466"/>
      <c r="HS19" s="466"/>
      <c r="HT19" s="466"/>
      <c r="HU19" s="466"/>
      <c r="HV19" s="466"/>
      <c r="HW19" s="466"/>
      <c r="HX19" s="466"/>
      <c r="HY19" s="466"/>
      <c r="HZ19" s="466"/>
      <c r="IA19" s="466"/>
      <c r="IB19" s="466"/>
      <c r="IC19" s="466"/>
      <c r="ID19" s="466"/>
      <c r="IE19" s="466"/>
      <c r="IF19" s="466"/>
      <c r="IG19" s="466"/>
      <c r="IH19" s="466"/>
      <c r="II19" s="466"/>
      <c r="IJ19" s="466"/>
      <c r="IK19" s="466"/>
    </row>
    <row r="20" spans="1:245" ht="15" customHeight="1" thickTop="1" thickBot="1">
      <c r="A20" s="72"/>
      <c r="B20" s="72"/>
      <c r="C20" s="72"/>
      <c r="D20" s="472" t="str">
        <f>IF(MasterSheet!$A$1=1,MasterSheet!$C$437,MasterSheet!$B$437)</f>
        <v>Ukupno javni dug</v>
      </c>
      <c r="E20" s="473">
        <f>SUM(E21:E22)</f>
        <v>701100000</v>
      </c>
      <c r="F20" s="474">
        <f>E20/$E$15*100</f>
        <v>32.625994694960212</v>
      </c>
      <c r="G20" s="473">
        <f>SUM(G21:G22)</f>
        <v>737200000</v>
      </c>
      <c r="H20" s="474">
        <f>G20/$G$15*100</f>
        <v>27.502331654542061</v>
      </c>
      <c r="I20" s="473">
        <f>SUM(I21:I22)</f>
        <v>894700000</v>
      </c>
      <c r="J20" s="474">
        <f>I20/$I$15*100</f>
        <v>28.99598133264195</v>
      </c>
      <c r="K20" s="473">
        <f>SUM(K21:K22)</f>
        <v>1140200000</v>
      </c>
      <c r="L20" s="474">
        <f>K20/$K$15*100</f>
        <v>38.248909761824891</v>
      </c>
      <c r="M20" s="483">
        <f>SUM(M21:M22)</f>
        <v>1270700000</v>
      </c>
      <c r="N20" s="474">
        <f>M20/$M$15*100</f>
        <v>40.9375</v>
      </c>
      <c r="O20" s="473">
        <f>SUM(O21:O22)</f>
        <v>1487200000</v>
      </c>
      <c r="P20" s="474">
        <f>O20/$O$15*100</f>
        <v>45.986394557823132</v>
      </c>
      <c r="Q20" s="473">
        <f>SUM(Q21:Q22)</f>
        <v>1699500000</v>
      </c>
      <c r="R20" s="474">
        <f>Q20/$Q$15*100</f>
        <v>51.128158844765345</v>
      </c>
      <c r="S20" s="473">
        <f>SUM(S21:S22)</f>
        <v>1904000000</v>
      </c>
      <c r="T20" s="474">
        <f>S20/$S$15*100</f>
        <v>54.509018036072142</v>
      </c>
      <c r="U20" s="473">
        <f>SUM(U21:U22)</f>
        <v>2003200000</v>
      </c>
      <c r="V20" s="474">
        <f>U20/$U$15*100</f>
        <v>54.331434770816379</v>
      </c>
      <c r="W20" s="473">
        <f>+W21+W22</f>
        <v>2023600000</v>
      </c>
      <c r="X20" s="474">
        <f>+W20/$W$15*100</f>
        <v>51.728016359918207</v>
      </c>
      <c r="Y20" s="223"/>
      <c r="Z20" s="223"/>
      <c r="AA20" s="223"/>
      <c r="AB20" s="223"/>
      <c r="AC20" s="223"/>
      <c r="AD20" s="223"/>
      <c r="AE20" s="223"/>
      <c r="AF20" s="223"/>
      <c r="AG20" s="223"/>
      <c r="AH20" s="223"/>
      <c r="AI20" s="223"/>
      <c r="AJ20" s="44"/>
      <c r="AK20" s="44"/>
      <c r="AL20" s="44"/>
      <c r="AM20" s="44"/>
      <c r="AN20" s="44"/>
      <c r="AO20" s="44"/>
      <c r="AP20" s="44"/>
      <c r="AQ20" s="44"/>
      <c r="AR20" s="44"/>
      <c r="AS20" s="44"/>
      <c r="AT20" s="44"/>
      <c r="AU20" s="44"/>
      <c r="AV20" s="44"/>
      <c r="AW20" s="44"/>
      <c r="AX20" s="44"/>
      <c r="AY20" s="44"/>
      <c r="AZ20" s="44"/>
      <c r="BA20" s="44"/>
      <c r="BB20" s="50"/>
      <c r="BC20" s="248"/>
      <c r="BD20" s="249"/>
      <c r="BE20" s="466"/>
      <c r="BF20" s="466"/>
      <c r="BG20" s="466"/>
      <c r="BH20" s="466"/>
      <c r="BI20" s="466"/>
      <c r="BJ20" s="466"/>
      <c r="BK20" s="466"/>
      <c r="BL20" s="466"/>
      <c r="BM20" s="466"/>
      <c r="BN20" s="466"/>
      <c r="BO20" s="466"/>
      <c r="BP20" s="466"/>
      <c r="BQ20" s="466"/>
      <c r="BR20" s="466"/>
      <c r="BS20" s="466"/>
      <c r="BT20" s="466"/>
      <c r="BU20" s="466"/>
      <c r="BV20" s="466"/>
      <c r="BW20" s="466"/>
      <c r="BX20" s="466"/>
      <c r="BY20" s="466"/>
      <c r="BZ20" s="466"/>
      <c r="CA20" s="466"/>
      <c r="CB20" s="466"/>
      <c r="CC20" s="466"/>
      <c r="CD20" s="466"/>
      <c r="CE20" s="466"/>
      <c r="CF20" s="466"/>
      <c r="CG20" s="466"/>
      <c r="CH20" s="466"/>
      <c r="CI20" s="466"/>
      <c r="CJ20" s="466"/>
      <c r="CK20" s="466"/>
      <c r="CL20" s="466"/>
      <c r="CM20" s="466"/>
      <c r="CN20" s="466"/>
      <c r="CO20" s="466"/>
      <c r="CP20" s="466"/>
      <c r="CQ20" s="466"/>
      <c r="CR20" s="466"/>
      <c r="CS20" s="466"/>
      <c r="CT20" s="466"/>
      <c r="CU20" s="466"/>
      <c r="CV20" s="466"/>
      <c r="CW20" s="466"/>
      <c r="CX20" s="466"/>
      <c r="CY20" s="466"/>
      <c r="CZ20" s="466"/>
      <c r="DA20" s="466"/>
      <c r="DB20" s="466"/>
      <c r="DC20" s="466"/>
      <c r="DD20" s="466"/>
      <c r="DE20" s="466"/>
      <c r="DF20" s="466"/>
      <c r="DG20" s="466"/>
      <c r="DH20" s="466"/>
      <c r="DI20" s="466"/>
      <c r="DJ20" s="466"/>
      <c r="DK20" s="466"/>
      <c r="DL20" s="466"/>
      <c r="DM20" s="466"/>
      <c r="DN20" s="466"/>
      <c r="DO20" s="466"/>
      <c r="DP20" s="466"/>
      <c r="DQ20" s="466"/>
      <c r="DR20" s="466"/>
      <c r="DS20" s="466"/>
      <c r="DT20" s="466"/>
      <c r="DU20" s="466"/>
      <c r="DV20" s="466"/>
      <c r="DW20" s="466"/>
      <c r="DX20" s="466"/>
      <c r="DY20" s="466"/>
      <c r="DZ20" s="466"/>
      <c r="EA20" s="466"/>
      <c r="EB20" s="466"/>
      <c r="EC20" s="466"/>
      <c r="ED20" s="466"/>
      <c r="EE20" s="466"/>
      <c r="EF20" s="466"/>
      <c r="EG20" s="466"/>
      <c r="EH20" s="466"/>
      <c r="EI20" s="466"/>
      <c r="EJ20" s="466"/>
      <c r="EK20" s="466"/>
      <c r="EL20" s="466"/>
      <c r="EM20" s="466"/>
      <c r="EN20" s="466"/>
      <c r="EO20" s="466"/>
      <c r="EP20" s="466"/>
      <c r="EQ20" s="466"/>
      <c r="ER20" s="466"/>
      <c r="ES20" s="466"/>
      <c r="ET20" s="466"/>
      <c r="EU20" s="466"/>
      <c r="EV20" s="466"/>
      <c r="EW20" s="466"/>
      <c r="EX20" s="466"/>
      <c r="EY20" s="466"/>
      <c r="EZ20" s="466"/>
      <c r="FA20" s="466"/>
      <c r="FB20" s="466"/>
      <c r="FC20" s="466"/>
      <c r="FD20" s="466"/>
      <c r="FE20" s="466"/>
      <c r="FF20" s="466"/>
      <c r="FG20" s="466"/>
      <c r="FH20" s="466"/>
      <c r="FI20" s="466"/>
      <c r="FJ20" s="466"/>
      <c r="FK20" s="466"/>
      <c r="FL20" s="466"/>
      <c r="FM20" s="466"/>
      <c r="FN20" s="466"/>
      <c r="FO20" s="466"/>
      <c r="FP20" s="466"/>
      <c r="FQ20" s="466"/>
      <c r="FR20" s="466"/>
      <c r="FS20" s="466"/>
      <c r="FT20" s="466"/>
      <c r="FU20" s="466"/>
      <c r="FV20" s="466"/>
      <c r="FW20" s="250"/>
      <c r="FX20" s="466"/>
      <c r="FY20" s="466"/>
      <c r="FZ20" s="466"/>
      <c r="GA20" s="466"/>
      <c r="GB20" s="466"/>
      <c r="GC20" s="466"/>
      <c r="GD20" s="466"/>
      <c r="GE20" s="466"/>
      <c r="GF20" s="466"/>
      <c r="GG20" s="247"/>
      <c r="GH20" s="466"/>
      <c r="GI20" s="466"/>
      <c r="GJ20" s="466"/>
      <c r="GK20" s="466"/>
      <c r="GL20" s="466"/>
      <c r="GM20" s="466"/>
      <c r="GN20" s="466"/>
      <c r="GO20" s="466"/>
      <c r="GP20" s="466"/>
      <c r="GQ20" s="466"/>
      <c r="GR20" s="466"/>
      <c r="GS20" s="466"/>
      <c r="GT20" s="466"/>
      <c r="GU20" s="466"/>
      <c r="GV20" s="466"/>
      <c r="GW20" s="466"/>
      <c r="GX20" s="466"/>
      <c r="GY20" s="466"/>
      <c r="GZ20" s="466"/>
      <c r="HA20" s="466"/>
      <c r="HB20" s="466"/>
      <c r="HC20" s="466"/>
      <c r="HD20" s="466"/>
      <c r="HE20" s="466"/>
      <c r="HF20" s="466"/>
      <c r="HG20" s="466"/>
      <c r="HH20" s="466"/>
      <c r="HI20" s="466"/>
      <c r="HJ20" s="466"/>
      <c r="HK20" s="466"/>
      <c r="HL20" s="466"/>
      <c r="HM20" s="466"/>
      <c r="HN20" s="466"/>
      <c r="HO20" s="466"/>
      <c r="HP20" s="466"/>
      <c r="HQ20" s="466"/>
      <c r="HR20" s="466"/>
      <c r="HS20" s="466"/>
      <c r="HT20" s="466"/>
      <c r="HU20" s="466"/>
      <c r="HV20" s="466"/>
      <c r="HW20" s="466"/>
      <c r="HX20" s="466"/>
      <c r="HY20" s="466"/>
      <c r="HZ20" s="466"/>
      <c r="IA20" s="466"/>
      <c r="IB20" s="466"/>
      <c r="IC20" s="466"/>
      <c r="ID20" s="466"/>
      <c r="IE20" s="466"/>
      <c r="IF20" s="466"/>
      <c r="IG20" s="466"/>
      <c r="IH20" s="466"/>
      <c r="II20" s="466"/>
      <c r="IJ20" s="466"/>
      <c r="IK20" s="466"/>
    </row>
    <row r="21" spans="1:245" ht="15" customHeight="1" thickTop="1">
      <c r="A21" s="72"/>
      <c r="B21" s="72"/>
      <c r="C21" s="72"/>
      <c r="D21" s="490" t="str">
        <f>IF(MasterSheet!$A$1=1,MasterSheet!$C$438,MasterSheet!$B$438)</f>
        <v>Dug prema rezidentima</v>
      </c>
      <c r="E21" s="321">
        <v>197100000</v>
      </c>
      <c r="F21" s="311">
        <f t="shared" ref="F21:F22" si="0">E21/$E$15*100</f>
        <v>9.1721345804830374</v>
      </c>
      <c r="G21" s="321">
        <v>275100000</v>
      </c>
      <c r="H21" s="311">
        <f t="shared" ref="H21:H22" si="1">G21/$G$15*100</f>
        <v>10.263010632344711</v>
      </c>
      <c r="I21" s="321">
        <v>413000000</v>
      </c>
      <c r="J21" s="311">
        <f t="shared" ref="J21:J22" si="2">I21/$I$15*100</f>
        <v>13.38475499092559</v>
      </c>
      <c r="K21" s="321">
        <v>440300000</v>
      </c>
      <c r="L21" s="311">
        <f t="shared" ref="L21:L22" si="3">K21/$K$15*100</f>
        <v>14.77021133847702</v>
      </c>
      <c r="M21" s="488">
        <v>358300000</v>
      </c>
      <c r="N21" s="489">
        <f>M21/$M$15*100</f>
        <v>11.543170103092784</v>
      </c>
      <c r="O21" s="321">
        <v>423500000</v>
      </c>
      <c r="P21" s="311">
        <f t="shared" ref="P21:P22" si="4">O21/$O$15*100</f>
        <v>13.095238095238097</v>
      </c>
      <c r="Q21" s="321">
        <v>404500000</v>
      </c>
      <c r="R21" s="311">
        <f t="shared" ref="R21:R22" si="5">Q21/$Q$15*100</f>
        <v>12.169073405535499</v>
      </c>
      <c r="S21" s="321">
        <v>355900000</v>
      </c>
      <c r="T21" s="311">
        <f t="shared" ref="T21:T22" si="6">S21/$S$15*100</f>
        <v>10.188949327225879</v>
      </c>
      <c r="U21" s="321">
        <v>320600000</v>
      </c>
      <c r="V21" s="311">
        <f t="shared" ref="V21:V22" si="7">U21/$U$15*100</f>
        <v>8.6954163276376466</v>
      </c>
      <c r="W21" s="321">
        <v>285500000</v>
      </c>
      <c r="X21" s="311">
        <f>+W21/$W$15*100</f>
        <v>7.2980572597137012</v>
      </c>
      <c r="Y21" s="223"/>
      <c r="Z21" s="223"/>
      <c r="AA21" s="223"/>
      <c r="AB21" s="223"/>
      <c r="AC21" s="223"/>
      <c r="AD21" s="223"/>
      <c r="AE21" s="223"/>
      <c r="AF21" s="223"/>
      <c r="AG21" s="223"/>
      <c r="AH21" s="223"/>
      <c r="AI21" s="223"/>
      <c r="AJ21" s="44"/>
      <c r="AK21" s="44"/>
      <c r="AL21" s="44"/>
      <c r="AM21" s="44"/>
      <c r="AN21" s="44"/>
      <c r="AO21" s="44"/>
      <c r="AP21" s="44"/>
      <c r="AQ21" s="44"/>
      <c r="AR21" s="44"/>
      <c r="AS21" s="44"/>
      <c r="AT21" s="44"/>
      <c r="AU21" s="44"/>
      <c r="AV21" s="44"/>
      <c r="AW21" s="44"/>
      <c r="AX21" s="44"/>
      <c r="AY21" s="44"/>
      <c r="AZ21" s="44"/>
      <c r="BA21" s="44"/>
      <c r="BB21" s="50"/>
      <c r="BC21" s="251"/>
      <c r="BD21" s="249"/>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FX21" s="466"/>
      <c r="FY21" s="466"/>
      <c r="FZ21" s="466"/>
      <c r="GA21" s="466"/>
      <c r="GB21" s="252"/>
      <c r="GC21" s="466"/>
      <c r="GD21" s="466"/>
      <c r="GE21" s="466"/>
      <c r="GF21" s="466"/>
      <c r="GG21" s="247"/>
      <c r="GH21" s="466"/>
      <c r="GI21" s="466"/>
      <c r="GJ21" s="466"/>
      <c r="GK21" s="466"/>
      <c r="GL21" s="466"/>
      <c r="GM21" s="466"/>
      <c r="GN21" s="466"/>
      <c r="GO21" s="466"/>
      <c r="GP21" s="466"/>
      <c r="GQ21" s="466"/>
      <c r="GR21" s="466"/>
      <c r="GS21" s="466"/>
      <c r="GT21" s="466"/>
      <c r="GU21" s="466"/>
      <c r="GV21" s="466"/>
      <c r="GW21" s="466"/>
      <c r="GX21" s="466"/>
      <c r="GY21" s="466"/>
      <c r="GZ21" s="466"/>
      <c r="HA21" s="466"/>
      <c r="HB21" s="466"/>
      <c r="HC21" s="466"/>
      <c r="HD21" s="466"/>
      <c r="HE21" s="466"/>
      <c r="HF21" s="466"/>
      <c r="HG21" s="466"/>
      <c r="HH21" s="466"/>
      <c r="HI21" s="466"/>
      <c r="HJ21" s="466"/>
      <c r="HK21" s="466"/>
      <c r="HL21" s="466"/>
      <c r="HM21" s="466"/>
      <c r="HN21" s="466"/>
      <c r="HO21" s="466"/>
      <c r="HP21" s="466"/>
      <c r="HQ21" s="466"/>
      <c r="HR21" s="466"/>
      <c r="HS21" s="466"/>
      <c r="HT21" s="466"/>
      <c r="HU21" s="466"/>
      <c r="HV21" s="466"/>
      <c r="HW21" s="466"/>
      <c r="HX21" s="466"/>
      <c r="HY21" s="466"/>
      <c r="HZ21" s="466"/>
      <c r="IA21" s="466"/>
      <c r="IB21" s="466"/>
      <c r="IC21" s="466"/>
      <c r="ID21" s="466"/>
      <c r="IE21" s="466"/>
      <c r="IF21" s="466"/>
      <c r="IG21" s="466"/>
      <c r="IH21" s="466"/>
      <c r="II21" s="466"/>
      <c r="IJ21" s="466"/>
      <c r="IK21" s="466"/>
    </row>
    <row r="22" spans="1:245" ht="15" customHeight="1" thickBot="1">
      <c r="A22" s="72"/>
      <c r="B22" s="72"/>
      <c r="C22" s="72"/>
      <c r="D22" s="470" t="str">
        <f>IF(MasterSheet!$A$1=1,MasterSheet!$C$439,MasterSheet!B439)</f>
        <v>Dug prema nerezidentima</v>
      </c>
      <c r="E22" s="468">
        <v>504000000</v>
      </c>
      <c r="F22" s="469">
        <f t="shared" si="0"/>
        <v>23.453860114477173</v>
      </c>
      <c r="G22" s="468">
        <v>462100000</v>
      </c>
      <c r="H22" s="469">
        <f t="shared" si="1"/>
        <v>17.239321022197352</v>
      </c>
      <c r="I22" s="468">
        <v>481700000</v>
      </c>
      <c r="J22" s="469">
        <f t="shared" si="2"/>
        <v>15.61122634171636</v>
      </c>
      <c r="K22" s="468">
        <v>699900000</v>
      </c>
      <c r="L22" s="469">
        <f t="shared" si="3"/>
        <v>23.478698423347868</v>
      </c>
      <c r="M22" s="491">
        <v>912400000</v>
      </c>
      <c r="N22" s="482">
        <f>M22/$M$15*100</f>
        <v>29.394329896907216</v>
      </c>
      <c r="O22" s="468">
        <v>1063700000</v>
      </c>
      <c r="P22" s="469">
        <f t="shared" si="4"/>
        <v>32.891156462585037</v>
      </c>
      <c r="Q22" s="468">
        <v>1295000000</v>
      </c>
      <c r="R22" s="469">
        <f t="shared" si="5"/>
        <v>38.959085439229845</v>
      </c>
      <c r="S22" s="468">
        <v>1548100000</v>
      </c>
      <c r="T22" s="469">
        <f t="shared" si="6"/>
        <v>44.320068708846264</v>
      </c>
      <c r="U22" s="468">
        <v>1682600000</v>
      </c>
      <c r="V22" s="469">
        <f t="shared" si="7"/>
        <v>45.636018443178742</v>
      </c>
      <c r="W22" s="468">
        <v>1738100000</v>
      </c>
      <c r="X22" s="469">
        <f>+W22/$W$15*100</f>
        <v>44.429959100204499</v>
      </c>
      <c r="Y22" s="224"/>
      <c r="Z22" s="224"/>
      <c r="AA22" s="224"/>
      <c r="AB22" s="224"/>
      <c r="AC22" s="224"/>
      <c r="AD22" s="224"/>
      <c r="AE22" s="224"/>
      <c r="AF22" s="224"/>
      <c r="AG22" s="224"/>
      <c r="AH22" s="224"/>
      <c r="AI22" s="224"/>
      <c r="AJ22" s="24"/>
      <c r="AK22" s="24"/>
      <c r="AL22" s="24"/>
      <c r="AM22" s="24"/>
      <c r="AN22" s="24"/>
      <c r="AO22" s="24"/>
      <c r="AP22" s="24"/>
      <c r="AQ22" s="24"/>
      <c r="AR22" s="24"/>
      <c r="AS22" s="24"/>
      <c r="AT22" s="24"/>
      <c r="AU22" s="24"/>
      <c r="AV22" s="24"/>
      <c r="AW22" s="24"/>
      <c r="AX22" s="24"/>
      <c r="AY22" s="24"/>
      <c r="AZ22" s="24"/>
      <c r="BA22" s="24"/>
      <c r="BB22" s="50"/>
      <c r="BC22" s="253"/>
      <c r="BD22" s="253"/>
      <c r="BE22" s="466"/>
      <c r="BF22" s="254"/>
      <c r="BG22" s="254"/>
      <c r="BH22" s="254"/>
      <c r="BI22" s="254"/>
      <c r="BJ22" s="254"/>
      <c r="BK22" s="466"/>
      <c r="BL22" s="466"/>
      <c r="BM22" s="466"/>
      <c r="BN22" s="466"/>
      <c r="BO22" s="466"/>
      <c r="BP22" s="466"/>
      <c r="BQ22" s="466"/>
      <c r="BR22" s="466"/>
      <c r="BS22" s="466"/>
      <c r="BT22" s="466"/>
      <c r="BU22" s="466"/>
      <c r="BV22" s="466"/>
      <c r="BW22" s="466"/>
      <c r="BX22" s="466"/>
      <c r="BY22" s="466"/>
      <c r="BZ22" s="466"/>
      <c r="CA22" s="466"/>
      <c r="CB22" s="466"/>
      <c r="CC22" s="466"/>
      <c r="CD22" s="466"/>
      <c r="CE22" s="466"/>
      <c r="CF22" s="466"/>
      <c r="CG22" s="466"/>
      <c r="CH22" s="466"/>
      <c r="CI22" s="466"/>
      <c r="CJ22" s="466"/>
      <c r="CK22" s="466"/>
      <c r="CL22" s="466"/>
      <c r="CM22" s="466"/>
      <c r="CN22" s="466"/>
      <c r="CO22" s="466"/>
      <c r="CP22" s="466"/>
      <c r="CQ22" s="466"/>
      <c r="CR22" s="466"/>
      <c r="CS22" s="466"/>
      <c r="CT22" s="466"/>
      <c r="CU22" s="466"/>
      <c r="CV22" s="466"/>
      <c r="CW22" s="466"/>
      <c r="CX22" s="466"/>
      <c r="CY22" s="466"/>
      <c r="CZ22" s="466"/>
      <c r="DA22" s="466"/>
      <c r="DB22" s="466"/>
      <c r="DC22" s="466"/>
      <c r="DD22" s="466"/>
      <c r="DE22" s="466"/>
      <c r="DF22" s="466"/>
      <c r="DG22" s="466"/>
      <c r="DH22" s="466"/>
      <c r="DI22" s="466"/>
      <c r="DJ22" s="466"/>
      <c r="DK22" s="466"/>
      <c r="DL22" s="466"/>
      <c r="DM22" s="466"/>
      <c r="DN22" s="466"/>
      <c r="DO22" s="466"/>
      <c r="DP22" s="466"/>
      <c r="DQ22" s="466"/>
      <c r="DR22" s="466"/>
      <c r="DS22" s="466"/>
      <c r="DT22" s="466"/>
      <c r="DU22" s="466"/>
      <c r="DV22" s="466"/>
      <c r="DW22" s="466"/>
      <c r="DX22" s="466"/>
      <c r="DY22" s="466"/>
      <c r="DZ22" s="466"/>
      <c r="EA22" s="466"/>
      <c r="EB22" s="466"/>
      <c r="EC22" s="466"/>
      <c r="ED22" s="466"/>
      <c r="EE22" s="466"/>
      <c r="EF22" s="466"/>
      <c r="EG22" s="466"/>
      <c r="EH22" s="466"/>
      <c r="EI22" s="466"/>
      <c r="EJ22" s="466"/>
      <c r="EK22" s="466"/>
      <c r="EL22" s="466"/>
      <c r="EM22" s="466"/>
      <c r="EN22" s="466"/>
      <c r="EO22" s="466"/>
      <c r="EP22" s="466"/>
      <c r="EQ22" s="466"/>
      <c r="ER22" s="466"/>
      <c r="ES22" s="466"/>
      <c r="ET22" s="466"/>
      <c r="EU22" s="466"/>
      <c r="EV22" s="466"/>
      <c r="EW22" s="466"/>
      <c r="EX22" s="466"/>
      <c r="EY22" s="466"/>
      <c r="EZ22" s="466"/>
      <c r="FA22" s="466"/>
      <c r="FB22" s="466"/>
      <c r="FC22" s="466"/>
      <c r="FD22" s="466"/>
      <c r="FE22" s="466"/>
      <c r="FF22" s="466"/>
      <c r="FG22" s="466"/>
      <c r="FH22" s="466"/>
      <c r="FI22" s="466"/>
      <c r="FJ22" s="466"/>
      <c r="FK22" s="466"/>
      <c r="FL22" s="466"/>
      <c r="FM22" s="466"/>
      <c r="FN22" s="466"/>
      <c r="FO22" s="466"/>
      <c r="FP22" s="466"/>
      <c r="FQ22" s="466"/>
      <c r="FR22" s="466"/>
      <c r="FS22" s="466"/>
      <c r="FT22" s="466"/>
      <c r="FU22" s="466"/>
      <c r="FV22" s="466"/>
      <c r="FW22" s="466"/>
      <c r="FX22" s="466"/>
      <c r="FY22" s="466"/>
      <c r="FZ22" s="466"/>
      <c r="GA22" s="466"/>
      <c r="GB22" s="466"/>
      <c r="GC22" s="466"/>
      <c r="GD22" s="466"/>
      <c r="GE22" s="466"/>
      <c r="GF22" s="466"/>
      <c r="GG22" s="247"/>
      <c r="GH22" s="466"/>
      <c r="GI22" s="466"/>
      <c r="GJ22" s="466"/>
      <c r="GK22" s="466"/>
      <c r="GL22" s="466"/>
      <c r="GM22" s="466"/>
      <c r="GN22" s="466"/>
      <c r="GO22" s="466"/>
      <c r="GP22" s="466"/>
      <c r="GQ22" s="466"/>
      <c r="GR22" s="466"/>
      <c r="GS22" s="466"/>
      <c r="GT22" s="466"/>
      <c r="GU22" s="466"/>
      <c r="GV22" s="466"/>
      <c r="GW22" s="466"/>
      <c r="GX22" s="466"/>
      <c r="GY22" s="466"/>
      <c r="GZ22" s="466"/>
      <c r="HA22" s="466"/>
      <c r="HB22" s="466"/>
      <c r="HC22" s="466"/>
      <c r="HD22" s="466"/>
      <c r="HE22" s="466"/>
      <c r="HF22" s="466"/>
      <c r="HG22" s="466"/>
      <c r="HH22" s="466"/>
      <c r="HI22" s="466"/>
      <c r="HJ22" s="466"/>
      <c r="HK22" s="466"/>
      <c r="HL22" s="466"/>
      <c r="HM22" s="466"/>
      <c r="HN22" s="466"/>
      <c r="HO22" s="466"/>
      <c r="HP22" s="466"/>
      <c r="HQ22" s="466"/>
      <c r="HR22" s="466"/>
      <c r="HS22" s="466"/>
      <c r="HT22" s="466"/>
      <c r="HU22" s="466"/>
      <c r="HV22" s="466"/>
      <c r="HW22" s="466"/>
      <c r="HX22" s="466"/>
      <c r="HY22" s="466"/>
      <c r="HZ22" s="466"/>
      <c r="IA22" s="466"/>
      <c r="IB22" s="466"/>
      <c r="IC22" s="466"/>
      <c r="ID22" s="466"/>
      <c r="IE22" s="466"/>
      <c r="IF22" s="466"/>
      <c r="IG22" s="466"/>
      <c r="IH22" s="466"/>
      <c r="II22" s="466"/>
      <c r="IJ22" s="466"/>
      <c r="IK22" s="466"/>
    </row>
    <row r="23" spans="1:245" ht="15" customHeight="1" thickTop="1">
      <c r="A23" s="72"/>
      <c r="B23" s="72"/>
      <c r="C23" s="72"/>
      <c r="D23" s="380" t="str">
        <f>IF(MasterSheet!$A$1=1,MasterSheet!$C$328,MasterSheet!$B$328)</f>
        <v>Izvor: Ministarstvo finansija Crne Gore</v>
      </c>
      <c r="E23" s="227"/>
      <c r="F23" s="229"/>
      <c r="G23" s="227"/>
      <c r="H23" s="229"/>
      <c r="I23" s="227"/>
      <c r="J23" s="229"/>
      <c r="K23" s="227"/>
      <c r="L23" s="229"/>
      <c r="M23" s="229"/>
      <c r="N23" s="229"/>
      <c r="O23" s="227"/>
      <c r="P23" s="229"/>
      <c r="Q23" s="227"/>
      <c r="R23" s="229"/>
      <c r="S23" s="227"/>
      <c r="T23" s="229"/>
      <c r="U23" s="227"/>
      <c r="V23" s="229"/>
      <c r="W23" s="228"/>
      <c r="X23" s="229"/>
      <c r="Y23" s="229"/>
      <c r="Z23" s="229"/>
      <c r="AA23" s="229"/>
      <c r="AB23" s="229"/>
      <c r="AC23" s="229"/>
      <c r="AD23" s="229"/>
      <c r="AE23" s="229"/>
      <c r="AF23" s="229"/>
      <c r="AG23" s="229"/>
      <c r="AH23" s="229"/>
      <c r="AI23" s="229"/>
      <c r="AJ23" s="18"/>
      <c r="AK23" s="18"/>
      <c r="AL23" s="18"/>
      <c r="AM23" s="18"/>
      <c r="AN23" s="18"/>
      <c r="AO23" s="18"/>
      <c r="AP23" s="18"/>
      <c r="AQ23" s="18"/>
      <c r="AR23" s="18"/>
      <c r="AS23" s="18"/>
      <c r="AT23" s="18"/>
      <c r="AU23" s="18"/>
      <c r="AV23" s="18"/>
      <c r="AW23" s="18"/>
      <c r="AX23" s="49"/>
      <c r="AY23" s="49"/>
      <c r="AZ23" s="49"/>
      <c r="BA23" s="49"/>
      <c r="BB23" s="50"/>
      <c r="BC23" s="267"/>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FX23" s="466"/>
      <c r="FY23" s="466"/>
      <c r="FZ23" s="466"/>
      <c r="GA23" s="466"/>
      <c r="GB23" s="466"/>
      <c r="GC23" s="466"/>
      <c r="GD23" s="466"/>
      <c r="GE23" s="466"/>
      <c r="GF23" s="466"/>
      <c r="GG23" s="247"/>
      <c r="GH23" s="466"/>
      <c r="GI23" s="466"/>
      <c r="GJ23" s="466"/>
      <c r="GK23" s="466"/>
      <c r="GL23" s="466"/>
      <c r="GM23" s="466"/>
      <c r="GN23" s="466"/>
      <c r="GO23" s="466"/>
      <c r="GP23" s="466"/>
      <c r="GQ23" s="466"/>
      <c r="GR23" s="466"/>
      <c r="GS23" s="466"/>
      <c r="GT23" s="466"/>
      <c r="GU23" s="466"/>
      <c r="GV23" s="466"/>
      <c r="GW23" s="466"/>
      <c r="GX23" s="466"/>
      <c r="GY23" s="466"/>
      <c r="GZ23" s="466"/>
      <c r="HA23" s="466"/>
      <c r="HB23" s="466"/>
      <c r="HC23" s="466"/>
      <c r="HD23" s="466"/>
      <c r="HE23" s="466"/>
      <c r="HF23" s="466"/>
      <c r="HG23" s="466"/>
      <c r="HH23" s="466"/>
      <c r="HI23" s="466"/>
      <c r="HJ23" s="466"/>
      <c r="HK23" s="466"/>
      <c r="HL23" s="466"/>
      <c r="HM23" s="466"/>
      <c r="HN23" s="466"/>
      <c r="HO23" s="466"/>
      <c r="HP23" s="466"/>
      <c r="HQ23" s="466"/>
      <c r="HR23" s="466"/>
      <c r="HS23" s="466"/>
      <c r="HT23" s="466"/>
      <c r="HU23" s="466"/>
      <c r="HV23" s="466"/>
      <c r="HW23" s="466"/>
      <c r="HX23" s="466"/>
      <c r="HY23" s="466"/>
      <c r="HZ23" s="466"/>
      <c r="IA23" s="466"/>
      <c r="IB23" s="466"/>
      <c r="IC23" s="466"/>
      <c r="ID23" s="466"/>
      <c r="IE23" s="466"/>
      <c r="IF23" s="466"/>
      <c r="IG23" s="466"/>
      <c r="IH23" s="466"/>
      <c r="II23" s="466"/>
      <c r="IJ23" s="466"/>
      <c r="IK23" s="466"/>
    </row>
    <row r="24" spans="1:245" ht="15" customHeight="1">
      <c r="A24" s="72"/>
      <c r="B24" s="72"/>
      <c r="C24" s="72"/>
      <c r="D24" s="88"/>
      <c r="E24" s="480"/>
      <c r="F24" s="480"/>
      <c r="G24" s="480"/>
      <c r="H24" s="480"/>
      <c r="I24" s="87"/>
      <c r="J24" s="229"/>
      <c r="K24" s="87"/>
      <c r="L24" s="229"/>
      <c r="M24" s="229"/>
      <c r="N24" s="230"/>
      <c r="O24" s="87"/>
      <c r="P24" s="229"/>
      <c r="Q24" s="433"/>
      <c r="R24" s="230"/>
      <c r="S24" s="87"/>
      <c r="T24" s="229"/>
      <c r="U24" s="87"/>
      <c r="V24" s="229"/>
      <c r="W24" s="87"/>
      <c r="X24" s="229"/>
      <c r="Y24" s="229"/>
      <c r="Z24" s="229"/>
      <c r="AA24" s="229"/>
      <c r="AB24" s="229"/>
      <c r="AC24" s="229"/>
      <c r="AD24" s="229"/>
      <c r="AE24" s="229"/>
      <c r="AF24" s="229"/>
      <c r="AG24" s="229"/>
      <c r="AH24" s="229"/>
      <c r="AI24" s="229"/>
      <c r="AJ24" s="18"/>
      <c r="AK24" s="18"/>
      <c r="AL24" s="18"/>
      <c r="AM24" s="18"/>
      <c r="AN24" s="18"/>
      <c r="AO24" s="18"/>
      <c r="AP24" s="18"/>
      <c r="AQ24" s="18"/>
      <c r="AR24" s="18"/>
      <c r="AS24" s="18"/>
      <c r="AT24" s="18"/>
      <c r="AU24" s="18"/>
      <c r="AV24" s="18"/>
      <c r="AW24" s="18"/>
      <c r="AX24" s="49"/>
      <c r="AY24" s="49"/>
      <c r="AZ24" s="49"/>
      <c r="BA24" s="49"/>
      <c r="BB24" s="50"/>
      <c r="BC24" s="466"/>
      <c r="BD24" s="466"/>
      <c r="BE24" s="466"/>
      <c r="BF24" s="466"/>
      <c r="BG24" s="466"/>
      <c r="BH24" s="466"/>
      <c r="BI24" s="466"/>
      <c r="BJ24" s="466"/>
      <c r="BK24" s="466"/>
      <c r="BL24" s="466"/>
      <c r="BM24" s="466"/>
      <c r="BN24" s="466"/>
      <c r="BO24" s="466"/>
      <c r="BP24" s="466"/>
      <c r="BQ24" s="466"/>
      <c r="BR24" s="466"/>
      <c r="BS24" s="466"/>
      <c r="BT24" s="466"/>
      <c r="BU24" s="466"/>
      <c r="BV24" s="466"/>
      <c r="BW24" s="466"/>
      <c r="BX24" s="466"/>
      <c r="BY24" s="466"/>
      <c r="BZ24" s="466"/>
      <c r="CA24" s="466"/>
      <c r="CB24" s="466"/>
      <c r="CC24" s="466"/>
      <c r="CD24" s="466"/>
      <c r="CE24" s="466"/>
      <c r="CF24" s="466"/>
      <c r="CG24" s="466"/>
      <c r="CH24" s="466"/>
      <c r="CI24" s="466"/>
      <c r="CJ24" s="466"/>
      <c r="CK24" s="466"/>
      <c r="CL24" s="466"/>
      <c r="CM24" s="466"/>
      <c r="CN24" s="466"/>
      <c r="CO24" s="466"/>
      <c r="CP24" s="466"/>
      <c r="CQ24" s="466"/>
      <c r="CR24" s="466"/>
      <c r="CS24" s="466"/>
      <c r="CT24" s="466"/>
      <c r="CU24" s="466"/>
      <c r="CV24" s="466"/>
      <c r="CW24" s="466"/>
      <c r="CX24" s="466"/>
      <c r="CY24" s="466"/>
      <c r="CZ24" s="466"/>
      <c r="DA24" s="466"/>
      <c r="DB24" s="466"/>
      <c r="DC24" s="466"/>
      <c r="DD24" s="466"/>
      <c r="DE24" s="466"/>
      <c r="DF24" s="466"/>
      <c r="DG24" s="466"/>
      <c r="DH24" s="466"/>
      <c r="DI24" s="466"/>
      <c r="DJ24" s="466"/>
      <c r="DK24" s="466"/>
      <c r="DL24" s="466"/>
      <c r="DM24" s="466"/>
      <c r="DN24" s="466"/>
      <c r="DO24" s="466"/>
      <c r="DP24" s="466"/>
      <c r="DQ24" s="466"/>
      <c r="DR24" s="466"/>
      <c r="DS24" s="466"/>
      <c r="DT24" s="466"/>
      <c r="DU24" s="466"/>
      <c r="DV24" s="466"/>
      <c r="DW24" s="466"/>
      <c r="DX24" s="466"/>
      <c r="DY24" s="466"/>
      <c r="DZ24" s="466"/>
      <c r="EA24" s="466"/>
      <c r="EB24" s="466"/>
      <c r="EC24" s="466"/>
      <c r="ED24" s="466"/>
      <c r="EE24" s="466"/>
      <c r="EF24" s="466"/>
      <c r="EG24" s="466"/>
      <c r="EH24" s="466"/>
      <c r="EI24" s="466"/>
      <c r="EJ24" s="466"/>
      <c r="EK24" s="466"/>
      <c r="EL24" s="466"/>
      <c r="EM24" s="466"/>
      <c r="EN24" s="466"/>
      <c r="EO24" s="466"/>
      <c r="EP24" s="466"/>
      <c r="EQ24" s="466"/>
      <c r="ER24" s="466"/>
      <c r="ES24" s="466"/>
      <c r="ET24" s="466"/>
      <c r="EU24" s="466"/>
      <c r="EV24" s="466"/>
      <c r="EW24" s="466"/>
      <c r="EX24" s="466"/>
      <c r="EY24" s="466"/>
      <c r="EZ24" s="466"/>
      <c r="FA24" s="466"/>
      <c r="FB24" s="466"/>
      <c r="FC24" s="466"/>
      <c r="FD24" s="466"/>
      <c r="FE24" s="466"/>
      <c r="FF24" s="466"/>
      <c r="FG24" s="466"/>
      <c r="FH24" s="466"/>
      <c r="FI24" s="466"/>
      <c r="FJ24" s="466"/>
      <c r="FK24" s="466"/>
      <c r="FL24" s="466"/>
      <c r="FM24" s="466"/>
      <c r="FN24" s="466"/>
      <c r="FO24" s="466"/>
      <c r="FP24" s="466"/>
      <c r="FQ24" s="466"/>
      <c r="FR24" s="466"/>
      <c r="FS24" s="466"/>
      <c r="FT24" s="466"/>
      <c r="FU24" s="466"/>
      <c r="FV24" s="466"/>
      <c r="FW24" s="466"/>
      <c r="FX24" s="466"/>
      <c r="FY24" s="466"/>
      <c r="FZ24" s="466"/>
      <c r="GA24" s="466"/>
      <c r="GB24" s="466"/>
      <c r="GC24" s="466"/>
      <c r="GD24" s="466"/>
      <c r="GE24" s="466"/>
      <c r="GF24" s="466"/>
      <c r="GG24" s="247"/>
      <c r="GH24" s="466"/>
      <c r="GI24" s="466"/>
      <c r="GJ24" s="466"/>
      <c r="GK24" s="466"/>
      <c r="GL24" s="466"/>
      <c r="GM24" s="466"/>
      <c r="GN24" s="466"/>
      <c r="GO24" s="466"/>
      <c r="GP24" s="466"/>
      <c r="GQ24" s="466"/>
      <c r="GR24" s="466"/>
      <c r="GS24" s="466"/>
      <c r="GT24" s="466"/>
      <c r="GU24" s="466"/>
      <c r="GV24" s="466"/>
      <c r="GW24" s="466"/>
      <c r="GX24" s="466"/>
      <c r="GY24" s="466"/>
      <c r="GZ24" s="466"/>
      <c r="HA24" s="466"/>
      <c r="HB24" s="466"/>
      <c r="HC24" s="466"/>
      <c r="HD24" s="466"/>
      <c r="HE24" s="466"/>
      <c r="HF24" s="466"/>
      <c r="HG24" s="466"/>
      <c r="HH24" s="466"/>
      <c r="HI24" s="466"/>
      <c r="HJ24" s="466"/>
      <c r="HK24" s="466"/>
      <c r="HL24" s="466"/>
      <c r="HM24" s="466"/>
      <c r="HN24" s="466"/>
      <c r="HO24" s="466"/>
      <c r="HP24" s="466"/>
      <c r="HQ24" s="466"/>
      <c r="HR24" s="466"/>
      <c r="HS24" s="466"/>
      <c r="HT24" s="466"/>
      <c r="HU24" s="466"/>
      <c r="HV24" s="466"/>
      <c r="HW24" s="466"/>
      <c r="HX24" s="466"/>
      <c r="HY24" s="466"/>
      <c r="HZ24" s="466"/>
      <c r="IA24" s="466"/>
      <c r="IB24" s="466"/>
      <c r="IC24" s="466"/>
      <c r="ID24" s="466"/>
      <c r="IE24" s="466"/>
      <c r="IF24" s="466"/>
      <c r="IG24" s="466"/>
      <c r="IH24" s="466"/>
      <c r="II24" s="466"/>
      <c r="IJ24" s="466"/>
      <c r="IK24" s="466"/>
    </row>
    <row r="25" spans="1:245" ht="15" customHeight="1">
      <c r="A25" s="72"/>
      <c r="B25" s="72"/>
      <c r="C25" s="72"/>
      <c r="D25" s="89"/>
      <c r="E25" s="230"/>
      <c r="F25" s="231"/>
      <c r="G25" s="230"/>
      <c r="H25" s="231"/>
      <c r="I25" s="230"/>
      <c r="J25" s="231"/>
      <c r="K25" s="230"/>
      <c r="L25" s="231"/>
      <c r="M25" s="231"/>
      <c r="N25" s="231"/>
      <c r="O25" s="230"/>
      <c r="P25" s="231"/>
      <c r="Q25" s="230"/>
      <c r="R25" s="231"/>
      <c r="S25" s="230"/>
      <c r="T25" s="231"/>
      <c r="U25" s="230"/>
      <c r="V25" s="231"/>
      <c r="W25" s="230"/>
      <c r="X25" s="231"/>
      <c r="Y25" s="231"/>
      <c r="Z25" s="231"/>
      <c r="AA25" s="231"/>
      <c r="AB25" s="231"/>
      <c r="AC25" s="231"/>
      <c r="AD25" s="231"/>
      <c r="AE25" s="231"/>
      <c r="AF25" s="231"/>
      <c r="AG25" s="231"/>
      <c r="AH25" s="231"/>
      <c r="AI25" s="231"/>
      <c r="AJ25" s="48"/>
      <c r="AK25" s="48"/>
      <c r="AL25" s="48"/>
      <c r="AM25" s="48"/>
      <c r="AN25" s="48"/>
      <c r="AO25" s="48"/>
      <c r="AP25" s="48"/>
      <c r="AQ25" s="48"/>
      <c r="AR25" s="48"/>
      <c r="AS25" s="48"/>
      <c r="AT25" s="48"/>
      <c r="AU25" s="48"/>
      <c r="AV25" s="48"/>
      <c r="AW25" s="48"/>
      <c r="AX25" s="48"/>
      <c r="AY25" s="48"/>
      <c r="AZ25" s="48"/>
      <c r="BA25" s="48"/>
      <c r="BB25" s="50"/>
      <c r="BC25" s="466"/>
      <c r="BD25" s="466"/>
      <c r="BE25" s="466"/>
      <c r="BF25" s="466"/>
      <c r="BG25" s="466"/>
      <c r="BH25" s="466"/>
      <c r="BI25" s="466"/>
      <c r="BJ25" s="466"/>
      <c r="BK25" s="466"/>
      <c r="BL25" s="466"/>
      <c r="BM25" s="466"/>
      <c r="BN25" s="466"/>
      <c r="BO25" s="466"/>
      <c r="BP25" s="466"/>
      <c r="BQ25" s="466"/>
      <c r="BR25" s="466"/>
      <c r="BS25" s="466"/>
      <c r="BT25" s="466"/>
      <c r="BU25" s="466"/>
      <c r="BV25" s="466"/>
      <c r="BW25" s="466"/>
      <c r="BX25" s="466"/>
      <c r="BY25" s="466"/>
      <c r="BZ25" s="466"/>
      <c r="CA25" s="466"/>
      <c r="CB25" s="466"/>
      <c r="CC25" s="466"/>
      <c r="CD25" s="466"/>
      <c r="CE25" s="466"/>
      <c r="CF25" s="466"/>
      <c r="CG25" s="466"/>
      <c r="CH25" s="466"/>
      <c r="CI25" s="466"/>
      <c r="CJ25" s="466"/>
      <c r="CK25" s="466"/>
      <c r="CL25" s="466"/>
      <c r="CM25" s="466"/>
      <c r="CN25" s="466"/>
      <c r="CO25" s="466"/>
      <c r="CP25" s="466"/>
      <c r="CQ25" s="466"/>
      <c r="CR25" s="466"/>
      <c r="CS25" s="466"/>
      <c r="CT25" s="466"/>
      <c r="CU25" s="466"/>
      <c r="CV25" s="466"/>
      <c r="CW25" s="466"/>
      <c r="CX25" s="466"/>
      <c r="CY25" s="466"/>
      <c r="CZ25" s="466"/>
      <c r="DA25" s="466"/>
      <c r="DB25" s="466"/>
      <c r="DC25" s="466"/>
      <c r="DD25" s="466"/>
      <c r="DE25" s="466"/>
      <c r="DF25" s="466"/>
      <c r="DG25" s="466"/>
      <c r="DH25" s="466"/>
      <c r="DI25" s="466"/>
      <c r="DJ25" s="466"/>
      <c r="DK25" s="466"/>
      <c r="DL25" s="466"/>
      <c r="DM25" s="466"/>
      <c r="DN25" s="466"/>
      <c r="DO25" s="466"/>
      <c r="DP25" s="466"/>
      <c r="DQ25" s="466"/>
      <c r="DR25" s="466"/>
      <c r="DS25" s="466"/>
      <c r="DT25" s="466"/>
      <c r="DU25" s="466"/>
      <c r="DV25" s="466"/>
      <c r="DW25" s="466"/>
      <c r="DX25" s="466"/>
      <c r="DY25" s="466"/>
      <c r="DZ25" s="466"/>
      <c r="EA25" s="466"/>
      <c r="EB25" s="466"/>
      <c r="EC25" s="466"/>
      <c r="ED25" s="466"/>
      <c r="EE25" s="466"/>
      <c r="EF25" s="466"/>
      <c r="EG25" s="466"/>
      <c r="EH25" s="466"/>
      <c r="EI25" s="466"/>
      <c r="EJ25" s="466"/>
      <c r="EK25" s="466"/>
      <c r="EL25" s="466"/>
      <c r="EM25" s="466"/>
      <c r="EN25" s="466"/>
      <c r="EO25" s="466"/>
      <c r="EP25" s="466"/>
      <c r="EQ25" s="466"/>
      <c r="ER25" s="466"/>
      <c r="ES25" s="466"/>
      <c r="ET25" s="466"/>
      <c r="EU25" s="466"/>
      <c r="EV25" s="466"/>
      <c r="EW25" s="466"/>
      <c r="EX25" s="466"/>
      <c r="EY25" s="466"/>
      <c r="EZ25" s="466"/>
      <c r="FA25" s="466"/>
      <c r="FB25" s="466"/>
      <c r="FC25" s="466"/>
      <c r="FD25" s="466"/>
      <c r="FE25" s="466"/>
      <c r="FF25" s="466"/>
      <c r="FG25" s="466"/>
      <c r="FH25" s="466"/>
      <c r="FI25" s="466"/>
      <c r="FJ25" s="466"/>
      <c r="FK25" s="466"/>
      <c r="FL25" s="466"/>
      <c r="FM25" s="466"/>
      <c r="FN25" s="466"/>
      <c r="FO25" s="466"/>
      <c r="FP25" s="466"/>
      <c r="FQ25" s="466"/>
      <c r="FR25" s="466"/>
      <c r="FS25" s="466"/>
      <c r="FT25" s="466"/>
      <c r="FU25" s="466"/>
      <c r="FV25" s="466"/>
      <c r="FW25" s="466"/>
      <c r="FX25" s="466"/>
      <c r="FY25" s="466"/>
      <c r="FZ25" s="466"/>
      <c r="GA25" s="466"/>
      <c r="GB25" s="466"/>
      <c r="GC25" s="466"/>
      <c r="GD25" s="466"/>
      <c r="GE25" s="466"/>
      <c r="GF25" s="466"/>
      <c r="GG25" s="247"/>
      <c r="GH25" s="466"/>
      <c r="GI25" s="466"/>
      <c r="GJ25" s="466"/>
      <c r="GK25" s="466"/>
      <c r="GL25" s="466"/>
      <c r="GM25" s="466"/>
      <c r="GN25" s="466"/>
      <c r="GO25" s="466"/>
      <c r="GP25" s="466"/>
      <c r="GQ25" s="466"/>
      <c r="GR25" s="466"/>
      <c r="GS25" s="466"/>
      <c r="GT25" s="466"/>
      <c r="GU25" s="466"/>
      <c r="GV25" s="466"/>
      <c r="GW25" s="466"/>
      <c r="GX25" s="466"/>
      <c r="GY25" s="466"/>
      <c r="GZ25" s="466"/>
      <c r="HA25" s="466"/>
      <c r="HB25" s="466"/>
      <c r="HC25" s="466"/>
      <c r="HD25" s="466"/>
      <c r="HE25" s="466"/>
      <c r="HF25" s="466"/>
      <c r="HG25" s="466"/>
      <c r="HH25" s="466"/>
      <c r="HI25" s="466"/>
      <c r="HJ25" s="466"/>
      <c r="HK25" s="466"/>
      <c r="HL25" s="466"/>
      <c r="HM25" s="466"/>
      <c r="HN25" s="466"/>
      <c r="HO25" s="466"/>
      <c r="HP25" s="466"/>
      <c r="HQ25" s="466"/>
      <c r="HR25" s="466"/>
      <c r="HS25" s="466"/>
      <c r="HT25" s="466"/>
      <c r="HU25" s="466"/>
      <c r="HV25" s="466"/>
      <c r="HW25" s="466"/>
      <c r="HX25" s="466"/>
      <c r="HY25" s="466"/>
      <c r="HZ25" s="466"/>
      <c r="IA25" s="466"/>
      <c r="IB25" s="466"/>
      <c r="IC25" s="466"/>
      <c r="ID25" s="466"/>
      <c r="IE25" s="466"/>
      <c r="IF25" s="466"/>
      <c r="IG25" s="466"/>
      <c r="IH25" s="466"/>
      <c r="II25" s="466"/>
      <c r="IJ25" s="466"/>
      <c r="IK25" s="466"/>
    </row>
    <row r="26" spans="1:245" ht="15" customHeight="1">
      <c r="A26" s="72"/>
      <c r="B26" s="72"/>
      <c r="C26" s="72"/>
      <c r="D26" s="89"/>
      <c r="E26" s="69"/>
      <c r="F26" s="69"/>
      <c r="G26" s="69"/>
      <c r="H26" s="69"/>
      <c r="I26" s="69"/>
      <c r="J26" s="69"/>
      <c r="K26" s="69"/>
      <c r="L26" s="69"/>
      <c r="M26" s="69"/>
      <c r="N26" s="69"/>
      <c r="O26" s="69"/>
      <c r="P26" s="69"/>
      <c r="Q26" s="232"/>
      <c r="R26" s="232"/>
      <c r="S26" s="232"/>
      <c r="T26" s="232"/>
      <c r="U26" s="232"/>
      <c r="V26" s="232"/>
      <c r="W26" s="232"/>
      <c r="X26" s="232"/>
      <c r="Y26" s="232"/>
      <c r="Z26" s="232"/>
      <c r="AA26" s="232"/>
      <c r="AB26" s="232"/>
      <c r="AC26" s="232"/>
      <c r="AD26" s="232"/>
      <c r="AE26" s="232"/>
      <c r="AF26" s="232"/>
      <c r="AG26" s="232"/>
      <c r="AH26" s="232"/>
      <c r="AI26" s="232"/>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7"/>
      <c r="BP26" s="47"/>
      <c r="BQ26" s="47"/>
      <c r="BR26" s="47"/>
      <c r="BS26" s="47"/>
      <c r="BT26" s="47"/>
      <c r="BU26" s="47"/>
      <c r="BV26" s="47"/>
      <c r="BW26" s="47"/>
      <c r="BX26" s="47"/>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7"/>
      <c r="ED26" s="47"/>
      <c r="EE26" s="47"/>
      <c r="EF26" s="47"/>
      <c r="EG26" s="47"/>
      <c r="EH26" s="47"/>
      <c r="EI26" s="47"/>
      <c r="EJ26" s="466"/>
      <c r="EK26" s="466"/>
      <c r="EL26" s="466"/>
      <c r="EM26" s="466"/>
      <c r="EN26" s="466"/>
      <c r="EO26" s="466"/>
      <c r="EP26" s="466"/>
      <c r="EQ26" s="466"/>
      <c r="ER26" s="466"/>
      <c r="ES26" s="466"/>
      <c r="ET26" s="466"/>
      <c r="EU26" s="466"/>
      <c r="EV26" s="466"/>
      <c r="EW26" s="466"/>
      <c r="EX26" s="466"/>
      <c r="EY26" s="466"/>
      <c r="EZ26" s="466"/>
      <c r="FA26" s="466"/>
      <c r="FB26" s="466"/>
      <c r="FC26" s="466"/>
      <c r="FD26" s="466"/>
      <c r="FE26" s="466"/>
      <c r="FF26" s="466"/>
      <c r="FG26" s="466"/>
      <c r="FH26" s="466"/>
      <c r="FI26" s="466"/>
      <c r="FJ26" s="466"/>
      <c r="FK26" s="466"/>
      <c r="FL26" s="466"/>
      <c r="FM26" s="466"/>
      <c r="FN26" s="466"/>
      <c r="FO26" s="466"/>
      <c r="FP26" s="466"/>
      <c r="FQ26" s="466"/>
      <c r="FR26" s="466"/>
      <c r="FS26" s="466"/>
      <c r="FT26" s="466"/>
      <c r="FU26" s="466"/>
      <c r="FV26" s="466"/>
      <c r="FW26" s="466"/>
      <c r="FX26" s="466"/>
      <c r="FY26" s="466"/>
      <c r="FZ26" s="466"/>
      <c r="GA26" s="466"/>
      <c r="GB26" s="466"/>
      <c r="GC26" s="466"/>
      <c r="GD26" s="466"/>
      <c r="GE26" s="466"/>
      <c r="GF26" s="466"/>
      <c r="GG26" s="247"/>
      <c r="GH26" s="466"/>
      <c r="GI26" s="466"/>
      <c r="GJ26" s="466"/>
      <c r="GK26" s="466"/>
      <c r="GL26" s="466"/>
      <c r="GM26" s="466"/>
      <c r="GN26" s="466"/>
      <c r="GO26" s="466"/>
      <c r="GP26" s="466"/>
      <c r="GQ26" s="466"/>
      <c r="GR26" s="466"/>
      <c r="GS26" s="466"/>
      <c r="GT26" s="466"/>
      <c r="GU26" s="466"/>
      <c r="GV26" s="466"/>
      <c r="GW26" s="466"/>
      <c r="GX26" s="466"/>
      <c r="GY26" s="466"/>
      <c r="GZ26" s="466"/>
      <c r="HA26" s="466"/>
      <c r="HB26" s="466"/>
      <c r="HC26" s="466"/>
      <c r="HD26" s="466"/>
      <c r="HE26" s="466"/>
      <c r="HF26" s="466"/>
      <c r="HG26" s="466"/>
      <c r="HH26" s="466"/>
      <c r="HI26" s="466"/>
      <c r="HJ26" s="466"/>
      <c r="HK26" s="466"/>
      <c r="HL26" s="466"/>
      <c r="HM26" s="466"/>
      <c r="HN26" s="466"/>
      <c r="HO26" s="466"/>
      <c r="HP26" s="466"/>
      <c r="HQ26" s="466"/>
      <c r="HR26" s="466"/>
      <c r="HS26" s="466"/>
      <c r="HT26" s="466"/>
      <c r="HU26" s="466"/>
      <c r="HV26" s="466"/>
      <c r="HW26" s="466"/>
      <c r="HX26" s="466"/>
      <c r="HY26" s="466"/>
      <c r="HZ26" s="466"/>
      <c r="IA26" s="466"/>
      <c r="IB26" s="466"/>
      <c r="IC26" s="466"/>
      <c r="ID26" s="466"/>
      <c r="IE26" s="466"/>
      <c r="IF26" s="466"/>
      <c r="IG26" s="466"/>
      <c r="IH26" s="466"/>
      <c r="II26" s="466"/>
      <c r="IJ26" s="466"/>
      <c r="IK26" s="466"/>
    </row>
    <row r="27" spans="1:245" ht="15" customHeight="1" thickBot="1">
      <c r="A27" s="72"/>
      <c r="B27" s="72"/>
      <c r="C27" s="72"/>
      <c r="D27" s="89"/>
      <c r="E27" s="232"/>
      <c r="F27" s="232"/>
      <c r="G27" s="232"/>
      <c r="H27" s="232"/>
      <c r="I27" s="232"/>
      <c r="J27" s="232"/>
      <c r="K27" s="232"/>
      <c r="L27" s="232"/>
      <c r="M27" s="232"/>
      <c r="N27" s="232"/>
      <c r="O27" s="232"/>
      <c r="P27" s="232"/>
      <c r="Q27" s="232"/>
      <c r="R27" s="232"/>
      <c r="S27" s="232"/>
      <c r="T27" s="232"/>
      <c r="U27" s="232"/>
      <c r="V27" s="232"/>
      <c r="W27" s="232"/>
      <c r="X27" s="232"/>
      <c r="Y27" s="232"/>
      <c r="Z27" s="232"/>
      <c r="AA27" s="232"/>
      <c r="AB27" s="232"/>
      <c r="AC27" s="232"/>
      <c r="AD27" s="232"/>
      <c r="AE27" s="232"/>
      <c r="AF27" s="232"/>
      <c r="AG27" s="232"/>
      <c r="AH27" s="232"/>
      <c r="AI27" s="232"/>
      <c r="AJ27" s="47"/>
      <c r="AK27" s="47"/>
      <c r="AL27" s="47"/>
      <c r="AM27" s="47"/>
      <c r="AN27" s="47"/>
      <c r="AO27" s="47"/>
      <c r="AP27" s="47"/>
      <c r="AQ27" s="47"/>
      <c r="AR27" s="47"/>
      <c r="AS27" s="47"/>
      <c r="AT27" s="47"/>
      <c r="AU27" s="47"/>
      <c r="AV27" s="47"/>
      <c r="AW27" s="47"/>
      <c r="AX27" s="47"/>
      <c r="AY27" s="47"/>
      <c r="AZ27" s="47"/>
      <c r="BA27" s="47"/>
      <c r="BB27" s="49"/>
      <c r="BC27" s="49"/>
      <c r="BD27" s="49"/>
      <c r="BE27" s="49"/>
      <c r="BF27" s="49"/>
      <c r="BG27" s="49"/>
      <c r="BH27" s="49"/>
      <c r="BI27" s="49"/>
      <c r="BJ27" s="49"/>
      <c r="BK27" s="49"/>
      <c r="BL27" s="49"/>
      <c r="BM27" s="49"/>
      <c r="BN27" s="49"/>
      <c r="BO27" s="49"/>
      <c r="BP27" s="49"/>
      <c r="BQ27" s="49"/>
      <c r="BR27" s="49"/>
      <c r="BS27" s="49"/>
      <c r="BT27" s="49"/>
      <c r="BU27" s="49"/>
      <c r="BV27" s="49"/>
      <c r="BW27" s="49"/>
      <c r="BX27" s="49"/>
      <c r="BY27" s="49"/>
      <c r="BZ27" s="49"/>
      <c r="CA27" s="49"/>
      <c r="CB27" s="49"/>
      <c r="CC27" s="49"/>
      <c r="CD27" s="49"/>
      <c r="CE27" s="49"/>
      <c r="CF27" s="49"/>
      <c r="CG27" s="49"/>
      <c r="CH27" s="49"/>
      <c r="CI27" s="49"/>
      <c r="CJ27" s="49"/>
      <c r="CK27" s="49"/>
      <c r="CL27" s="49"/>
      <c r="CM27" s="49"/>
      <c r="CN27" s="49"/>
      <c r="CO27" s="49"/>
      <c r="CP27" s="49"/>
      <c r="CQ27" s="49"/>
      <c r="CR27" s="49"/>
      <c r="CS27" s="49"/>
      <c r="CT27" s="49"/>
      <c r="CU27" s="49"/>
      <c r="CV27" s="49"/>
      <c r="CW27" s="49"/>
      <c r="CX27" s="49"/>
      <c r="CY27" s="49"/>
      <c r="CZ27" s="49"/>
      <c r="DA27" s="49"/>
      <c r="DB27" s="49"/>
      <c r="DC27" s="49"/>
      <c r="DD27" s="49"/>
      <c r="DE27" s="49"/>
      <c r="DF27" s="49"/>
      <c r="DG27" s="49"/>
      <c r="DH27" s="49"/>
      <c r="DI27" s="49"/>
      <c r="DJ27" s="49"/>
      <c r="DK27" s="49"/>
      <c r="DL27" s="49"/>
      <c r="DM27" s="49"/>
      <c r="DN27" s="49"/>
      <c r="DO27" s="49"/>
      <c r="DP27" s="49"/>
      <c r="DQ27" s="49"/>
      <c r="DR27" s="49"/>
      <c r="DS27" s="49"/>
      <c r="DT27" s="49"/>
      <c r="DU27" s="49"/>
      <c r="DV27" s="49"/>
      <c r="DW27" s="49"/>
      <c r="DX27" s="49"/>
      <c r="DY27" s="49"/>
      <c r="DZ27" s="49"/>
      <c r="EA27" s="49"/>
      <c r="EB27" s="49"/>
      <c r="EC27" s="49"/>
      <c r="ED27" s="49"/>
      <c r="EE27" s="49"/>
      <c r="EF27" s="49"/>
      <c r="EG27" s="49"/>
      <c r="EH27" s="49"/>
      <c r="EI27" s="49"/>
      <c r="EJ27" s="466"/>
      <c r="EK27" s="466"/>
      <c r="EL27" s="466"/>
      <c r="EM27" s="466"/>
      <c r="EN27" s="466"/>
      <c r="EO27" s="466"/>
      <c r="EP27" s="466"/>
      <c r="EQ27" s="466"/>
      <c r="ER27" s="466"/>
      <c r="ES27" s="466"/>
      <c r="ET27" s="466"/>
      <c r="EU27" s="466"/>
      <c r="EV27" s="466"/>
      <c r="EW27" s="466"/>
      <c r="EX27" s="466"/>
      <c r="EY27" s="466"/>
      <c r="EZ27" s="466"/>
      <c r="FA27" s="466"/>
      <c r="FB27" s="466"/>
      <c r="FC27" s="466"/>
      <c r="FD27" s="466"/>
      <c r="FE27" s="466"/>
      <c r="FF27" s="466"/>
      <c r="FG27" s="466"/>
      <c r="FH27" s="466"/>
      <c r="FI27" s="466"/>
      <c r="FJ27" s="466"/>
      <c r="FK27" s="466"/>
      <c r="FL27" s="466"/>
      <c r="FM27" s="466"/>
      <c r="FN27" s="466"/>
      <c r="FO27" s="466"/>
      <c r="FP27" s="466"/>
      <c r="FQ27" s="466"/>
      <c r="FR27" s="466"/>
      <c r="FS27" s="466"/>
      <c r="FT27" s="466"/>
      <c r="FU27" s="466"/>
      <c r="FV27" s="466"/>
      <c r="FW27" s="466"/>
      <c r="FX27" s="466"/>
      <c r="FY27" s="466"/>
      <c r="FZ27" s="466"/>
      <c r="GA27" s="466"/>
      <c r="GB27" s="466"/>
      <c r="GC27" s="466"/>
      <c r="GD27" s="466"/>
      <c r="GE27" s="466"/>
      <c r="GF27" s="466"/>
      <c r="GG27" s="247"/>
      <c r="GH27" s="466"/>
      <c r="GI27" s="466"/>
      <c r="GJ27" s="466"/>
      <c r="GK27" s="466"/>
      <c r="GL27" s="466"/>
      <c r="GM27" s="466"/>
      <c r="GN27" s="466"/>
      <c r="GO27" s="466"/>
      <c r="GP27" s="466"/>
      <c r="GQ27" s="466"/>
      <c r="GR27" s="466"/>
      <c r="GS27" s="466"/>
      <c r="GT27" s="466"/>
      <c r="GU27" s="466"/>
      <c r="GV27" s="466"/>
      <c r="GW27" s="466"/>
      <c r="GX27" s="466"/>
      <c r="GY27" s="466"/>
      <c r="GZ27" s="466"/>
      <c r="HA27" s="466"/>
      <c r="HB27" s="466"/>
      <c r="HC27" s="466"/>
      <c r="HD27" s="466"/>
      <c r="HE27" s="466"/>
      <c r="HF27" s="466"/>
      <c r="HG27" s="466"/>
      <c r="HH27" s="466"/>
      <c r="HI27" s="466"/>
      <c r="HJ27" s="466"/>
      <c r="HK27" s="466"/>
      <c r="HL27" s="466"/>
      <c r="HM27" s="466"/>
      <c r="HN27" s="466"/>
      <c r="HO27" s="466"/>
      <c r="HP27" s="466"/>
      <c r="HQ27" s="466"/>
      <c r="HR27" s="466"/>
      <c r="HS27" s="466"/>
      <c r="HT27" s="466"/>
      <c r="HU27" s="466"/>
      <c r="HV27" s="466"/>
      <c r="HW27" s="466"/>
      <c r="HX27" s="466"/>
      <c r="HY27" s="466"/>
      <c r="HZ27" s="466"/>
      <c r="IA27" s="466"/>
      <c r="IB27" s="466"/>
      <c r="IC27" s="466"/>
      <c r="ID27" s="466"/>
      <c r="IE27" s="466"/>
      <c r="IF27" s="466"/>
      <c r="IG27" s="466"/>
      <c r="IH27" s="466"/>
      <c r="II27" s="466"/>
      <c r="IJ27" s="466"/>
      <c r="IK27" s="466"/>
    </row>
    <row r="28" spans="1:245" ht="15" customHeight="1" thickTop="1">
      <c r="A28" s="72"/>
      <c r="B28" s="72"/>
      <c r="C28" s="72"/>
      <c r="D28" s="952" t="str">
        <f>IF(MasterSheet!$A$1=1,MasterSheet!B442,MasterSheet!B441)</f>
        <v>Stanje javnog duga, kvartalno</v>
      </c>
      <c r="E28" s="958">
        <v>2010</v>
      </c>
      <c r="F28" s="959"/>
      <c r="G28" s="959"/>
      <c r="H28" s="959"/>
      <c r="I28" s="959"/>
      <c r="J28" s="959"/>
      <c r="K28" s="959"/>
      <c r="L28" s="960"/>
      <c r="M28" s="958">
        <v>2011</v>
      </c>
      <c r="N28" s="959"/>
      <c r="O28" s="959"/>
      <c r="P28" s="959"/>
      <c r="Q28" s="959"/>
      <c r="R28" s="959"/>
      <c r="S28" s="959"/>
      <c r="T28" s="960"/>
      <c r="U28" s="958">
        <v>2012</v>
      </c>
      <c r="V28" s="959"/>
      <c r="W28" s="959"/>
      <c r="X28" s="959"/>
      <c r="Y28" s="959"/>
      <c r="Z28" s="959"/>
      <c r="AA28" s="959"/>
      <c r="AB28" s="960"/>
      <c r="AC28" s="232"/>
      <c r="AD28" s="232"/>
      <c r="AE28" s="232"/>
      <c r="AF28" s="232"/>
      <c r="AG28" s="232"/>
      <c r="AH28" s="232"/>
      <c r="AI28" s="232"/>
      <c r="AJ28" s="47"/>
      <c r="AK28" s="47"/>
      <c r="AL28" s="47"/>
      <c r="AM28" s="47"/>
      <c r="AN28" s="47"/>
      <c r="AO28" s="47"/>
      <c r="AP28" s="47"/>
      <c r="AQ28" s="47"/>
      <c r="AR28" s="47"/>
      <c r="AS28" s="47"/>
      <c r="AT28" s="47"/>
      <c r="AU28" s="47"/>
      <c r="AV28" s="47"/>
      <c r="AW28" s="47"/>
      <c r="AX28" s="47"/>
      <c r="AY28" s="47"/>
      <c r="AZ28" s="47"/>
      <c r="BA28" s="47"/>
      <c r="BB28" s="50"/>
      <c r="BC28" s="466"/>
      <c r="BD28" s="466"/>
      <c r="BE28" s="466"/>
      <c r="BF28" s="466"/>
      <c r="BG28" s="466"/>
      <c r="BH28" s="466"/>
      <c r="BI28" s="466"/>
      <c r="BJ28" s="466"/>
      <c r="BK28" s="466"/>
      <c r="BL28" s="466"/>
      <c r="BM28" s="466"/>
      <c r="BN28" s="466"/>
      <c r="BO28" s="466"/>
      <c r="BP28" s="466"/>
      <c r="BQ28" s="466"/>
      <c r="BR28" s="466"/>
      <c r="BS28" s="466"/>
      <c r="BT28" s="466"/>
      <c r="BU28" s="466"/>
      <c r="BV28" s="466"/>
      <c r="BW28" s="466"/>
      <c r="BX28" s="466"/>
      <c r="BY28" s="466"/>
      <c r="BZ28" s="466"/>
      <c r="CA28" s="466"/>
      <c r="CB28" s="466"/>
      <c r="CC28" s="466"/>
      <c r="CD28" s="466"/>
      <c r="CE28" s="466"/>
      <c r="CF28" s="466"/>
      <c r="CG28" s="466"/>
      <c r="CH28" s="466"/>
      <c r="CI28" s="466"/>
      <c r="CJ28" s="466"/>
      <c r="CK28" s="466"/>
      <c r="CL28" s="466"/>
      <c r="CM28" s="466"/>
      <c r="CN28" s="466"/>
      <c r="CO28" s="466"/>
      <c r="CP28" s="466"/>
      <c r="CQ28" s="466"/>
      <c r="CR28" s="466"/>
      <c r="CS28" s="466"/>
      <c r="CT28" s="466"/>
      <c r="CU28" s="466"/>
      <c r="CV28" s="466"/>
      <c r="CW28" s="466"/>
      <c r="CX28" s="466"/>
      <c r="CY28" s="466"/>
      <c r="CZ28" s="466"/>
      <c r="DA28" s="466"/>
      <c r="DB28" s="466"/>
      <c r="DC28" s="466"/>
      <c r="DD28" s="466"/>
      <c r="DE28" s="466"/>
      <c r="DF28" s="466"/>
      <c r="DG28" s="466"/>
      <c r="DH28" s="466"/>
      <c r="DI28" s="466"/>
      <c r="DJ28" s="466"/>
      <c r="DK28" s="466"/>
      <c r="DL28" s="466"/>
      <c r="DM28" s="466"/>
      <c r="DN28" s="466"/>
      <c r="DO28" s="466"/>
      <c r="DP28" s="466"/>
      <c r="DQ28" s="466"/>
      <c r="DR28" s="466"/>
      <c r="DS28" s="466"/>
      <c r="DT28" s="466"/>
      <c r="DU28" s="466"/>
      <c r="DV28" s="466"/>
      <c r="DW28" s="466"/>
      <c r="DX28" s="466"/>
      <c r="DY28" s="466"/>
      <c r="DZ28" s="466"/>
      <c r="EA28" s="466"/>
      <c r="EB28" s="466"/>
      <c r="EC28" s="466"/>
      <c r="ED28" s="466"/>
      <c r="EE28" s="466"/>
      <c r="EF28" s="466"/>
      <c r="EG28" s="466"/>
      <c r="EH28" s="466"/>
      <c r="EI28" s="466"/>
      <c r="EJ28" s="466"/>
      <c r="EK28" s="466"/>
      <c r="EL28" s="466"/>
      <c r="EM28" s="466"/>
      <c r="EN28" s="466"/>
      <c r="EO28" s="466"/>
      <c r="EP28" s="466"/>
      <c r="EQ28" s="466"/>
      <c r="ER28" s="466"/>
      <c r="ES28" s="466"/>
      <c r="ET28" s="466"/>
      <c r="EU28" s="466"/>
      <c r="EV28" s="466"/>
      <c r="EW28" s="466"/>
      <c r="EX28" s="466"/>
      <c r="EY28" s="466"/>
      <c r="EZ28" s="466"/>
      <c r="FA28" s="466"/>
      <c r="FB28" s="466"/>
      <c r="FC28" s="466"/>
      <c r="FD28" s="466"/>
      <c r="FE28" s="466"/>
      <c r="FF28" s="466"/>
      <c r="FG28" s="466"/>
      <c r="FH28" s="466"/>
      <c r="FI28" s="466"/>
      <c r="FJ28" s="466"/>
      <c r="FK28" s="466"/>
      <c r="FL28" s="466"/>
      <c r="FM28" s="466"/>
      <c r="FN28" s="466"/>
      <c r="FO28" s="466"/>
      <c r="FP28" s="466"/>
      <c r="FQ28" s="466"/>
      <c r="FR28" s="466"/>
      <c r="FS28" s="466"/>
      <c r="FT28" s="466"/>
      <c r="FU28" s="466"/>
      <c r="FV28" s="466"/>
      <c r="FW28" s="466"/>
      <c r="FX28" s="466"/>
      <c r="FY28" s="466"/>
      <c r="FZ28" s="466"/>
      <c r="GA28" s="466"/>
      <c r="GB28" s="466"/>
      <c r="GC28" s="466"/>
      <c r="GD28" s="466"/>
      <c r="GE28" s="466"/>
      <c r="GF28" s="466"/>
      <c r="GG28" s="247"/>
      <c r="GH28" s="466"/>
      <c r="GI28" s="466"/>
      <c r="GJ28" s="466"/>
      <c r="GK28" s="466"/>
      <c r="GL28" s="466"/>
      <c r="GM28" s="466"/>
      <c r="GN28" s="466"/>
      <c r="GO28" s="466"/>
      <c r="GP28" s="466"/>
      <c r="GQ28" s="466"/>
      <c r="GR28" s="466"/>
      <c r="GS28" s="466"/>
      <c r="GT28" s="466"/>
      <c r="GU28" s="466"/>
      <c r="GV28" s="466"/>
      <c r="GW28" s="466"/>
      <c r="GX28" s="466"/>
      <c r="GY28" s="466"/>
      <c r="GZ28" s="466"/>
      <c r="HA28" s="466"/>
      <c r="HB28" s="466"/>
      <c r="HC28" s="466"/>
      <c r="HD28" s="466"/>
      <c r="HE28" s="466"/>
      <c r="HF28" s="466"/>
      <c r="HG28" s="466"/>
      <c r="HH28" s="466"/>
      <c r="HI28" s="466"/>
      <c r="HJ28" s="466"/>
      <c r="HK28" s="466"/>
      <c r="HL28" s="466"/>
      <c r="HM28" s="466"/>
      <c r="HN28" s="466"/>
      <c r="HO28" s="466"/>
      <c r="HP28" s="466"/>
      <c r="HQ28" s="466"/>
      <c r="HR28" s="466"/>
      <c r="HS28" s="466"/>
      <c r="HT28" s="466"/>
      <c r="HU28" s="466"/>
      <c r="HV28" s="466"/>
      <c r="HW28" s="466"/>
      <c r="HX28" s="466"/>
      <c r="HY28" s="466"/>
      <c r="HZ28" s="466"/>
      <c r="IA28" s="466"/>
      <c r="IB28" s="466"/>
      <c r="IC28" s="466"/>
      <c r="ID28" s="466"/>
      <c r="IE28" s="466"/>
      <c r="IF28" s="466"/>
      <c r="IG28" s="466"/>
      <c r="IH28" s="466"/>
      <c r="II28" s="466"/>
      <c r="IJ28" s="466"/>
      <c r="IK28" s="466"/>
    </row>
    <row r="29" spans="1:245" ht="15" customHeight="1">
      <c r="A29" s="72"/>
      <c r="B29" s="72"/>
      <c r="C29" s="72"/>
      <c r="D29" s="953"/>
      <c r="E29" s="955" t="str">
        <f>IF(MasterSheet!$A$1=1,MasterSheet!C442,MasterSheet!C441)</f>
        <v>I kvartal</v>
      </c>
      <c r="F29" s="950"/>
      <c r="G29" s="950" t="str">
        <f>IF(MasterSheet!$A$1=1,MasterSheet!D442,MasterSheet!D441)</f>
        <v>II kvartal</v>
      </c>
      <c r="H29" s="950"/>
      <c r="I29" s="950" t="str">
        <f>IF(MasterSheet!$A$1=1,MasterSheet!E442,MasterSheet!E441)</f>
        <v>III kvartal</v>
      </c>
      <c r="J29" s="950"/>
      <c r="K29" s="950" t="str">
        <f>IF(MasterSheet!$A$1=1,MasterSheet!F442,MasterSheet!F441)</f>
        <v>IV kvartal</v>
      </c>
      <c r="L29" s="951"/>
      <c r="M29" s="955" t="str">
        <f>E29</f>
        <v>I kvartal</v>
      </c>
      <c r="N29" s="950"/>
      <c r="O29" s="950" t="str">
        <f t="shared" ref="O29" si="8">G29</f>
        <v>II kvartal</v>
      </c>
      <c r="P29" s="950"/>
      <c r="Q29" s="950" t="str">
        <f t="shared" ref="Q29" si="9">I29</f>
        <v>III kvartal</v>
      </c>
      <c r="R29" s="950"/>
      <c r="S29" s="950" t="str">
        <f t="shared" ref="S29" si="10">K29</f>
        <v>IV kvartal</v>
      </c>
      <c r="T29" s="951"/>
      <c r="U29" s="955" t="str">
        <f>M29</f>
        <v>I kvartal</v>
      </c>
      <c r="V29" s="950"/>
      <c r="W29" s="950" t="str">
        <f>O29</f>
        <v>II kvartal</v>
      </c>
      <c r="X29" s="950"/>
      <c r="Y29" s="950" t="str">
        <f>Q29</f>
        <v>III kvartal</v>
      </c>
      <c r="Z29" s="950"/>
      <c r="AA29" s="950" t="str">
        <f>S29</f>
        <v>IV kvartal</v>
      </c>
      <c r="AB29" s="951"/>
      <c r="AC29" s="232"/>
      <c r="AD29" s="232"/>
      <c r="AE29" s="232"/>
      <c r="AF29" s="232"/>
      <c r="AG29" s="232"/>
      <c r="AH29" s="232"/>
      <c r="AI29" s="232"/>
      <c r="AJ29" s="47"/>
      <c r="AK29" s="47"/>
      <c r="AL29" s="47"/>
      <c r="AM29" s="47"/>
      <c r="AN29" s="47"/>
      <c r="AO29" s="47"/>
      <c r="AP29" s="47"/>
      <c r="AQ29" s="47"/>
      <c r="AR29" s="47"/>
      <c r="AS29" s="47"/>
      <c r="AT29" s="47"/>
      <c r="AU29" s="47"/>
      <c r="AV29" s="47"/>
      <c r="AW29" s="47"/>
      <c r="AX29" s="47"/>
      <c r="AY29" s="47"/>
      <c r="AZ29" s="47"/>
      <c r="BA29" s="47"/>
      <c r="BB29" s="50"/>
      <c r="BC29" s="466"/>
      <c r="BD29" s="466"/>
      <c r="BE29" s="466"/>
      <c r="BF29" s="466"/>
      <c r="BG29" s="466"/>
      <c r="BH29" s="466"/>
      <c r="BI29" s="466"/>
      <c r="BJ29" s="466"/>
      <c r="BK29" s="466"/>
      <c r="BL29" s="466"/>
      <c r="BM29" s="466"/>
      <c r="BN29" s="466"/>
      <c r="BO29" s="466"/>
      <c r="BP29" s="466"/>
      <c r="BQ29" s="466"/>
      <c r="BR29" s="466"/>
      <c r="BS29" s="466"/>
      <c r="BT29" s="466"/>
      <c r="BU29" s="466"/>
      <c r="BV29" s="466"/>
      <c r="BW29" s="466"/>
      <c r="BX29" s="466"/>
      <c r="BY29" s="466"/>
      <c r="BZ29" s="466"/>
      <c r="CA29" s="466"/>
      <c r="CB29" s="466"/>
      <c r="CC29" s="466"/>
      <c r="CD29" s="466"/>
      <c r="CE29" s="466"/>
      <c r="CF29" s="466"/>
      <c r="CG29" s="466"/>
      <c r="CH29" s="466"/>
      <c r="CI29" s="466"/>
      <c r="CJ29" s="466"/>
      <c r="CK29" s="466"/>
      <c r="CL29" s="466"/>
      <c r="CM29" s="466"/>
      <c r="CN29" s="466"/>
      <c r="CO29" s="466"/>
      <c r="CP29" s="466"/>
      <c r="CQ29" s="466"/>
      <c r="CR29" s="466"/>
      <c r="CS29" s="466"/>
      <c r="CT29" s="466"/>
      <c r="CU29" s="466"/>
      <c r="CV29" s="466"/>
      <c r="CW29" s="466"/>
      <c r="CX29" s="466"/>
      <c r="CY29" s="466"/>
      <c r="CZ29" s="466"/>
      <c r="DA29" s="466"/>
      <c r="DB29" s="466"/>
      <c r="DC29" s="466"/>
      <c r="DD29" s="466"/>
      <c r="DE29" s="466"/>
      <c r="DF29" s="466"/>
      <c r="DG29" s="466"/>
      <c r="DH29" s="466"/>
      <c r="DI29" s="466"/>
      <c r="DJ29" s="466"/>
      <c r="DK29" s="466"/>
      <c r="DL29" s="466"/>
      <c r="DM29" s="466"/>
      <c r="DN29" s="466"/>
      <c r="DO29" s="466"/>
      <c r="DP29" s="466"/>
      <c r="DQ29" s="466"/>
      <c r="DR29" s="466"/>
      <c r="DS29" s="466"/>
      <c r="DT29" s="466"/>
      <c r="DU29" s="466"/>
      <c r="DV29" s="466"/>
      <c r="DW29" s="466"/>
      <c r="DX29" s="466"/>
      <c r="DY29" s="466"/>
      <c r="DZ29" s="466"/>
      <c r="EA29" s="466"/>
      <c r="EB29" s="466"/>
      <c r="EC29" s="466"/>
      <c r="ED29" s="466"/>
      <c r="EE29" s="466"/>
      <c r="EF29" s="466"/>
      <c r="EG29" s="466"/>
      <c r="EH29" s="466"/>
      <c r="EI29" s="466"/>
      <c r="EJ29" s="466"/>
      <c r="EK29" s="466"/>
      <c r="EL29" s="466"/>
      <c r="EM29" s="466"/>
      <c r="EN29" s="466"/>
      <c r="EO29" s="466"/>
      <c r="EP29" s="466"/>
      <c r="EQ29" s="466"/>
      <c r="ER29" s="466"/>
      <c r="ES29" s="466"/>
      <c r="ET29" s="466"/>
      <c r="EU29" s="466"/>
      <c r="EV29" s="466"/>
      <c r="EW29" s="466"/>
      <c r="EX29" s="466"/>
      <c r="EY29" s="466"/>
      <c r="EZ29" s="466"/>
      <c r="FA29" s="466"/>
      <c r="FB29" s="466"/>
      <c r="FC29" s="466"/>
      <c r="FD29" s="466"/>
      <c r="FE29" s="466"/>
      <c r="FF29" s="466"/>
      <c r="FG29" s="466"/>
      <c r="FH29" s="466"/>
      <c r="FI29" s="466"/>
      <c r="FJ29" s="466"/>
      <c r="FK29" s="466"/>
      <c r="FL29" s="466"/>
      <c r="FM29" s="466"/>
      <c r="FN29" s="466"/>
      <c r="FO29" s="466"/>
      <c r="FP29" s="466"/>
      <c r="FQ29" s="466"/>
      <c r="FR29" s="466"/>
      <c r="FS29" s="466"/>
      <c r="FT29" s="466"/>
      <c r="FU29" s="466"/>
      <c r="FV29" s="466"/>
      <c r="FW29" s="466"/>
      <c r="FX29" s="466"/>
      <c r="FY29" s="466"/>
      <c r="FZ29" s="466"/>
      <c r="GA29" s="466"/>
      <c r="GB29" s="466"/>
      <c r="GC29" s="466"/>
      <c r="GD29" s="466"/>
      <c r="GE29" s="466"/>
      <c r="GF29" s="466"/>
      <c r="GG29" s="247"/>
      <c r="GH29" s="466"/>
      <c r="GI29" s="466"/>
      <c r="GJ29" s="466"/>
      <c r="GK29" s="466"/>
      <c r="GL29" s="466"/>
      <c r="GM29" s="466"/>
      <c r="GN29" s="466"/>
      <c r="GO29" s="466"/>
      <c r="GP29" s="466"/>
      <c r="GQ29" s="466"/>
      <c r="GR29" s="466"/>
      <c r="GS29" s="466"/>
      <c r="GT29" s="466"/>
      <c r="GU29" s="466"/>
      <c r="GV29" s="466"/>
      <c r="GW29" s="466"/>
      <c r="GX29" s="466"/>
      <c r="GY29" s="466"/>
      <c r="GZ29" s="466"/>
      <c r="HA29" s="466"/>
      <c r="HB29" s="466"/>
      <c r="HC29" s="466"/>
      <c r="HD29" s="466"/>
      <c r="HE29" s="466"/>
      <c r="HF29" s="466"/>
      <c r="HG29" s="466"/>
      <c r="HH29" s="466"/>
      <c r="HI29" s="466"/>
      <c r="HJ29" s="466"/>
      <c r="HK29" s="466"/>
      <c r="HL29" s="466"/>
      <c r="HM29" s="466"/>
      <c r="HN29" s="466"/>
      <c r="HO29" s="466"/>
      <c r="HP29" s="466"/>
      <c r="HQ29" s="466"/>
      <c r="HR29" s="466"/>
      <c r="HS29" s="466"/>
      <c r="HT29" s="466"/>
      <c r="HU29" s="466"/>
      <c r="HV29" s="466"/>
      <c r="HW29" s="466"/>
      <c r="HX29" s="466"/>
      <c r="HY29" s="466"/>
      <c r="HZ29" s="466"/>
      <c r="IA29" s="466"/>
      <c r="IB29" s="466"/>
      <c r="IC29" s="466"/>
      <c r="ID29" s="466"/>
      <c r="IE29" s="466"/>
      <c r="IF29" s="466"/>
      <c r="IG29" s="466"/>
      <c r="IH29" s="466"/>
      <c r="II29" s="466"/>
      <c r="IJ29" s="466"/>
      <c r="IK29" s="466"/>
    </row>
    <row r="30" spans="1:245" ht="15" customHeight="1" thickBot="1">
      <c r="A30" s="72"/>
      <c r="B30" s="72"/>
      <c r="C30" s="72"/>
      <c r="D30" s="954"/>
      <c r="E30" s="478" t="str">
        <f>IF(MasterSheet!$A$1=1,MasterSheet!$C$258,MasterSheet!$C$257)</f>
        <v>mil. €</v>
      </c>
      <c r="F30" s="479" t="str">
        <f>IF(MasterSheet!$A$1=1,MasterSheet!$D$258,MasterSheet!$D$257)</f>
        <v xml:space="preserve"> % BDP</v>
      </c>
      <c r="G30" s="478" t="str">
        <f>IF(MasterSheet!$A$1=1,MasterSheet!$C$258,MasterSheet!$C$257)</f>
        <v>mil. €</v>
      </c>
      <c r="H30" s="479" t="str">
        <f>IF(MasterSheet!$A$1=1,MasterSheet!$D$258,MasterSheet!$D$257)</f>
        <v xml:space="preserve"> % BDP</v>
      </c>
      <c r="I30" s="478" t="str">
        <f>IF(MasterSheet!$A$1=1,MasterSheet!$C$258,MasterSheet!$C$257)</f>
        <v>mil. €</v>
      </c>
      <c r="J30" s="479" t="str">
        <f>IF(MasterSheet!$A$1=1,MasterSheet!$D$258,MasterSheet!$D$257)</f>
        <v xml:space="preserve"> % BDP</v>
      </c>
      <c r="K30" s="478" t="str">
        <f>IF(MasterSheet!$A$1=1,MasterSheet!$C$258,MasterSheet!$C$257)</f>
        <v>mil. €</v>
      </c>
      <c r="L30" s="479" t="str">
        <f>IF(MasterSheet!$A$1=1,MasterSheet!$D$258,MasterSheet!$D$257)</f>
        <v xml:space="preserve"> % BDP</v>
      </c>
      <c r="M30" s="478" t="str">
        <f>IF(MasterSheet!$A$1=1,MasterSheet!$C$258,MasterSheet!$C$257)</f>
        <v>mil. €</v>
      </c>
      <c r="N30" s="479" t="str">
        <f>IF(MasterSheet!$A$1=1,MasterSheet!$D$258,MasterSheet!$D$257)</f>
        <v xml:space="preserve"> % BDP</v>
      </c>
      <c r="O30" s="478" t="str">
        <f>IF(MasterSheet!$A$1=1,MasterSheet!$C$258,MasterSheet!$C$257)</f>
        <v>mil. €</v>
      </c>
      <c r="P30" s="479" t="str">
        <f>IF(MasterSheet!$A$1=1,MasterSheet!$D$258,MasterSheet!$D$257)</f>
        <v xml:space="preserve"> % BDP</v>
      </c>
      <c r="Q30" s="478" t="str">
        <f>IF(MasterSheet!$A$1=1,MasterSheet!$C$258,MasterSheet!$C$257)</f>
        <v>mil. €</v>
      </c>
      <c r="R30" s="479" t="str">
        <f>IF(MasterSheet!$A$1=1,MasterSheet!$D$258,MasterSheet!$D$257)</f>
        <v xml:space="preserve"> % BDP</v>
      </c>
      <c r="S30" s="478" t="str">
        <f>IF(MasterSheet!$A$1=1,MasterSheet!$C$258,MasterSheet!$C$257)</f>
        <v>mil. €</v>
      </c>
      <c r="T30" s="479" t="str">
        <f>IF(MasterSheet!$A$1=1,MasterSheet!$D$258,MasterSheet!$D$257)</f>
        <v xml:space="preserve"> % BDP</v>
      </c>
      <c r="U30" s="478" t="str">
        <f>IF(MasterSheet!$A$1=1,MasterSheet!$C$258,MasterSheet!$C$257)</f>
        <v>mil. €</v>
      </c>
      <c r="V30" s="479" t="str">
        <f>IF(MasterSheet!$A$1=1,MasterSheet!$D$258,MasterSheet!$D$257)</f>
        <v xml:space="preserve"> % BDP</v>
      </c>
      <c r="W30" s="478" t="str">
        <f>IF(MasterSheet!$A$1=1,MasterSheet!$C$258,MasterSheet!$C$257)</f>
        <v>mil. €</v>
      </c>
      <c r="X30" s="479" t="str">
        <f>IF(MasterSheet!$A$1=1,MasterSheet!$D$258,MasterSheet!$D$257)</f>
        <v xml:space="preserve"> % BDP</v>
      </c>
      <c r="Y30" s="478" t="str">
        <f>IF(MasterSheet!$A$1=1,MasterSheet!$C$258,MasterSheet!$C$257)</f>
        <v>mil. €</v>
      </c>
      <c r="Z30" s="479" t="str">
        <f>IF(MasterSheet!$A$1=1,MasterSheet!$D$258,MasterSheet!$D$257)</f>
        <v xml:space="preserve"> % BDP</v>
      </c>
      <c r="AA30" s="478" t="str">
        <f>IF(MasterSheet!$A$1=1,MasterSheet!$C$258,MasterSheet!$C$257)</f>
        <v>mil. €</v>
      </c>
      <c r="AB30" s="479" t="str">
        <f>IF(MasterSheet!$A$1=1,MasterSheet!$D$258,MasterSheet!$D$257)</f>
        <v xml:space="preserve"> % BDP</v>
      </c>
      <c r="AC30" s="232"/>
      <c r="AD30" s="232"/>
      <c r="AE30" s="232"/>
      <c r="AF30" s="232"/>
      <c r="AG30" s="232"/>
      <c r="AH30" s="232"/>
      <c r="AI30" s="232"/>
      <c r="AJ30" s="47"/>
      <c r="AK30" s="47"/>
      <c r="AL30" s="47"/>
      <c r="AM30" s="47"/>
      <c r="AN30" s="47"/>
      <c r="AO30" s="47"/>
      <c r="AP30" s="47"/>
      <c r="AQ30" s="47"/>
      <c r="AR30" s="47"/>
      <c r="AS30" s="47"/>
      <c r="AT30" s="47"/>
      <c r="AU30" s="47"/>
      <c r="AV30" s="47"/>
      <c r="AW30" s="47"/>
      <c r="AX30" s="47"/>
      <c r="AY30" s="47"/>
      <c r="AZ30" s="47"/>
      <c r="BA30" s="47"/>
      <c r="BB30" s="50"/>
      <c r="BC30" s="466"/>
      <c r="BD30" s="466"/>
      <c r="BE30" s="466"/>
      <c r="BF30" s="466"/>
      <c r="BG30" s="466"/>
      <c r="BH30" s="466"/>
      <c r="BI30" s="466"/>
      <c r="BJ30" s="466"/>
      <c r="BK30" s="466"/>
      <c r="BL30" s="466"/>
      <c r="BM30" s="466"/>
      <c r="BN30" s="466"/>
      <c r="BO30" s="466"/>
      <c r="BP30" s="466"/>
      <c r="BQ30" s="466"/>
      <c r="BR30" s="466"/>
      <c r="BS30" s="466"/>
      <c r="BT30" s="466"/>
      <c r="BU30" s="466"/>
      <c r="BV30" s="466"/>
      <c r="BW30" s="466"/>
      <c r="BX30" s="466"/>
      <c r="BY30" s="466"/>
      <c r="BZ30" s="466"/>
      <c r="CA30" s="466"/>
      <c r="CB30" s="466"/>
      <c r="CC30" s="466"/>
      <c r="CD30" s="466"/>
      <c r="CE30" s="466"/>
      <c r="CF30" s="466"/>
      <c r="CG30" s="466"/>
      <c r="CH30" s="466"/>
      <c r="CI30" s="466"/>
      <c r="CJ30" s="466"/>
      <c r="CK30" s="466"/>
      <c r="CL30" s="466"/>
      <c r="CM30" s="466"/>
      <c r="CN30" s="466"/>
      <c r="CO30" s="466"/>
      <c r="CP30" s="466"/>
      <c r="CQ30" s="466"/>
      <c r="CR30" s="466"/>
      <c r="CS30" s="466"/>
      <c r="CT30" s="466"/>
      <c r="CU30" s="466"/>
      <c r="CV30" s="466"/>
      <c r="CW30" s="466"/>
      <c r="CX30" s="466"/>
      <c r="CY30" s="466"/>
      <c r="CZ30" s="466"/>
      <c r="DA30" s="466"/>
      <c r="DB30" s="466"/>
      <c r="DC30" s="466"/>
      <c r="DD30" s="466"/>
      <c r="DE30" s="466"/>
      <c r="DF30" s="466"/>
      <c r="DG30" s="466"/>
      <c r="DH30" s="466"/>
      <c r="DI30" s="466"/>
      <c r="DJ30" s="466"/>
      <c r="DK30" s="466"/>
      <c r="DL30" s="466"/>
      <c r="DM30" s="466"/>
      <c r="DN30" s="466"/>
      <c r="DO30" s="466"/>
      <c r="DP30" s="466"/>
      <c r="DQ30" s="466"/>
      <c r="DR30" s="466"/>
      <c r="DS30" s="466"/>
      <c r="DT30" s="466"/>
      <c r="DU30" s="466"/>
      <c r="DV30" s="466"/>
      <c r="DW30" s="466"/>
      <c r="DX30" s="466"/>
      <c r="DY30" s="466"/>
      <c r="DZ30" s="466"/>
      <c r="EA30" s="466"/>
      <c r="EB30" s="466"/>
      <c r="EC30" s="466"/>
      <c r="ED30" s="466"/>
      <c r="EE30" s="466"/>
      <c r="EF30" s="466"/>
      <c r="EG30" s="466"/>
      <c r="EH30" s="466"/>
      <c r="EI30" s="466"/>
      <c r="EJ30" s="466"/>
      <c r="EK30" s="466"/>
      <c r="EL30" s="466"/>
      <c r="EM30" s="466"/>
      <c r="EN30" s="466"/>
      <c r="EO30" s="466"/>
      <c r="EP30" s="466"/>
      <c r="EQ30" s="466"/>
      <c r="ER30" s="466"/>
      <c r="ES30" s="466"/>
      <c r="ET30" s="466"/>
      <c r="EU30" s="466"/>
      <c r="EV30" s="466"/>
      <c r="EW30" s="466"/>
      <c r="EX30" s="466"/>
      <c r="EY30" s="466"/>
      <c r="EZ30" s="466"/>
      <c r="FA30" s="466"/>
      <c r="FB30" s="466"/>
      <c r="FC30" s="466"/>
      <c r="FD30" s="466"/>
      <c r="FE30" s="466"/>
      <c r="FF30" s="466"/>
      <c r="FG30" s="466"/>
      <c r="FH30" s="466"/>
      <c r="FI30" s="466"/>
      <c r="FJ30" s="466"/>
      <c r="FK30" s="466"/>
      <c r="FL30" s="466"/>
      <c r="FM30" s="466"/>
      <c r="FN30" s="466"/>
      <c r="FO30" s="466"/>
      <c r="FP30" s="466"/>
      <c r="FQ30" s="466"/>
      <c r="FR30" s="466"/>
      <c r="FS30" s="466"/>
      <c r="FT30" s="466"/>
      <c r="FU30" s="466"/>
      <c r="FV30" s="466"/>
      <c r="FW30" s="466"/>
      <c r="FX30" s="466"/>
      <c r="FY30" s="466"/>
      <c r="FZ30" s="466"/>
      <c r="GA30" s="466"/>
      <c r="GB30" s="466"/>
      <c r="GC30" s="466"/>
      <c r="GD30" s="466"/>
      <c r="GE30" s="466"/>
      <c r="GF30" s="466"/>
      <c r="GG30" s="247"/>
      <c r="GH30" s="466"/>
      <c r="GI30" s="466"/>
      <c r="GJ30" s="466"/>
      <c r="GK30" s="466"/>
      <c r="GL30" s="466"/>
      <c r="GM30" s="466"/>
      <c r="GN30" s="466"/>
      <c r="GO30" s="466"/>
      <c r="GP30" s="466"/>
      <c r="GQ30" s="466"/>
      <c r="GR30" s="466"/>
      <c r="GS30" s="466"/>
      <c r="GT30" s="466"/>
      <c r="GU30" s="466"/>
      <c r="GV30" s="466"/>
      <c r="GW30" s="466"/>
      <c r="GX30" s="466"/>
      <c r="GY30" s="466"/>
      <c r="GZ30" s="466"/>
      <c r="HA30" s="466"/>
      <c r="HB30" s="466"/>
      <c r="HC30" s="466"/>
      <c r="HD30" s="466"/>
      <c r="HE30" s="466"/>
      <c r="HF30" s="466"/>
      <c r="HG30" s="466"/>
      <c r="HH30" s="466"/>
      <c r="HI30" s="466"/>
      <c r="HJ30" s="466"/>
      <c r="HK30" s="466"/>
      <c r="HL30" s="466"/>
      <c r="HM30" s="466"/>
      <c r="HN30" s="466"/>
      <c r="HO30" s="466"/>
      <c r="HP30" s="466"/>
      <c r="HQ30" s="466"/>
      <c r="HR30" s="466"/>
      <c r="HS30" s="466"/>
      <c r="HT30" s="466"/>
      <c r="HU30" s="466"/>
      <c r="HV30" s="466"/>
      <c r="HW30" s="466"/>
      <c r="HX30" s="466"/>
      <c r="HY30" s="466"/>
      <c r="HZ30" s="466"/>
      <c r="IA30" s="466"/>
      <c r="IB30" s="466"/>
      <c r="IC30" s="466"/>
      <c r="ID30" s="466"/>
      <c r="IE30" s="466"/>
      <c r="IF30" s="466"/>
      <c r="IG30" s="466"/>
      <c r="IH30" s="466"/>
      <c r="II30" s="466"/>
      <c r="IJ30" s="466"/>
      <c r="IK30" s="466"/>
    </row>
    <row r="31" spans="1:245" ht="15" customHeight="1" thickTop="1" thickBot="1">
      <c r="A31" s="72"/>
      <c r="B31" s="72"/>
      <c r="C31" s="72"/>
      <c r="D31" s="472" t="str">
        <f>IF(MasterSheet!$A$1=1,MasterSheet!$C$437,MasterSheet!$B$437)</f>
        <v>Ukupno javni dug</v>
      </c>
      <c r="E31" s="473">
        <f>SUM(E32:E33)</f>
        <v>1130100000</v>
      </c>
      <c r="F31" s="474">
        <f>E31/$M$15*100</f>
        <v>36.407860824742265</v>
      </c>
      <c r="G31" s="473">
        <f>SUM(G32:G33)</f>
        <v>1115300000</v>
      </c>
      <c r="H31" s="474">
        <f>G31/$M$15*100</f>
        <v>35.931056701030926</v>
      </c>
      <c r="I31" s="473">
        <f>SUM(I32:I33)</f>
        <v>1279200000</v>
      </c>
      <c r="J31" s="474">
        <f>I31/$M$15*100</f>
        <v>41.211340206185568</v>
      </c>
      <c r="K31" s="473">
        <f>SUM(K32:K33)</f>
        <v>1270700000</v>
      </c>
      <c r="L31" s="474">
        <f>K31/$M$15*100</f>
        <v>40.9375</v>
      </c>
      <c r="M31" s="483">
        <f>SUM(M32:M33)</f>
        <v>1281100000</v>
      </c>
      <c r="N31" s="474">
        <f>M31/$O$15*100</f>
        <v>39.613481756338899</v>
      </c>
      <c r="O31" s="473">
        <f>SUM(O32:O33)</f>
        <v>1433700000</v>
      </c>
      <c r="P31" s="474">
        <f>O31/$O$15*100</f>
        <v>44.332096474953616</v>
      </c>
      <c r="Q31" s="473">
        <f>SUM(Q32:Q33)</f>
        <v>1459900000</v>
      </c>
      <c r="R31" s="474">
        <f>Q31/$O$15*100</f>
        <v>45.14223871366729</v>
      </c>
      <c r="S31" s="473">
        <f>SUM(S32:S33)</f>
        <v>1487200000</v>
      </c>
      <c r="T31" s="474">
        <f>S31/$O$15*100</f>
        <v>45.986394557823132</v>
      </c>
      <c r="U31" s="483">
        <f>SUM(U32:U33)</f>
        <v>1534800000</v>
      </c>
      <c r="V31" s="474">
        <f>U31/$Q$15*100</f>
        <v>46.173285198555959</v>
      </c>
      <c r="W31" s="483">
        <f>SUM(W32:W33)</f>
        <v>1629600000</v>
      </c>
      <c r="X31" s="474">
        <f>W31/$Q$15*100</f>
        <v>49.025270758122744</v>
      </c>
      <c r="Y31" s="483">
        <f>SUM(Y32:Y33)</f>
        <v>1707200000</v>
      </c>
      <c r="Z31" s="474">
        <f>Y31/$Q$15*100</f>
        <v>51.359807460890494</v>
      </c>
      <c r="AA31" s="483">
        <f>SUM(AA32:AA33)</f>
        <v>1699500000</v>
      </c>
      <c r="AB31" s="474">
        <f>AA31/$Q$15*100</f>
        <v>51.128158844765345</v>
      </c>
      <c r="AC31" s="232"/>
      <c r="AD31" s="232"/>
      <c r="AE31" s="232"/>
      <c r="AF31" s="232"/>
      <c r="AG31" s="232"/>
      <c r="AH31" s="232"/>
      <c r="AI31" s="232"/>
      <c r="AJ31" s="47"/>
      <c r="AK31" s="47"/>
      <c r="AL31" s="47"/>
      <c r="AM31" s="47"/>
      <c r="AN31" s="47"/>
      <c r="AO31" s="47"/>
      <c r="AP31" s="47"/>
      <c r="AQ31" s="47"/>
      <c r="AR31" s="47"/>
      <c r="AS31" s="47"/>
      <c r="AT31" s="47"/>
      <c r="AU31" s="47"/>
      <c r="AV31" s="47"/>
      <c r="AW31" s="47"/>
      <c r="AX31" s="47"/>
      <c r="AY31" s="47"/>
      <c r="AZ31" s="47"/>
      <c r="BA31" s="47"/>
      <c r="BB31" s="50"/>
      <c r="BC31" s="466"/>
      <c r="BD31" s="466"/>
      <c r="BE31" s="466"/>
      <c r="BF31" s="466"/>
      <c r="BG31" s="466"/>
      <c r="BH31" s="466"/>
      <c r="BI31" s="466"/>
      <c r="BJ31" s="466"/>
      <c r="BK31" s="466"/>
      <c r="BL31" s="466"/>
      <c r="BM31" s="466"/>
      <c r="BN31" s="466"/>
      <c r="BO31" s="466"/>
      <c r="BP31" s="466"/>
      <c r="BQ31" s="466"/>
      <c r="BR31" s="466"/>
      <c r="BS31" s="466"/>
      <c r="BT31" s="466"/>
      <c r="BU31" s="466"/>
      <c r="BV31" s="466"/>
      <c r="BW31" s="466"/>
      <c r="BX31" s="466"/>
      <c r="BY31" s="466"/>
      <c r="BZ31" s="466"/>
      <c r="CA31" s="466"/>
      <c r="CB31" s="466"/>
      <c r="CC31" s="466"/>
      <c r="CD31" s="466"/>
      <c r="CE31" s="466"/>
      <c r="CF31" s="466"/>
      <c r="CG31" s="466"/>
      <c r="CH31" s="466"/>
      <c r="CI31" s="466"/>
      <c r="CJ31" s="466"/>
      <c r="CK31" s="466"/>
      <c r="CL31" s="466"/>
      <c r="CM31" s="466"/>
      <c r="CN31" s="466"/>
      <c r="CO31" s="466"/>
      <c r="CP31" s="466"/>
      <c r="CQ31" s="466"/>
      <c r="CR31" s="466"/>
      <c r="CS31" s="466"/>
      <c r="CT31" s="466"/>
      <c r="CU31" s="466"/>
      <c r="CV31" s="466"/>
      <c r="CW31" s="466"/>
      <c r="CX31" s="466"/>
      <c r="CY31" s="466"/>
      <c r="CZ31" s="466"/>
      <c r="DA31" s="466"/>
      <c r="DB31" s="466"/>
      <c r="DC31" s="466"/>
      <c r="DD31" s="466"/>
      <c r="DE31" s="466"/>
      <c r="DF31" s="466"/>
      <c r="DG31" s="466"/>
      <c r="DH31" s="466"/>
      <c r="DI31" s="466"/>
      <c r="DJ31" s="466"/>
      <c r="DK31" s="466"/>
      <c r="DL31" s="466"/>
      <c r="DM31" s="466"/>
      <c r="DN31" s="466"/>
      <c r="DO31" s="466"/>
      <c r="DP31" s="466"/>
      <c r="DQ31" s="466"/>
      <c r="DR31" s="466"/>
      <c r="DS31" s="466"/>
      <c r="DT31" s="466"/>
      <c r="DU31" s="466"/>
      <c r="DV31" s="466"/>
      <c r="DW31" s="466"/>
      <c r="DX31" s="466"/>
      <c r="DY31" s="466"/>
      <c r="DZ31" s="466"/>
      <c r="EA31" s="466"/>
      <c r="EB31" s="466"/>
      <c r="EC31" s="466"/>
      <c r="ED31" s="466"/>
      <c r="EE31" s="466"/>
      <c r="EF31" s="466"/>
      <c r="EG31" s="466"/>
      <c r="EH31" s="466"/>
      <c r="EI31" s="466"/>
      <c r="EJ31" s="466"/>
      <c r="EK31" s="466"/>
      <c r="EL31" s="466"/>
      <c r="EM31" s="466"/>
      <c r="EN31" s="466"/>
      <c r="EO31" s="466"/>
      <c r="EP31" s="466"/>
      <c r="EQ31" s="466"/>
      <c r="ER31" s="466"/>
      <c r="ES31" s="466"/>
      <c r="ET31" s="466"/>
      <c r="EU31" s="466"/>
      <c r="EV31" s="466"/>
      <c r="EW31" s="466"/>
      <c r="EX31" s="466"/>
      <c r="EY31" s="466"/>
      <c r="EZ31" s="466"/>
      <c r="FA31" s="466"/>
      <c r="FB31" s="466"/>
      <c r="FC31" s="466"/>
      <c r="FD31" s="466"/>
      <c r="FE31" s="466"/>
      <c r="FF31" s="466"/>
      <c r="FG31" s="466"/>
      <c r="FH31" s="466"/>
      <c r="FI31" s="466"/>
      <c r="FJ31" s="466"/>
      <c r="FK31" s="466"/>
      <c r="FL31" s="466"/>
      <c r="FM31" s="466"/>
      <c r="FN31" s="466"/>
      <c r="FO31" s="466"/>
      <c r="FP31" s="466"/>
      <c r="FQ31" s="466"/>
      <c r="FR31" s="466"/>
      <c r="FS31" s="466"/>
      <c r="FT31" s="466"/>
      <c r="FU31" s="466"/>
      <c r="FV31" s="466"/>
      <c r="FW31" s="466"/>
      <c r="FX31" s="466"/>
      <c r="FY31" s="466"/>
      <c r="FZ31" s="466"/>
      <c r="GA31" s="466"/>
      <c r="GB31" s="466"/>
      <c r="GC31" s="466"/>
      <c r="GD31" s="466"/>
      <c r="GE31" s="466"/>
      <c r="GF31" s="466"/>
      <c r="GG31" s="247"/>
      <c r="GH31" s="466"/>
      <c r="GI31" s="466"/>
      <c r="GJ31" s="466"/>
      <c r="GK31" s="466"/>
      <c r="GL31" s="466"/>
      <c r="GM31" s="466"/>
      <c r="GN31" s="466"/>
      <c r="GO31" s="466"/>
      <c r="GP31" s="466"/>
      <c r="GQ31" s="466"/>
      <c r="GR31" s="466"/>
      <c r="GS31" s="466"/>
      <c r="GT31" s="466"/>
      <c r="GU31" s="466"/>
      <c r="GV31" s="466"/>
      <c r="GW31" s="466"/>
      <c r="GX31" s="466"/>
      <c r="GY31" s="466"/>
      <c r="GZ31" s="466"/>
      <c r="HA31" s="466"/>
      <c r="HB31" s="466"/>
      <c r="HC31" s="466"/>
      <c r="HD31" s="466"/>
      <c r="HE31" s="466"/>
      <c r="HF31" s="466"/>
      <c r="HG31" s="466"/>
      <c r="HH31" s="466"/>
      <c r="HI31" s="466"/>
      <c r="HJ31" s="466"/>
      <c r="HK31" s="466"/>
      <c r="HL31" s="466"/>
      <c r="HM31" s="466"/>
      <c r="HN31" s="466"/>
      <c r="HO31" s="466"/>
      <c r="HP31" s="466"/>
      <c r="HQ31" s="466"/>
      <c r="HR31" s="466"/>
      <c r="HS31" s="466"/>
      <c r="HT31" s="466"/>
      <c r="HU31" s="466"/>
      <c r="HV31" s="466"/>
      <c r="HW31" s="466"/>
      <c r="HX31" s="466"/>
      <c r="HY31" s="466"/>
      <c r="HZ31" s="466"/>
      <c r="IA31" s="466"/>
      <c r="IB31" s="466"/>
      <c r="IC31" s="466"/>
      <c r="ID31" s="466"/>
      <c r="IE31" s="466"/>
      <c r="IF31" s="466"/>
      <c r="IG31" s="466"/>
      <c r="IH31" s="466"/>
      <c r="II31" s="466"/>
      <c r="IJ31" s="466"/>
      <c r="IK31" s="466"/>
    </row>
    <row r="32" spans="1:245" ht="15" customHeight="1" thickTop="1">
      <c r="A32" s="72"/>
      <c r="B32" s="72"/>
      <c r="C32" s="72"/>
      <c r="D32" s="490" t="str">
        <f>IF(MasterSheet!$A$1=1,MasterSheet!$C$438,MasterSheet!$B$438)</f>
        <v>Dug prema rezidentima</v>
      </c>
      <c r="E32" s="321">
        <f>410.3*1000000</f>
        <v>410300000</v>
      </c>
      <c r="F32" s="311">
        <f t="shared" ref="F32:F33" si="11">E32/$M$15*100</f>
        <v>13.218427835051546</v>
      </c>
      <c r="G32" s="321">
        <v>377500000</v>
      </c>
      <c r="H32" s="311">
        <f t="shared" ref="H32:H33" si="12">G32/$M$15*100</f>
        <v>12.161726804123711</v>
      </c>
      <c r="I32" s="321">
        <v>361500000</v>
      </c>
      <c r="J32" s="311">
        <f t="shared" ref="J32:J33" si="13">I32/$M$15*100</f>
        <v>11.646262886597938</v>
      </c>
      <c r="K32" s="321">
        <v>358300000</v>
      </c>
      <c r="L32" s="311">
        <f t="shared" ref="L32:L33" si="14">K32/$M$15*100</f>
        <v>11.543170103092784</v>
      </c>
      <c r="M32" s="488">
        <v>381900000</v>
      </c>
      <c r="N32" s="489">
        <f t="shared" ref="N32:N33" si="15">M32/$O$15*100</f>
        <v>11.808905380333952</v>
      </c>
      <c r="O32" s="321">
        <v>364100000</v>
      </c>
      <c r="P32" s="311">
        <f t="shared" ref="P32:P33" si="16">O32/$O$15*100</f>
        <v>11.258503401360544</v>
      </c>
      <c r="Q32" s="321">
        <v>392300000</v>
      </c>
      <c r="R32" s="311">
        <f t="shared" ref="R32:R33" si="17">Q32/$O$15*100</f>
        <v>12.130488559059987</v>
      </c>
      <c r="S32" s="321">
        <v>423500000</v>
      </c>
      <c r="T32" s="311">
        <f t="shared" ref="T32:T33" si="18">S32/$O$15*100</f>
        <v>13.095238095238097</v>
      </c>
      <c r="U32" s="488">
        <v>426500000</v>
      </c>
      <c r="V32" s="489">
        <f>U32/$Q$15*100</f>
        <v>12.830926594464501</v>
      </c>
      <c r="W32" s="488">
        <v>424100000</v>
      </c>
      <c r="X32" s="489">
        <f>W32/$Q$15*100</f>
        <v>12.758724428399518</v>
      </c>
      <c r="Y32" s="488">
        <v>399600000</v>
      </c>
      <c r="Z32" s="489">
        <f>Y32/$Q$15*100</f>
        <v>12.021660649819495</v>
      </c>
      <c r="AA32" s="488">
        <f>+Q21</f>
        <v>404500000</v>
      </c>
      <c r="AB32" s="489">
        <f>AA32/$Q$15*100</f>
        <v>12.169073405535499</v>
      </c>
      <c r="AC32" s="232"/>
      <c r="AD32" s="232"/>
      <c r="AE32" s="232"/>
      <c r="AF32" s="232"/>
      <c r="AG32" s="232"/>
      <c r="AH32" s="232"/>
      <c r="AI32" s="232"/>
      <c r="AJ32" s="47"/>
      <c r="AK32" s="47"/>
      <c r="AL32" s="47"/>
      <c r="AM32" s="47"/>
      <c r="AN32" s="47"/>
      <c r="AO32" s="47"/>
      <c r="AP32" s="47"/>
      <c r="AQ32" s="47"/>
      <c r="AR32" s="47"/>
      <c r="AS32" s="47"/>
      <c r="AT32" s="47"/>
      <c r="AU32" s="47"/>
      <c r="AV32" s="47"/>
      <c r="AW32" s="47"/>
      <c r="AX32" s="47"/>
      <c r="AY32" s="47"/>
      <c r="AZ32" s="47"/>
      <c r="BA32" s="47"/>
      <c r="BB32" s="50"/>
      <c r="BC32" s="466"/>
      <c r="BD32" s="466"/>
      <c r="BE32" s="466"/>
      <c r="BF32" s="466"/>
      <c r="BG32" s="466"/>
      <c r="BH32" s="466"/>
      <c r="BI32" s="466"/>
      <c r="BJ32" s="466"/>
      <c r="BK32" s="466"/>
      <c r="BL32" s="466"/>
      <c r="BM32" s="466"/>
      <c r="BN32" s="466"/>
      <c r="BO32" s="466"/>
      <c r="BP32" s="466"/>
      <c r="BQ32" s="466"/>
      <c r="BR32" s="466"/>
      <c r="BS32" s="466"/>
      <c r="BT32" s="466"/>
      <c r="BU32" s="466"/>
      <c r="BV32" s="466"/>
      <c r="BW32" s="466"/>
      <c r="BX32" s="466"/>
      <c r="BY32" s="466"/>
      <c r="BZ32" s="466"/>
      <c r="CA32" s="466"/>
      <c r="CB32" s="466"/>
      <c r="CC32" s="466"/>
      <c r="CD32" s="466"/>
      <c r="CE32" s="466"/>
      <c r="CF32" s="466"/>
      <c r="CG32" s="466"/>
      <c r="CH32" s="466"/>
      <c r="CI32" s="466"/>
      <c r="CJ32" s="466"/>
      <c r="CK32" s="466"/>
      <c r="CL32" s="466"/>
      <c r="CM32" s="466"/>
      <c r="CN32" s="466"/>
      <c r="CO32" s="466"/>
      <c r="CP32" s="466"/>
      <c r="CQ32" s="466"/>
      <c r="CR32" s="466"/>
      <c r="CS32" s="466"/>
      <c r="CT32" s="466"/>
      <c r="CU32" s="466"/>
      <c r="CV32" s="466"/>
      <c r="CW32" s="466"/>
      <c r="CX32" s="466"/>
      <c r="CY32" s="466"/>
      <c r="CZ32" s="466"/>
      <c r="DA32" s="466"/>
      <c r="DB32" s="466"/>
      <c r="DC32" s="466"/>
      <c r="DD32" s="466"/>
      <c r="DE32" s="466"/>
      <c r="DF32" s="466"/>
      <c r="DG32" s="466"/>
      <c r="DH32" s="466"/>
      <c r="DI32" s="466"/>
      <c r="DJ32" s="466"/>
      <c r="DK32" s="466"/>
      <c r="DL32" s="466"/>
      <c r="DM32" s="466"/>
      <c r="DN32" s="466"/>
      <c r="DO32" s="466"/>
      <c r="DP32" s="466"/>
      <c r="DQ32" s="466"/>
      <c r="DR32" s="466"/>
      <c r="DS32" s="466"/>
      <c r="DT32" s="466"/>
      <c r="DU32" s="466"/>
      <c r="DV32" s="466"/>
      <c r="DW32" s="466"/>
      <c r="DX32" s="466"/>
      <c r="DY32" s="466"/>
      <c r="DZ32" s="466"/>
      <c r="EA32" s="466"/>
      <c r="EB32" s="466"/>
      <c r="EC32" s="466"/>
      <c r="ED32" s="466"/>
      <c r="EE32" s="466"/>
      <c r="EF32" s="466"/>
      <c r="EG32" s="466"/>
      <c r="EH32" s="466"/>
      <c r="EI32" s="466"/>
      <c r="EJ32" s="466"/>
      <c r="EK32" s="466"/>
      <c r="EL32" s="466"/>
      <c r="EM32" s="466"/>
      <c r="EN32" s="466"/>
      <c r="EO32" s="466"/>
      <c r="EP32" s="466"/>
      <c r="EQ32" s="466"/>
      <c r="ER32" s="466"/>
      <c r="ES32" s="466"/>
      <c r="ET32" s="466"/>
      <c r="EU32" s="466"/>
      <c r="EV32" s="466"/>
      <c r="EW32" s="466"/>
      <c r="EX32" s="466"/>
      <c r="EY32" s="466"/>
      <c r="EZ32" s="466"/>
      <c r="FA32" s="466"/>
      <c r="FB32" s="466"/>
      <c r="FC32" s="466"/>
      <c r="FD32" s="466"/>
      <c r="FE32" s="466"/>
      <c r="FF32" s="466"/>
      <c r="FG32" s="466"/>
      <c r="FH32" s="466"/>
      <c r="FI32" s="466"/>
      <c r="FJ32" s="466"/>
      <c r="FK32" s="466"/>
      <c r="FL32" s="466"/>
      <c r="FM32" s="466"/>
      <c r="FN32" s="466"/>
      <c r="FO32" s="466"/>
      <c r="FP32" s="466"/>
      <c r="FQ32" s="466"/>
      <c r="FR32" s="466"/>
      <c r="FS32" s="466"/>
      <c r="FT32" s="466"/>
      <c r="FU32" s="466"/>
      <c r="FV32" s="466"/>
      <c r="FW32" s="466"/>
      <c r="FX32" s="466"/>
      <c r="FY32" s="466"/>
      <c r="FZ32" s="466"/>
      <c r="GA32" s="466"/>
      <c r="GB32" s="466"/>
      <c r="GC32" s="466"/>
      <c r="GD32" s="466"/>
      <c r="GE32" s="466"/>
      <c r="GF32" s="466"/>
      <c r="GG32" s="247"/>
      <c r="GH32" s="466"/>
      <c r="GI32" s="466"/>
      <c r="GJ32" s="466"/>
      <c r="GK32" s="466"/>
      <c r="GL32" s="466"/>
      <c r="GM32" s="466"/>
      <c r="GN32" s="466"/>
      <c r="GO32" s="466"/>
      <c r="GP32" s="466"/>
      <c r="GQ32" s="466"/>
      <c r="GR32" s="466"/>
      <c r="GS32" s="466"/>
      <c r="GT32" s="466"/>
      <c r="GU32" s="466"/>
      <c r="GV32" s="466"/>
      <c r="GW32" s="466"/>
      <c r="GX32" s="466"/>
      <c r="GY32" s="466"/>
      <c r="GZ32" s="466"/>
      <c r="HA32" s="466"/>
      <c r="HB32" s="466"/>
      <c r="HC32" s="466"/>
      <c r="HD32" s="466"/>
      <c r="HE32" s="466"/>
      <c r="HF32" s="466"/>
      <c r="HG32" s="466"/>
      <c r="HH32" s="466"/>
      <c r="HI32" s="466"/>
      <c r="HJ32" s="466"/>
      <c r="HK32" s="466"/>
      <c r="HL32" s="466"/>
      <c r="HM32" s="466"/>
      <c r="HN32" s="466"/>
      <c r="HO32" s="466"/>
      <c r="HP32" s="466"/>
      <c r="HQ32" s="466"/>
      <c r="HR32" s="466"/>
      <c r="HS32" s="466"/>
      <c r="HT32" s="466"/>
      <c r="HU32" s="466"/>
      <c r="HV32" s="466"/>
      <c r="HW32" s="466"/>
      <c r="HX32" s="466"/>
      <c r="HY32" s="466"/>
      <c r="HZ32" s="466"/>
      <c r="IA32" s="466"/>
      <c r="IB32" s="466"/>
      <c r="IC32" s="466"/>
      <c r="ID32" s="466"/>
      <c r="IE32" s="466"/>
      <c r="IF32" s="466"/>
      <c r="IG32" s="466"/>
      <c r="IH32" s="466"/>
      <c r="II32" s="466"/>
      <c r="IJ32" s="466"/>
      <c r="IK32" s="466"/>
    </row>
    <row r="33" spans="1:245" ht="15" customHeight="1" thickBot="1">
      <c r="A33" s="72"/>
      <c r="B33" s="72"/>
      <c r="C33" s="72"/>
      <c r="D33" s="470" t="str">
        <f>IF(MasterSheet!$A$1=1,MasterSheet!$C$439,MasterSheet!B439)</f>
        <v>Dug prema nerezidentima</v>
      </c>
      <c r="E33" s="468">
        <v>719800000</v>
      </c>
      <c r="F33" s="469">
        <f t="shared" si="11"/>
        <v>23.189432989690722</v>
      </c>
      <c r="G33" s="468">
        <v>737800000</v>
      </c>
      <c r="H33" s="469">
        <f t="shared" si="12"/>
        <v>23.769329896907216</v>
      </c>
      <c r="I33" s="468">
        <v>917700000</v>
      </c>
      <c r="J33" s="469">
        <f t="shared" si="13"/>
        <v>29.56507731958763</v>
      </c>
      <c r="K33" s="468">
        <v>912400000</v>
      </c>
      <c r="L33" s="469">
        <f t="shared" si="14"/>
        <v>29.394329896907216</v>
      </c>
      <c r="M33" s="491">
        <v>899200000</v>
      </c>
      <c r="N33" s="482">
        <f t="shared" si="15"/>
        <v>27.804576376004945</v>
      </c>
      <c r="O33" s="468">
        <v>1069599999.9999999</v>
      </c>
      <c r="P33" s="469">
        <f t="shared" si="16"/>
        <v>33.073593073593074</v>
      </c>
      <c r="Q33" s="468">
        <v>1067599999.9999999</v>
      </c>
      <c r="R33" s="469">
        <f t="shared" si="17"/>
        <v>33.011750154607292</v>
      </c>
      <c r="S33" s="468">
        <v>1063700000</v>
      </c>
      <c r="T33" s="469">
        <f t="shared" si="18"/>
        <v>32.891156462585037</v>
      </c>
      <c r="U33" s="491">
        <v>1108300000</v>
      </c>
      <c r="V33" s="482">
        <f>U33/$Q$15*100</f>
        <v>33.342358604091451</v>
      </c>
      <c r="W33" s="491">
        <v>1205500000</v>
      </c>
      <c r="X33" s="482">
        <f>W33/$Q$15*100</f>
        <v>36.266546329723226</v>
      </c>
      <c r="Y33" s="491">
        <v>1307600000</v>
      </c>
      <c r="Z33" s="482">
        <f>Y33/$Q$15*100</f>
        <v>39.338146811070999</v>
      </c>
      <c r="AA33" s="491">
        <f>+Q22</f>
        <v>1295000000</v>
      </c>
      <c r="AB33" s="482">
        <f>AA33/$Q$15*100</f>
        <v>38.959085439229845</v>
      </c>
      <c r="AC33" s="232"/>
      <c r="AD33" s="232"/>
      <c r="AE33" s="232"/>
      <c r="AF33" s="232"/>
      <c r="AG33" s="232"/>
      <c r="AH33" s="232"/>
      <c r="AI33" s="232"/>
      <c r="AJ33" s="47"/>
      <c r="AK33" s="47"/>
      <c r="AL33" s="47"/>
      <c r="AM33" s="47"/>
      <c r="AN33" s="47"/>
      <c r="AO33" s="47"/>
      <c r="AP33" s="47"/>
      <c r="AQ33" s="47"/>
      <c r="AR33" s="47"/>
      <c r="AS33" s="47"/>
      <c r="AT33" s="47"/>
      <c r="AU33" s="47"/>
      <c r="AV33" s="47"/>
      <c r="AW33" s="47"/>
      <c r="AX33" s="47"/>
      <c r="AY33" s="47"/>
      <c r="AZ33" s="47"/>
      <c r="BA33" s="47"/>
      <c r="BB33" s="50"/>
      <c r="BC33" s="466"/>
      <c r="BD33" s="466"/>
      <c r="BE33" s="466"/>
      <c r="BF33" s="466"/>
      <c r="BG33" s="466"/>
      <c r="BH33" s="466"/>
      <c r="BI33" s="466"/>
      <c r="BJ33" s="466"/>
      <c r="BK33" s="466"/>
      <c r="BL33" s="466"/>
      <c r="BM33" s="466"/>
      <c r="BN33" s="466"/>
      <c r="BO33" s="466"/>
      <c r="BP33" s="466"/>
      <c r="BQ33" s="466"/>
      <c r="BR33" s="466"/>
      <c r="BS33" s="466"/>
      <c r="BT33" s="466"/>
      <c r="BU33" s="466"/>
      <c r="BV33" s="466"/>
      <c r="BW33" s="466"/>
      <c r="BX33" s="466"/>
      <c r="BY33" s="466"/>
      <c r="BZ33" s="466"/>
      <c r="CA33" s="466"/>
      <c r="CB33" s="466"/>
      <c r="CC33" s="466"/>
      <c r="CD33" s="466"/>
      <c r="CE33" s="466"/>
      <c r="CF33" s="466"/>
      <c r="CG33" s="466"/>
      <c r="CH33" s="466"/>
      <c r="CI33" s="466"/>
      <c r="CJ33" s="466"/>
      <c r="CK33" s="466"/>
      <c r="CL33" s="466"/>
      <c r="CM33" s="466"/>
      <c r="CN33" s="466"/>
      <c r="CO33" s="466"/>
      <c r="CP33" s="466"/>
      <c r="CQ33" s="466"/>
      <c r="CR33" s="466"/>
      <c r="CS33" s="466"/>
      <c r="CT33" s="466"/>
      <c r="CU33" s="466"/>
      <c r="CV33" s="466"/>
      <c r="CW33" s="466"/>
      <c r="CX33" s="466"/>
      <c r="CY33" s="466"/>
      <c r="CZ33" s="466"/>
      <c r="DA33" s="466"/>
      <c r="DB33" s="466"/>
      <c r="DC33" s="466"/>
      <c r="DD33" s="466"/>
      <c r="DE33" s="466"/>
      <c r="DF33" s="466"/>
      <c r="DG33" s="466"/>
      <c r="DH33" s="466"/>
      <c r="DI33" s="466"/>
      <c r="DJ33" s="466"/>
      <c r="DK33" s="466"/>
      <c r="DL33" s="466"/>
      <c r="DM33" s="466"/>
      <c r="DN33" s="466"/>
      <c r="DO33" s="466"/>
      <c r="DP33" s="466"/>
      <c r="DQ33" s="466"/>
      <c r="DR33" s="466"/>
      <c r="DS33" s="466"/>
      <c r="DT33" s="466"/>
      <c r="DU33" s="466"/>
      <c r="DV33" s="466"/>
      <c r="DW33" s="466"/>
      <c r="DX33" s="466"/>
      <c r="DY33" s="466"/>
      <c r="DZ33" s="466"/>
      <c r="EA33" s="466"/>
      <c r="EB33" s="466"/>
      <c r="EC33" s="466"/>
      <c r="ED33" s="466"/>
      <c r="EE33" s="466"/>
      <c r="EF33" s="466"/>
      <c r="EG33" s="466"/>
      <c r="EH33" s="466"/>
      <c r="EI33" s="466"/>
      <c r="EJ33" s="466"/>
      <c r="EK33" s="466"/>
      <c r="EL33" s="466"/>
      <c r="EM33" s="466"/>
      <c r="EN33" s="466"/>
      <c r="EO33" s="466"/>
      <c r="EP33" s="466"/>
      <c r="EQ33" s="466"/>
      <c r="ER33" s="466"/>
      <c r="ES33" s="466"/>
      <c r="ET33" s="466"/>
      <c r="EU33" s="466"/>
      <c r="EV33" s="466"/>
      <c r="EW33" s="466"/>
      <c r="EX33" s="466"/>
      <c r="EY33" s="466"/>
      <c r="EZ33" s="466"/>
      <c r="FA33" s="466"/>
      <c r="FB33" s="466"/>
      <c r="FC33" s="466"/>
      <c r="FD33" s="466"/>
      <c r="FE33" s="466"/>
      <c r="FF33" s="466"/>
      <c r="FG33" s="466"/>
      <c r="FH33" s="466"/>
      <c r="FI33" s="466"/>
      <c r="FJ33" s="466"/>
      <c r="FK33" s="466"/>
      <c r="FL33" s="466"/>
      <c r="FM33" s="466"/>
      <c r="FN33" s="466"/>
      <c r="FO33" s="466"/>
      <c r="FP33" s="466"/>
      <c r="FQ33" s="466"/>
      <c r="FR33" s="466"/>
      <c r="FS33" s="466"/>
      <c r="FT33" s="466"/>
      <c r="FU33" s="466"/>
      <c r="FV33" s="466"/>
      <c r="FW33" s="466"/>
      <c r="FX33" s="466"/>
      <c r="FY33" s="466"/>
      <c r="FZ33" s="466"/>
      <c r="GA33" s="466"/>
      <c r="GB33" s="466"/>
      <c r="GC33" s="466"/>
      <c r="GD33" s="466"/>
      <c r="GE33" s="466"/>
      <c r="GF33" s="466"/>
      <c r="GG33" s="247"/>
      <c r="GH33" s="466"/>
      <c r="GI33" s="466"/>
      <c r="GJ33" s="466"/>
      <c r="GK33" s="466"/>
      <c r="GL33" s="466"/>
      <c r="GM33" s="466"/>
      <c r="GN33" s="466"/>
      <c r="GO33" s="466"/>
      <c r="GP33" s="466"/>
      <c r="GQ33" s="466"/>
      <c r="GR33" s="466"/>
      <c r="GS33" s="466"/>
      <c r="GT33" s="466"/>
      <c r="GU33" s="466"/>
      <c r="GV33" s="466"/>
      <c r="GW33" s="466"/>
      <c r="GX33" s="466"/>
      <c r="GY33" s="466"/>
      <c r="GZ33" s="466"/>
      <c r="HA33" s="466"/>
      <c r="HB33" s="466"/>
      <c r="HC33" s="466"/>
      <c r="HD33" s="466"/>
      <c r="HE33" s="466"/>
      <c r="HF33" s="466"/>
      <c r="HG33" s="466"/>
      <c r="HH33" s="466"/>
      <c r="HI33" s="466"/>
      <c r="HJ33" s="466"/>
      <c r="HK33" s="466"/>
      <c r="HL33" s="466"/>
      <c r="HM33" s="466"/>
      <c r="HN33" s="466"/>
      <c r="HO33" s="466"/>
      <c r="HP33" s="466"/>
      <c r="HQ33" s="466"/>
      <c r="HR33" s="466"/>
      <c r="HS33" s="466"/>
      <c r="HT33" s="466"/>
      <c r="HU33" s="466"/>
      <c r="HV33" s="466"/>
      <c r="HW33" s="466"/>
      <c r="HX33" s="466"/>
      <c r="HY33" s="466"/>
      <c r="HZ33" s="466"/>
      <c r="IA33" s="466"/>
      <c r="IB33" s="466"/>
      <c r="IC33" s="466"/>
      <c r="ID33" s="466"/>
      <c r="IE33" s="466"/>
      <c r="IF33" s="466"/>
      <c r="IG33" s="466"/>
      <c r="IH33" s="466"/>
      <c r="II33" s="466"/>
      <c r="IJ33" s="466"/>
      <c r="IK33" s="466"/>
    </row>
    <row r="34" spans="1:245" ht="15" customHeight="1" thickTop="1">
      <c r="A34" s="72"/>
      <c r="B34" s="72"/>
      <c r="C34" s="72"/>
      <c r="D34" s="380" t="str">
        <f>IF(MasterSheet!$A$1=1,MasterSheet!$C$328,MasterSheet!$B$328)</f>
        <v>Izvor: Ministarstvo finansija Crne Gore</v>
      </c>
      <c r="E34" s="227"/>
      <c r="F34" s="229"/>
      <c r="G34" s="227"/>
      <c r="H34" s="229"/>
      <c r="I34" s="227"/>
      <c r="J34" s="229"/>
      <c r="K34" s="227"/>
      <c r="L34" s="229"/>
      <c r="M34" s="229"/>
      <c r="N34" s="229"/>
      <c r="O34" s="227"/>
      <c r="P34" s="229"/>
      <c r="Q34" s="227"/>
      <c r="R34" s="229"/>
      <c r="S34" s="227"/>
      <c r="T34" s="229"/>
      <c r="U34" s="227"/>
      <c r="V34" s="229"/>
      <c r="W34" s="232"/>
      <c r="X34" s="232"/>
      <c r="Y34" s="232"/>
      <c r="Z34" s="232"/>
      <c r="AA34" s="232"/>
      <c r="AB34" s="232"/>
      <c r="AC34" s="232"/>
      <c r="AD34" s="232"/>
      <c r="AE34" s="232"/>
      <c r="AF34" s="232"/>
      <c r="AG34" s="232"/>
      <c r="AH34" s="232"/>
      <c r="AI34" s="232"/>
      <c r="AJ34" s="47"/>
      <c r="AK34" s="47"/>
      <c r="AL34" s="47"/>
      <c r="AM34" s="47"/>
      <c r="AN34" s="47"/>
      <c r="AO34" s="47"/>
      <c r="AP34" s="47"/>
      <c r="AQ34" s="47"/>
      <c r="AR34" s="47"/>
      <c r="AS34" s="47"/>
      <c r="AT34" s="47"/>
      <c r="AU34" s="47"/>
      <c r="AV34" s="47"/>
      <c r="AW34" s="47"/>
      <c r="AX34" s="47"/>
      <c r="AY34" s="47"/>
      <c r="AZ34" s="47"/>
      <c r="BA34" s="47"/>
      <c r="BB34" s="50"/>
      <c r="BC34" s="466"/>
      <c r="BD34" s="466"/>
      <c r="BE34" s="466"/>
      <c r="BF34" s="466"/>
      <c r="BG34" s="466"/>
      <c r="BH34" s="466"/>
      <c r="BI34" s="466"/>
      <c r="BJ34" s="466"/>
      <c r="BK34" s="466"/>
      <c r="BL34" s="466"/>
      <c r="BM34" s="466"/>
      <c r="BN34" s="466"/>
      <c r="BO34" s="466"/>
      <c r="BP34" s="466"/>
      <c r="BQ34" s="466"/>
      <c r="BR34" s="466"/>
      <c r="BS34" s="466"/>
      <c r="BT34" s="466"/>
      <c r="BU34" s="466"/>
      <c r="BV34" s="466"/>
      <c r="BW34" s="466"/>
      <c r="BX34" s="466"/>
      <c r="BY34" s="466"/>
      <c r="BZ34" s="466"/>
      <c r="CA34" s="466"/>
      <c r="CB34" s="466"/>
      <c r="CC34" s="466"/>
      <c r="CD34" s="466"/>
      <c r="CE34" s="466"/>
      <c r="CF34" s="466"/>
      <c r="CG34" s="466"/>
      <c r="CH34" s="466"/>
      <c r="CI34" s="466"/>
      <c r="CJ34" s="466"/>
      <c r="CK34" s="466"/>
      <c r="CL34" s="466"/>
      <c r="CM34" s="466"/>
      <c r="CN34" s="466"/>
      <c r="CO34" s="466"/>
      <c r="CP34" s="466"/>
      <c r="CQ34" s="466"/>
      <c r="CR34" s="466"/>
      <c r="CS34" s="466"/>
      <c r="CT34" s="466"/>
      <c r="CU34" s="466"/>
      <c r="CV34" s="466"/>
      <c r="CW34" s="466"/>
      <c r="CX34" s="466"/>
      <c r="CY34" s="466"/>
      <c r="CZ34" s="466"/>
      <c r="DA34" s="466"/>
      <c r="DB34" s="466"/>
      <c r="DC34" s="466"/>
      <c r="DD34" s="466"/>
      <c r="DE34" s="466"/>
      <c r="DF34" s="466"/>
      <c r="DG34" s="466"/>
      <c r="DH34" s="466"/>
      <c r="DI34" s="466"/>
      <c r="DJ34" s="466"/>
      <c r="DK34" s="466"/>
      <c r="DL34" s="466"/>
      <c r="DM34" s="466"/>
      <c r="DN34" s="466"/>
      <c r="DO34" s="466"/>
      <c r="DP34" s="466"/>
      <c r="DQ34" s="466"/>
      <c r="DR34" s="466"/>
      <c r="DS34" s="466"/>
      <c r="DT34" s="466"/>
      <c r="DU34" s="466"/>
      <c r="DV34" s="466"/>
      <c r="DW34" s="466"/>
      <c r="DX34" s="466"/>
      <c r="DY34" s="466"/>
      <c r="DZ34" s="466"/>
      <c r="EA34" s="466"/>
      <c r="EB34" s="466"/>
      <c r="EC34" s="466"/>
      <c r="ED34" s="466"/>
      <c r="EE34" s="466"/>
      <c r="EF34" s="466"/>
      <c r="EG34" s="466"/>
      <c r="EH34" s="466"/>
      <c r="EI34" s="466"/>
      <c r="EJ34" s="466"/>
      <c r="EK34" s="466"/>
      <c r="EL34" s="466"/>
      <c r="EM34" s="466"/>
      <c r="EN34" s="466"/>
      <c r="EO34" s="466"/>
      <c r="EP34" s="466"/>
      <c r="EQ34" s="466"/>
      <c r="ER34" s="466"/>
      <c r="ES34" s="466"/>
      <c r="ET34" s="466"/>
      <c r="EU34" s="466"/>
      <c r="EV34" s="466"/>
      <c r="EW34" s="466"/>
      <c r="EX34" s="466"/>
      <c r="EY34" s="466"/>
      <c r="EZ34" s="466"/>
      <c r="FA34" s="466"/>
      <c r="FB34" s="466"/>
      <c r="FC34" s="466"/>
      <c r="FD34" s="466"/>
      <c r="FE34" s="466"/>
      <c r="FF34" s="466"/>
      <c r="FG34" s="466"/>
      <c r="FH34" s="466"/>
      <c r="FI34" s="466"/>
      <c r="FJ34" s="466"/>
      <c r="FK34" s="466"/>
      <c r="FL34" s="466"/>
      <c r="FM34" s="466"/>
      <c r="FN34" s="466"/>
      <c r="FO34" s="466"/>
      <c r="FP34" s="466"/>
      <c r="FQ34" s="466"/>
      <c r="FR34" s="466"/>
      <c r="FS34" s="466"/>
      <c r="FT34" s="466"/>
      <c r="FU34" s="466"/>
      <c r="FV34" s="466"/>
      <c r="FW34" s="466"/>
      <c r="FX34" s="466"/>
      <c r="FY34" s="466"/>
      <c r="FZ34" s="466"/>
      <c r="GA34" s="466"/>
      <c r="GB34" s="466"/>
      <c r="GC34" s="466"/>
      <c r="GD34" s="466"/>
      <c r="GE34" s="466"/>
      <c r="GF34" s="466"/>
      <c r="GG34" s="247"/>
      <c r="GH34" s="466"/>
      <c r="GI34" s="466"/>
      <c r="GJ34" s="466"/>
      <c r="GK34" s="466"/>
      <c r="GL34" s="466"/>
      <c r="GM34" s="466"/>
      <c r="GN34" s="466"/>
      <c r="GO34" s="466"/>
      <c r="GP34" s="466"/>
      <c r="GQ34" s="466"/>
      <c r="GR34" s="466"/>
      <c r="GS34" s="466"/>
      <c r="GT34" s="466"/>
      <c r="GU34" s="466"/>
      <c r="GV34" s="466"/>
      <c r="GW34" s="466"/>
      <c r="GX34" s="466"/>
      <c r="GY34" s="466"/>
      <c r="GZ34" s="466"/>
      <c r="HA34" s="466"/>
      <c r="HB34" s="466"/>
      <c r="HC34" s="466"/>
      <c r="HD34" s="466"/>
      <c r="HE34" s="466"/>
      <c r="HF34" s="466"/>
      <c r="HG34" s="466"/>
      <c r="HH34" s="466"/>
      <c r="HI34" s="466"/>
      <c r="HJ34" s="466"/>
      <c r="HK34" s="466"/>
      <c r="HL34" s="466"/>
      <c r="HM34" s="466"/>
      <c r="HN34" s="466"/>
      <c r="HO34" s="466"/>
      <c r="HP34" s="466"/>
      <c r="HQ34" s="466"/>
      <c r="HR34" s="466"/>
      <c r="HS34" s="466"/>
      <c r="HT34" s="466"/>
      <c r="HU34" s="466"/>
      <c r="HV34" s="466"/>
      <c r="HW34" s="466"/>
      <c r="HX34" s="466"/>
      <c r="HY34" s="466"/>
      <c r="HZ34" s="466"/>
      <c r="IA34" s="466"/>
      <c r="IB34" s="466"/>
      <c r="IC34" s="466"/>
      <c r="ID34" s="466"/>
      <c r="IE34" s="466"/>
      <c r="IF34" s="466"/>
      <c r="IG34" s="466"/>
      <c r="IH34" s="466"/>
      <c r="II34" s="466"/>
      <c r="IJ34" s="466"/>
      <c r="IK34" s="466"/>
    </row>
    <row r="35" spans="1:245" ht="15" customHeight="1">
      <c r="A35" s="72"/>
      <c r="B35" s="72"/>
      <c r="C35" s="72"/>
      <c r="D35" s="89"/>
      <c r="E35" s="480"/>
      <c r="F35" s="480"/>
      <c r="G35" s="480"/>
      <c r="H35" s="480"/>
      <c r="I35" s="231"/>
      <c r="J35" s="231"/>
      <c r="K35" s="231"/>
      <c r="L35" s="231"/>
      <c r="M35" s="231"/>
      <c r="N35" s="231"/>
      <c r="O35" s="231"/>
      <c r="P35" s="231"/>
      <c r="Q35" s="231"/>
      <c r="R35" s="231"/>
      <c r="S35" s="231"/>
      <c r="T35" s="231"/>
      <c r="U35" s="231"/>
      <c r="V35" s="231"/>
      <c r="W35" s="231"/>
      <c r="X35" s="231"/>
      <c r="Y35" s="231"/>
      <c r="Z35" s="231"/>
      <c r="AA35" s="231"/>
      <c r="AB35" s="231"/>
      <c r="AC35" s="231"/>
      <c r="AD35" s="231"/>
      <c r="AE35" s="231"/>
      <c r="AF35" s="231"/>
      <c r="AG35" s="231"/>
      <c r="AH35" s="231"/>
      <c r="AI35" s="231"/>
      <c r="AJ35" s="48"/>
      <c r="AK35" s="48"/>
      <c r="AL35" s="48"/>
      <c r="AM35" s="48"/>
      <c r="AN35" s="48"/>
      <c r="AO35" s="48"/>
      <c r="AP35" s="48"/>
      <c r="AQ35" s="48"/>
      <c r="AR35" s="48"/>
      <c r="AS35" s="48"/>
      <c r="AT35" s="48"/>
      <c r="AU35" s="48"/>
      <c r="AV35" s="48"/>
      <c r="AW35" s="48"/>
      <c r="AX35" s="48"/>
      <c r="AY35" s="48"/>
      <c r="AZ35" s="48"/>
      <c r="BA35" s="48"/>
      <c r="BB35" s="50"/>
      <c r="BC35" s="466"/>
      <c r="BD35" s="466"/>
      <c r="BE35" s="466"/>
      <c r="BF35" s="466"/>
      <c r="BG35" s="466"/>
      <c r="BH35" s="466"/>
      <c r="BI35" s="466"/>
      <c r="BJ35" s="466"/>
      <c r="BK35" s="466"/>
      <c r="BL35" s="466"/>
      <c r="BM35" s="466"/>
      <c r="BN35" s="466"/>
      <c r="BO35" s="466"/>
      <c r="BP35" s="466"/>
      <c r="BQ35" s="466"/>
      <c r="BR35" s="466"/>
      <c r="BS35" s="466"/>
      <c r="BT35" s="466"/>
      <c r="BU35" s="466"/>
      <c r="BV35" s="466"/>
      <c r="BW35" s="466"/>
      <c r="BX35" s="466"/>
      <c r="BY35" s="466"/>
      <c r="BZ35" s="466"/>
      <c r="CA35" s="466"/>
      <c r="CB35" s="466"/>
      <c r="CC35" s="466"/>
      <c r="CD35" s="466"/>
      <c r="CE35" s="466"/>
      <c r="CF35" s="466"/>
      <c r="CG35" s="466"/>
      <c r="CH35" s="466"/>
      <c r="CI35" s="466"/>
      <c r="CJ35" s="466"/>
      <c r="CK35" s="466"/>
      <c r="CL35" s="466"/>
      <c r="CM35" s="466"/>
      <c r="CN35" s="466"/>
      <c r="CO35" s="466"/>
      <c r="CP35" s="466"/>
      <c r="CQ35" s="466"/>
      <c r="CR35" s="466"/>
      <c r="CS35" s="466"/>
      <c r="CT35" s="466"/>
      <c r="CU35" s="466"/>
      <c r="CV35" s="466"/>
      <c r="CW35" s="466"/>
      <c r="CX35" s="466"/>
      <c r="CY35" s="466"/>
      <c r="CZ35" s="466"/>
      <c r="DA35" s="466"/>
      <c r="DB35" s="466"/>
      <c r="DC35" s="466"/>
      <c r="DD35" s="466"/>
      <c r="DE35" s="466"/>
      <c r="DF35" s="466"/>
      <c r="DG35" s="466"/>
      <c r="DH35" s="466"/>
      <c r="DI35" s="466"/>
      <c r="DJ35" s="466"/>
      <c r="DK35" s="466"/>
      <c r="DL35" s="466"/>
      <c r="DM35" s="466"/>
      <c r="DN35" s="466"/>
      <c r="DO35" s="466"/>
      <c r="DP35" s="466"/>
      <c r="DQ35" s="466"/>
      <c r="DR35" s="466"/>
      <c r="DS35" s="466"/>
      <c r="DT35" s="466"/>
      <c r="DU35" s="466"/>
      <c r="DV35" s="466"/>
      <c r="DW35" s="466"/>
      <c r="DX35" s="466"/>
      <c r="DY35" s="466"/>
      <c r="DZ35" s="466"/>
      <c r="EA35" s="466"/>
      <c r="EB35" s="466"/>
      <c r="EC35" s="466"/>
      <c r="ED35" s="466"/>
      <c r="EE35" s="466"/>
      <c r="EF35" s="466"/>
      <c r="EG35" s="466"/>
      <c r="EH35" s="466"/>
      <c r="EI35" s="466"/>
      <c r="EJ35" s="466"/>
      <c r="EK35" s="466"/>
      <c r="EL35" s="466"/>
      <c r="EM35" s="466"/>
      <c r="EN35" s="466"/>
      <c r="EO35" s="466"/>
      <c r="EP35" s="466"/>
      <c r="EQ35" s="466"/>
      <c r="ER35" s="466"/>
      <c r="ES35" s="466"/>
      <c r="ET35" s="466"/>
      <c r="EU35" s="466"/>
      <c r="EV35" s="466"/>
      <c r="EW35" s="466"/>
      <c r="EX35" s="466"/>
      <c r="EY35" s="466"/>
      <c r="EZ35" s="466"/>
      <c r="FA35" s="466"/>
      <c r="FB35" s="466"/>
      <c r="FC35" s="466"/>
      <c r="FD35" s="466"/>
      <c r="FE35" s="466"/>
      <c r="FF35" s="466"/>
      <c r="FG35" s="466"/>
      <c r="FH35" s="466"/>
      <c r="FI35" s="466"/>
      <c r="FJ35" s="466"/>
      <c r="FK35" s="466"/>
      <c r="FL35" s="466"/>
      <c r="FM35" s="466"/>
      <c r="FN35" s="466"/>
      <c r="FO35" s="466"/>
      <c r="FP35" s="466"/>
      <c r="FQ35" s="466"/>
      <c r="FR35" s="466"/>
      <c r="FS35" s="466"/>
      <c r="FT35" s="466"/>
      <c r="FU35" s="466"/>
      <c r="FV35" s="466"/>
      <c r="FW35" s="466"/>
      <c r="FX35" s="466"/>
      <c r="FY35" s="466"/>
      <c r="FZ35" s="466"/>
      <c r="GA35" s="466"/>
      <c r="GB35" s="466"/>
      <c r="GC35" s="466"/>
      <c r="GD35" s="466"/>
      <c r="GE35" s="466"/>
      <c r="GF35" s="466"/>
      <c r="GG35" s="247"/>
      <c r="GH35" s="466"/>
      <c r="GI35" s="466"/>
      <c r="GJ35" s="466"/>
      <c r="GK35" s="466"/>
      <c r="GL35" s="466"/>
      <c r="GM35" s="466"/>
      <c r="GN35" s="466"/>
      <c r="GO35" s="466"/>
      <c r="GP35" s="466"/>
      <c r="GQ35" s="466"/>
      <c r="GR35" s="466"/>
      <c r="GS35" s="466"/>
      <c r="GT35" s="466"/>
      <c r="GU35" s="466"/>
      <c r="GV35" s="466"/>
      <c r="GW35" s="466"/>
      <c r="GX35" s="466"/>
      <c r="GY35" s="466"/>
      <c r="GZ35" s="466"/>
      <c r="HA35" s="466"/>
      <c r="HB35" s="466"/>
      <c r="HC35" s="466"/>
      <c r="HD35" s="466"/>
      <c r="HE35" s="466"/>
      <c r="HF35" s="466"/>
      <c r="HG35" s="466"/>
      <c r="HH35" s="466"/>
      <c r="HI35" s="466"/>
      <c r="HJ35" s="466"/>
      <c r="HK35" s="466"/>
      <c r="HL35" s="466"/>
      <c r="HM35" s="466"/>
      <c r="HN35" s="466"/>
      <c r="HO35" s="466"/>
      <c r="HP35" s="466"/>
      <c r="HQ35" s="466"/>
      <c r="HR35" s="466"/>
      <c r="HS35" s="466"/>
      <c r="HT35" s="466"/>
      <c r="HU35" s="466"/>
      <c r="HV35" s="466"/>
      <c r="HW35" s="466"/>
      <c r="HX35" s="466"/>
      <c r="HY35" s="466"/>
      <c r="HZ35" s="466"/>
      <c r="IA35" s="466"/>
      <c r="IB35" s="466"/>
      <c r="IC35" s="466"/>
      <c r="ID35" s="466"/>
      <c r="IE35" s="466"/>
      <c r="IF35" s="466"/>
      <c r="IG35" s="466"/>
      <c r="IH35" s="466"/>
      <c r="II35" s="466"/>
      <c r="IJ35" s="466"/>
      <c r="IK35" s="466"/>
    </row>
    <row r="36" spans="1:245" ht="15" customHeight="1">
      <c r="A36" s="72"/>
      <c r="B36" s="72"/>
      <c r="C36" s="72"/>
      <c r="D36" s="89"/>
      <c r="E36" s="231"/>
      <c r="F36" s="231"/>
      <c r="G36" s="231"/>
      <c r="H36" s="231"/>
      <c r="I36" s="231"/>
      <c r="J36" s="231"/>
      <c r="K36" s="231"/>
      <c r="L36" s="231"/>
      <c r="M36" s="231"/>
      <c r="N36" s="231"/>
      <c r="O36" s="231"/>
      <c r="P36" s="231"/>
      <c r="Q36" s="231"/>
      <c r="R36" s="231"/>
      <c r="S36" s="231"/>
      <c r="T36" s="231"/>
      <c r="U36" s="231"/>
      <c r="V36" s="231"/>
      <c r="W36" s="231"/>
      <c r="X36" s="231"/>
      <c r="Y36" s="231"/>
      <c r="Z36" s="231"/>
      <c r="AA36" s="231"/>
      <c r="AB36" s="231"/>
      <c r="AC36" s="231"/>
      <c r="AD36" s="231"/>
      <c r="AE36" s="231"/>
      <c r="AF36" s="231"/>
      <c r="AG36" s="231"/>
      <c r="AH36" s="231"/>
      <c r="AI36" s="231"/>
      <c r="AJ36" s="48"/>
      <c r="AK36" s="48"/>
      <c r="AL36" s="48"/>
      <c r="AM36" s="48"/>
      <c r="AN36" s="48"/>
      <c r="AO36" s="48"/>
      <c r="AP36" s="48"/>
      <c r="AQ36" s="48"/>
      <c r="AR36" s="48"/>
      <c r="AS36" s="48"/>
      <c r="AT36" s="48"/>
      <c r="AU36" s="48"/>
      <c r="AV36" s="48"/>
      <c r="AW36" s="48"/>
      <c r="AX36" s="48"/>
      <c r="AY36" s="48"/>
      <c r="AZ36" s="48"/>
      <c r="BA36" s="48"/>
      <c r="BB36" s="50"/>
      <c r="BC36" s="466"/>
      <c r="BD36" s="466"/>
      <c r="BE36" s="466"/>
      <c r="BF36" s="466"/>
      <c r="BG36" s="466"/>
      <c r="BH36" s="466"/>
      <c r="BI36" s="466"/>
      <c r="BJ36" s="466"/>
      <c r="BK36" s="466"/>
      <c r="BL36" s="466"/>
      <c r="BM36" s="466"/>
      <c r="BN36" s="466"/>
      <c r="BO36" s="466"/>
      <c r="BP36" s="466"/>
      <c r="BQ36" s="466"/>
      <c r="BR36" s="466"/>
      <c r="BS36" s="466"/>
      <c r="BT36" s="466"/>
      <c r="BU36" s="466"/>
      <c r="BV36" s="466"/>
      <c r="BW36" s="466"/>
      <c r="BX36" s="466"/>
      <c r="BY36" s="466"/>
      <c r="BZ36" s="466"/>
      <c r="CA36" s="466"/>
      <c r="CB36" s="466"/>
      <c r="CC36" s="466"/>
      <c r="CD36" s="466"/>
      <c r="CE36" s="466"/>
      <c r="CF36" s="466"/>
      <c r="CG36" s="466"/>
      <c r="CH36" s="466"/>
      <c r="CI36" s="466"/>
      <c r="CJ36" s="466"/>
      <c r="CK36" s="466"/>
      <c r="CL36" s="466"/>
      <c r="CM36" s="466"/>
      <c r="CN36" s="466"/>
      <c r="CO36" s="466"/>
      <c r="CP36" s="466"/>
      <c r="CQ36" s="466"/>
      <c r="CR36" s="466"/>
      <c r="CS36" s="466"/>
      <c r="CT36" s="466"/>
      <c r="CU36" s="466"/>
      <c r="CV36" s="466"/>
      <c r="CW36" s="466"/>
      <c r="CX36" s="466"/>
      <c r="CY36" s="466"/>
      <c r="CZ36" s="466"/>
      <c r="DA36" s="466"/>
      <c r="DB36" s="466"/>
      <c r="DC36" s="466"/>
      <c r="DD36" s="466"/>
      <c r="DE36" s="466"/>
      <c r="DF36" s="466"/>
      <c r="DG36" s="466"/>
      <c r="DH36" s="466"/>
      <c r="DI36" s="466"/>
      <c r="DJ36" s="466"/>
      <c r="DK36" s="466"/>
      <c r="DL36" s="466"/>
      <c r="DM36" s="466"/>
      <c r="DN36" s="466"/>
      <c r="DO36" s="466"/>
      <c r="DP36" s="466"/>
      <c r="DQ36" s="466"/>
      <c r="DR36" s="466"/>
      <c r="DS36" s="466"/>
      <c r="DT36" s="466"/>
      <c r="DU36" s="466"/>
      <c r="DV36" s="466"/>
      <c r="DW36" s="466"/>
      <c r="DX36" s="466"/>
      <c r="DY36" s="466"/>
      <c r="DZ36" s="466"/>
      <c r="EA36" s="466"/>
      <c r="EB36" s="466"/>
      <c r="EC36" s="466"/>
      <c r="ED36" s="466"/>
      <c r="EE36" s="466"/>
      <c r="EF36" s="466"/>
      <c r="EG36" s="466"/>
      <c r="EH36" s="466"/>
      <c r="EI36" s="466"/>
      <c r="EJ36" s="466"/>
      <c r="EK36" s="466"/>
      <c r="EL36" s="466"/>
      <c r="EM36" s="466"/>
      <c r="EN36" s="466"/>
      <c r="EO36" s="466"/>
      <c r="EP36" s="466"/>
      <c r="EQ36" s="466"/>
      <c r="ER36" s="466"/>
      <c r="ES36" s="466"/>
      <c r="ET36" s="466"/>
      <c r="EU36" s="466"/>
      <c r="EV36" s="466"/>
      <c r="EW36" s="466"/>
      <c r="EX36" s="466"/>
      <c r="EY36" s="466"/>
      <c r="EZ36" s="466"/>
      <c r="FA36" s="466"/>
      <c r="FB36" s="466"/>
      <c r="FC36" s="466"/>
      <c r="FD36" s="466"/>
      <c r="FE36" s="466"/>
      <c r="FF36" s="466"/>
      <c r="FG36" s="466"/>
      <c r="FH36" s="466"/>
      <c r="FI36" s="466"/>
      <c r="FJ36" s="466"/>
      <c r="FK36" s="466"/>
      <c r="FL36" s="466"/>
      <c r="FM36" s="466"/>
      <c r="FN36" s="466"/>
      <c r="FO36" s="466"/>
      <c r="FP36" s="466"/>
      <c r="FQ36" s="466"/>
      <c r="FR36" s="466"/>
      <c r="FS36" s="466"/>
      <c r="FT36" s="466"/>
      <c r="FU36" s="466"/>
      <c r="FV36" s="466"/>
      <c r="FW36" s="466"/>
      <c r="FX36" s="466"/>
      <c r="FY36" s="466"/>
      <c r="FZ36" s="466"/>
      <c r="GA36" s="466"/>
      <c r="GB36" s="466"/>
      <c r="GC36" s="466"/>
      <c r="GD36" s="466"/>
      <c r="GE36" s="466"/>
      <c r="GF36" s="466"/>
      <c r="GG36" s="247"/>
      <c r="GH36" s="466"/>
      <c r="GI36" s="466"/>
      <c r="GJ36" s="466"/>
      <c r="GK36" s="466"/>
      <c r="GL36" s="466"/>
      <c r="GM36" s="466"/>
      <c r="GN36" s="466"/>
      <c r="GO36" s="466"/>
      <c r="GP36" s="466"/>
      <c r="GQ36" s="466"/>
      <c r="GR36" s="466"/>
      <c r="GS36" s="466"/>
      <c r="GT36" s="466"/>
      <c r="GU36" s="466"/>
      <c r="GV36" s="466"/>
      <c r="GW36" s="466"/>
      <c r="GX36" s="466"/>
      <c r="GY36" s="466"/>
      <c r="GZ36" s="466"/>
      <c r="HA36" s="466"/>
      <c r="HB36" s="466"/>
      <c r="HC36" s="466"/>
      <c r="HD36" s="466"/>
      <c r="HE36" s="466"/>
      <c r="HF36" s="466"/>
      <c r="HG36" s="466"/>
      <c r="HH36" s="466"/>
      <c r="HI36" s="466"/>
      <c r="HJ36" s="466"/>
      <c r="HK36" s="466"/>
      <c r="HL36" s="466"/>
      <c r="HM36" s="466"/>
      <c r="HN36" s="466"/>
      <c r="HO36" s="466"/>
      <c r="HP36" s="466"/>
      <c r="HQ36" s="466"/>
      <c r="HR36" s="466"/>
      <c r="HS36" s="466"/>
      <c r="HT36" s="466"/>
      <c r="HU36" s="466"/>
      <c r="HV36" s="466"/>
      <c r="HW36" s="466"/>
      <c r="HX36" s="466"/>
      <c r="HY36" s="466"/>
      <c r="HZ36" s="466"/>
      <c r="IA36" s="466"/>
      <c r="IB36" s="466"/>
      <c r="IC36" s="466"/>
      <c r="ID36" s="466"/>
      <c r="IE36" s="466"/>
      <c r="IF36" s="466"/>
      <c r="IG36" s="466"/>
      <c r="IH36" s="466"/>
      <c r="II36" s="466"/>
      <c r="IJ36" s="466"/>
      <c r="IK36" s="466"/>
    </row>
    <row r="37" spans="1:245" ht="15" customHeight="1">
      <c r="A37" s="72"/>
      <c r="B37" s="72"/>
      <c r="C37" s="72"/>
      <c r="D37" s="89"/>
      <c r="E37" s="231"/>
      <c r="F37" s="231"/>
      <c r="G37" s="231"/>
      <c r="H37" s="231"/>
      <c r="I37" s="231"/>
      <c r="J37" s="231"/>
      <c r="K37" s="231"/>
      <c r="L37" s="231"/>
      <c r="M37" s="231"/>
      <c r="N37" s="231"/>
      <c r="O37" s="231"/>
      <c r="P37" s="231"/>
      <c r="Q37" s="231"/>
      <c r="R37" s="231"/>
      <c r="S37" s="231"/>
      <c r="T37" s="231"/>
      <c r="U37" s="231"/>
      <c r="V37" s="231"/>
      <c r="W37" s="231"/>
      <c r="X37" s="231"/>
      <c r="Y37" s="231"/>
      <c r="Z37" s="231"/>
      <c r="AA37" s="231"/>
      <c r="AB37" s="231"/>
      <c r="AC37" s="231"/>
      <c r="AD37" s="231"/>
      <c r="AE37" s="231"/>
      <c r="AF37" s="231"/>
      <c r="AG37" s="231"/>
      <c r="AH37" s="231"/>
      <c r="AI37" s="231"/>
      <c r="AJ37" s="48"/>
      <c r="AK37" s="48"/>
      <c r="AL37" s="48"/>
      <c r="AM37" s="48"/>
      <c r="AN37" s="48"/>
      <c r="AO37" s="48"/>
      <c r="AP37" s="48"/>
      <c r="AQ37" s="48"/>
      <c r="AR37" s="48"/>
      <c r="AS37" s="48"/>
      <c r="AT37" s="48"/>
      <c r="AU37" s="48"/>
      <c r="AV37" s="48"/>
      <c r="AW37" s="48"/>
      <c r="AX37" s="48"/>
      <c r="AY37" s="48"/>
      <c r="AZ37" s="48"/>
      <c r="BA37" s="48"/>
      <c r="BB37" s="50"/>
      <c r="BC37" s="466"/>
      <c r="BD37" s="466"/>
      <c r="BE37" s="466"/>
      <c r="BF37" s="466"/>
      <c r="BG37" s="466"/>
      <c r="BH37" s="466"/>
      <c r="BI37" s="466"/>
      <c r="BJ37" s="466"/>
      <c r="BK37" s="466"/>
      <c r="BL37" s="466"/>
      <c r="BM37" s="466"/>
      <c r="BN37" s="466"/>
      <c r="BO37" s="466"/>
      <c r="BP37" s="466"/>
      <c r="BQ37" s="466"/>
      <c r="BR37" s="466"/>
      <c r="BS37" s="466"/>
      <c r="BT37" s="466"/>
      <c r="BU37" s="466"/>
      <c r="BV37" s="466"/>
      <c r="BW37" s="466"/>
      <c r="BX37" s="466"/>
      <c r="BY37" s="466"/>
      <c r="BZ37" s="466"/>
      <c r="CA37" s="466"/>
      <c r="CB37" s="466"/>
      <c r="CC37" s="466"/>
      <c r="CD37" s="466"/>
      <c r="CE37" s="466"/>
      <c r="CF37" s="466"/>
      <c r="CG37" s="466"/>
      <c r="CH37" s="466"/>
      <c r="CI37" s="466"/>
      <c r="CJ37" s="466"/>
      <c r="CK37" s="466"/>
      <c r="CL37" s="466"/>
      <c r="CM37" s="466"/>
      <c r="CN37" s="466"/>
      <c r="CO37" s="466"/>
      <c r="CP37" s="466"/>
      <c r="CQ37" s="466"/>
      <c r="CR37" s="466"/>
      <c r="CS37" s="466"/>
      <c r="CT37" s="466"/>
      <c r="CU37" s="466"/>
      <c r="CV37" s="466"/>
      <c r="CW37" s="466"/>
      <c r="CX37" s="466"/>
      <c r="CY37" s="466"/>
      <c r="CZ37" s="466"/>
      <c r="DA37" s="466"/>
      <c r="DB37" s="466"/>
      <c r="DC37" s="466"/>
      <c r="DD37" s="466"/>
      <c r="DE37" s="466"/>
      <c r="DF37" s="466"/>
      <c r="DG37" s="466"/>
      <c r="DH37" s="466"/>
      <c r="DI37" s="466"/>
      <c r="DJ37" s="466"/>
      <c r="DK37" s="466"/>
      <c r="DL37" s="466"/>
      <c r="DM37" s="466"/>
      <c r="DN37" s="466"/>
      <c r="DO37" s="466"/>
      <c r="DP37" s="466"/>
      <c r="DQ37" s="466"/>
      <c r="DR37" s="466"/>
      <c r="DS37" s="466"/>
      <c r="DT37" s="466"/>
      <c r="DU37" s="466"/>
      <c r="DV37" s="466"/>
      <c r="DW37" s="466"/>
      <c r="DX37" s="466"/>
      <c r="DY37" s="466"/>
      <c r="DZ37" s="466"/>
      <c r="EA37" s="466"/>
      <c r="EB37" s="466"/>
      <c r="EC37" s="466"/>
      <c r="ED37" s="466"/>
      <c r="EE37" s="466"/>
      <c r="EF37" s="466"/>
      <c r="EG37" s="466"/>
      <c r="EH37" s="466"/>
      <c r="EI37" s="466"/>
      <c r="EJ37" s="466"/>
      <c r="EK37" s="466"/>
      <c r="EL37" s="466"/>
      <c r="EM37" s="466"/>
      <c r="EN37" s="466"/>
      <c r="EO37" s="466"/>
      <c r="EP37" s="466"/>
      <c r="EQ37" s="466"/>
      <c r="ER37" s="466"/>
      <c r="ES37" s="466"/>
      <c r="ET37" s="466"/>
      <c r="EU37" s="466"/>
      <c r="EV37" s="466"/>
      <c r="EW37" s="466"/>
      <c r="EX37" s="466"/>
      <c r="EY37" s="466"/>
      <c r="EZ37" s="466"/>
      <c r="FA37" s="466"/>
      <c r="FB37" s="466"/>
      <c r="FC37" s="466"/>
      <c r="FD37" s="466"/>
      <c r="FE37" s="466"/>
      <c r="FF37" s="466"/>
      <c r="FG37" s="466"/>
      <c r="FH37" s="466"/>
      <c r="FI37" s="466"/>
      <c r="FJ37" s="466"/>
      <c r="FK37" s="466"/>
      <c r="FL37" s="466"/>
      <c r="FM37" s="466"/>
      <c r="FN37" s="466"/>
      <c r="FO37" s="466"/>
      <c r="FP37" s="466"/>
      <c r="FQ37" s="466"/>
      <c r="FR37" s="466"/>
      <c r="FS37" s="466"/>
      <c r="FT37" s="466"/>
      <c r="FU37" s="466"/>
      <c r="FV37" s="466"/>
      <c r="FW37" s="466"/>
      <c r="FX37" s="466"/>
      <c r="FY37" s="466"/>
      <c r="FZ37" s="466"/>
      <c r="GA37" s="466"/>
      <c r="GB37" s="466"/>
      <c r="GC37" s="466"/>
      <c r="GD37" s="466"/>
      <c r="GE37" s="466"/>
      <c r="GF37" s="466"/>
      <c r="GG37" s="247"/>
      <c r="GH37" s="466"/>
      <c r="GI37" s="466"/>
      <c r="GJ37" s="466"/>
      <c r="GK37" s="466"/>
      <c r="GL37" s="466"/>
      <c r="GM37" s="466"/>
      <c r="GN37" s="466"/>
      <c r="GO37" s="466"/>
      <c r="GP37" s="466"/>
      <c r="GQ37" s="466"/>
      <c r="GR37" s="466"/>
      <c r="GS37" s="466"/>
      <c r="GT37" s="466"/>
      <c r="GU37" s="466"/>
      <c r="GV37" s="466"/>
      <c r="GW37" s="466"/>
      <c r="GX37" s="466"/>
      <c r="GY37" s="466"/>
      <c r="GZ37" s="466"/>
      <c r="HA37" s="466"/>
      <c r="HB37" s="466"/>
      <c r="HC37" s="466"/>
      <c r="HD37" s="466"/>
      <c r="HE37" s="466"/>
      <c r="HF37" s="466"/>
      <c r="HG37" s="466"/>
      <c r="HH37" s="466"/>
      <c r="HI37" s="466"/>
      <c r="HJ37" s="466"/>
      <c r="HK37" s="466"/>
      <c r="HL37" s="466"/>
      <c r="HM37" s="466"/>
      <c r="HN37" s="466"/>
      <c r="HO37" s="466"/>
      <c r="HP37" s="466"/>
      <c r="HQ37" s="466"/>
      <c r="HR37" s="466"/>
      <c r="HS37" s="466"/>
      <c r="HT37" s="466"/>
      <c r="HU37" s="466"/>
      <c r="HV37" s="466"/>
      <c r="HW37" s="466"/>
      <c r="HX37" s="466"/>
      <c r="HY37" s="466"/>
      <c r="HZ37" s="466"/>
      <c r="IA37" s="466"/>
      <c r="IB37" s="466"/>
      <c r="IC37" s="466"/>
      <c r="ID37" s="466"/>
      <c r="IE37" s="466"/>
      <c r="IF37" s="466"/>
      <c r="IG37" s="466"/>
      <c r="IH37" s="466"/>
      <c r="II37" s="466"/>
      <c r="IJ37" s="466"/>
      <c r="IK37" s="466"/>
    </row>
    <row r="38" spans="1:245" ht="15" customHeight="1" thickBot="1">
      <c r="A38" s="72"/>
      <c r="B38" s="72"/>
      <c r="C38" s="72"/>
      <c r="D38" s="89"/>
      <c r="E38" s="231"/>
      <c r="F38" s="231"/>
      <c r="G38" s="231"/>
      <c r="H38" s="231"/>
      <c r="I38" s="231"/>
      <c r="J38" s="231"/>
      <c r="K38" s="231"/>
      <c r="L38" s="231"/>
      <c r="M38" s="231"/>
      <c r="N38" s="231"/>
      <c r="O38" s="231"/>
      <c r="P38" s="231"/>
      <c r="Q38" s="231"/>
      <c r="R38" s="231"/>
      <c r="S38" s="231"/>
      <c r="T38" s="231"/>
      <c r="U38" s="231"/>
      <c r="V38" s="231"/>
      <c r="W38" s="231"/>
      <c r="X38" s="231"/>
      <c r="Y38" s="231"/>
      <c r="Z38" s="231"/>
      <c r="AA38" s="231"/>
      <c r="AB38" s="231"/>
      <c r="AC38" s="231"/>
      <c r="AD38" s="231"/>
      <c r="AE38" s="231"/>
      <c r="AF38" s="231"/>
      <c r="AG38" s="231"/>
      <c r="AH38" s="231"/>
      <c r="AI38" s="231"/>
      <c r="AJ38" s="48"/>
      <c r="AK38" s="48"/>
      <c r="AL38" s="48"/>
      <c r="AM38" s="48"/>
      <c r="AN38" s="48"/>
      <c r="AO38" s="48"/>
      <c r="AP38" s="48"/>
      <c r="AQ38" s="48"/>
      <c r="AR38" s="48"/>
      <c r="AS38" s="48"/>
      <c r="AT38" s="48"/>
      <c r="AU38" s="48"/>
      <c r="AV38" s="48"/>
      <c r="AW38" s="48"/>
      <c r="AX38" s="48"/>
      <c r="AY38" s="48"/>
      <c r="AZ38" s="48"/>
      <c r="BA38" s="48"/>
      <c r="BB38" s="50"/>
      <c r="BC38" s="466"/>
      <c r="BD38" s="466"/>
      <c r="BE38" s="466"/>
      <c r="BF38" s="466"/>
      <c r="BG38" s="466"/>
      <c r="BH38" s="466"/>
      <c r="BI38" s="466"/>
      <c r="BJ38" s="466"/>
      <c r="BK38" s="466"/>
      <c r="BL38" s="466"/>
      <c r="BM38" s="466"/>
      <c r="BN38" s="466"/>
      <c r="BO38" s="466"/>
      <c r="BP38" s="466"/>
      <c r="BQ38" s="466"/>
      <c r="BR38" s="466"/>
      <c r="BS38" s="466"/>
      <c r="BT38" s="466"/>
      <c r="BU38" s="466"/>
      <c r="BV38" s="466"/>
      <c r="BW38" s="466"/>
      <c r="BX38" s="466"/>
      <c r="BY38" s="466"/>
      <c r="BZ38" s="466"/>
      <c r="CA38" s="466"/>
      <c r="CB38" s="466"/>
      <c r="CC38" s="466"/>
      <c r="CD38" s="466"/>
      <c r="CE38" s="466"/>
      <c r="CF38" s="466"/>
      <c r="CG38" s="466"/>
      <c r="CH38" s="466"/>
      <c r="CI38" s="466"/>
      <c r="CJ38" s="466"/>
      <c r="CK38" s="466"/>
      <c r="CL38" s="466"/>
      <c r="CM38" s="466"/>
      <c r="CN38" s="466"/>
      <c r="CO38" s="466"/>
      <c r="CP38" s="466"/>
      <c r="CQ38" s="466"/>
      <c r="CR38" s="466"/>
      <c r="CS38" s="466"/>
      <c r="CT38" s="466"/>
      <c r="CU38" s="466"/>
      <c r="CV38" s="466"/>
      <c r="CW38" s="466"/>
      <c r="CX38" s="466"/>
      <c r="CY38" s="466"/>
      <c r="CZ38" s="466"/>
      <c r="DA38" s="466"/>
      <c r="DB38" s="466"/>
      <c r="DC38" s="466"/>
      <c r="DD38" s="466"/>
      <c r="DE38" s="466"/>
      <c r="DF38" s="466"/>
      <c r="DG38" s="466"/>
      <c r="DH38" s="466"/>
      <c r="DI38" s="466"/>
      <c r="DJ38" s="466"/>
      <c r="DK38" s="466"/>
      <c r="DL38" s="466"/>
      <c r="DM38" s="466"/>
      <c r="DN38" s="466"/>
      <c r="DO38" s="466"/>
      <c r="DP38" s="466"/>
      <c r="DQ38" s="466"/>
      <c r="DR38" s="466"/>
      <c r="DS38" s="466"/>
      <c r="DT38" s="466"/>
      <c r="DU38" s="466"/>
      <c r="DV38" s="466"/>
      <c r="DW38" s="466"/>
      <c r="DX38" s="466"/>
      <c r="DY38" s="466"/>
      <c r="DZ38" s="466"/>
      <c r="EA38" s="466"/>
      <c r="EB38" s="466"/>
      <c r="EC38" s="466"/>
      <c r="ED38" s="466"/>
      <c r="EE38" s="466"/>
      <c r="EF38" s="466"/>
      <c r="EG38" s="466"/>
      <c r="EH38" s="466"/>
      <c r="EI38" s="466"/>
      <c r="EJ38" s="466"/>
      <c r="EK38" s="466"/>
      <c r="EL38" s="466"/>
      <c r="EM38" s="466"/>
      <c r="EN38" s="466"/>
      <c r="EO38" s="466"/>
      <c r="EP38" s="466"/>
      <c r="EQ38" s="466"/>
      <c r="ER38" s="466"/>
      <c r="ES38" s="466"/>
      <c r="ET38" s="466"/>
      <c r="EU38" s="466"/>
      <c r="EV38" s="466"/>
      <c r="EW38" s="466"/>
      <c r="EX38" s="466"/>
      <c r="EY38" s="466"/>
      <c r="EZ38" s="466"/>
      <c r="FA38" s="466"/>
      <c r="FB38" s="466"/>
      <c r="FC38" s="466"/>
      <c r="FD38" s="466"/>
      <c r="FE38" s="466"/>
      <c r="FF38" s="466"/>
      <c r="FG38" s="466"/>
      <c r="FH38" s="466"/>
      <c r="FI38" s="466"/>
      <c r="FJ38" s="466"/>
      <c r="FK38" s="466"/>
      <c r="FL38" s="466"/>
      <c r="FM38" s="466"/>
      <c r="FN38" s="466"/>
      <c r="FO38" s="466"/>
      <c r="FP38" s="466"/>
      <c r="FQ38" s="466"/>
      <c r="FR38" s="466"/>
      <c r="FS38" s="466"/>
      <c r="FT38" s="466"/>
      <c r="FU38" s="466"/>
      <c r="FV38" s="466"/>
      <c r="FW38" s="466"/>
      <c r="FX38" s="466"/>
      <c r="FY38" s="466"/>
      <c r="FZ38" s="466"/>
      <c r="GA38" s="466"/>
      <c r="GB38" s="466"/>
      <c r="GC38" s="466"/>
      <c r="GD38" s="466"/>
      <c r="GE38" s="466"/>
      <c r="GF38" s="466"/>
      <c r="GG38" s="247"/>
      <c r="GH38" s="466"/>
      <c r="GI38" s="466"/>
      <c r="GJ38" s="466"/>
      <c r="GK38" s="466"/>
      <c r="GL38" s="466"/>
      <c r="GM38" s="466"/>
      <c r="GN38" s="466"/>
      <c r="GO38" s="466"/>
      <c r="GP38" s="466"/>
      <c r="GQ38" s="466"/>
      <c r="GR38" s="466"/>
      <c r="GS38" s="466"/>
      <c r="GT38" s="466"/>
      <c r="GU38" s="466"/>
      <c r="GV38" s="466"/>
      <c r="GW38" s="466"/>
      <c r="GX38" s="466"/>
      <c r="GY38" s="466"/>
      <c r="GZ38" s="466"/>
      <c r="HA38" s="466"/>
      <c r="HB38" s="466"/>
      <c r="HC38" s="466"/>
      <c r="HD38" s="466"/>
      <c r="HE38" s="466"/>
      <c r="HF38" s="466"/>
      <c r="HG38" s="466"/>
      <c r="HH38" s="466"/>
      <c r="HI38" s="466"/>
      <c r="HJ38" s="466"/>
      <c r="HK38" s="466"/>
      <c r="HL38" s="466"/>
      <c r="HM38" s="466"/>
      <c r="HN38" s="466"/>
      <c r="HO38" s="466"/>
      <c r="HP38" s="466"/>
      <c r="HQ38" s="466"/>
      <c r="HR38" s="466"/>
      <c r="HS38" s="466"/>
      <c r="HT38" s="466"/>
      <c r="HU38" s="466"/>
      <c r="HV38" s="466"/>
      <c r="HW38" s="466"/>
      <c r="HX38" s="466"/>
      <c r="HY38" s="466"/>
      <c r="HZ38" s="466"/>
      <c r="IA38" s="466"/>
      <c r="IB38" s="466"/>
      <c r="IC38" s="466"/>
      <c r="ID38" s="466"/>
      <c r="IE38" s="466"/>
      <c r="IF38" s="466"/>
      <c r="IG38" s="466"/>
      <c r="IH38" s="466"/>
      <c r="II38" s="466"/>
      <c r="IJ38" s="466"/>
      <c r="IK38" s="466"/>
    </row>
    <row r="39" spans="1:245" ht="15" customHeight="1" thickTop="1" thickBot="1">
      <c r="A39" s="72"/>
      <c r="B39" s="72"/>
      <c r="C39" s="72"/>
      <c r="D39" s="952" t="str">
        <f>IF(MasterSheet!$A$1=1,MasterSheet!B444,MasterSheet!B443)</f>
        <v>Stanje javnog duga, po mjesecima</v>
      </c>
      <c r="E39" s="967">
        <v>2013</v>
      </c>
      <c r="F39" s="968"/>
      <c r="G39" s="968"/>
      <c r="H39" s="968"/>
      <c r="I39" s="968"/>
      <c r="J39" s="968"/>
      <c r="K39" s="968"/>
      <c r="L39" s="968"/>
      <c r="M39" s="968"/>
      <c r="N39" s="968"/>
      <c r="O39" s="968"/>
      <c r="P39" s="968"/>
      <c r="Q39" s="968"/>
      <c r="R39" s="968"/>
      <c r="S39" s="968"/>
      <c r="T39" s="968"/>
      <c r="U39" s="968"/>
      <c r="V39" s="968"/>
      <c r="W39" s="968"/>
      <c r="X39" s="968"/>
      <c r="Y39" s="968"/>
      <c r="Z39" s="968"/>
      <c r="AA39" s="968"/>
      <c r="AB39" s="968"/>
      <c r="AC39" s="231"/>
      <c r="AD39" s="231"/>
      <c r="AE39" s="231"/>
      <c r="AF39" s="231"/>
      <c r="AG39" s="231"/>
      <c r="AH39" s="231"/>
      <c r="AI39" s="231"/>
      <c r="AJ39" s="48"/>
      <c r="AK39" s="48"/>
      <c r="AL39" s="48"/>
      <c r="AM39" s="48"/>
      <c r="AN39" s="48"/>
      <c r="AO39" s="48"/>
      <c r="AP39" s="48"/>
      <c r="AQ39" s="48"/>
      <c r="AR39" s="48"/>
      <c r="AS39" s="48"/>
      <c r="AT39" s="48"/>
      <c r="AU39" s="48"/>
      <c r="AV39" s="48"/>
      <c r="AW39" s="48"/>
      <c r="AX39" s="48"/>
      <c r="AY39" s="48"/>
      <c r="AZ39" s="48"/>
      <c r="BA39" s="48"/>
      <c r="BB39" s="50"/>
      <c r="BC39" s="466"/>
      <c r="BD39" s="466"/>
      <c r="BE39" s="466"/>
      <c r="BF39" s="466"/>
      <c r="BG39" s="466"/>
      <c r="BH39" s="466"/>
      <c r="BI39" s="466"/>
      <c r="BJ39" s="466"/>
      <c r="BK39" s="466"/>
      <c r="BL39" s="466"/>
      <c r="BM39" s="466"/>
      <c r="BN39" s="466"/>
      <c r="BO39" s="466"/>
      <c r="BP39" s="466"/>
      <c r="BQ39" s="466"/>
      <c r="BR39" s="466"/>
      <c r="BS39" s="466"/>
      <c r="BT39" s="466"/>
      <c r="BU39" s="466"/>
      <c r="BV39" s="466"/>
      <c r="BW39" s="466"/>
      <c r="BX39" s="466"/>
      <c r="BY39" s="466"/>
      <c r="BZ39" s="466"/>
      <c r="CA39" s="466"/>
      <c r="CB39" s="466"/>
      <c r="CC39" s="466"/>
      <c r="CD39" s="466"/>
      <c r="CE39" s="466"/>
      <c r="CF39" s="466"/>
      <c r="CG39" s="466"/>
      <c r="CH39" s="466"/>
      <c r="CI39" s="466"/>
      <c r="CJ39" s="466"/>
      <c r="CK39" s="466"/>
      <c r="CL39" s="466"/>
      <c r="CM39" s="466"/>
      <c r="CN39" s="466"/>
      <c r="CO39" s="466"/>
      <c r="CP39" s="466"/>
      <c r="CQ39" s="466"/>
      <c r="CR39" s="466"/>
      <c r="CS39" s="466"/>
      <c r="CT39" s="466"/>
      <c r="CU39" s="466"/>
      <c r="CV39" s="466"/>
      <c r="CW39" s="466"/>
      <c r="CX39" s="466"/>
      <c r="CY39" s="466"/>
      <c r="CZ39" s="466"/>
      <c r="DA39" s="466"/>
      <c r="DB39" s="466"/>
      <c r="DC39" s="466"/>
      <c r="DD39" s="466"/>
      <c r="DE39" s="466"/>
      <c r="DF39" s="466"/>
      <c r="DG39" s="466"/>
      <c r="DH39" s="466"/>
      <c r="DI39" s="466"/>
      <c r="DJ39" s="466"/>
      <c r="DK39" s="466"/>
      <c r="DL39" s="466"/>
      <c r="DM39" s="466"/>
      <c r="DN39" s="466"/>
      <c r="DO39" s="466"/>
      <c r="DP39" s="466"/>
      <c r="DQ39" s="466"/>
      <c r="DR39" s="466"/>
      <c r="DS39" s="466"/>
      <c r="DT39" s="466"/>
      <c r="DU39" s="466"/>
      <c r="DV39" s="466"/>
      <c r="DW39" s="466"/>
      <c r="DX39" s="466"/>
      <c r="DY39" s="466"/>
      <c r="DZ39" s="466"/>
      <c r="EA39" s="466"/>
      <c r="EB39" s="466"/>
      <c r="EC39" s="466"/>
      <c r="ED39" s="466"/>
      <c r="EE39" s="466"/>
      <c r="EF39" s="466"/>
      <c r="EG39" s="466"/>
      <c r="EH39" s="466"/>
      <c r="EI39" s="466"/>
      <c r="EJ39" s="466"/>
      <c r="EK39" s="466"/>
      <c r="EL39" s="466"/>
      <c r="EM39" s="466"/>
      <c r="EN39" s="466"/>
      <c r="EO39" s="466"/>
      <c r="EP39" s="466"/>
      <c r="EQ39" s="466"/>
      <c r="ER39" s="466"/>
      <c r="ES39" s="466"/>
      <c r="ET39" s="466"/>
      <c r="EU39" s="466"/>
      <c r="EV39" s="466"/>
      <c r="EW39" s="466"/>
      <c r="EX39" s="466"/>
      <c r="EY39" s="466"/>
      <c r="EZ39" s="466"/>
      <c r="FA39" s="466"/>
      <c r="FB39" s="466"/>
      <c r="FC39" s="466"/>
      <c r="FD39" s="466"/>
      <c r="FE39" s="466"/>
      <c r="FF39" s="466"/>
      <c r="FG39" s="466"/>
      <c r="FH39" s="466"/>
      <c r="FI39" s="466"/>
      <c r="FJ39" s="466"/>
      <c r="FK39" s="466"/>
      <c r="FL39" s="466"/>
      <c r="FM39" s="466"/>
      <c r="FN39" s="466"/>
      <c r="FO39" s="466"/>
      <c r="FP39" s="466"/>
      <c r="FQ39" s="466"/>
      <c r="FR39" s="466"/>
      <c r="FS39" s="466"/>
      <c r="FT39" s="466"/>
      <c r="FU39" s="466"/>
      <c r="FV39" s="466"/>
      <c r="FW39" s="466"/>
      <c r="FX39" s="466"/>
      <c r="FY39" s="466"/>
      <c r="FZ39" s="466"/>
      <c r="GA39" s="466"/>
      <c r="GB39" s="466"/>
      <c r="GC39" s="466"/>
      <c r="GD39" s="466"/>
      <c r="GE39" s="466"/>
      <c r="GF39" s="466"/>
      <c r="GG39" s="247"/>
      <c r="GH39" s="466"/>
      <c r="GI39" s="466"/>
      <c r="GJ39" s="466"/>
      <c r="GK39" s="466"/>
      <c r="GL39" s="466"/>
      <c r="GM39" s="466"/>
      <c r="GN39" s="466"/>
      <c r="GO39" s="466"/>
      <c r="GP39" s="466"/>
      <c r="GQ39" s="466"/>
      <c r="GR39" s="466"/>
      <c r="GS39" s="466"/>
      <c r="GT39" s="466"/>
      <c r="GU39" s="466"/>
      <c r="GV39" s="466"/>
      <c r="GW39" s="466"/>
      <c r="GX39" s="466"/>
      <c r="GY39" s="466"/>
      <c r="GZ39" s="466"/>
      <c r="HA39" s="466"/>
      <c r="HB39" s="466"/>
      <c r="HC39" s="466"/>
      <c r="HD39" s="466"/>
      <c r="HE39" s="466"/>
      <c r="HF39" s="466"/>
      <c r="HG39" s="466"/>
      <c r="HH39" s="466"/>
      <c r="HI39" s="466"/>
      <c r="HJ39" s="466"/>
      <c r="HK39" s="466"/>
      <c r="HL39" s="466"/>
      <c r="HM39" s="466"/>
      <c r="HN39" s="466"/>
      <c r="HO39" s="466"/>
      <c r="HP39" s="466"/>
      <c r="HQ39" s="466"/>
      <c r="HR39" s="466"/>
      <c r="HS39" s="466"/>
      <c r="HT39" s="466"/>
      <c r="HU39" s="466"/>
      <c r="HV39" s="466"/>
      <c r="HW39" s="466"/>
      <c r="HX39" s="466"/>
      <c r="HY39" s="466"/>
      <c r="HZ39" s="466"/>
      <c r="IA39" s="466"/>
      <c r="IB39" s="466"/>
      <c r="IC39" s="466"/>
      <c r="ID39" s="466"/>
      <c r="IE39" s="466"/>
      <c r="IF39" s="466"/>
      <c r="IG39" s="466"/>
      <c r="IH39" s="466"/>
      <c r="II39" s="466"/>
      <c r="IJ39" s="466"/>
      <c r="IK39" s="466"/>
    </row>
    <row r="40" spans="1:245" ht="15" customHeight="1" thickTop="1">
      <c r="A40" s="72"/>
      <c r="B40" s="72"/>
      <c r="C40" s="72"/>
      <c r="D40" s="953"/>
      <c r="E40" s="955" t="str">
        <f>'Monthly plan for 2013'!E18</f>
        <v>Januar</v>
      </c>
      <c r="F40" s="950"/>
      <c r="G40" s="955" t="str">
        <f>'Monthly plan for 2013'!F18</f>
        <v>Februar</v>
      </c>
      <c r="H40" s="951"/>
      <c r="I40" s="955" t="str">
        <f>'Monthly plan for 2013'!G18</f>
        <v>Mart</v>
      </c>
      <c r="J40" s="951"/>
      <c r="K40" s="955" t="str">
        <f>'Monthly plan for 2013'!H18</f>
        <v>April</v>
      </c>
      <c r="L40" s="951"/>
      <c r="M40" s="955" t="str">
        <f>'Monthly plan for 2013'!I18</f>
        <v>Maj</v>
      </c>
      <c r="N40" s="951"/>
      <c r="O40" s="955" t="str">
        <f>'Monthly plan for 2013'!J18</f>
        <v>Jun</v>
      </c>
      <c r="P40" s="951"/>
      <c r="Q40" s="955" t="str">
        <f>'Monthly plan for 2013'!K18</f>
        <v>Jul</v>
      </c>
      <c r="R40" s="951"/>
      <c r="S40" s="955" t="str">
        <f>'Monthly plan for 2013'!L18</f>
        <v>Avgust</v>
      </c>
      <c r="T40" s="951"/>
      <c r="U40" s="955" t="str">
        <f>'Monthly plan for 2013'!M18</f>
        <v>Septembar</v>
      </c>
      <c r="V40" s="951"/>
      <c r="W40" s="956" t="str">
        <f>'Monthly plan for 2013'!N18</f>
        <v>Oktobar</v>
      </c>
      <c r="X40" s="957"/>
      <c r="Y40" s="956" t="str">
        <f>'Monthly plan for 2013'!O18</f>
        <v>Novembar</v>
      </c>
      <c r="Z40" s="957"/>
      <c r="AA40" s="956" t="str">
        <f>'Monthly plan for 2013'!P18</f>
        <v>Decembar</v>
      </c>
      <c r="AB40" s="957"/>
      <c r="AC40" s="231"/>
      <c r="AD40" s="231"/>
      <c r="AE40" s="231"/>
      <c r="AF40" s="231"/>
      <c r="AG40" s="231"/>
      <c r="AH40" s="231"/>
      <c r="AI40" s="231"/>
      <c r="AJ40" s="48"/>
      <c r="AK40" s="48"/>
      <c r="AL40" s="48"/>
      <c r="AM40" s="48"/>
      <c r="AN40" s="48"/>
      <c r="AO40" s="48"/>
      <c r="AP40" s="48"/>
      <c r="AQ40" s="48"/>
      <c r="AR40" s="48"/>
      <c r="AS40" s="48"/>
      <c r="AT40" s="48"/>
      <c r="AU40" s="48"/>
      <c r="AV40" s="48"/>
      <c r="AW40" s="48"/>
      <c r="AX40" s="48"/>
      <c r="AY40" s="48"/>
      <c r="AZ40" s="48"/>
      <c r="BA40" s="48"/>
      <c r="BB40" s="50"/>
      <c r="BC40" s="466"/>
      <c r="BD40" s="466"/>
      <c r="BE40" s="466"/>
      <c r="BF40" s="466"/>
      <c r="BG40" s="466"/>
      <c r="BH40" s="466"/>
      <c r="BI40" s="466"/>
      <c r="BJ40" s="466"/>
      <c r="BK40" s="466"/>
      <c r="BL40" s="466"/>
      <c r="BM40" s="466"/>
      <c r="BN40" s="466"/>
      <c r="BO40" s="466"/>
      <c r="BP40" s="466"/>
      <c r="BQ40" s="466"/>
      <c r="BR40" s="466"/>
      <c r="BS40" s="466"/>
      <c r="BT40" s="466"/>
      <c r="BU40" s="466"/>
      <c r="BV40" s="466"/>
      <c r="BW40" s="466"/>
      <c r="BX40" s="466"/>
      <c r="BY40" s="466"/>
      <c r="BZ40" s="466"/>
      <c r="CA40" s="466"/>
      <c r="CB40" s="466"/>
      <c r="CC40" s="466"/>
      <c r="CD40" s="466"/>
      <c r="CE40" s="466"/>
      <c r="CF40" s="466"/>
      <c r="CG40" s="466"/>
      <c r="CH40" s="466"/>
      <c r="CI40" s="466"/>
      <c r="CJ40" s="466"/>
      <c r="CK40" s="466"/>
      <c r="CL40" s="466"/>
      <c r="CM40" s="466"/>
      <c r="CN40" s="466"/>
      <c r="CO40" s="466"/>
      <c r="CP40" s="466"/>
      <c r="CQ40" s="466"/>
      <c r="CR40" s="466"/>
      <c r="CS40" s="466"/>
      <c r="CT40" s="466"/>
      <c r="CU40" s="466"/>
      <c r="CV40" s="466"/>
      <c r="CW40" s="466"/>
      <c r="CX40" s="466"/>
      <c r="CY40" s="466"/>
      <c r="CZ40" s="466"/>
      <c r="DA40" s="466"/>
      <c r="DB40" s="466"/>
      <c r="DC40" s="466"/>
      <c r="DD40" s="466"/>
      <c r="DE40" s="466"/>
      <c r="DF40" s="466"/>
      <c r="DG40" s="466"/>
      <c r="DH40" s="466"/>
      <c r="DI40" s="466"/>
      <c r="DJ40" s="466"/>
      <c r="DK40" s="466"/>
      <c r="DL40" s="466"/>
      <c r="DM40" s="466"/>
      <c r="DN40" s="466"/>
      <c r="DO40" s="466"/>
      <c r="DP40" s="466"/>
      <c r="DQ40" s="466"/>
      <c r="DR40" s="466"/>
      <c r="DS40" s="466"/>
      <c r="DT40" s="466"/>
      <c r="DU40" s="466"/>
      <c r="DV40" s="466"/>
      <c r="DW40" s="466"/>
      <c r="DX40" s="466"/>
      <c r="DY40" s="466"/>
      <c r="DZ40" s="466"/>
      <c r="EA40" s="466"/>
      <c r="EB40" s="466"/>
      <c r="EC40" s="466"/>
      <c r="ED40" s="466"/>
      <c r="EE40" s="466"/>
      <c r="EF40" s="466"/>
      <c r="EG40" s="466"/>
      <c r="EH40" s="466"/>
      <c r="EI40" s="466"/>
      <c r="EJ40" s="466"/>
      <c r="EK40" s="466"/>
      <c r="EL40" s="466"/>
      <c r="EM40" s="466"/>
      <c r="EN40" s="466"/>
      <c r="EO40" s="466"/>
      <c r="EP40" s="466"/>
      <c r="EQ40" s="466"/>
      <c r="ER40" s="466"/>
      <c r="ES40" s="466"/>
      <c r="ET40" s="466"/>
      <c r="EU40" s="466"/>
      <c r="EV40" s="466"/>
      <c r="EW40" s="466"/>
      <c r="EX40" s="466"/>
      <c r="EY40" s="466"/>
      <c r="EZ40" s="466"/>
      <c r="FA40" s="466"/>
      <c r="FB40" s="466"/>
      <c r="FC40" s="466"/>
      <c r="FD40" s="466"/>
      <c r="FE40" s="466"/>
      <c r="FF40" s="466"/>
      <c r="FG40" s="466"/>
      <c r="FH40" s="466"/>
      <c r="FI40" s="466"/>
      <c r="FJ40" s="466"/>
      <c r="FK40" s="466"/>
      <c r="FL40" s="466"/>
      <c r="FM40" s="466"/>
      <c r="FN40" s="466"/>
      <c r="FO40" s="466"/>
      <c r="FP40" s="466"/>
      <c r="FQ40" s="466"/>
      <c r="FR40" s="466"/>
      <c r="FS40" s="466"/>
      <c r="FT40" s="466"/>
      <c r="FU40" s="466"/>
      <c r="FV40" s="466"/>
      <c r="FW40" s="466"/>
      <c r="FX40" s="466"/>
      <c r="FY40" s="466"/>
      <c r="FZ40" s="466"/>
      <c r="GA40" s="466"/>
      <c r="GB40" s="466"/>
      <c r="GC40" s="466"/>
      <c r="GD40" s="466"/>
      <c r="GE40" s="466"/>
      <c r="GF40" s="466"/>
      <c r="GG40" s="247"/>
      <c r="GH40" s="466"/>
      <c r="GI40" s="466"/>
      <c r="GJ40" s="466"/>
      <c r="GK40" s="466"/>
      <c r="GL40" s="466"/>
      <c r="GM40" s="466"/>
      <c r="GN40" s="466"/>
      <c r="GO40" s="466"/>
      <c r="GP40" s="466"/>
      <c r="GQ40" s="466"/>
      <c r="GR40" s="466"/>
      <c r="GS40" s="466"/>
      <c r="GT40" s="466"/>
      <c r="GU40" s="466"/>
      <c r="GV40" s="466"/>
      <c r="GW40" s="466"/>
      <c r="GX40" s="466"/>
      <c r="GY40" s="466"/>
      <c r="GZ40" s="466"/>
      <c r="HA40" s="466"/>
      <c r="HB40" s="466"/>
      <c r="HC40" s="466"/>
      <c r="HD40" s="466"/>
      <c r="HE40" s="466"/>
      <c r="HF40" s="466"/>
      <c r="HG40" s="466"/>
      <c r="HH40" s="466"/>
      <c r="HI40" s="466"/>
      <c r="HJ40" s="466"/>
      <c r="HK40" s="466"/>
      <c r="HL40" s="466"/>
      <c r="HM40" s="466"/>
      <c r="HN40" s="466"/>
      <c r="HO40" s="466"/>
      <c r="HP40" s="466"/>
      <c r="HQ40" s="466"/>
      <c r="HR40" s="466"/>
      <c r="HS40" s="466"/>
      <c r="HT40" s="466"/>
      <c r="HU40" s="466"/>
      <c r="HV40" s="466"/>
      <c r="HW40" s="466"/>
      <c r="HX40" s="466"/>
      <c r="HY40" s="466"/>
      <c r="HZ40" s="466"/>
      <c r="IA40" s="466"/>
      <c r="IB40" s="466"/>
      <c r="IC40" s="466"/>
      <c r="ID40" s="466"/>
      <c r="IE40" s="466"/>
      <c r="IF40" s="466"/>
      <c r="IG40" s="466"/>
      <c r="IH40" s="466"/>
      <c r="II40" s="466"/>
      <c r="IJ40" s="466"/>
      <c r="IK40" s="466"/>
    </row>
    <row r="41" spans="1:245" ht="15" customHeight="1" thickBot="1">
      <c r="A41" s="72"/>
      <c r="B41" s="72"/>
      <c r="C41" s="72"/>
      <c r="D41" s="954"/>
      <c r="E41" s="478" t="str">
        <f>IF(MasterSheet!$A$1=1,MasterSheet!$C$258,MasterSheet!$C$257)</f>
        <v>mil. €</v>
      </c>
      <c r="F41" s="479" t="str">
        <f>IF(MasterSheet!$A$1=1,MasterSheet!$D$258,MasterSheet!$D$257)</f>
        <v xml:space="preserve"> % BDP</v>
      </c>
      <c r="G41" s="478" t="str">
        <f>IF(MasterSheet!$A$1=1,MasterSheet!$C$258,MasterSheet!$C$257)</f>
        <v>mil. €</v>
      </c>
      <c r="H41" s="479" t="str">
        <f>IF(MasterSheet!$A$1=1,MasterSheet!$D$258,MasterSheet!$D$257)</f>
        <v xml:space="preserve"> % BDP</v>
      </c>
      <c r="I41" s="478" t="str">
        <f>IF(MasterSheet!$A$1=1,MasterSheet!$C$258,MasterSheet!$C$257)</f>
        <v>mil. €</v>
      </c>
      <c r="J41" s="479" t="str">
        <f>IF(MasterSheet!$A$1=1,MasterSheet!$D$258,MasterSheet!$D$257)</f>
        <v xml:space="preserve"> % BDP</v>
      </c>
      <c r="K41" s="478" t="str">
        <f>IF(MasterSheet!$A$1=1,MasterSheet!$C$258,MasterSheet!$C$257)</f>
        <v>mil. €</v>
      </c>
      <c r="L41" s="479" t="str">
        <f>IF(MasterSheet!$A$1=1,MasterSheet!$D$258,MasterSheet!$D$257)</f>
        <v xml:space="preserve"> % BDP</v>
      </c>
      <c r="M41" s="478" t="str">
        <f>IF(MasterSheet!$A$1=1,MasterSheet!$C$258,MasterSheet!$C$257)</f>
        <v>mil. €</v>
      </c>
      <c r="N41" s="479" t="str">
        <f>IF(MasterSheet!$A$1=1,MasterSheet!$D$258,MasterSheet!$D$257)</f>
        <v xml:space="preserve"> % BDP</v>
      </c>
      <c r="O41" s="478" t="str">
        <f>IF(MasterSheet!$A$1=1,MasterSheet!$C$258,MasterSheet!$C$257)</f>
        <v>mil. €</v>
      </c>
      <c r="P41" s="479" t="str">
        <f>IF(MasterSheet!$A$1=1,MasterSheet!$D$258,MasterSheet!$D$257)</f>
        <v xml:space="preserve"> % BDP</v>
      </c>
      <c r="Q41" s="478" t="str">
        <f>IF(MasterSheet!$A$1=1,MasterSheet!$C$258,MasterSheet!$C$257)</f>
        <v>mil. €</v>
      </c>
      <c r="R41" s="479" t="str">
        <f>IF(MasterSheet!$A$1=1,MasterSheet!$D$258,MasterSheet!$D$257)</f>
        <v xml:space="preserve"> % BDP</v>
      </c>
      <c r="S41" s="478" t="str">
        <f>IF(MasterSheet!$A$1=1,MasterSheet!$C$258,MasterSheet!$C$257)</f>
        <v>mil. €</v>
      </c>
      <c r="T41" s="479" t="str">
        <f>IF(MasterSheet!$A$1=1,MasterSheet!$D$258,MasterSheet!$D$257)</f>
        <v xml:space="preserve"> % BDP</v>
      </c>
      <c r="U41" s="478" t="str">
        <f>IF(MasterSheet!$A$1=1,MasterSheet!$C$258,MasterSheet!$C$257)</f>
        <v>mil. €</v>
      </c>
      <c r="V41" s="479" t="str">
        <f>IF(MasterSheet!$A$1=1,MasterSheet!$D$258,MasterSheet!$D$257)</f>
        <v xml:space="preserve"> % BDP</v>
      </c>
      <c r="W41" s="478" t="str">
        <f>IF(MasterSheet!$A$1=1,MasterSheet!$C$258,MasterSheet!$C$257)</f>
        <v>mil. €</v>
      </c>
      <c r="X41" s="479" t="str">
        <f>IF(MasterSheet!$A$1=1,MasterSheet!$D$258,MasterSheet!$D$257)</f>
        <v xml:space="preserve"> % BDP</v>
      </c>
      <c r="Y41" s="478" t="str">
        <f>IF(MasterSheet!$A$1=1,MasterSheet!$C$258,MasterSheet!$C$257)</f>
        <v>mil. €</v>
      </c>
      <c r="Z41" s="479" t="str">
        <f>IF(MasterSheet!$A$1=1,MasterSheet!$D$258,MasterSheet!$D$257)</f>
        <v xml:space="preserve"> % BDP</v>
      </c>
      <c r="AA41" s="478" t="str">
        <f>IF(MasterSheet!$A$1=1,MasterSheet!$C$258,MasterSheet!$C$257)</f>
        <v>mil. €</v>
      </c>
      <c r="AB41" s="479" t="str">
        <f>IF(MasterSheet!$A$1=1,MasterSheet!$D$258,MasterSheet!$D$257)</f>
        <v xml:space="preserve"> % BDP</v>
      </c>
      <c r="AC41" s="231"/>
      <c r="AD41" s="231"/>
      <c r="AE41" s="231"/>
      <c r="AF41" s="231"/>
      <c r="AG41" s="231"/>
      <c r="AH41" s="231"/>
      <c r="AI41" s="231"/>
      <c r="AJ41" s="48"/>
      <c r="AK41" s="48"/>
      <c r="AL41" s="48"/>
      <c r="AM41" s="48"/>
      <c r="AN41" s="48"/>
      <c r="AO41" s="48"/>
      <c r="AP41" s="48"/>
      <c r="AQ41" s="48"/>
      <c r="AR41" s="48"/>
      <c r="AS41" s="48"/>
      <c r="AT41" s="48"/>
      <c r="AU41" s="48"/>
      <c r="AV41" s="48"/>
      <c r="AW41" s="48"/>
      <c r="AX41" s="48"/>
      <c r="AY41" s="48"/>
      <c r="AZ41" s="48"/>
      <c r="BA41" s="48"/>
      <c r="BB41" s="50"/>
      <c r="BC41" s="466"/>
      <c r="BD41" s="466"/>
      <c r="BE41" s="466"/>
      <c r="BF41" s="466"/>
      <c r="BG41" s="466"/>
      <c r="BH41" s="466"/>
      <c r="BI41" s="466"/>
      <c r="BJ41" s="466"/>
      <c r="BK41" s="466"/>
      <c r="BL41" s="466"/>
      <c r="BM41" s="466"/>
      <c r="BN41" s="466"/>
      <c r="BO41" s="466"/>
      <c r="BP41" s="466"/>
      <c r="BQ41" s="466"/>
      <c r="BR41" s="466"/>
      <c r="BS41" s="466"/>
      <c r="BT41" s="466"/>
      <c r="BU41" s="466"/>
      <c r="BV41" s="466"/>
      <c r="BW41" s="466"/>
      <c r="BX41" s="466"/>
      <c r="BY41" s="466"/>
      <c r="BZ41" s="466"/>
      <c r="CA41" s="466"/>
      <c r="CB41" s="466"/>
      <c r="CC41" s="466"/>
      <c r="CD41" s="466"/>
      <c r="CE41" s="466"/>
      <c r="CF41" s="466"/>
      <c r="CG41" s="466"/>
      <c r="CH41" s="466"/>
      <c r="CI41" s="466"/>
      <c r="CJ41" s="466"/>
      <c r="CK41" s="466"/>
      <c r="CL41" s="466"/>
      <c r="CM41" s="466"/>
      <c r="CN41" s="466"/>
      <c r="CO41" s="466"/>
      <c r="CP41" s="466"/>
      <c r="CQ41" s="466"/>
      <c r="CR41" s="466"/>
      <c r="CS41" s="466"/>
      <c r="CT41" s="466"/>
      <c r="CU41" s="466"/>
      <c r="CV41" s="466"/>
      <c r="CW41" s="466"/>
      <c r="CX41" s="466"/>
      <c r="CY41" s="466"/>
      <c r="CZ41" s="466"/>
      <c r="DA41" s="466"/>
      <c r="DB41" s="466"/>
      <c r="DC41" s="466"/>
      <c r="DD41" s="466"/>
      <c r="DE41" s="466"/>
      <c r="DF41" s="466"/>
      <c r="DG41" s="466"/>
      <c r="DH41" s="466"/>
      <c r="DI41" s="466"/>
      <c r="DJ41" s="466"/>
      <c r="DK41" s="466"/>
      <c r="DL41" s="466"/>
      <c r="DM41" s="466"/>
      <c r="DN41" s="466"/>
      <c r="DO41" s="466"/>
      <c r="DP41" s="466"/>
      <c r="DQ41" s="466"/>
      <c r="DR41" s="466"/>
      <c r="DS41" s="466"/>
      <c r="DT41" s="466"/>
      <c r="DU41" s="466"/>
      <c r="DV41" s="466"/>
      <c r="DW41" s="466"/>
      <c r="DX41" s="466"/>
      <c r="DY41" s="466"/>
      <c r="DZ41" s="466"/>
      <c r="EA41" s="466"/>
      <c r="EB41" s="466"/>
      <c r="EC41" s="466"/>
      <c r="ED41" s="466"/>
      <c r="EE41" s="466"/>
      <c r="EF41" s="466"/>
      <c r="EG41" s="466"/>
      <c r="EH41" s="466"/>
      <c r="EI41" s="466"/>
      <c r="EJ41" s="466"/>
      <c r="EK41" s="466"/>
      <c r="EL41" s="466"/>
      <c r="EM41" s="466"/>
      <c r="EN41" s="466"/>
      <c r="EO41" s="466"/>
      <c r="EP41" s="466"/>
      <c r="EQ41" s="466"/>
      <c r="ER41" s="466"/>
      <c r="ES41" s="466"/>
      <c r="ET41" s="466"/>
      <c r="EU41" s="466"/>
      <c r="EV41" s="466"/>
      <c r="EW41" s="466"/>
      <c r="EX41" s="466"/>
      <c r="EY41" s="466"/>
      <c r="EZ41" s="466"/>
      <c r="FA41" s="466"/>
      <c r="FB41" s="466"/>
      <c r="FC41" s="466"/>
      <c r="FD41" s="466"/>
      <c r="FE41" s="466"/>
      <c r="FF41" s="466"/>
      <c r="FG41" s="466"/>
      <c r="FH41" s="466"/>
      <c r="FI41" s="466"/>
      <c r="FJ41" s="466"/>
      <c r="FK41" s="466"/>
      <c r="FL41" s="466"/>
      <c r="FM41" s="466"/>
      <c r="FN41" s="466"/>
      <c r="FO41" s="466"/>
      <c r="FP41" s="466"/>
      <c r="FQ41" s="466"/>
      <c r="FR41" s="466"/>
      <c r="FS41" s="466"/>
      <c r="FT41" s="466"/>
      <c r="FU41" s="466"/>
      <c r="FV41" s="466"/>
      <c r="FW41" s="466"/>
      <c r="FX41" s="466"/>
      <c r="FY41" s="466"/>
      <c r="FZ41" s="466"/>
      <c r="GA41" s="466"/>
      <c r="GB41" s="466"/>
      <c r="GC41" s="466"/>
      <c r="GD41" s="466"/>
      <c r="GE41" s="466"/>
      <c r="GF41" s="466"/>
      <c r="GG41" s="247"/>
      <c r="GH41" s="466"/>
      <c r="GI41" s="466"/>
      <c r="GJ41" s="466"/>
      <c r="GK41" s="466"/>
      <c r="GL41" s="466"/>
      <c r="GM41" s="466"/>
      <c r="GN41" s="466"/>
      <c r="GO41" s="466"/>
      <c r="GP41" s="466"/>
      <c r="GQ41" s="466"/>
      <c r="GR41" s="466"/>
      <c r="GS41" s="466"/>
      <c r="GT41" s="466"/>
      <c r="GU41" s="466"/>
      <c r="GV41" s="466"/>
      <c r="GW41" s="466"/>
      <c r="GX41" s="466"/>
      <c r="GY41" s="466"/>
      <c r="GZ41" s="466"/>
      <c r="HA41" s="466"/>
      <c r="HB41" s="466"/>
      <c r="HC41" s="466"/>
      <c r="HD41" s="466"/>
      <c r="HE41" s="466"/>
      <c r="HF41" s="466"/>
      <c r="HG41" s="466"/>
      <c r="HH41" s="466"/>
      <c r="HI41" s="466"/>
      <c r="HJ41" s="466"/>
      <c r="HK41" s="466"/>
      <c r="HL41" s="466"/>
      <c r="HM41" s="466"/>
      <c r="HN41" s="466"/>
      <c r="HO41" s="466"/>
      <c r="HP41" s="466"/>
      <c r="HQ41" s="466"/>
      <c r="HR41" s="466"/>
      <c r="HS41" s="466"/>
      <c r="HT41" s="466"/>
      <c r="HU41" s="466"/>
      <c r="HV41" s="466"/>
      <c r="HW41" s="466"/>
      <c r="HX41" s="466"/>
      <c r="HY41" s="466"/>
      <c r="HZ41" s="466"/>
      <c r="IA41" s="466"/>
      <c r="IB41" s="466"/>
      <c r="IC41" s="466"/>
      <c r="ID41" s="466"/>
      <c r="IE41" s="466"/>
      <c r="IF41" s="466"/>
      <c r="IG41" s="466"/>
      <c r="IH41" s="466"/>
      <c r="II41" s="466"/>
      <c r="IJ41" s="466"/>
      <c r="IK41" s="466"/>
    </row>
    <row r="42" spans="1:245" ht="15" customHeight="1" thickTop="1" thickBot="1">
      <c r="A42" s="72"/>
      <c r="B42" s="72"/>
      <c r="C42" s="72"/>
      <c r="D42" s="472" t="str">
        <f>IF(MasterSheet!$A$1=1,MasterSheet!$C$437,MasterSheet!$B$437)</f>
        <v>Ukupno javni dug</v>
      </c>
      <c r="E42" s="473">
        <f>SUM(E43:E44)</f>
        <v>1732700000</v>
      </c>
      <c r="F42" s="474">
        <f>E42/$S$15*100</f>
        <v>49.604924133982244</v>
      </c>
      <c r="G42" s="473">
        <f>SUM(G43:G44)</f>
        <v>1732700000</v>
      </c>
      <c r="H42" s="474">
        <f>G42/$S$15*100</f>
        <v>49.604924133982244</v>
      </c>
      <c r="I42" s="473">
        <f>SUM(I43:I44)</f>
        <v>1755700000</v>
      </c>
      <c r="J42" s="474">
        <f>I42/$S$15*100</f>
        <v>50.263383910678506</v>
      </c>
      <c r="K42" s="473">
        <f>SUM(K43:K44)</f>
        <v>0</v>
      </c>
      <c r="L42" s="474">
        <f>K42/$S$15*100</f>
        <v>0</v>
      </c>
      <c r="M42" s="473">
        <f>SUM(M43:M44)</f>
        <v>0</v>
      </c>
      <c r="N42" s="474">
        <f>M42/$S$15*100</f>
        <v>0</v>
      </c>
      <c r="O42" s="473">
        <f>SUM(O43:O44)</f>
        <v>0</v>
      </c>
      <c r="P42" s="474">
        <f>O42/$S$15*100</f>
        <v>0</v>
      </c>
      <c r="Q42" s="473">
        <f>SUM(Q43:Q44)</f>
        <v>0</v>
      </c>
      <c r="R42" s="474">
        <f>Q42/$S$15*100</f>
        <v>0</v>
      </c>
      <c r="S42" s="473">
        <f>SUM(S43:S44)</f>
        <v>0</v>
      </c>
      <c r="T42" s="474">
        <f>S42/$S$15*100</f>
        <v>0</v>
      </c>
      <c r="U42" s="473">
        <f>SUM(U43:U44)</f>
        <v>0</v>
      </c>
      <c r="V42" s="474">
        <f>U42/$S$15*100</f>
        <v>0</v>
      </c>
      <c r="W42" s="473">
        <f>SUM(W43:W44)</f>
        <v>0</v>
      </c>
      <c r="X42" s="474">
        <f>W42/$S$15*100</f>
        <v>0</v>
      </c>
      <c r="Y42" s="473">
        <f t="shared" ref="Y42:AA42" si="19">SUM(Y43:Y44)</f>
        <v>0</v>
      </c>
      <c r="Z42" s="474">
        <f>Y42/$S$15*100</f>
        <v>0</v>
      </c>
      <c r="AA42" s="473">
        <f t="shared" si="19"/>
        <v>0</v>
      </c>
      <c r="AB42" s="474">
        <f>AA42/$S$15*100</f>
        <v>0</v>
      </c>
      <c r="AC42" s="231"/>
      <c r="AD42" s="231"/>
      <c r="AE42" s="231"/>
      <c r="AF42" s="231"/>
      <c r="AG42" s="231"/>
      <c r="AH42" s="231"/>
      <c r="AI42" s="231"/>
      <c r="AJ42" s="48"/>
      <c r="AK42" s="48"/>
      <c r="AL42" s="48"/>
      <c r="AM42" s="48"/>
      <c r="AN42" s="48"/>
      <c r="AO42" s="48"/>
      <c r="AP42" s="48"/>
      <c r="AQ42" s="48"/>
      <c r="AR42" s="48"/>
      <c r="AS42" s="48"/>
      <c r="AT42" s="48"/>
      <c r="AU42" s="48"/>
      <c r="AV42" s="48"/>
      <c r="AW42" s="48"/>
      <c r="AX42" s="48"/>
      <c r="AY42" s="48"/>
      <c r="AZ42" s="48"/>
      <c r="BA42" s="48"/>
      <c r="BB42" s="50"/>
      <c r="BC42" s="466"/>
      <c r="BD42" s="466"/>
      <c r="BE42" s="466"/>
      <c r="BF42" s="466"/>
      <c r="BG42" s="466"/>
      <c r="BH42" s="466"/>
      <c r="BI42" s="466"/>
      <c r="BJ42" s="466"/>
      <c r="BK42" s="466"/>
      <c r="BL42" s="466"/>
      <c r="BM42" s="466"/>
      <c r="BN42" s="466"/>
      <c r="BO42" s="466"/>
      <c r="BP42" s="466"/>
      <c r="BQ42" s="466"/>
      <c r="BR42" s="466"/>
      <c r="BS42" s="466"/>
      <c r="BT42" s="466"/>
      <c r="BU42" s="466"/>
      <c r="BV42" s="466"/>
      <c r="BW42" s="466"/>
      <c r="BX42" s="466"/>
      <c r="BY42" s="466"/>
      <c r="BZ42" s="466"/>
      <c r="CA42" s="466"/>
      <c r="CB42" s="466"/>
      <c r="CC42" s="466"/>
      <c r="CD42" s="466"/>
      <c r="CE42" s="466"/>
      <c r="CF42" s="466"/>
      <c r="CG42" s="466"/>
      <c r="CH42" s="466"/>
      <c r="CI42" s="466"/>
      <c r="CJ42" s="466"/>
      <c r="CK42" s="466"/>
      <c r="CL42" s="466"/>
      <c r="CM42" s="466"/>
      <c r="CN42" s="466"/>
      <c r="CO42" s="466"/>
      <c r="CP42" s="466"/>
      <c r="CQ42" s="466"/>
      <c r="CR42" s="466"/>
      <c r="CS42" s="466"/>
      <c r="CT42" s="466"/>
      <c r="CU42" s="466"/>
      <c r="CV42" s="466"/>
      <c r="CW42" s="466"/>
      <c r="CX42" s="466"/>
      <c r="CY42" s="466"/>
      <c r="CZ42" s="466"/>
      <c r="DA42" s="466"/>
      <c r="DB42" s="466"/>
      <c r="DC42" s="466"/>
      <c r="DD42" s="466"/>
      <c r="DE42" s="466"/>
      <c r="DF42" s="466"/>
      <c r="DG42" s="466"/>
      <c r="DH42" s="466"/>
      <c r="DI42" s="466"/>
      <c r="DJ42" s="466"/>
      <c r="DK42" s="466"/>
      <c r="DL42" s="466"/>
      <c r="DM42" s="466"/>
      <c r="DN42" s="466"/>
      <c r="DO42" s="466"/>
      <c r="DP42" s="466"/>
      <c r="DQ42" s="466"/>
      <c r="DR42" s="466"/>
      <c r="DS42" s="466"/>
      <c r="DT42" s="466"/>
      <c r="DU42" s="466"/>
      <c r="DV42" s="466"/>
      <c r="DW42" s="466"/>
      <c r="DX42" s="466"/>
      <c r="DY42" s="466"/>
      <c r="DZ42" s="466"/>
      <c r="EA42" s="466"/>
      <c r="EB42" s="466"/>
      <c r="EC42" s="466"/>
      <c r="ED42" s="466"/>
      <c r="EE42" s="466"/>
      <c r="EF42" s="466"/>
      <c r="EG42" s="466"/>
      <c r="EH42" s="466"/>
      <c r="EI42" s="466"/>
      <c r="EJ42" s="466"/>
      <c r="EK42" s="466"/>
      <c r="EL42" s="466"/>
      <c r="EM42" s="466"/>
      <c r="EN42" s="466"/>
      <c r="EO42" s="466"/>
      <c r="EP42" s="466"/>
      <c r="EQ42" s="466"/>
      <c r="ER42" s="466"/>
      <c r="ES42" s="466"/>
      <c r="ET42" s="466"/>
      <c r="EU42" s="466"/>
      <c r="EV42" s="466"/>
      <c r="EW42" s="466"/>
      <c r="EX42" s="466"/>
      <c r="EY42" s="466"/>
      <c r="EZ42" s="466"/>
      <c r="FA42" s="466"/>
      <c r="FB42" s="466"/>
      <c r="FC42" s="466"/>
      <c r="FD42" s="466"/>
      <c r="FE42" s="466"/>
      <c r="FF42" s="466"/>
      <c r="FG42" s="466"/>
      <c r="FH42" s="466"/>
      <c r="FI42" s="466"/>
      <c r="FJ42" s="466"/>
      <c r="FK42" s="466"/>
      <c r="FL42" s="466"/>
      <c r="FM42" s="466"/>
      <c r="FN42" s="466"/>
      <c r="FO42" s="466"/>
      <c r="FP42" s="466"/>
      <c r="FQ42" s="466"/>
      <c r="FR42" s="466"/>
      <c r="FS42" s="466"/>
      <c r="FT42" s="466"/>
      <c r="FU42" s="466"/>
      <c r="FV42" s="466"/>
      <c r="FW42" s="466"/>
      <c r="FX42" s="466"/>
      <c r="FY42" s="466"/>
      <c r="FZ42" s="466"/>
      <c r="GA42" s="466"/>
      <c r="GB42" s="466"/>
      <c r="GC42" s="466"/>
      <c r="GD42" s="466"/>
      <c r="GE42" s="466"/>
      <c r="GF42" s="466"/>
      <c r="GG42" s="247"/>
      <c r="GH42" s="466"/>
      <c r="GI42" s="466"/>
      <c r="GJ42" s="466"/>
      <c r="GK42" s="466"/>
      <c r="GL42" s="466"/>
      <c r="GM42" s="466"/>
      <c r="GN42" s="466"/>
      <c r="GO42" s="466"/>
      <c r="GP42" s="466"/>
      <c r="GQ42" s="466"/>
      <c r="GR42" s="466"/>
      <c r="GS42" s="466"/>
      <c r="GT42" s="466"/>
      <c r="GU42" s="466"/>
      <c r="GV42" s="466"/>
      <c r="GW42" s="466"/>
      <c r="GX42" s="466"/>
      <c r="GY42" s="466"/>
      <c r="GZ42" s="466"/>
      <c r="HA42" s="466"/>
      <c r="HB42" s="466"/>
      <c r="HC42" s="466"/>
      <c r="HD42" s="466"/>
      <c r="HE42" s="466"/>
      <c r="HF42" s="466"/>
      <c r="HG42" s="466"/>
      <c r="HH42" s="466"/>
      <c r="HI42" s="466"/>
      <c r="HJ42" s="466"/>
      <c r="HK42" s="466"/>
      <c r="HL42" s="466"/>
      <c r="HM42" s="466"/>
      <c r="HN42" s="466"/>
      <c r="HO42" s="466"/>
      <c r="HP42" s="466"/>
      <c r="HQ42" s="466"/>
      <c r="HR42" s="466"/>
      <c r="HS42" s="466"/>
      <c r="HT42" s="466"/>
      <c r="HU42" s="466"/>
      <c r="HV42" s="466"/>
      <c r="HW42" s="466"/>
      <c r="HX42" s="466"/>
      <c r="HY42" s="466"/>
      <c r="HZ42" s="466"/>
      <c r="IA42" s="466"/>
      <c r="IB42" s="466"/>
      <c r="IC42" s="466"/>
      <c r="ID42" s="466"/>
      <c r="IE42" s="466"/>
      <c r="IF42" s="466"/>
      <c r="IG42" s="466"/>
      <c r="IH42" s="466"/>
      <c r="II42" s="466"/>
      <c r="IJ42" s="466"/>
      <c r="IK42" s="466"/>
    </row>
    <row r="43" spans="1:245" ht="15" customHeight="1" thickTop="1">
      <c r="A43" s="72"/>
      <c r="B43" s="72"/>
      <c r="C43" s="72"/>
      <c r="D43" s="490" t="str">
        <f>IF(MasterSheet!$A$1=1,MasterSheet!$C$438,MasterSheet!$B$438)</f>
        <v>Dug prema rezidentima</v>
      </c>
      <c r="E43" s="321">
        <v>400100000</v>
      </c>
      <c r="F43" s="311">
        <f>E43/$S$15*100</f>
        <v>11.454337245920412</v>
      </c>
      <c r="G43" s="321">
        <v>396700000</v>
      </c>
      <c r="H43" s="311">
        <f>G43/$S$15*100</f>
        <v>11.35699971371314</v>
      </c>
      <c r="I43" s="321">
        <v>420300000</v>
      </c>
      <c r="J43" s="311">
        <f>I43/$S$15*100</f>
        <v>12.032636701975379</v>
      </c>
      <c r="K43" s="321"/>
      <c r="L43" s="311">
        <f>K43/$S$15*100</f>
        <v>0</v>
      </c>
      <c r="M43" s="321"/>
      <c r="N43" s="311">
        <f>M43/$S$15*100</f>
        <v>0</v>
      </c>
      <c r="O43" s="321"/>
      <c r="P43" s="311">
        <f>O43/$S$15*100</f>
        <v>0</v>
      </c>
      <c r="Q43" s="321"/>
      <c r="R43" s="311">
        <f>Q43/$S$15*100</f>
        <v>0</v>
      </c>
      <c r="S43" s="321"/>
      <c r="T43" s="311">
        <f>S43/$S$15*100</f>
        <v>0</v>
      </c>
      <c r="U43" s="321"/>
      <c r="V43" s="311">
        <f>U43/$S$15*100</f>
        <v>0</v>
      </c>
      <c r="W43" s="321"/>
      <c r="X43" s="311">
        <f>W43/$S$15*100</f>
        <v>0</v>
      </c>
      <c r="Y43" s="321"/>
      <c r="Z43" s="311">
        <f>Y43/$S$15*100</f>
        <v>0</v>
      </c>
      <c r="AA43" s="321"/>
      <c r="AB43" s="311">
        <f>AA43/$S$15*100</f>
        <v>0</v>
      </c>
      <c r="AC43" s="231"/>
      <c r="AD43" s="231"/>
      <c r="AE43" s="231"/>
      <c r="AF43" s="231"/>
      <c r="AG43" s="231"/>
      <c r="AH43" s="231"/>
      <c r="AI43" s="231"/>
      <c r="AJ43" s="48"/>
      <c r="AK43" s="48"/>
      <c r="AL43" s="48"/>
      <c r="AM43" s="48"/>
      <c r="AN43" s="48"/>
      <c r="AO43" s="48"/>
      <c r="AP43" s="48"/>
      <c r="AQ43" s="48"/>
      <c r="AR43" s="48"/>
      <c r="AS43" s="48"/>
      <c r="AT43" s="48"/>
      <c r="AU43" s="48"/>
      <c r="AV43" s="48"/>
      <c r="AW43" s="48"/>
      <c r="AX43" s="48"/>
      <c r="AY43" s="48"/>
      <c r="AZ43" s="48"/>
      <c r="BA43" s="48"/>
      <c r="BB43" s="50"/>
      <c r="BC43" s="466"/>
      <c r="BD43" s="466"/>
      <c r="BE43" s="466"/>
      <c r="BF43" s="466"/>
      <c r="BG43" s="466"/>
      <c r="BH43" s="466"/>
      <c r="BI43" s="466"/>
      <c r="BJ43" s="466"/>
      <c r="BK43" s="466"/>
      <c r="BL43" s="466"/>
      <c r="BM43" s="466"/>
      <c r="BN43" s="466"/>
      <c r="BO43" s="466"/>
      <c r="BP43" s="466"/>
      <c r="BQ43" s="466"/>
      <c r="BR43" s="466"/>
      <c r="BS43" s="466"/>
      <c r="BT43" s="466"/>
      <c r="BU43" s="466"/>
      <c r="BV43" s="466"/>
      <c r="BW43" s="466"/>
      <c r="BX43" s="466"/>
      <c r="BY43" s="466"/>
      <c r="BZ43" s="466"/>
      <c r="CA43" s="466"/>
      <c r="CB43" s="466"/>
      <c r="CC43" s="466"/>
      <c r="CD43" s="466"/>
      <c r="CE43" s="466"/>
      <c r="CF43" s="466"/>
      <c r="CG43" s="466"/>
      <c r="CH43" s="466"/>
      <c r="CI43" s="466"/>
      <c r="CJ43" s="466"/>
      <c r="CK43" s="466"/>
      <c r="CL43" s="466"/>
      <c r="CM43" s="466"/>
      <c r="CN43" s="466"/>
      <c r="CO43" s="466"/>
      <c r="CP43" s="466"/>
      <c r="CQ43" s="466"/>
      <c r="CR43" s="466"/>
      <c r="CS43" s="466"/>
      <c r="CT43" s="466"/>
      <c r="CU43" s="466"/>
      <c r="CV43" s="466"/>
      <c r="CW43" s="466"/>
      <c r="CX43" s="466"/>
      <c r="CY43" s="466"/>
      <c r="CZ43" s="466"/>
      <c r="DA43" s="466"/>
      <c r="DB43" s="466"/>
      <c r="DC43" s="466"/>
      <c r="DD43" s="466"/>
      <c r="DE43" s="466"/>
      <c r="DF43" s="466"/>
      <c r="DG43" s="466"/>
      <c r="DH43" s="466"/>
      <c r="DI43" s="466"/>
      <c r="DJ43" s="466"/>
      <c r="DK43" s="466"/>
      <c r="DL43" s="466"/>
      <c r="DM43" s="466"/>
      <c r="DN43" s="466"/>
      <c r="DO43" s="466"/>
      <c r="DP43" s="466"/>
      <c r="DQ43" s="466"/>
      <c r="DR43" s="466"/>
      <c r="DS43" s="466"/>
      <c r="DT43" s="466"/>
      <c r="DU43" s="466"/>
      <c r="DV43" s="466"/>
      <c r="DW43" s="466"/>
      <c r="DX43" s="466"/>
      <c r="DY43" s="466"/>
      <c r="DZ43" s="466"/>
      <c r="EA43" s="466"/>
      <c r="EB43" s="466"/>
      <c r="EC43" s="466"/>
      <c r="ED43" s="466"/>
      <c r="EE43" s="466"/>
      <c r="EF43" s="466"/>
      <c r="EG43" s="466"/>
      <c r="EH43" s="466"/>
      <c r="EI43" s="466"/>
      <c r="EJ43" s="466"/>
      <c r="EK43" s="466"/>
      <c r="EL43" s="466"/>
      <c r="EM43" s="466"/>
      <c r="EN43" s="466"/>
      <c r="EO43" s="466"/>
      <c r="EP43" s="466"/>
      <c r="EQ43" s="466"/>
      <c r="ER43" s="466"/>
      <c r="ES43" s="466"/>
      <c r="ET43" s="466"/>
      <c r="EU43" s="466"/>
      <c r="EV43" s="466"/>
      <c r="EW43" s="466"/>
      <c r="EX43" s="466"/>
      <c r="EY43" s="466"/>
      <c r="EZ43" s="466"/>
      <c r="FA43" s="466"/>
      <c r="FB43" s="466"/>
      <c r="FC43" s="466"/>
      <c r="FD43" s="466"/>
      <c r="FE43" s="466"/>
      <c r="FF43" s="466"/>
      <c r="FG43" s="466"/>
      <c r="FH43" s="466"/>
      <c r="FI43" s="466"/>
      <c r="FJ43" s="466"/>
      <c r="FK43" s="466"/>
      <c r="FL43" s="466"/>
      <c r="FM43" s="466"/>
      <c r="FN43" s="466"/>
      <c r="FO43" s="466"/>
      <c r="FP43" s="466"/>
      <c r="FQ43" s="466"/>
      <c r="FR43" s="466"/>
      <c r="FS43" s="466"/>
      <c r="FT43" s="466"/>
      <c r="FU43" s="466"/>
      <c r="FV43" s="466"/>
      <c r="FW43" s="466"/>
      <c r="FX43" s="466"/>
      <c r="FY43" s="466"/>
      <c r="FZ43" s="466"/>
      <c r="GA43" s="466"/>
      <c r="GB43" s="466"/>
      <c r="GC43" s="466"/>
      <c r="GD43" s="466"/>
      <c r="GE43" s="466"/>
      <c r="GF43" s="466"/>
      <c r="GG43" s="247"/>
      <c r="GH43" s="466"/>
      <c r="GI43" s="466"/>
      <c r="GJ43" s="466"/>
      <c r="GK43" s="466"/>
      <c r="GL43" s="466"/>
      <c r="GM43" s="466"/>
      <c r="GN43" s="466"/>
      <c r="GO43" s="466"/>
      <c r="GP43" s="466"/>
      <c r="GQ43" s="466"/>
      <c r="GR43" s="466"/>
      <c r="GS43" s="466"/>
      <c r="GT43" s="466"/>
      <c r="GU43" s="466"/>
      <c r="GV43" s="466"/>
      <c r="GW43" s="466"/>
      <c r="GX43" s="466"/>
      <c r="GY43" s="466"/>
      <c r="GZ43" s="466"/>
      <c r="HA43" s="466"/>
      <c r="HB43" s="466"/>
      <c r="HC43" s="466"/>
      <c r="HD43" s="466"/>
      <c r="HE43" s="466"/>
      <c r="HF43" s="466"/>
      <c r="HG43" s="466"/>
      <c r="HH43" s="466"/>
      <c r="HI43" s="466"/>
      <c r="HJ43" s="466"/>
      <c r="HK43" s="466"/>
      <c r="HL43" s="466"/>
      <c r="HM43" s="466"/>
      <c r="HN43" s="466"/>
      <c r="HO43" s="466"/>
      <c r="HP43" s="466"/>
      <c r="HQ43" s="466"/>
      <c r="HR43" s="466"/>
      <c r="HS43" s="466"/>
      <c r="HT43" s="466"/>
      <c r="HU43" s="466"/>
      <c r="HV43" s="466"/>
      <c r="HW43" s="466"/>
      <c r="HX43" s="466"/>
      <c r="HY43" s="466"/>
      <c r="HZ43" s="466"/>
      <c r="IA43" s="466"/>
      <c r="IB43" s="466"/>
      <c r="IC43" s="466"/>
      <c r="ID43" s="466"/>
      <c r="IE43" s="466"/>
      <c r="IF43" s="466"/>
      <c r="IG43" s="466"/>
      <c r="IH43" s="466"/>
      <c r="II43" s="466"/>
      <c r="IJ43" s="466"/>
      <c r="IK43" s="466"/>
    </row>
    <row r="44" spans="1:245" ht="15" customHeight="1" thickBot="1">
      <c r="A44" s="72"/>
      <c r="B44" s="72"/>
      <c r="C44" s="72"/>
      <c r="D44" s="470" t="str">
        <f>IF(MasterSheet!$A$1=1,MasterSheet!$C$439,MasterSheet!B439)</f>
        <v>Dug prema nerezidentima</v>
      </c>
      <c r="E44" s="468">
        <v>1332600000</v>
      </c>
      <c r="F44" s="469">
        <f>E44/$S$15*100</f>
        <v>38.150586888061838</v>
      </c>
      <c r="G44" s="468">
        <v>1336000000</v>
      </c>
      <c r="H44" s="469">
        <f>G44/$S$15*100</f>
        <v>38.247924420269108</v>
      </c>
      <c r="I44" s="468">
        <v>1335400000</v>
      </c>
      <c r="J44" s="469">
        <f>I44/$S$15*100</f>
        <v>38.230747208703121</v>
      </c>
      <c r="K44" s="468"/>
      <c r="L44" s="469">
        <f>K44/$S$15*100</f>
        <v>0</v>
      </c>
      <c r="M44" s="468"/>
      <c r="N44" s="469">
        <f>M44/$S$15*100</f>
        <v>0</v>
      </c>
      <c r="O44" s="468"/>
      <c r="P44" s="469">
        <f>O44/$S$15*100</f>
        <v>0</v>
      </c>
      <c r="Q44" s="468"/>
      <c r="R44" s="469">
        <f>Q44/$S$15*100</f>
        <v>0</v>
      </c>
      <c r="S44" s="468"/>
      <c r="T44" s="469">
        <f>S44/$S$15*100</f>
        <v>0</v>
      </c>
      <c r="U44" s="468"/>
      <c r="V44" s="469">
        <f>U44/$S$15*100</f>
        <v>0</v>
      </c>
      <c r="W44" s="468"/>
      <c r="X44" s="469">
        <f>W44/$S$15*100</f>
        <v>0</v>
      </c>
      <c r="Y44" s="468"/>
      <c r="Z44" s="469">
        <f>Y44/$S$15*100</f>
        <v>0</v>
      </c>
      <c r="AA44" s="468"/>
      <c r="AB44" s="469">
        <f>AA44/$S$15*100</f>
        <v>0</v>
      </c>
      <c r="AC44" s="231"/>
      <c r="AD44" s="231"/>
      <c r="AE44" s="231"/>
      <c r="AF44" s="231"/>
      <c r="AG44" s="231"/>
      <c r="AH44" s="231"/>
      <c r="AI44" s="231"/>
      <c r="AJ44" s="48"/>
      <c r="AK44" s="48"/>
      <c r="AL44" s="48"/>
      <c r="AM44" s="48"/>
      <c r="AN44" s="48"/>
      <c r="AO44" s="48"/>
      <c r="AP44" s="48"/>
      <c r="AQ44" s="48"/>
      <c r="AR44" s="48"/>
      <c r="AS44" s="48"/>
      <c r="AT44" s="48"/>
      <c r="AU44" s="48"/>
      <c r="AV44" s="48"/>
      <c r="AW44" s="48"/>
      <c r="AX44" s="48"/>
      <c r="AY44" s="48"/>
      <c r="AZ44" s="48"/>
      <c r="BA44" s="48"/>
      <c r="BB44" s="50"/>
      <c r="BC44" s="466"/>
      <c r="BD44" s="466"/>
      <c r="BE44" s="466"/>
      <c r="BF44" s="466"/>
      <c r="BG44" s="466"/>
      <c r="BH44" s="466"/>
      <c r="BI44" s="466"/>
      <c r="BJ44" s="466"/>
      <c r="BK44" s="466"/>
      <c r="BL44" s="466"/>
      <c r="BM44" s="466"/>
      <c r="BN44" s="466"/>
      <c r="BO44" s="466"/>
      <c r="BP44" s="466"/>
      <c r="BQ44" s="466"/>
      <c r="BR44" s="466"/>
      <c r="BS44" s="466"/>
      <c r="BT44" s="466"/>
      <c r="BU44" s="466"/>
      <c r="BV44" s="466"/>
      <c r="BW44" s="466"/>
      <c r="BX44" s="466"/>
      <c r="BY44" s="466"/>
      <c r="BZ44" s="466"/>
      <c r="CA44" s="466"/>
      <c r="CB44" s="466"/>
      <c r="CC44" s="466"/>
      <c r="CD44" s="466"/>
      <c r="CE44" s="466"/>
      <c r="CF44" s="466"/>
      <c r="CG44" s="466"/>
      <c r="CH44" s="466"/>
      <c r="CI44" s="466"/>
      <c r="CJ44" s="466"/>
      <c r="CK44" s="466"/>
      <c r="CL44" s="466"/>
      <c r="CM44" s="466"/>
      <c r="CN44" s="466"/>
      <c r="CO44" s="466"/>
      <c r="CP44" s="466"/>
      <c r="CQ44" s="466"/>
      <c r="CR44" s="466"/>
      <c r="CS44" s="466"/>
      <c r="CT44" s="466"/>
      <c r="CU44" s="466"/>
      <c r="CV44" s="466"/>
      <c r="CW44" s="466"/>
      <c r="CX44" s="466"/>
      <c r="CY44" s="466"/>
      <c r="CZ44" s="466"/>
      <c r="DA44" s="466"/>
      <c r="DB44" s="466"/>
      <c r="DC44" s="466"/>
      <c r="DD44" s="466"/>
      <c r="DE44" s="466"/>
      <c r="DF44" s="466"/>
      <c r="DG44" s="466"/>
      <c r="DH44" s="466"/>
      <c r="DI44" s="466"/>
      <c r="DJ44" s="466"/>
      <c r="DK44" s="466"/>
      <c r="DL44" s="466"/>
      <c r="DM44" s="466"/>
      <c r="DN44" s="466"/>
      <c r="DO44" s="466"/>
      <c r="DP44" s="466"/>
      <c r="DQ44" s="466"/>
      <c r="DR44" s="466"/>
      <c r="DS44" s="466"/>
      <c r="DT44" s="466"/>
      <c r="DU44" s="466"/>
      <c r="DV44" s="466"/>
      <c r="DW44" s="466"/>
      <c r="DX44" s="466"/>
      <c r="DY44" s="466"/>
      <c r="DZ44" s="466"/>
      <c r="EA44" s="466"/>
      <c r="EB44" s="466"/>
      <c r="EC44" s="466"/>
      <c r="ED44" s="466"/>
      <c r="EE44" s="466"/>
      <c r="EF44" s="466"/>
      <c r="EG44" s="466"/>
      <c r="EH44" s="466"/>
      <c r="EI44" s="466"/>
      <c r="EJ44" s="466"/>
      <c r="EK44" s="466"/>
      <c r="EL44" s="466"/>
      <c r="EM44" s="466"/>
      <c r="EN44" s="466"/>
      <c r="EO44" s="466"/>
      <c r="EP44" s="466"/>
      <c r="EQ44" s="466"/>
      <c r="ER44" s="466"/>
      <c r="ES44" s="466"/>
      <c r="ET44" s="466"/>
      <c r="EU44" s="466"/>
      <c r="EV44" s="466"/>
      <c r="EW44" s="466"/>
      <c r="EX44" s="466"/>
      <c r="EY44" s="466"/>
      <c r="EZ44" s="466"/>
      <c r="FA44" s="466"/>
      <c r="FB44" s="466"/>
      <c r="FC44" s="466"/>
      <c r="FD44" s="466"/>
      <c r="FE44" s="466"/>
      <c r="FF44" s="466"/>
      <c r="FG44" s="466"/>
      <c r="FH44" s="466"/>
      <c r="FI44" s="466"/>
      <c r="FJ44" s="466"/>
      <c r="FK44" s="466"/>
      <c r="FL44" s="466"/>
      <c r="FM44" s="466"/>
      <c r="FN44" s="466"/>
      <c r="FO44" s="466"/>
      <c r="FP44" s="466"/>
      <c r="FQ44" s="466"/>
      <c r="FR44" s="466"/>
      <c r="FS44" s="466"/>
      <c r="FT44" s="466"/>
      <c r="FU44" s="466"/>
      <c r="FV44" s="466"/>
      <c r="FW44" s="466"/>
      <c r="FX44" s="466"/>
      <c r="FY44" s="466"/>
      <c r="FZ44" s="466"/>
      <c r="GA44" s="466"/>
      <c r="GB44" s="466"/>
      <c r="GC44" s="466"/>
      <c r="GD44" s="466"/>
      <c r="GE44" s="466"/>
      <c r="GF44" s="466"/>
      <c r="GG44" s="247"/>
      <c r="GH44" s="466"/>
      <c r="GI44" s="466"/>
      <c r="GJ44" s="466"/>
      <c r="GK44" s="466"/>
      <c r="GL44" s="466"/>
      <c r="GM44" s="466"/>
      <c r="GN44" s="466"/>
      <c r="GO44" s="466"/>
      <c r="GP44" s="466"/>
      <c r="GQ44" s="466"/>
      <c r="GR44" s="466"/>
      <c r="GS44" s="466"/>
      <c r="GT44" s="466"/>
      <c r="GU44" s="466"/>
      <c r="GV44" s="466"/>
      <c r="GW44" s="466"/>
      <c r="GX44" s="466"/>
      <c r="GY44" s="466"/>
      <c r="GZ44" s="466"/>
      <c r="HA44" s="466"/>
      <c r="HB44" s="466"/>
      <c r="HC44" s="466"/>
      <c r="HD44" s="466"/>
      <c r="HE44" s="466"/>
      <c r="HF44" s="466"/>
      <c r="HG44" s="466"/>
      <c r="HH44" s="466"/>
      <c r="HI44" s="466"/>
      <c r="HJ44" s="466"/>
      <c r="HK44" s="466"/>
      <c r="HL44" s="466"/>
      <c r="HM44" s="466"/>
      <c r="HN44" s="466"/>
      <c r="HO44" s="466"/>
      <c r="HP44" s="466"/>
      <c r="HQ44" s="466"/>
      <c r="HR44" s="466"/>
      <c r="HS44" s="466"/>
      <c r="HT44" s="466"/>
      <c r="HU44" s="466"/>
      <c r="HV44" s="466"/>
      <c r="HW44" s="466"/>
      <c r="HX44" s="466"/>
      <c r="HY44" s="466"/>
      <c r="HZ44" s="466"/>
      <c r="IA44" s="466"/>
      <c r="IB44" s="466"/>
      <c r="IC44" s="466"/>
      <c r="ID44" s="466"/>
      <c r="IE44" s="466"/>
      <c r="IF44" s="466"/>
      <c r="IG44" s="466"/>
      <c r="IH44" s="466"/>
      <c r="II44" s="466"/>
      <c r="IJ44" s="466"/>
      <c r="IK44" s="466"/>
    </row>
    <row r="45" spans="1:245" ht="15" customHeight="1" thickTop="1">
      <c r="A45" s="72"/>
      <c r="B45" s="72"/>
      <c r="C45" s="72"/>
      <c r="D45" s="380" t="str">
        <f>IF(MasterSheet!$A$1=1,MasterSheet!$C$328,MasterSheet!$B$328)</f>
        <v>Izvor: Ministarstvo finansija Crne Gore</v>
      </c>
      <c r="E45" s="227"/>
      <c r="F45" s="229"/>
      <c r="G45" s="227"/>
      <c r="H45" s="229"/>
      <c r="I45" s="227"/>
      <c r="J45" s="229"/>
      <c r="K45" s="227"/>
      <c r="L45" s="229"/>
      <c r="M45" s="229"/>
      <c r="N45" s="229"/>
      <c r="O45" s="227"/>
      <c r="P45" s="229"/>
      <c r="Q45" s="227"/>
      <c r="R45" s="229"/>
      <c r="S45" s="227"/>
      <c r="T45" s="229"/>
      <c r="U45" s="87"/>
      <c r="V45" s="87"/>
      <c r="W45" s="87"/>
      <c r="X45" s="87"/>
      <c r="Y45" s="87"/>
      <c r="Z45" s="87"/>
      <c r="AA45" s="87"/>
      <c r="AB45" s="87"/>
      <c r="AC45" s="87"/>
      <c r="AD45" s="87"/>
      <c r="AE45" s="87"/>
      <c r="AF45" s="87"/>
      <c r="AG45" s="87"/>
      <c r="AH45" s="87"/>
      <c r="AI45" s="87"/>
      <c r="AJ45" s="20"/>
      <c r="AK45" s="20"/>
      <c r="AL45" s="20"/>
      <c r="AM45" s="20"/>
      <c r="AN45" s="20"/>
      <c r="AO45" s="20"/>
      <c r="AP45" s="20"/>
      <c r="AQ45" s="20"/>
      <c r="AR45" s="20"/>
      <c r="AS45" s="20"/>
      <c r="AT45" s="20"/>
      <c r="AU45" s="20"/>
      <c r="AV45" s="20"/>
      <c r="AW45" s="20"/>
      <c r="AX45" s="48"/>
      <c r="AY45" s="48"/>
      <c r="AZ45" s="48"/>
      <c r="BA45" s="48"/>
      <c r="BB45" s="50"/>
      <c r="BC45" s="466"/>
      <c r="BD45" s="466"/>
      <c r="BE45" s="466"/>
      <c r="BF45" s="466"/>
      <c r="BG45" s="466"/>
      <c r="BH45" s="466"/>
      <c r="BI45" s="466"/>
      <c r="BJ45" s="466"/>
      <c r="BK45" s="466"/>
      <c r="BL45" s="466"/>
      <c r="BM45" s="466"/>
      <c r="BN45" s="466"/>
      <c r="BO45" s="466"/>
      <c r="BP45" s="466"/>
      <c r="BQ45" s="466"/>
      <c r="BR45" s="466"/>
      <c r="BS45" s="466"/>
      <c r="BT45" s="466"/>
      <c r="BU45" s="466"/>
      <c r="BV45" s="466"/>
      <c r="BW45" s="466"/>
      <c r="BX45" s="466"/>
      <c r="BY45" s="466"/>
      <c r="BZ45" s="466"/>
      <c r="CA45" s="466"/>
      <c r="CB45" s="466"/>
      <c r="CC45" s="466"/>
      <c r="CD45" s="466"/>
      <c r="CE45" s="466"/>
      <c r="CF45" s="466"/>
      <c r="CG45" s="466"/>
      <c r="CH45" s="466"/>
      <c r="CI45" s="466"/>
      <c r="CJ45" s="466"/>
      <c r="CK45" s="466"/>
      <c r="CL45" s="466"/>
      <c r="CM45" s="466"/>
      <c r="CN45" s="466"/>
      <c r="CO45" s="466"/>
      <c r="CP45" s="466"/>
      <c r="CQ45" s="466"/>
      <c r="CR45" s="466"/>
      <c r="CS45" s="466"/>
      <c r="CT45" s="466"/>
      <c r="CU45" s="466"/>
      <c r="CV45" s="466"/>
      <c r="CW45" s="466"/>
      <c r="CX45" s="466"/>
      <c r="CY45" s="466"/>
      <c r="CZ45" s="466"/>
      <c r="DA45" s="466"/>
      <c r="DB45" s="466"/>
      <c r="DC45" s="466"/>
      <c r="DD45" s="466"/>
      <c r="DE45" s="466"/>
      <c r="DF45" s="466"/>
      <c r="DG45" s="466"/>
      <c r="DH45" s="466"/>
      <c r="DI45" s="466"/>
      <c r="DJ45" s="466"/>
      <c r="DK45" s="466"/>
      <c r="DL45" s="466"/>
      <c r="DM45" s="466"/>
      <c r="DN45" s="466"/>
      <c r="DO45" s="466"/>
      <c r="DP45" s="466"/>
      <c r="DQ45" s="466"/>
      <c r="DR45" s="466"/>
      <c r="DS45" s="466"/>
      <c r="DT45" s="466"/>
      <c r="DU45" s="466"/>
      <c r="DV45" s="466"/>
      <c r="DW45" s="466"/>
      <c r="DX45" s="466"/>
      <c r="DY45" s="466"/>
      <c r="DZ45" s="466"/>
      <c r="EA45" s="466"/>
      <c r="EB45" s="466"/>
      <c r="EC45" s="466"/>
      <c r="ED45" s="466"/>
      <c r="EE45" s="466"/>
      <c r="EF45" s="466"/>
      <c r="EG45" s="466"/>
      <c r="EH45" s="466"/>
      <c r="EI45" s="466"/>
      <c r="EJ45" s="466"/>
      <c r="EK45" s="466"/>
      <c r="EL45" s="466"/>
      <c r="EM45" s="466"/>
      <c r="EN45" s="466"/>
      <c r="EO45" s="466"/>
      <c r="EP45" s="466"/>
      <c r="EQ45" s="466"/>
      <c r="ER45" s="466"/>
      <c r="ES45" s="466"/>
      <c r="ET45" s="466"/>
      <c r="EU45" s="466"/>
      <c r="EV45" s="466"/>
      <c r="EW45" s="466"/>
      <c r="EX45" s="466"/>
      <c r="EY45" s="466"/>
      <c r="EZ45" s="466"/>
      <c r="FA45" s="466"/>
      <c r="FB45" s="466"/>
      <c r="FC45" s="466"/>
      <c r="FD45" s="466"/>
      <c r="FE45" s="466"/>
      <c r="FF45" s="466"/>
      <c r="FG45" s="466"/>
      <c r="FH45" s="466"/>
      <c r="FI45" s="466"/>
      <c r="FJ45" s="466"/>
      <c r="FK45" s="466"/>
      <c r="FL45" s="466"/>
      <c r="FM45" s="466"/>
      <c r="FN45" s="466"/>
      <c r="FO45" s="466"/>
      <c r="FP45" s="466"/>
      <c r="FQ45" s="466"/>
      <c r="FR45" s="466"/>
      <c r="FS45" s="466"/>
      <c r="FT45" s="466"/>
      <c r="FU45" s="466"/>
      <c r="FV45" s="466"/>
      <c r="FW45" s="466"/>
      <c r="FX45" s="466"/>
      <c r="FY45" s="466"/>
      <c r="FZ45" s="466"/>
      <c r="GA45" s="466"/>
      <c r="GB45" s="466"/>
      <c r="GC45" s="466"/>
      <c r="GD45" s="466"/>
      <c r="GE45" s="466"/>
      <c r="GF45" s="466"/>
      <c r="GG45" s="247"/>
      <c r="GH45" s="466"/>
      <c r="GI45" s="466"/>
      <c r="GJ45" s="466"/>
      <c r="GK45" s="466"/>
      <c r="GL45" s="466"/>
      <c r="GM45" s="466"/>
      <c r="GN45" s="466"/>
      <c r="GO45" s="466"/>
      <c r="GP45" s="466"/>
      <c r="GQ45" s="466"/>
      <c r="GR45" s="466"/>
      <c r="GS45" s="466"/>
      <c r="GT45" s="466"/>
      <c r="GU45" s="466"/>
      <c r="GV45" s="466"/>
      <c r="GW45" s="466"/>
      <c r="GX45" s="466"/>
      <c r="GY45" s="466"/>
      <c r="GZ45" s="466"/>
      <c r="HA45" s="466"/>
      <c r="HB45" s="466"/>
      <c r="HC45" s="466"/>
      <c r="HD45" s="466"/>
      <c r="HE45" s="466"/>
      <c r="HF45" s="466"/>
      <c r="HG45" s="466"/>
      <c r="HH45" s="466"/>
      <c r="HI45" s="466"/>
      <c r="HJ45" s="466"/>
      <c r="HK45" s="466"/>
      <c r="HL45" s="466"/>
      <c r="HM45" s="466"/>
      <c r="HN45" s="466"/>
      <c r="HO45" s="466"/>
      <c r="HP45" s="466"/>
      <c r="HQ45" s="466"/>
      <c r="HR45" s="466"/>
      <c r="HS45" s="466"/>
      <c r="HT45" s="466"/>
      <c r="HU45" s="466"/>
      <c r="HV45" s="466"/>
      <c r="HW45" s="466"/>
      <c r="HX45" s="466"/>
      <c r="HY45" s="466"/>
      <c r="HZ45" s="466"/>
      <c r="IA45" s="466"/>
      <c r="IB45" s="466"/>
      <c r="IC45" s="466"/>
      <c r="ID45" s="466"/>
      <c r="IE45" s="466"/>
      <c r="IF45" s="466"/>
      <c r="IG45" s="466"/>
      <c r="IH45" s="466"/>
      <c r="II45" s="466"/>
      <c r="IJ45" s="466"/>
      <c r="IK45" s="466"/>
    </row>
    <row r="46" spans="1:245" ht="15" customHeight="1">
      <c r="A46" s="72"/>
      <c r="B46" s="72"/>
      <c r="C46" s="72"/>
      <c r="D46" s="88"/>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20"/>
      <c r="AK46" s="20"/>
      <c r="AL46" s="20"/>
      <c r="AM46" s="20"/>
      <c r="AN46" s="20"/>
      <c r="AO46" s="20"/>
      <c r="AP46" s="20"/>
      <c r="AQ46" s="20"/>
      <c r="AR46" s="20"/>
      <c r="AS46" s="20"/>
      <c r="AT46" s="20"/>
      <c r="AU46" s="20"/>
      <c r="AV46" s="20"/>
      <c r="AW46" s="20"/>
      <c r="AX46" s="48"/>
      <c r="AY46" s="48"/>
      <c r="AZ46" s="48"/>
      <c r="BA46" s="48"/>
      <c r="BB46" s="50"/>
      <c r="BC46" s="466"/>
      <c r="BD46" s="466"/>
      <c r="BE46" s="466"/>
      <c r="BF46" s="466"/>
      <c r="BG46" s="466"/>
      <c r="BH46" s="466"/>
      <c r="BI46" s="466"/>
      <c r="BJ46" s="466"/>
      <c r="BK46" s="466"/>
      <c r="BL46" s="466"/>
      <c r="BM46" s="466"/>
      <c r="BN46" s="466"/>
      <c r="BO46" s="466"/>
      <c r="BP46" s="466"/>
      <c r="BQ46" s="466"/>
      <c r="BR46" s="466"/>
      <c r="BS46" s="466"/>
      <c r="BT46" s="466"/>
      <c r="BU46" s="466"/>
      <c r="BV46" s="466"/>
      <c r="BW46" s="466"/>
      <c r="BX46" s="466"/>
      <c r="BY46" s="466"/>
      <c r="BZ46" s="466"/>
      <c r="CA46" s="466"/>
      <c r="CB46" s="466"/>
      <c r="CC46" s="466"/>
      <c r="CD46" s="466"/>
      <c r="CE46" s="466"/>
      <c r="CF46" s="466"/>
      <c r="CG46" s="466"/>
      <c r="CH46" s="466"/>
      <c r="CI46" s="466"/>
      <c r="CJ46" s="466"/>
      <c r="CK46" s="466"/>
      <c r="CL46" s="466"/>
      <c r="CM46" s="466"/>
      <c r="CN46" s="466"/>
      <c r="CO46" s="466"/>
      <c r="CP46" s="466"/>
      <c r="CQ46" s="466"/>
      <c r="CR46" s="466"/>
      <c r="CS46" s="466"/>
      <c r="CT46" s="466"/>
      <c r="CU46" s="466"/>
      <c r="CV46" s="466"/>
      <c r="CW46" s="466"/>
      <c r="CX46" s="466"/>
      <c r="CY46" s="466"/>
      <c r="CZ46" s="466"/>
      <c r="DA46" s="466"/>
      <c r="DB46" s="466"/>
      <c r="DC46" s="466"/>
      <c r="DD46" s="466"/>
      <c r="DE46" s="466"/>
      <c r="DF46" s="466"/>
      <c r="DG46" s="466"/>
      <c r="DH46" s="466"/>
      <c r="DI46" s="466"/>
      <c r="DJ46" s="466"/>
      <c r="DK46" s="466"/>
      <c r="DL46" s="466"/>
      <c r="DM46" s="466"/>
      <c r="DN46" s="466"/>
      <c r="DO46" s="466"/>
      <c r="DP46" s="466"/>
      <c r="DQ46" s="466"/>
      <c r="DR46" s="466"/>
      <c r="DS46" s="466"/>
      <c r="DT46" s="466"/>
      <c r="DU46" s="466"/>
      <c r="DV46" s="466"/>
      <c r="DW46" s="466"/>
      <c r="DX46" s="466"/>
      <c r="DY46" s="466"/>
      <c r="DZ46" s="466"/>
      <c r="EA46" s="466"/>
      <c r="EB46" s="466"/>
      <c r="EC46" s="466"/>
      <c r="ED46" s="466"/>
      <c r="EE46" s="466"/>
      <c r="EF46" s="466"/>
      <c r="EG46" s="466"/>
      <c r="EH46" s="466"/>
      <c r="EI46" s="466"/>
      <c r="EJ46" s="466"/>
      <c r="EK46" s="466"/>
      <c r="EL46" s="466"/>
      <c r="EM46" s="466"/>
      <c r="EN46" s="466"/>
      <c r="EO46" s="466"/>
      <c r="EP46" s="466"/>
      <c r="EQ46" s="466"/>
      <c r="ER46" s="466"/>
      <c r="ES46" s="466"/>
      <c r="ET46" s="466"/>
      <c r="EU46" s="466"/>
      <c r="EV46" s="466"/>
      <c r="EW46" s="466"/>
      <c r="EX46" s="466"/>
      <c r="EY46" s="466"/>
      <c r="EZ46" s="466"/>
      <c r="FA46" s="466"/>
      <c r="FB46" s="466"/>
      <c r="FC46" s="466"/>
      <c r="FD46" s="466"/>
      <c r="FE46" s="466"/>
      <c r="FF46" s="466"/>
      <c r="FG46" s="466"/>
      <c r="FH46" s="466"/>
      <c r="FI46" s="466"/>
      <c r="FJ46" s="466"/>
      <c r="FK46" s="466"/>
      <c r="FL46" s="466"/>
      <c r="FM46" s="466"/>
      <c r="FN46" s="466"/>
      <c r="FO46" s="466"/>
      <c r="FP46" s="466"/>
      <c r="FQ46" s="466"/>
      <c r="FR46" s="466"/>
      <c r="FS46" s="466"/>
      <c r="FT46" s="466"/>
      <c r="FU46" s="466"/>
      <c r="FV46" s="466"/>
      <c r="FW46" s="466"/>
      <c r="FX46" s="466"/>
      <c r="FY46" s="466"/>
      <c r="FZ46" s="466"/>
      <c r="GA46" s="466"/>
      <c r="GB46" s="466"/>
      <c r="GC46" s="466"/>
      <c r="GD46" s="466"/>
      <c r="GE46" s="466"/>
      <c r="GF46" s="466"/>
      <c r="GG46" s="247"/>
      <c r="GH46" s="466"/>
      <c r="GI46" s="466"/>
      <c r="GJ46" s="466"/>
      <c r="GK46" s="466"/>
      <c r="GL46" s="466"/>
      <c r="GM46" s="466"/>
      <c r="GN46" s="466"/>
      <c r="GO46" s="466"/>
      <c r="GP46" s="466"/>
      <c r="GQ46" s="466"/>
      <c r="GR46" s="466"/>
      <c r="GS46" s="466"/>
      <c r="GT46" s="466"/>
      <c r="GU46" s="466"/>
      <c r="GV46" s="466"/>
      <c r="GW46" s="466"/>
      <c r="GX46" s="466"/>
      <c r="GY46" s="466"/>
      <c r="GZ46" s="466"/>
      <c r="HA46" s="466"/>
      <c r="HB46" s="466"/>
      <c r="HC46" s="466"/>
      <c r="HD46" s="466"/>
      <c r="HE46" s="466"/>
      <c r="HF46" s="466"/>
      <c r="HG46" s="466"/>
      <c r="HH46" s="466"/>
      <c r="HI46" s="466"/>
      <c r="HJ46" s="466"/>
      <c r="HK46" s="466"/>
      <c r="HL46" s="466"/>
      <c r="HM46" s="466"/>
      <c r="HN46" s="466"/>
      <c r="HO46" s="466"/>
      <c r="HP46" s="466"/>
      <c r="HQ46" s="466"/>
      <c r="HR46" s="466"/>
      <c r="HS46" s="466"/>
      <c r="HT46" s="466"/>
      <c r="HU46" s="466"/>
      <c r="HV46" s="466"/>
      <c r="HW46" s="466"/>
      <c r="HX46" s="466"/>
      <c r="HY46" s="466"/>
      <c r="HZ46" s="466"/>
      <c r="IA46" s="466"/>
      <c r="IB46" s="466"/>
      <c r="IC46" s="466"/>
      <c r="ID46" s="466"/>
      <c r="IE46" s="466"/>
      <c r="IF46" s="466"/>
      <c r="IG46" s="466"/>
      <c r="IH46" s="466"/>
      <c r="II46" s="466"/>
      <c r="IJ46" s="466"/>
      <c r="IK46" s="466"/>
    </row>
    <row r="47" spans="1:245" ht="15" customHeight="1">
      <c r="A47" s="72"/>
      <c r="B47" s="72"/>
      <c r="C47" s="72"/>
      <c r="D47" s="88"/>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20"/>
      <c r="AK47" s="20"/>
      <c r="AL47" s="20"/>
      <c r="AM47" s="20"/>
      <c r="AN47" s="20"/>
      <c r="AO47" s="20"/>
      <c r="AP47" s="20"/>
      <c r="AQ47" s="20"/>
      <c r="AR47" s="20"/>
      <c r="AS47" s="20"/>
      <c r="AT47" s="20"/>
      <c r="AU47" s="20"/>
      <c r="AV47" s="20"/>
      <c r="AW47" s="20"/>
      <c r="AX47" s="48"/>
      <c r="AY47" s="48"/>
      <c r="AZ47" s="48"/>
      <c r="BA47" s="48"/>
      <c r="BB47" s="50"/>
      <c r="BC47" s="466"/>
      <c r="BD47" s="466"/>
      <c r="BE47" s="466"/>
      <c r="BF47" s="466"/>
      <c r="BG47" s="466"/>
      <c r="BH47" s="466"/>
      <c r="BI47" s="466"/>
      <c r="BJ47" s="466"/>
      <c r="BK47" s="466"/>
      <c r="BL47" s="466"/>
      <c r="BM47" s="466"/>
      <c r="BN47" s="466"/>
      <c r="BO47" s="466"/>
      <c r="BP47" s="466"/>
      <c r="BQ47" s="466"/>
      <c r="BR47" s="466"/>
      <c r="BS47" s="466"/>
      <c r="BT47" s="466"/>
      <c r="BU47" s="466"/>
      <c r="BV47" s="466"/>
      <c r="BW47" s="466"/>
      <c r="BX47" s="466"/>
      <c r="BY47" s="466"/>
      <c r="BZ47" s="466"/>
      <c r="CA47" s="466"/>
      <c r="CB47" s="466"/>
      <c r="CC47" s="466"/>
      <c r="CD47" s="466"/>
      <c r="CE47" s="466"/>
      <c r="CF47" s="466"/>
      <c r="CG47" s="466"/>
      <c r="CH47" s="466"/>
      <c r="CI47" s="466"/>
      <c r="CJ47" s="466"/>
      <c r="CK47" s="466"/>
      <c r="CL47" s="466"/>
      <c r="CM47" s="466"/>
      <c r="CN47" s="466"/>
      <c r="CO47" s="466"/>
      <c r="CP47" s="466"/>
      <c r="CQ47" s="466"/>
      <c r="CR47" s="466"/>
      <c r="CS47" s="466"/>
      <c r="CT47" s="466"/>
      <c r="CU47" s="466"/>
      <c r="CV47" s="466"/>
      <c r="CW47" s="466"/>
      <c r="CX47" s="466"/>
      <c r="CY47" s="466"/>
      <c r="CZ47" s="466"/>
      <c r="DA47" s="466"/>
      <c r="DB47" s="466"/>
      <c r="DC47" s="466"/>
      <c r="DD47" s="466"/>
      <c r="DE47" s="466"/>
      <c r="DF47" s="466"/>
      <c r="DG47" s="466"/>
      <c r="DH47" s="466"/>
      <c r="DI47" s="466"/>
      <c r="DJ47" s="466"/>
      <c r="DK47" s="466"/>
      <c r="DL47" s="466"/>
      <c r="DM47" s="466"/>
      <c r="DN47" s="466"/>
      <c r="DO47" s="466"/>
      <c r="DP47" s="466"/>
      <c r="DQ47" s="466"/>
      <c r="DR47" s="466"/>
      <c r="DS47" s="466"/>
      <c r="DT47" s="466"/>
      <c r="DU47" s="466"/>
      <c r="DV47" s="466"/>
      <c r="DW47" s="466"/>
      <c r="DX47" s="466"/>
      <c r="DY47" s="466"/>
      <c r="DZ47" s="466"/>
      <c r="EA47" s="466"/>
      <c r="EB47" s="466"/>
      <c r="EC47" s="466"/>
      <c r="ED47" s="466"/>
      <c r="EE47" s="466"/>
      <c r="EF47" s="466"/>
      <c r="EG47" s="466"/>
      <c r="EH47" s="466"/>
      <c r="EI47" s="466"/>
      <c r="EJ47" s="466"/>
      <c r="EK47" s="466"/>
      <c r="EL47" s="466"/>
      <c r="EM47" s="466"/>
      <c r="EN47" s="466"/>
      <c r="EO47" s="466"/>
      <c r="EP47" s="466"/>
      <c r="EQ47" s="466"/>
      <c r="ER47" s="466"/>
      <c r="ES47" s="466"/>
      <c r="ET47" s="466"/>
      <c r="EU47" s="466"/>
      <c r="EV47" s="466"/>
      <c r="EW47" s="466"/>
      <c r="EX47" s="466"/>
      <c r="EY47" s="466"/>
      <c r="EZ47" s="466"/>
      <c r="FA47" s="466"/>
      <c r="FB47" s="466"/>
      <c r="FC47" s="466"/>
      <c r="FD47" s="466"/>
      <c r="FE47" s="466"/>
      <c r="FF47" s="466"/>
      <c r="FG47" s="466"/>
      <c r="FH47" s="466"/>
      <c r="FI47" s="466"/>
      <c r="FJ47" s="466"/>
      <c r="FK47" s="466"/>
      <c r="FL47" s="466"/>
      <c r="FM47" s="466"/>
      <c r="FN47" s="466"/>
      <c r="FO47" s="466"/>
      <c r="FP47" s="466"/>
      <c r="FQ47" s="466"/>
      <c r="FR47" s="466"/>
      <c r="FS47" s="466"/>
      <c r="FT47" s="466"/>
      <c r="FU47" s="466"/>
      <c r="FV47" s="466"/>
      <c r="FW47" s="466"/>
      <c r="FX47" s="466"/>
      <c r="FY47" s="466"/>
      <c r="FZ47" s="466"/>
      <c r="GA47" s="466"/>
      <c r="GB47" s="466"/>
      <c r="GC47" s="466"/>
      <c r="GD47" s="466"/>
      <c r="GE47" s="466"/>
      <c r="GF47" s="466"/>
      <c r="GG47" s="247"/>
      <c r="GH47" s="466"/>
      <c r="GI47" s="466"/>
      <c r="GJ47" s="466"/>
      <c r="GK47" s="466"/>
      <c r="GL47" s="466"/>
      <c r="GM47" s="466"/>
      <c r="GN47" s="466"/>
      <c r="GO47" s="466"/>
      <c r="GP47" s="466"/>
      <c r="GQ47" s="466"/>
      <c r="GR47" s="466"/>
      <c r="GS47" s="466"/>
      <c r="GT47" s="466"/>
      <c r="GU47" s="466"/>
      <c r="GV47" s="466"/>
      <c r="GW47" s="466"/>
      <c r="GX47" s="466"/>
      <c r="GY47" s="466"/>
      <c r="GZ47" s="466"/>
      <c r="HA47" s="466"/>
      <c r="HB47" s="466"/>
      <c r="HC47" s="466"/>
      <c r="HD47" s="466"/>
      <c r="HE47" s="466"/>
      <c r="HF47" s="466"/>
      <c r="HG47" s="466"/>
      <c r="HH47" s="466"/>
      <c r="HI47" s="466"/>
      <c r="HJ47" s="466"/>
      <c r="HK47" s="466"/>
      <c r="HL47" s="466"/>
      <c r="HM47" s="466"/>
      <c r="HN47" s="466"/>
      <c r="HO47" s="466"/>
      <c r="HP47" s="466"/>
      <c r="HQ47" s="466"/>
      <c r="HR47" s="466"/>
      <c r="HS47" s="466"/>
      <c r="HT47" s="466"/>
      <c r="HU47" s="466"/>
      <c r="HV47" s="466"/>
      <c r="HW47" s="466"/>
      <c r="HX47" s="466"/>
      <c r="HY47" s="466"/>
      <c r="HZ47" s="466"/>
      <c r="IA47" s="466"/>
      <c r="IB47" s="466"/>
      <c r="IC47" s="466"/>
      <c r="ID47" s="466"/>
      <c r="IE47" s="466"/>
      <c r="IF47" s="466"/>
      <c r="IG47" s="466"/>
      <c r="IH47" s="466"/>
      <c r="II47" s="466"/>
      <c r="IJ47" s="466"/>
      <c r="IK47" s="466"/>
    </row>
    <row r="48" spans="1:245" ht="15" customHeight="1">
      <c r="A48" s="72"/>
      <c r="B48" s="72"/>
      <c r="C48" s="72"/>
      <c r="D48" s="88"/>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20"/>
      <c r="AK48" s="20"/>
      <c r="AL48" s="20"/>
      <c r="AM48" s="20"/>
      <c r="AN48" s="20"/>
      <c r="AO48" s="20"/>
      <c r="AP48" s="20"/>
      <c r="AQ48" s="20"/>
      <c r="AR48" s="20"/>
      <c r="AS48" s="20"/>
      <c r="AT48" s="20"/>
      <c r="AU48" s="20"/>
      <c r="AV48" s="20"/>
      <c r="AW48" s="20"/>
      <c r="AX48" s="48"/>
      <c r="AY48" s="48"/>
      <c r="AZ48" s="48"/>
      <c r="BA48" s="48"/>
      <c r="BB48" s="50"/>
      <c r="BC48" s="466"/>
      <c r="BD48" s="466"/>
      <c r="BE48" s="466"/>
      <c r="BF48" s="466"/>
      <c r="BG48" s="466"/>
      <c r="BH48" s="466"/>
      <c r="BI48" s="466"/>
      <c r="BJ48" s="466"/>
      <c r="BK48" s="466"/>
      <c r="BL48" s="466"/>
      <c r="BM48" s="466"/>
      <c r="BN48" s="466"/>
      <c r="BO48" s="466"/>
      <c r="BP48" s="466"/>
      <c r="BQ48" s="466"/>
      <c r="BR48" s="466"/>
      <c r="BS48" s="466"/>
      <c r="BT48" s="466"/>
      <c r="BU48" s="466"/>
      <c r="BV48" s="466"/>
      <c r="BW48" s="466"/>
      <c r="BX48" s="466"/>
      <c r="BY48" s="466"/>
      <c r="BZ48" s="466"/>
      <c r="CA48" s="466"/>
      <c r="CB48" s="466"/>
      <c r="CC48" s="466"/>
      <c r="CD48" s="466"/>
      <c r="CE48" s="466"/>
      <c r="CF48" s="466"/>
      <c r="CG48" s="466"/>
      <c r="CH48" s="466"/>
      <c r="CI48" s="466"/>
      <c r="CJ48" s="466"/>
      <c r="CK48" s="466"/>
      <c r="CL48" s="466"/>
      <c r="CM48" s="466"/>
      <c r="CN48" s="466"/>
      <c r="CO48" s="466"/>
      <c r="CP48" s="466"/>
      <c r="CQ48" s="466"/>
      <c r="CR48" s="466"/>
      <c r="CS48" s="466"/>
      <c r="CT48" s="466"/>
      <c r="CU48" s="466"/>
      <c r="CV48" s="466"/>
      <c r="CW48" s="466"/>
      <c r="CX48" s="466"/>
      <c r="CY48" s="466"/>
      <c r="CZ48" s="466"/>
      <c r="DA48" s="466"/>
      <c r="DB48" s="466"/>
      <c r="DC48" s="466"/>
      <c r="DD48" s="466"/>
      <c r="DE48" s="466"/>
      <c r="DF48" s="466"/>
      <c r="DG48" s="466"/>
      <c r="DH48" s="466"/>
      <c r="DI48" s="466"/>
      <c r="DJ48" s="466"/>
      <c r="DK48" s="466"/>
      <c r="DL48" s="466"/>
      <c r="DM48" s="466"/>
      <c r="DN48" s="466"/>
      <c r="DO48" s="466"/>
      <c r="DP48" s="466"/>
      <c r="DQ48" s="466"/>
      <c r="DR48" s="466"/>
      <c r="DS48" s="466"/>
      <c r="DT48" s="466"/>
      <c r="DU48" s="466"/>
      <c r="DV48" s="466"/>
      <c r="DW48" s="466"/>
      <c r="DX48" s="466"/>
      <c r="DY48" s="466"/>
      <c r="DZ48" s="466"/>
      <c r="EA48" s="466"/>
      <c r="EB48" s="466"/>
      <c r="EC48" s="466"/>
      <c r="ED48" s="466"/>
      <c r="EE48" s="466"/>
      <c r="EF48" s="466"/>
      <c r="EG48" s="466"/>
      <c r="EH48" s="466"/>
      <c r="EI48" s="466"/>
      <c r="EJ48" s="466"/>
      <c r="EK48" s="466"/>
      <c r="EL48" s="466"/>
      <c r="EM48" s="466"/>
      <c r="EN48" s="466"/>
      <c r="EO48" s="466"/>
      <c r="EP48" s="466"/>
      <c r="EQ48" s="466"/>
      <c r="ER48" s="466"/>
      <c r="ES48" s="466"/>
      <c r="ET48" s="466"/>
      <c r="EU48" s="466"/>
      <c r="EV48" s="466"/>
      <c r="EW48" s="466"/>
      <c r="EX48" s="466"/>
      <c r="EY48" s="466"/>
      <c r="EZ48" s="466"/>
      <c r="FA48" s="466"/>
      <c r="FB48" s="466"/>
      <c r="FC48" s="466"/>
      <c r="FD48" s="466"/>
      <c r="FE48" s="466"/>
      <c r="FF48" s="466"/>
      <c r="FG48" s="466"/>
      <c r="FH48" s="466"/>
      <c r="FI48" s="466"/>
      <c r="FJ48" s="466"/>
      <c r="FK48" s="466"/>
      <c r="FL48" s="466"/>
      <c r="FM48" s="466"/>
      <c r="FN48" s="466"/>
      <c r="FO48" s="466"/>
      <c r="FP48" s="466"/>
      <c r="FQ48" s="466"/>
      <c r="FR48" s="466"/>
      <c r="FS48" s="466"/>
      <c r="FT48" s="466"/>
      <c r="FU48" s="466"/>
      <c r="FV48" s="466"/>
      <c r="FW48" s="466"/>
      <c r="FX48" s="466"/>
      <c r="FY48" s="466"/>
      <c r="FZ48" s="466"/>
      <c r="GA48" s="466"/>
      <c r="GB48" s="466"/>
      <c r="GC48" s="466"/>
      <c r="GD48" s="466"/>
      <c r="GE48" s="466"/>
      <c r="GF48" s="466"/>
      <c r="GG48" s="247"/>
      <c r="GH48" s="466"/>
      <c r="GI48" s="466"/>
      <c r="GJ48" s="466"/>
      <c r="GK48" s="466"/>
      <c r="GL48" s="466"/>
      <c r="GM48" s="466"/>
      <c r="GN48" s="466"/>
      <c r="GO48" s="466"/>
      <c r="GP48" s="466"/>
      <c r="GQ48" s="466"/>
      <c r="GR48" s="466"/>
      <c r="GS48" s="466"/>
      <c r="GT48" s="466"/>
      <c r="GU48" s="466"/>
      <c r="GV48" s="466"/>
      <c r="GW48" s="466"/>
      <c r="GX48" s="466"/>
      <c r="GY48" s="466"/>
      <c r="GZ48" s="466"/>
      <c r="HA48" s="466"/>
      <c r="HB48" s="466"/>
      <c r="HC48" s="466"/>
      <c r="HD48" s="466"/>
      <c r="HE48" s="466"/>
      <c r="HF48" s="466"/>
      <c r="HG48" s="466"/>
      <c r="HH48" s="466"/>
      <c r="HI48" s="466"/>
      <c r="HJ48" s="466"/>
      <c r="HK48" s="466"/>
      <c r="HL48" s="466"/>
      <c r="HM48" s="466"/>
      <c r="HN48" s="466"/>
      <c r="HO48" s="466"/>
      <c r="HP48" s="466"/>
      <c r="HQ48" s="466"/>
      <c r="HR48" s="466"/>
      <c r="HS48" s="466"/>
      <c r="HT48" s="466"/>
      <c r="HU48" s="466"/>
      <c r="HV48" s="466"/>
      <c r="HW48" s="466"/>
      <c r="HX48" s="466"/>
      <c r="HY48" s="466"/>
      <c r="HZ48" s="466"/>
      <c r="IA48" s="466"/>
      <c r="IB48" s="466"/>
      <c r="IC48" s="466"/>
      <c r="ID48" s="466"/>
      <c r="IE48" s="466"/>
      <c r="IF48" s="466"/>
      <c r="IG48" s="466"/>
      <c r="IH48" s="466"/>
      <c r="II48" s="466"/>
      <c r="IJ48" s="466"/>
      <c r="IK48" s="466"/>
    </row>
    <row r="49" spans="1:245" ht="15" customHeight="1">
      <c r="A49" s="72"/>
      <c r="B49" s="72"/>
      <c r="C49" s="72"/>
      <c r="D49" s="88"/>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20"/>
      <c r="AK49" s="20"/>
      <c r="AL49" s="20"/>
      <c r="AM49" s="20"/>
      <c r="AN49" s="20"/>
      <c r="AO49" s="20"/>
      <c r="AP49" s="20"/>
      <c r="AQ49" s="20"/>
      <c r="AR49" s="20"/>
      <c r="AS49" s="20"/>
      <c r="AT49" s="20"/>
      <c r="AU49" s="20"/>
      <c r="AV49" s="20"/>
      <c r="AW49" s="20"/>
      <c r="AX49" s="48"/>
      <c r="AY49" s="48"/>
      <c r="AZ49" s="48"/>
      <c r="BA49" s="48"/>
      <c r="BB49" s="50"/>
      <c r="BC49" s="466"/>
      <c r="BD49" s="466"/>
      <c r="BE49" s="466"/>
      <c r="BF49" s="466"/>
      <c r="BG49" s="466"/>
      <c r="BH49" s="466"/>
      <c r="BI49" s="466"/>
      <c r="BJ49" s="466"/>
      <c r="BK49" s="466"/>
      <c r="BL49" s="466"/>
      <c r="BM49" s="466"/>
      <c r="BN49" s="466"/>
      <c r="BO49" s="466"/>
      <c r="BP49" s="466"/>
      <c r="BQ49" s="466"/>
      <c r="BR49" s="466"/>
      <c r="BS49" s="466"/>
      <c r="BT49" s="466"/>
      <c r="BU49" s="466"/>
      <c r="BV49" s="466"/>
      <c r="BW49" s="466"/>
      <c r="BX49" s="466"/>
      <c r="BY49" s="466"/>
      <c r="BZ49" s="466"/>
      <c r="CA49" s="466"/>
      <c r="CB49" s="466"/>
      <c r="CC49" s="466"/>
      <c r="CD49" s="466"/>
      <c r="CE49" s="466"/>
      <c r="CF49" s="466"/>
      <c r="CG49" s="466"/>
      <c r="CH49" s="466"/>
      <c r="CI49" s="466"/>
      <c r="CJ49" s="466"/>
      <c r="CK49" s="466"/>
      <c r="CL49" s="466"/>
      <c r="CM49" s="466"/>
      <c r="CN49" s="466"/>
      <c r="CO49" s="466"/>
      <c r="CP49" s="466"/>
      <c r="CQ49" s="466"/>
      <c r="CR49" s="466"/>
      <c r="CS49" s="466"/>
      <c r="CT49" s="466"/>
      <c r="CU49" s="466"/>
      <c r="CV49" s="466"/>
      <c r="CW49" s="466"/>
      <c r="CX49" s="466"/>
      <c r="CY49" s="466"/>
      <c r="CZ49" s="466"/>
      <c r="DA49" s="466"/>
      <c r="DB49" s="466"/>
      <c r="DC49" s="466"/>
      <c r="DD49" s="466"/>
      <c r="DE49" s="466"/>
      <c r="DF49" s="466"/>
      <c r="DG49" s="466"/>
      <c r="DH49" s="466"/>
      <c r="DI49" s="466"/>
      <c r="DJ49" s="466"/>
      <c r="DK49" s="466"/>
      <c r="DL49" s="466"/>
      <c r="DM49" s="466"/>
      <c r="DN49" s="466"/>
      <c r="DO49" s="466"/>
      <c r="DP49" s="466"/>
      <c r="DQ49" s="466"/>
      <c r="DR49" s="466"/>
      <c r="DS49" s="466"/>
      <c r="DT49" s="466"/>
      <c r="DU49" s="466"/>
      <c r="DV49" s="466"/>
      <c r="DW49" s="466"/>
      <c r="DX49" s="466"/>
      <c r="DY49" s="466"/>
      <c r="DZ49" s="466"/>
      <c r="EA49" s="466"/>
      <c r="EB49" s="466"/>
      <c r="EC49" s="466"/>
      <c r="ED49" s="466"/>
      <c r="EE49" s="466"/>
      <c r="EF49" s="466"/>
      <c r="EG49" s="466"/>
      <c r="EH49" s="466"/>
      <c r="EI49" s="466"/>
      <c r="EJ49" s="466"/>
      <c r="EK49" s="466"/>
      <c r="EL49" s="466"/>
      <c r="EM49" s="466"/>
      <c r="EN49" s="466"/>
      <c r="EO49" s="466"/>
      <c r="EP49" s="466"/>
      <c r="EQ49" s="466"/>
      <c r="ER49" s="466"/>
      <c r="ES49" s="466"/>
      <c r="ET49" s="466"/>
      <c r="EU49" s="466"/>
      <c r="EV49" s="466"/>
      <c r="EW49" s="466"/>
      <c r="EX49" s="466"/>
      <c r="EY49" s="466"/>
      <c r="EZ49" s="466"/>
      <c r="FA49" s="466"/>
      <c r="FB49" s="466"/>
      <c r="FC49" s="466"/>
      <c r="FD49" s="466"/>
      <c r="FE49" s="466"/>
      <c r="FF49" s="466"/>
      <c r="FG49" s="466"/>
      <c r="FH49" s="466"/>
      <c r="FI49" s="466"/>
      <c r="FJ49" s="466"/>
      <c r="FK49" s="466"/>
      <c r="FL49" s="466"/>
      <c r="FM49" s="466"/>
      <c r="FN49" s="466"/>
      <c r="FO49" s="466"/>
      <c r="FP49" s="466"/>
      <c r="FQ49" s="466"/>
      <c r="FR49" s="466"/>
      <c r="FS49" s="466"/>
      <c r="FT49" s="466"/>
      <c r="FU49" s="466"/>
      <c r="FV49" s="466"/>
      <c r="FW49" s="466"/>
      <c r="FX49" s="466"/>
      <c r="FY49" s="466"/>
      <c r="FZ49" s="466"/>
      <c r="GA49" s="466"/>
      <c r="GB49" s="466"/>
      <c r="GC49" s="466"/>
      <c r="GD49" s="466"/>
      <c r="GE49" s="466"/>
      <c r="GF49" s="466"/>
      <c r="GG49" s="247"/>
      <c r="GH49" s="466"/>
      <c r="GI49" s="466"/>
      <c r="GJ49" s="466"/>
      <c r="GK49" s="466"/>
      <c r="GL49" s="466"/>
      <c r="GM49" s="466"/>
      <c r="GN49" s="466"/>
      <c r="GO49" s="466"/>
      <c r="GP49" s="466"/>
      <c r="GQ49" s="466"/>
      <c r="GR49" s="466"/>
      <c r="GS49" s="466"/>
      <c r="GT49" s="466"/>
      <c r="GU49" s="466"/>
      <c r="GV49" s="466"/>
      <c r="GW49" s="466"/>
      <c r="GX49" s="466"/>
      <c r="GY49" s="466"/>
      <c r="GZ49" s="466"/>
      <c r="HA49" s="466"/>
      <c r="HB49" s="466"/>
      <c r="HC49" s="466"/>
      <c r="HD49" s="466"/>
      <c r="HE49" s="466"/>
      <c r="HF49" s="466"/>
      <c r="HG49" s="466"/>
      <c r="HH49" s="466"/>
      <c r="HI49" s="466"/>
      <c r="HJ49" s="466"/>
      <c r="HK49" s="466"/>
      <c r="HL49" s="466"/>
      <c r="HM49" s="466"/>
      <c r="HN49" s="466"/>
      <c r="HO49" s="466"/>
      <c r="HP49" s="466"/>
      <c r="HQ49" s="466"/>
      <c r="HR49" s="466"/>
      <c r="HS49" s="466"/>
      <c r="HT49" s="466"/>
      <c r="HU49" s="466"/>
      <c r="HV49" s="466"/>
      <c r="HW49" s="466"/>
      <c r="HX49" s="466"/>
      <c r="HY49" s="466"/>
      <c r="HZ49" s="466"/>
      <c r="IA49" s="466"/>
      <c r="IB49" s="466"/>
      <c r="IC49" s="466"/>
      <c r="ID49" s="466"/>
      <c r="IE49" s="466"/>
      <c r="IF49" s="466"/>
      <c r="IG49" s="466"/>
      <c r="IH49" s="466"/>
      <c r="II49" s="466"/>
      <c r="IJ49" s="466"/>
      <c r="IK49" s="466"/>
    </row>
    <row r="50" spans="1:245" ht="15" customHeight="1">
      <c r="A50" s="72"/>
      <c r="B50" s="72"/>
      <c r="C50" s="72"/>
      <c r="D50" s="88"/>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20"/>
      <c r="AK50" s="20"/>
      <c r="AL50" s="20"/>
      <c r="AM50" s="20"/>
      <c r="AN50" s="20"/>
      <c r="AO50" s="20"/>
      <c r="AP50" s="20"/>
      <c r="AQ50" s="20"/>
      <c r="AR50" s="20"/>
      <c r="AS50" s="20"/>
      <c r="AT50" s="20"/>
      <c r="AU50" s="20"/>
      <c r="AV50" s="20"/>
      <c r="AW50" s="20"/>
      <c r="AX50" s="48"/>
      <c r="AY50" s="48"/>
      <c r="AZ50" s="48"/>
      <c r="BA50" s="48"/>
      <c r="BB50" s="50"/>
      <c r="BC50" s="466"/>
      <c r="BD50" s="466"/>
      <c r="BE50" s="466"/>
      <c r="BF50" s="466"/>
      <c r="BG50" s="466"/>
      <c r="BH50" s="466"/>
      <c r="BI50" s="466"/>
      <c r="BJ50" s="466"/>
      <c r="BK50" s="466"/>
      <c r="BL50" s="466"/>
      <c r="BM50" s="466"/>
      <c r="BN50" s="466"/>
      <c r="BO50" s="466"/>
      <c r="BP50" s="466"/>
      <c r="BQ50" s="466"/>
      <c r="BR50" s="466"/>
      <c r="BS50" s="466"/>
      <c r="BT50" s="466"/>
      <c r="BU50" s="466"/>
      <c r="BV50" s="466"/>
      <c r="BW50" s="466"/>
      <c r="BX50" s="466"/>
      <c r="BY50" s="466"/>
      <c r="BZ50" s="466"/>
      <c r="CA50" s="466"/>
      <c r="CB50" s="466"/>
      <c r="CC50" s="466"/>
      <c r="CD50" s="466"/>
      <c r="CE50" s="466"/>
      <c r="CF50" s="466"/>
      <c r="CG50" s="466"/>
      <c r="CH50" s="466"/>
      <c r="CI50" s="466"/>
      <c r="CJ50" s="466"/>
      <c r="CK50" s="466"/>
      <c r="CL50" s="466"/>
      <c r="CM50" s="466"/>
      <c r="CN50" s="466"/>
      <c r="CO50" s="466"/>
      <c r="CP50" s="466"/>
      <c r="CQ50" s="466"/>
      <c r="CR50" s="466"/>
      <c r="CS50" s="466"/>
      <c r="CT50" s="466"/>
      <c r="CU50" s="466"/>
      <c r="CV50" s="466"/>
      <c r="CW50" s="466"/>
      <c r="CX50" s="466"/>
      <c r="CY50" s="466"/>
      <c r="CZ50" s="466"/>
      <c r="DA50" s="466"/>
      <c r="DB50" s="466"/>
      <c r="DC50" s="466"/>
      <c r="DD50" s="466"/>
      <c r="DE50" s="466"/>
      <c r="DF50" s="466"/>
      <c r="DG50" s="466"/>
      <c r="DH50" s="466"/>
      <c r="DI50" s="466"/>
      <c r="DJ50" s="466"/>
      <c r="DK50" s="466"/>
      <c r="DL50" s="466"/>
      <c r="DM50" s="466"/>
      <c r="DN50" s="466"/>
      <c r="DO50" s="466"/>
      <c r="DP50" s="466"/>
      <c r="DQ50" s="466"/>
      <c r="DR50" s="466"/>
      <c r="DS50" s="466"/>
      <c r="DT50" s="466"/>
      <c r="DU50" s="466"/>
      <c r="DV50" s="466"/>
      <c r="DW50" s="466"/>
      <c r="DX50" s="466"/>
      <c r="DY50" s="466"/>
      <c r="DZ50" s="466"/>
      <c r="EA50" s="466"/>
      <c r="EB50" s="466"/>
      <c r="EC50" s="466"/>
      <c r="ED50" s="466"/>
      <c r="EE50" s="466"/>
      <c r="EF50" s="466"/>
      <c r="EG50" s="466"/>
      <c r="EH50" s="466"/>
      <c r="EI50" s="466"/>
      <c r="EJ50" s="466"/>
      <c r="EK50" s="466"/>
      <c r="EL50" s="466"/>
      <c r="EM50" s="466"/>
      <c r="EN50" s="466"/>
      <c r="EO50" s="466"/>
      <c r="EP50" s="466"/>
      <c r="EQ50" s="466"/>
      <c r="ER50" s="466"/>
      <c r="ES50" s="466"/>
      <c r="ET50" s="466"/>
      <c r="EU50" s="466"/>
      <c r="EV50" s="466"/>
      <c r="EW50" s="466"/>
      <c r="EX50" s="466"/>
      <c r="EY50" s="466"/>
      <c r="EZ50" s="466"/>
      <c r="FA50" s="466"/>
      <c r="FB50" s="466"/>
      <c r="FC50" s="466"/>
      <c r="FD50" s="466"/>
      <c r="FE50" s="466"/>
      <c r="FF50" s="466"/>
      <c r="FG50" s="466"/>
      <c r="FH50" s="466"/>
      <c r="FI50" s="466"/>
      <c r="FJ50" s="466"/>
      <c r="FK50" s="466"/>
      <c r="FL50" s="466"/>
      <c r="FM50" s="466"/>
      <c r="FN50" s="466"/>
      <c r="FO50" s="466"/>
      <c r="FP50" s="466"/>
      <c r="FQ50" s="466"/>
      <c r="FR50" s="466"/>
      <c r="FS50" s="466"/>
      <c r="FT50" s="466"/>
      <c r="FU50" s="466"/>
      <c r="FV50" s="466"/>
      <c r="FW50" s="466"/>
      <c r="FX50" s="466"/>
      <c r="FY50" s="466"/>
      <c r="FZ50" s="466"/>
      <c r="GA50" s="466"/>
      <c r="GB50" s="466"/>
      <c r="GC50" s="466"/>
      <c r="GD50" s="466"/>
      <c r="GE50" s="466"/>
      <c r="GF50" s="466"/>
      <c r="GG50" s="247"/>
      <c r="GH50" s="466"/>
      <c r="GI50" s="466"/>
      <c r="GJ50" s="466"/>
      <c r="GK50" s="466"/>
      <c r="GL50" s="466"/>
      <c r="GM50" s="466"/>
      <c r="GN50" s="466"/>
      <c r="GO50" s="466"/>
      <c r="GP50" s="466"/>
      <c r="GQ50" s="466"/>
      <c r="GR50" s="466"/>
      <c r="GS50" s="466"/>
      <c r="GT50" s="466"/>
      <c r="GU50" s="466"/>
      <c r="GV50" s="466"/>
      <c r="GW50" s="466"/>
      <c r="GX50" s="466"/>
      <c r="GY50" s="466"/>
      <c r="GZ50" s="466"/>
      <c r="HA50" s="466"/>
      <c r="HB50" s="466"/>
      <c r="HC50" s="466"/>
      <c r="HD50" s="466"/>
      <c r="HE50" s="466"/>
      <c r="HF50" s="466"/>
      <c r="HG50" s="466"/>
      <c r="HH50" s="466"/>
      <c r="HI50" s="466"/>
      <c r="HJ50" s="466"/>
      <c r="HK50" s="466"/>
      <c r="HL50" s="466"/>
      <c r="HM50" s="466"/>
      <c r="HN50" s="466"/>
      <c r="HO50" s="466"/>
      <c r="HP50" s="466"/>
      <c r="HQ50" s="466"/>
      <c r="HR50" s="466"/>
      <c r="HS50" s="466"/>
      <c r="HT50" s="466"/>
      <c r="HU50" s="466"/>
      <c r="HV50" s="466"/>
      <c r="HW50" s="466"/>
      <c r="HX50" s="466"/>
      <c r="HY50" s="466"/>
      <c r="HZ50" s="466"/>
      <c r="IA50" s="466"/>
      <c r="IB50" s="466"/>
      <c r="IC50" s="466"/>
      <c r="ID50" s="466"/>
      <c r="IE50" s="466"/>
      <c r="IF50" s="466"/>
      <c r="IG50" s="466"/>
      <c r="IH50" s="466"/>
      <c r="II50" s="466"/>
      <c r="IJ50" s="466"/>
      <c r="IK50" s="466"/>
    </row>
    <row r="51" spans="1:245" ht="15" customHeight="1">
      <c r="A51" s="72"/>
      <c r="B51" s="72"/>
      <c r="C51" s="72"/>
      <c r="D51" s="88"/>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20"/>
      <c r="AK51" s="20"/>
      <c r="AL51" s="20"/>
      <c r="AM51" s="20"/>
      <c r="AN51" s="20"/>
      <c r="AO51" s="20"/>
      <c r="AP51" s="20"/>
      <c r="AQ51" s="20"/>
      <c r="AR51" s="20"/>
      <c r="AS51" s="20"/>
      <c r="AT51" s="20"/>
      <c r="AU51" s="20"/>
      <c r="AV51" s="20"/>
      <c r="AW51" s="20"/>
      <c r="AX51" s="48"/>
      <c r="AY51" s="48"/>
      <c r="AZ51" s="48"/>
      <c r="BA51" s="48"/>
      <c r="BB51" s="50"/>
      <c r="BC51" s="466"/>
      <c r="BD51" s="466"/>
      <c r="BE51" s="466"/>
      <c r="BF51" s="466"/>
      <c r="BG51" s="466"/>
      <c r="BH51" s="466"/>
      <c r="BI51" s="466"/>
      <c r="BJ51" s="466"/>
      <c r="BK51" s="466"/>
      <c r="BL51" s="466"/>
      <c r="BM51" s="466"/>
      <c r="BN51" s="466"/>
      <c r="BO51" s="466"/>
      <c r="BP51" s="466"/>
      <c r="BQ51" s="466"/>
      <c r="BR51" s="466"/>
      <c r="BS51" s="466"/>
      <c r="BT51" s="466"/>
      <c r="BU51" s="466"/>
      <c r="BV51" s="466"/>
      <c r="BW51" s="466"/>
      <c r="BX51" s="466"/>
      <c r="BY51" s="466"/>
      <c r="BZ51" s="466"/>
      <c r="CA51" s="466"/>
      <c r="CB51" s="466"/>
      <c r="CC51" s="466"/>
      <c r="CD51" s="466"/>
      <c r="CE51" s="466"/>
      <c r="CF51" s="466"/>
      <c r="CG51" s="466"/>
      <c r="CH51" s="466"/>
      <c r="CI51" s="466"/>
      <c r="CJ51" s="466"/>
      <c r="CK51" s="466"/>
      <c r="CL51" s="466"/>
      <c r="CM51" s="466"/>
      <c r="CN51" s="466"/>
      <c r="CO51" s="466"/>
      <c r="CP51" s="466"/>
      <c r="CQ51" s="466"/>
      <c r="CR51" s="466"/>
      <c r="CS51" s="466"/>
      <c r="CT51" s="466"/>
      <c r="CU51" s="466"/>
      <c r="CV51" s="466"/>
      <c r="CW51" s="466"/>
      <c r="CX51" s="466"/>
      <c r="CY51" s="466"/>
      <c r="CZ51" s="466"/>
      <c r="DA51" s="466"/>
      <c r="DB51" s="466"/>
      <c r="DC51" s="466"/>
      <c r="DD51" s="466"/>
      <c r="DE51" s="466"/>
      <c r="DF51" s="466"/>
      <c r="DG51" s="466"/>
      <c r="DH51" s="466"/>
      <c r="DI51" s="466"/>
      <c r="DJ51" s="466"/>
      <c r="DK51" s="466"/>
      <c r="DL51" s="466"/>
      <c r="DM51" s="466"/>
      <c r="DN51" s="466"/>
      <c r="DO51" s="466"/>
      <c r="DP51" s="466"/>
      <c r="DQ51" s="466"/>
      <c r="DR51" s="466"/>
      <c r="DS51" s="466"/>
      <c r="DT51" s="466"/>
      <c r="DU51" s="466"/>
      <c r="DV51" s="466"/>
      <c r="DW51" s="466"/>
      <c r="DX51" s="466"/>
      <c r="DY51" s="466"/>
      <c r="DZ51" s="466"/>
      <c r="EA51" s="466"/>
      <c r="EB51" s="466"/>
      <c r="EC51" s="466"/>
      <c r="ED51" s="466"/>
      <c r="EE51" s="466"/>
      <c r="EF51" s="466"/>
      <c r="EG51" s="466"/>
      <c r="EH51" s="466"/>
      <c r="EI51" s="466"/>
      <c r="EJ51" s="466"/>
      <c r="EK51" s="466"/>
      <c r="EL51" s="466"/>
      <c r="EM51" s="466"/>
      <c r="EN51" s="466"/>
      <c r="EO51" s="466"/>
      <c r="EP51" s="466"/>
      <c r="EQ51" s="466"/>
      <c r="ER51" s="466"/>
      <c r="ES51" s="466"/>
      <c r="ET51" s="466"/>
      <c r="EU51" s="466"/>
      <c r="EV51" s="466"/>
      <c r="EW51" s="466"/>
      <c r="EX51" s="466"/>
      <c r="EY51" s="466"/>
      <c r="EZ51" s="466"/>
      <c r="FA51" s="466"/>
      <c r="FB51" s="466"/>
      <c r="FC51" s="466"/>
      <c r="FD51" s="466"/>
      <c r="FE51" s="466"/>
      <c r="FF51" s="466"/>
      <c r="FG51" s="466"/>
      <c r="FH51" s="466"/>
      <c r="FI51" s="466"/>
      <c r="FJ51" s="466"/>
      <c r="FK51" s="466"/>
      <c r="FL51" s="466"/>
      <c r="FM51" s="466"/>
      <c r="FN51" s="466"/>
      <c r="FO51" s="466"/>
      <c r="FP51" s="466"/>
      <c r="FQ51" s="466"/>
      <c r="FR51" s="466"/>
      <c r="FS51" s="466"/>
      <c r="FT51" s="466"/>
      <c r="FU51" s="466"/>
      <c r="FV51" s="466"/>
      <c r="FW51" s="466"/>
      <c r="FX51" s="466"/>
      <c r="FY51" s="466"/>
      <c r="FZ51" s="466"/>
      <c r="GA51" s="466"/>
      <c r="GB51" s="466"/>
      <c r="GC51" s="466"/>
      <c r="GD51" s="466"/>
      <c r="GE51" s="466"/>
      <c r="GF51" s="466"/>
      <c r="GG51" s="247"/>
      <c r="GH51" s="466"/>
      <c r="GI51" s="466"/>
      <c r="GJ51" s="466"/>
      <c r="GK51" s="466"/>
      <c r="GL51" s="466"/>
      <c r="GM51" s="466"/>
      <c r="GN51" s="466"/>
      <c r="GO51" s="466"/>
      <c r="GP51" s="466"/>
      <c r="GQ51" s="466"/>
      <c r="GR51" s="466"/>
      <c r="GS51" s="466"/>
      <c r="GT51" s="466"/>
      <c r="GU51" s="466"/>
      <c r="GV51" s="466"/>
      <c r="GW51" s="466"/>
      <c r="GX51" s="466"/>
      <c r="GY51" s="466"/>
      <c r="GZ51" s="466"/>
      <c r="HA51" s="466"/>
      <c r="HB51" s="466"/>
      <c r="HC51" s="466"/>
      <c r="HD51" s="466"/>
      <c r="HE51" s="466"/>
      <c r="HF51" s="466"/>
      <c r="HG51" s="466"/>
      <c r="HH51" s="466"/>
      <c r="HI51" s="466"/>
      <c r="HJ51" s="466"/>
      <c r="HK51" s="466"/>
      <c r="HL51" s="466"/>
      <c r="HM51" s="466"/>
      <c r="HN51" s="466"/>
      <c r="HO51" s="466"/>
      <c r="HP51" s="466"/>
      <c r="HQ51" s="466"/>
      <c r="HR51" s="466"/>
      <c r="HS51" s="466"/>
      <c r="HT51" s="466"/>
      <c r="HU51" s="466"/>
      <c r="HV51" s="466"/>
      <c r="HW51" s="466"/>
      <c r="HX51" s="466"/>
      <c r="HY51" s="466"/>
      <c r="HZ51" s="466"/>
      <c r="IA51" s="466"/>
      <c r="IB51" s="466"/>
      <c r="IC51" s="466"/>
      <c r="ID51" s="466"/>
      <c r="IE51" s="466"/>
      <c r="IF51" s="466"/>
      <c r="IG51" s="466"/>
      <c r="IH51" s="466"/>
      <c r="II51" s="466"/>
      <c r="IJ51" s="466"/>
      <c r="IK51" s="466"/>
    </row>
    <row r="52" spans="1:245" ht="15" customHeight="1">
      <c r="A52" s="72"/>
      <c r="B52" s="72"/>
      <c r="C52" s="72"/>
      <c r="D52" s="88"/>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20"/>
      <c r="AK52" s="20"/>
      <c r="AL52" s="20"/>
      <c r="AM52" s="20"/>
      <c r="AN52" s="20"/>
      <c r="AO52" s="20"/>
      <c r="AP52" s="20"/>
      <c r="AQ52" s="20"/>
      <c r="AR52" s="20"/>
      <c r="AS52" s="20"/>
      <c r="AT52" s="20"/>
      <c r="AU52" s="20"/>
      <c r="AV52" s="20"/>
      <c r="AW52" s="20"/>
      <c r="AX52" s="48"/>
      <c r="AY52" s="48"/>
      <c r="AZ52" s="48"/>
      <c r="BA52" s="48"/>
      <c r="BB52" s="50"/>
      <c r="BC52" s="466"/>
      <c r="BD52" s="466"/>
      <c r="BE52" s="466"/>
      <c r="BF52" s="466"/>
      <c r="BG52" s="466"/>
      <c r="BH52" s="466"/>
      <c r="BI52" s="466"/>
      <c r="BJ52" s="466"/>
      <c r="BK52" s="466"/>
      <c r="BL52" s="466"/>
      <c r="BM52" s="466"/>
      <c r="BN52" s="466"/>
      <c r="BO52" s="466"/>
      <c r="BP52" s="466"/>
      <c r="BQ52" s="466"/>
      <c r="BR52" s="466"/>
      <c r="BS52" s="466"/>
      <c r="BT52" s="466"/>
      <c r="BU52" s="466"/>
      <c r="BV52" s="466"/>
      <c r="BW52" s="466"/>
      <c r="BX52" s="466"/>
      <c r="BY52" s="466"/>
      <c r="BZ52" s="466"/>
      <c r="CA52" s="466"/>
      <c r="CB52" s="466"/>
      <c r="CC52" s="466"/>
      <c r="CD52" s="466"/>
      <c r="CE52" s="466"/>
      <c r="CF52" s="466"/>
      <c r="CG52" s="466"/>
      <c r="CH52" s="466"/>
      <c r="CI52" s="466"/>
      <c r="CJ52" s="466"/>
      <c r="CK52" s="466"/>
      <c r="CL52" s="466"/>
      <c r="CM52" s="466"/>
      <c r="CN52" s="466"/>
      <c r="CO52" s="466"/>
      <c r="CP52" s="466"/>
      <c r="CQ52" s="466"/>
      <c r="CR52" s="466"/>
      <c r="CS52" s="466"/>
      <c r="CT52" s="466"/>
      <c r="CU52" s="466"/>
      <c r="CV52" s="466"/>
      <c r="CW52" s="466"/>
      <c r="CX52" s="466"/>
      <c r="CY52" s="466"/>
      <c r="CZ52" s="466"/>
      <c r="DA52" s="466"/>
      <c r="DB52" s="466"/>
      <c r="DC52" s="466"/>
      <c r="DD52" s="466"/>
      <c r="DE52" s="466"/>
      <c r="DF52" s="466"/>
      <c r="DG52" s="466"/>
      <c r="DH52" s="466"/>
      <c r="DI52" s="466"/>
      <c r="DJ52" s="466"/>
      <c r="DK52" s="466"/>
      <c r="DL52" s="466"/>
      <c r="DM52" s="466"/>
      <c r="DN52" s="466"/>
      <c r="DO52" s="466"/>
      <c r="DP52" s="466"/>
      <c r="DQ52" s="466"/>
      <c r="DR52" s="466"/>
      <c r="DS52" s="466"/>
      <c r="DT52" s="466"/>
      <c r="DU52" s="466"/>
      <c r="DV52" s="466"/>
      <c r="DW52" s="466"/>
      <c r="DX52" s="466"/>
      <c r="DY52" s="466"/>
      <c r="DZ52" s="466"/>
      <c r="EA52" s="466"/>
      <c r="EB52" s="466"/>
      <c r="EC52" s="466"/>
      <c r="ED52" s="466"/>
      <c r="EE52" s="466"/>
      <c r="EF52" s="466"/>
      <c r="EG52" s="466"/>
      <c r="EH52" s="466"/>
      <c r="EI52" s="466"/>
      <c r="EJ52" s="466"/>
      <c r="EK52" s="466"/>
      <c r="EL52" s="466"/>
      <c r="EM52" s="466"/>
      <c r="EN52" s="466"/>
      <c r="EO52" s="466"/>
      <c r="EP52" s="466"/>
      <c r="EQ52" s="466"/>
      <c r="ER52" s="466"/>
      <c r="ES52" s="466"/>
      <c r="ET52" s="466"/>
      <c r="EU52" s="466"/>
      <c r="EV52" s="466"/>
      <c r="EW52" s="466"/>
      <c r="EX52" s="466"/>
      <c r="EY52" s="466"/>
      <c r="EZ52" s="466"/>
      <c r="FA52" s="466"/>
      <c r="FB52" s="466"/>
      <c r="FC52" s="466"/>
      <c r="FD52" s="466"/>
      <c r="FE52" s="466"/>
      <c r="FF52" s="466"/>
      <c r="FG52" s="466"/>
      <c r="FH52" s="466"/>
      <c r="FI52" s="466"/>
      <c r="FJ52" s="466"/>
      <c r="FK52" s="466"/>
      <c r="FL52" s="466"/>
      <c r="FM52" s="466"/>
      <c r="FN52" s="466"/>
      <c r="FO52" s="466"/>
      <c r="FP52" s="466"/>
      <c r="FQ52" s="466"/>
      <c r="FR52" s="466"/>
      <c r="FS52" s="466"/>
      <c r="FT52" s="466"/>
      <c r="FU52" s="466"/>
      <c r="FV52" s="466"/>
      <c r="FW52" s="466"/>
      <c r="FX52" s="466"/>
      <c r="FY52" s="466"/>
      <c r="FZ52" s="466"/>
      <c r="GA52" s="466"/>
      <c r="GB52" s="466"/>
      <c r="GC52" s="466"/>
      <c r="GD52" s="466"/>
      <c r="GE52" s="466"/>
      <c r="GF52" s="466"/>
      <c r="GG52" s="247"/>
      <c r="GH52" s="466"/>
      <c r="GI52" s="466"/>
      <c r="GJ52" s="466"/>
      <c r="GK52" s="466"/>
      <c r="GL52" s="466"/>
      <c r="GM52" s="466"/>
      <c r="GN52" s="466"/>
      <c r="GO52" s="466"/>
      <c r="GP52" s="466"/>
      <c r="GQ52" s="466"/>
      <c r="GR52" s="466"/>
      <c r="GS52" s="466"/>
      <c r="GT52" s="466"/>
      <c r="GU52" s="466"/>
      <c r="GV52" s="466"/>
      <c r="GW52" s="466"/>
      <c r="GX52" s="466"/>
      <c r="GY52" s="466"/>
      <c r="GZ52" s="466"/>
      <c r="HA52" s="466"/>
      <c r="HB52" s="466"/>
      <c r="HC52" s="466"/>
      <c r="HD52" s="466"/>
      <c r="HE52" s="466"/>
      <c r="HF52" s="466"/>
      <c r="HG52" s="466"/>
      <c r="HH52" s="466"/>
      <c r="HI52" s="466"/>
      <c r="HJ52" s="466"/>
      <c r="HK52" s="466"/>
      <c r="HL52" s="466"/>
      <c r="HM52" s="466"/>
      <c r="HN52" s="466"/>
      <c r="HO52" s="466"/>
      <c r="HP52" s="466"/>
      <c r="HQ52" s="466"/>
      <c r="HR52" s="466"/>
      <c r="HS52" s="466"/>
      <c r="HT52" s="466"/>
      <c r="HU52" s="466"/>
      <c r="HV52" s="466"/>
      <c r="HW52" s="466"/>
      <c r="HX52" s="466"/>
      <c r="HY52" s="466"/>
      <c r="HZ52" s="466"/>
      <c r="IA52" s="466"/>
      <c r="IB52" s="466"/>
      <c r="IC52" s="466"/>
      <c r="ID52" s="466"/>
      <c r="IE52" s="466"/>
      <c r="IF52" s="466"/>
      <c r="IG52" s="466"/>
      <c r="IH52" s="466"/>
      <c r="II52" s="466"/>
      <c r="IJ52" s="466"/>
      <c r="IK52" s="466"/>
    </row>
    <row r="53" spans="1:245" ht="15" customHeight="1">
      <c r="A53" s="72"/>
      <c r="B53" s="72"/>
      <c r="C53" s="72"/>
      <c r="D53" s="88"/>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20"/>
      <c r="AK53" s="20"/>
      <c r="AL53" s="20"/>
      <c r="AM53" s="20"/>
      <c r="AN53" s="20"/>
      <c r="AO53" s="20"/>
      <c r="AP53" s="20"/>
      <c r="AQ53" s="20"/>
      <c r="AR53" s="20"/>
      <c r="AS53" s="20"/>
      <c r="AT53" s="20"/>
      <c r="AU53" s="20"/>
      <c r="AV53" s="20"/>
      <c r="AW53" s="20"/>
      <c r="AX53" s="48"/>
      <c r="AY53" s="48"/>
      <c r="AZ53" s="48"/>
      <c r="BA53" s="48"/>
      <c r="BB53" s="50"/>
      <c r="BC53" s="466"/>
      <c r="BD53" s="466"/>
      <c r="BE53" s="466"/>
      <c r="BF53" s="466"/>
      <c r="BG53" s="466"/>
      <c r="BH53" s="466"/>
      <c r="BI53" s="466"/>
      <c r="BJ53" s="466"/>
      <c r="BK53" s="466"/>
      <c r="BL53" s="466"/>
      <c r="BM53" s="466"/>
      <c r="BN53" s="466"/>
      <c r="BO53" s="466"/>
      <c r="BP53" s="466"/>
      <c r="BQ53" s="466"/>
      <c r="BR53" s="466"/>
      <c r="BS53" s="466"/>
      <c r="BT53" s="466"/>
      <c r="BU53" s="466"/>
      <c r="BV53" s="466"/>
      <c r="BW53" s="466"/>
      <c r="BX53" s="466"/>
      <c r="BY53" s="466"/>
      <c r="BZ53" s="466"/>
      <c r="CA53" s="466"/>
      <c r="CB53" s="466"/>
      <c r="CC53" s="466"/>
      <c r="CD53" s="466"/>
      <c r="CE53" s="466"/>
      <c r="CF53" s="466"/>
      <c r="CG53" s="466"/>
      <c r="CH53" s="466"/>
      <c r="CI53" s="466"/>
      <c r="CJ53" s="466"/>
      <c r="CK53" s="466"/>
      <c r="CL53" s="466"/>
      <c r="CM53" s="466"/>
      <c r="CN53" s="466"/>
      <c r="CO53" s="466"/>
      <c r="CP53" s="466"/>
      <c r="CQ53" s="466"/>
      <c r="CR53" s="466"/>
      <c r="CS53" s="466"/>
      <c r="CT53" s="466"/>
      <c r="CU53" s="466"/>
      <c r="CV53" s="466"/>
      <c r="CW53" s="466"/>
      <c r="CX53" s="466"/>
      <c r="CY53" s="466"/>
      <c r="CZ53" s="466"/>
      <c r="DA53" s="466"/>
      <c r="DB53" s="466"/>
      <c r="DC53" s="466"/>
      <c r="DD53" s="466"/>
      <c r="DE53" s="466"/>
      <c r="DF53" s="466"/>
      <c r="DG53" s="466"/>
      <c r="DH53" s="466"/>
      <c r="DI53" s="466"/>
      <c r="DJ53" s="466"/>
      <c r="DK53" s="466"/>
      <c r="DL53" s="466"/>
      <c r="DM53" s="466"/>
      <c r="DN53" s="466"/>
      <c r="DO53" s="466"/>
      <c r="DP53" s="466"/>
      <c r="DQ53" s="466"/>
      <c r="DR53" s="466"/>
      <c r="DS53" s="466"/>
      <c r="DT53" s="466"/>
      <c r="DU53" s="466"/>
      <c r="DV53" s="466"/>
      <c r="DW53" s="466"/>
      <c r="DX53" s="466"/>
      <c r="DY53" s="466"/>
      <c r="DZ53" s="466"/>
      <c r="EA53" s="466"/>
      <c r="EB53" s="466"/>
      <c r="EC53" s="466"/>
      <c r="ED53" s="466"/>
      <c r="EE53" s="466"/>
      <c r="EF53" s="466"/>
      <c r="EG53" s="466"/>
      <c r="EH53" s="466"/>
      <c r="EI53" s="466"/>
      <c r="EJ53" s="466"/>
      <c r="EK53" s="466"/>
      <c r="EL53" s="466"/>
      <c r="EM53" s="466"/>
      <c r="EN53" s="466"/>
      <c r="EO53" s="466"/>
      <c r="EP53" s="466"/>
      <c r="EQ53" s="466"/>
      <c r="ER53" s="466"/>
      <c r="ES53" s="466"/>
      <c r="ET53" s="466"/>
      <c r="EU53" s="466"/>
      <c r="EV53" s="466"/>
      <c r="EW53" s="466"/>
      <c r="EX53" s="466"/>
      <c r="EY53" s="466"/>
      <c r="EZ53" s="466"/>
      <c r="FA53" s="466"/>
      <c r="FB53" s="466"/>
      <c r="FC53" s="466"/>
      <c r="FD53" s="466"/>
      <c r="FE53" s="466"/>
      <c r="FF53" s="466"/>
      <c r="FG53" s="466"/>
      <c r="FH53" s="466"/>
      <c r="FI53" s="466"/>
      <c r="FJ53" s="466"/>
      <c r="FK53" s="466"/>
      <c r="FL53" s="466"/>
      <c r="FM53" s="466"/>
      <c r="FN53" s="466"/>
      <c r="FO53" s="466"/>
      <c r="FP53" s="466"/>
      <c r="FQ53" s="466"/>
      <c r="FR53" s="466"/>
      <c r="FS53" s="466"/>
      <c r="FT53" s="466"/>
      <c r="FU53" s="466"/>
      <c r="FV53" s="466"/>
      <c r="FW53" s="466"/>
      <c r="FX53" s="466"/>
      <c r="FY53" s="466"/>
      <c r="FZ53" s="466"/>
      <c r="GA53" s="466"/>
      <c r="GB53" s="466"/>
      <c r="GC53" s="466"/>
      <c r="GD53" s="466"/>
      <c r="GE53" s="466"/>
      <c r="GF53" s="466"/>
      <c r="GG53" s="247"/>
      <c r="GH53" s="466"/>
      <c r="GI53" s="466"/>
      <c r="GJ53" s="466"/>
      <c r="GK53" s="466"/>
      <c r="GL53" s="466"/>
      <c r="GM53" s="466"/>
      <c r="GN53" s="466"/>
      <c r="GO53" s="466"/>
      <c r="GP53" s="466"/>
      <c r="GQ53" s="466"/>
      <c r="GR53" s="466"/>
      <c r="GS53" s="466"/>
      <c r="GT53" s="466"/>
      <c r="GU53" s="466"/>
      <c r="GV53" s="466"/>
      <c r="GW53" s="466"/>
      <c r="GX53" s="466"/>
      <c r="GY53" s="466"/>
      <c r="GZ53" s="466"/>
      <c r="HA53" s="466"/>
      <c r="HB53" s="466"/>
      <c r="HC53" s="466"/>
      <c r="HD53" s="466"/>
      <c r="HE53" s="466"/>
      <c r="HF53" s="466"/>
      <c r="HG53" s="466"/>
      <c r="HH53" s="466"/>
      <c r="HI53" s="466"/>
      <c r="HJ53" s="466"/>
      <c r="HK53" s="466"/>
      <c r="HL53" s="466"/>
      <c r="HM53" s="466"/>
      <c r="HN53" s="466"/>
      <c r="HO53" s="466"/>
      <c r="HP53" s="466"/>
      <c r="HQ53" s="466"/>
      <c r="HR53" s="466"/>
      <c r="HS53" s="466"/>
      <c r="HT53" s="466"/>
      <c r="HU53" s="466"/>
      <c r="HV53" s="466"/>
      <c r="HW53" s="466"/>
      <c r="HX53" s="466"/>
      <c r="HY53" s="466"/>
      <c r="HZ53" s="466"/>
      <c r="IA53" s="466"/>
      <c r="IB53" s="466"/>
      <c r="IC53" s="466"/>
      <c r="ID53" s="466"/>
      <c r="IE53" s="466"/>
      <c r="IF53" s="466"/>
      <c r="IG53" s="466"/>
      <c r="IH53" s="466"/>
      <c r="II53" s="466"/>
      <c r="IJ53" s="466"/>
      <c r="IK53" s="466"/>
    </row>
    <row r="54" spans="1:245" ht="15" customHeight="1">
      <c r="A54" s="72"/>
      <c r="B54" s="72"/>
      <c r="C54" s="72"/>
      <c r="D54" s="88"/>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20"/>
      <c r="AK54" s="20"/>
      <c r="AL54" s="20"/>
      <c r="AM54" s="20"/>
      <c r="AN54" s="20"/>
      <c r="AO54" s="20"/>
      <c r="AP54" s="20"/>
      <c r="AQ54" s="20"/>
      <c r="AR54" s="20"/>
      <c r="AS54" s="20"/>
      <c r="AT54" s="20"/>
      <c r="AU54" s="20"/>
      <c r="AV54" s="20"/>
      <c r="AW54" s="20"/>
      <c r="AX54" s="48"/>
      <c r="AY54" s="48"/>
      <c r="AZ54" s="48"/>
      <c r="BA54" s="48"/>
      <c r="BB54" s="50"/>
      <c r="BC54" s="466"/>
      <c r="BD54" s="466"/>
      <c r="BE54" s="466"/>
      <c r="BF54" s="466"/>
      <c r="BG54" s="466"/>
      <c r="BH54" s="466"/>
      <c r="BI54" s="466"/>
      <c r="BJ54" s="466"/>
      <c r="BK54" s="466"/>
      <c r="BL54" s="466"/>
      <c r="BM54" s="466"/>
      <c r="BN54" s="466"/>
      <c r="BO54" s="466"/>
      <c r="BP54" s="466"/>
      <c r="BQ54" s="466"/>
      <c r="BR54" s="466"/>
      <c r="BS54" s="466"/>
      <c r="BT54" s="466"/>
      <c r="BU54" s="466"/>
      <c r="BV54" s="466"/>
      <c r="BW54" s="466"/>
      <c r="BX54" s="466"/>
      <c r="BY54" s="466"/>
      <c r="BZ54" s="466"/>
      <c r="CA54" s="466"/>
      <c r="CB54" s="466"/>
      <c r="CC54" s="466"/>
      <c r="CD54" s="466"/>
      <c r="CE54" s="466"/>
      <c r="CF54" s="466"/>
      <c r="CG54" s="466"/>
      <c r="CH54" s="466"/>
      <c r="CI54" s="466"/>
      <c r="CJ54" s="466"/>
      <c r="CK54" s="466"/>
      <c r="CL54" s="466"/>
      <c r="CM54" s="466"/>
      <c r="CN54" s="466"/>
      <c r="CO54" s="466"/>
      <c r="CP54" s="466"/>
      <c r="CQ54" s="466"/>
      <c r="CR54" s="466"/>
      <c r="CS54" s="466"/>
      <c r="CT54" s="466"/>
      <c r="CU54" s="466"/>
      <c r="CV54" s="466"/>
      <c r="CW54" s="466"/>
      <c r="CX54" s="466"/>
      <c r="CY54" s="466"/>
      <c r="CZ54" s="466"/>
      <c r="DA54" s="466"/>
      <c r="DB54" s="466"/>
      <c r="DC54" s="466"/>
      <c r="DD54" s="466"/>
      <c r="DE54" s="466"/>
      <c r="DF54" s="466"/>
      <c r="DG54" s="466"/>
      <c r="DH54" s="466"/>
      <c r="DI54" s="466"/>
      <c r="DJ54" s="466"/>
      <c r="DK54" s="466"/>
      <c r="DL54" s="466"/>
      <c r="DM54" s="466"/>
      <c r="DN54" s="466"/>
      <c r="DO54" s="466"/>
      <c r="DP54" s="466"/>
      <c r="DQ54" s="466"/>
      <c r="DR54" s="466"/>
      <c r="DS54" s="466"/>
      <c r="DT54" s="466"/>
      <c r="DU54" s="466"/>
      <c r="DV54" s="466"/>
      <c r="DW54" s="466"/>
      <c r="DX54" s="466"/>
      <c r="DY54" s="466"/>
      <c r="DZ54" s="466"/>
      <c r="EA54" s="466"/>
      <c r="EB54" s="466"/>
      <c r="EC54" s="466"/>
      <c r="ED54" s="466"/>
      <c r="EE54" s="466"/>
      <c r="EF54" s="466"/>
      <c r="EG54" s="466"/>
      <c r="EH54" s="466"/>
      <c r="EI54" s="466"/>
      <c r="EJ54" s="466"/>
      <c r="EK54" s="466"/>
      <c r="EL54" s="466"/>
      <c r="EM54" s="466"/>
      <c r="EN54" s="466"/>
      <c r="EO54" s="466"/>
      <c r="EP54" s="466"/>
      <c r="EQ54" s="466"/>
      <c r="ER54" s="466"/>
      <c r="ES54" s="466"/>
      <c r="ET54" s="466"/>
      <c r="EU54" s="466"/>
      <c r="EV54" s="466"/>
      <c r="EW54" s="466"/>
      <c r="EX54" s="466"/>
      <c r="EY54" s="466"/>
      <c r="EZ54" s="466"/>
      <c r="FA54" s="466"/>
      <c r="FB54" s="466"/>
      <c r="FC54" s="466"/>
      <c r="FD54" s="466"/>
      <c r="FE54" s="466"/>
      <c r="FF54" s="466"/>
      <c r="FG54" s="466"/>
      <c r="FH54" s="466"/>
      <c r="FI54" s="466"/>
      <c r="FJ54" s="466"/>
      <c r="FK54" s="466"/>
      <c r="FL54" s="466"/>
      <c r="FM54" s="466"/>
      <c r="FN54" s="466"/>
      <c r="FO54" s="466"/>
      <c r="FP54" s="466"/>
      <c r="FQ54" s="466"/>
      <c r="FR54" s="466"/>
      <c r="FS54" s="466"/>
      <c r="FT54" s="466"/>
      <c r="FU54" s="466"/>
      <c r="FV54" s="466"/>
      <c r="FW54" s="466"/>
      <c r="FX54" s="466"/>
      <c r="FY54" s="466"/>
      <c r="FZ54" s="466"/>
      <c r="GA54" s="466"/>
      <c r="GB54" s="466"/>
      <c r="GC54" s="466"/>
      <c r="GD54" s="466"/>
      <c r="GE54" s="466"/>
      <c r="GF54" s="466"/>
      <c r="GG54" s="247"/>
      <c r="GH54" s="466"/>
      <c r="GI54" s="466"/>
      <c r="GJ54" s="466"/>
      <c r="GK54" s="466"/>
      <c r="GL54" s="466"/>
      <c r="GM54" s="466"/>
      <c r="GN54" s="466"/>
      <c r="GO54" s="466"/>
      <c r="GP54" s="466"/>
      <c r="GQ54" s="466"/>
      <c r="GR54" s="466"/>
      <c r="GS54" s="466"/>
      <c r="GT54" s="466"/>
      <c r="GU54" s="466"/>
      <c r="GV54" s="466"/>
      <c r="GW54" s="466"/>
      <c r="GX54" s="466"/>
      <c r="GY54" s="466"/>
      <c r="GZ54" s="466"/>
      <c r="HA54" s="466"/>
      <c r="HB54" s="466"/>
      <c r="HC54" s="466"/>
      <c r="HD54" s="466"/>
      <c r="HE54" s="466"/>
      <c r="HF54" s="466"/>
      <c r="HG54" s="466"/>
      <c r="HH54" s="466"/>
      <c r="HI54" s="466"/>
      <c r="HJ54" s="466"/>
      <c r="HK54" s="466"/>
      <c r="HL54" s="466"/>
      <c r="HM54" s="466"/>
      <c r="HN54" s="466"/>
      <c r="HO54" s="466"/>
      <c r="HP54" s="466"/>
      <c r="HQ54" s="466"/>
      <c r="HR54" s="466"/>
      <c r="HS54" s="466"/>
      <c r="HT54" s="466"/>
      <c r="HU54" s="466"/>
      <c r="HV54" s="466"/>
      <c r="HW54" s="466"/>
      <c r="HX54" s="466"/>
      <c r="HY54" s="466"/>
      <c r="HZ54" s="466"/>
      <c r="IA54" s="466"/>
      <c r="IB54" s="466"/>
      <c r="IC54" s="466"/>
      <c r="ID54" s="466"/>
      <c r="IE54" s="466"/>
      <c r="IF54" s="466"/>
      <c r="IG54" s="466"/>
      <c r="IH54" s="466"/>
      <c r="II54" s="466"/>
      <c r="IJ54" s="466"/>
      <c r="IK54" s="466"/>
    </row>
    <row r="55" spans="1:245" ht="15" customHeight="1">
      <c r="A55" s="72"/>
      <c r="B55" s="72"/>
      <c r="C55" s="72"/>
      <c r="D55" s="88"/>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20"/>
      <c r="AK55" s="20"/>
      <c r="AL55" s="20"/>
      <c r="AM55" s="20"/>
      <c r="AN55" s="20"/>
      <c r="AO55" s="20"/>
      <c r="AP55" s="20"/>
      <c r="AQ55" s="20"/>
      <c r="AR55" s="20"/>
      <c r="AS55" s="20"/>
      <c r="AT55" s="20"/>
      <c r="AU55" s="20"/>
      <c r="AV55" s="20"/>
      <c r="AW55" s="20"/>
      <c r="AX55" s="48"/>
      <c r="AY55" s="48"/>
      <c r="AZ55" s="48"/>
      <c r="BA55" s="48"/>
      <c r="BB55" s="50"/>
      <c r="BC55" s="466"/>
      <c r="BD55" s="466"/>
      <c r="BE55" s="466"/>
      <c r="BF55" s="466"/>
      <c r="BG55" s="466"/>
      <c r="BH55" s="466"/>
      <c r="BI55" s="466"/>
      <c r="BJ55" s="466"/>
      <c r="BK55" s="466"/>
      <c r="BL55" s="466"/>
      <c r="BM55" s="466"/>
      <c r="BN55" s="466"/>
      <c r="BO55" s="466"/>
      <c r="BP55" s="466"/>
      <c r="BQ55" s="466"/>
      <c r="BR55" s="466"/>
      <c r="BS55" s="466"/>
      <c r="BT55" s="466"/>
      <c r="BU55" s="466"/>
      <c r="BV55" s="466"/>
      <c r="BW55" s="466"/>
      <c r="BX55" s="466"/>
      <c r="BY55" s="466"/>
      <c r="BZ55" s="466"/>
      <c r="CA55" s="466"/>
      <c r="CB55" s="466"/>
      <c r="CC55" s="466"/>
      <c r="CD55" s="466"/>
      <c r="CE55" s="466"/>
      <c r="CF55" s="466"/>
      <c r="CG55" s="466"/>
      <c r="CH55" s="466"/>
      <c r="CI55" s="466"/>
      <c r="CJ55" s="466"/>
      <c r="CK55" s="466"/>
      <c r="CL55" s="466"/>
      <c r="CM55" s="466"/>
      <c r="CN55" s="466"/>
      <c r="CO55" s="466"/>
      <c r="CP55" s="466"/>
      <c r="CQ55" s="466"/>
      <c r="CR55" s="466"/>
      <c r="CS55" s="466"/>
      <c r="CT55" s="466"/>
      <c r="CU55" s="466"/>
      <c r="CV55" s="466"/>
      <c r="CW55" s="466"/>
      <c r="CX55" s="466"/>
      <c r="CY55" s="466"/>
      <c r="CZ55" s="466"/>
      <c r="DA55" s="466"/>
      <c r="DB55" s="466"/>
      <c r="DC55" s="466"/>
      <c r="DD55" s="466"/>
      <c r="DE55" s="466"/>
      <c r="DF55" s="466"/>
      <c r="DG55" s="466"/>
      <c r="DH55" s="466"/>
      <c r="DI55" s="466"/>
      <c r="DJ55" s="466"/>
      <c r="DK55" s="466"/>
      <c r="DL55" s="466"/>
      <c r="DM55" s="466"/>
      <c r="DN55" s="466"/>
      <c r="DO55" s="466"/>
      <c r="DP55" s="466"/>
      <c r="DQ55" s="466"/>
      <c r="DR55" s="466"/>
      <c r="DS55" s="466"/>
      <c r="DT55" s="466"/>
      <c r="DU55" s="466"/>
      <c r="DV55" s="466"/>
      <c r="DW55" s="466"/>
      <c r="DX55" s="466"/>
      <c r="DY55" s="466"/>
      <c r="DZ55" s="466"/>
      <c r="EA55" s="466"/>
      <c r="EB55" s="466"/>
      <c r="EC55" s="466"/>
      <c r="ED55" s="466"/>
      <c r="EE55" s="466"/>
      <c r="EF55" s="466"/>
      <c r="EG55" s="466"/>
      <c r="EH55" s="466"/>
      <c r="EI55" s="466"/>
      <c r="EJ55" s="466"/>
      <c r="EK55" s="466"/>
      <c r="EL55" s="466"/>
      <c r="EM55" s="466"/>
      <c r="EN55" s="466"/>
      <c r="EO55" s="466"/>
      <c r="EP55" s="466"/>
      <c r="EQ55" s="466"/>
      <c r="ER55" s="466"/>
      <c r="ES55" s="466"/>
      <c r="ET55" s="466"/>
      <c r="EU55" s="466"/>
      <c r="EV55" s="466"/>
      <c r="EW55" s="466"/>
      <c r="EX55" s="466"/>
      <c r="EY55" s="466"/>
      <c r="EZ55" s="466"/>
      <c r="FA55" s="466"/>
      <c r="FB55" s="466"/>
      <c r="FC55" s="466"/>
      <c r="FD55" s="466"/>
      <c r="FE55" s="466"/>
      <c r="FF55" s="466"/>
      <c r="FG55" s="466"/>
      <c r="FH55" s="466"/>
      <c r="FI55" s="466"/>
      <c r="FJ55" s="466"/>
      <c r="FK55" s="466"/>
      <c r="FL55" s="466"/>
      <c r="FM55" s="466"/>
      <c r="FN55" s="466"/>
      <c r="FO55" s="466"/>
      <c r="FP55" s="466"/>
      <c r="FQ55" s="466"/>
      <c r="FR55" s="466"/>
      <c r="FS55" s="466"/>
      <c r="FT55" s="466"/>
      <c r="FU55" s="466"/>
      <c r="FV55" s="466"/>
      <c r="FW55" s="466"/>
      <c r="FX55" s="466"/>
      <c r="FY55" s="466"/>
      <c r="FZ55" s="466"/>
      <c r="GA55" s="466"/>
      <c r="GB55" s="466"/>
      <c r="GC55" s="466"/>
      <c r="GD55" s="466"/>
      <c r="GE55" s="466"/>
      <c r="GF55" s="466"/>
      <c r="GG55" s="247"/>
      <c r="GH55" s="466"/>
      <c r="GI55" s="466"/>
      <c r="GJ55" s="466"/>
      <c r="GK55" s="466"/>
      <c r="GL55" s="466"/>
      <c r="GM55" s="466"/>
      <c r="GN55" s="466"/>
      <c r="GO55" s="466"/>
      <c r="GP55" s="466"/>
      <c r="GQ55" s="466"/>
      <c r="GR55" s="466"/>
      <c r="GS55" s="466"/>
      <c r="GT55" s="466"/>
      <c r="GU55" s="466"/>
      <c r="GV55" s="466"/>
      <c r="GW55" s="466"/>
      <c r="GX55" s="466"/>
      <c r="GY55" s="466"/>
      <c r="GZ55" s="466"/>
      <c r="HA55" s="466"/>
      <c r="HB55" s="466"/>
      <c r="HC55" s="466"/>
      <c r="HD55" s="466"/>
      <c r="HE55" s="466"/>
      <c r="HF55" s="466"/>
      <c r="HG55" s="466"/>
      <c r="HH55" s="466"/>
      <c r="HI55" s="466"/>
      <c r="HJ55" s="466"/>
      <c r="HK55" s="466"/>
      <c r="HL55" s="466"/>
      <c r="HM55" s="466"/>
      <c r="HN55" s="466"/>
      <c r="HO55" s="466"/>
      <c r="HP55" s="466"/>
      <c r="HQ55" s="466"/>
      <c r="HR55" s="466"/>
      <c r="HS55" s="466"/>
      <c r="HT55" s="466"/>
      <c r="HU55" s="466"/>
      <c r="HV55" s="466"/>
      <c r="HW55" s="466"/>
      <c r="HX55" s="466"/>
      <c r="HY55" s="466"/>
      <c r="HZ55" s="466"/>
      <c r="IA55" s="466"/>
      <c r="IB55" s="466"/>
      <c r="IC55" s="466"/>
      <c r="ID55" s="466"/>
      <c r="IE55" s="466"/>
      <c r="IF55" s="466"/>
      <c r="IG55" s="466"/>
      <c r="IH55" s="466"/>
      <c r="II55" s="466"/>
      <c r="IJ55" s="466"/>
      <c r="IK55" s="466"/>
    </row>
    <row r="56" spans="1:245" ht="15" customHeight="1">
      <c r="A56" s="72"/>
      <c r="B56" s="72"/>
      <c r="C56" s="72"/>
      <c r="D56" s="88"/>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20"/>
      <c r="AK56" s="20"/>
      <c r="AL56" s="20"/>
      <c r="AM56" s="20"/>
      <c r="AN56" s="20"/>
      <c r="AO56" s="20"/>
      <c r="AP56" s="20"/>
      <c r="AQ56" s="20"/>
      <c r="AR56" s="20"/>
      <c r="AS56" s="20"/>
      <c r="AT56" s="20"/>
      <c r="AU56" s="20"/>
      <c r="AV56" s="20"/>
      <c r="AW56" s="20"/>
      <c r="AX56" s="48"/>
      <c r="AY56" s="48"/>
      <c r="AZ56" s="48"/>
      <c r="BA56" s="48"/>
      <c r="BB56" s="50"/>
      <c r="BC56" s="466"/>
      <c r="BD56" s="466"/>
      <c r="BE56" s="466"/>
      <c r="BF56" s="466"/>
      <c r="BG56" s="466"/>
      <c r="BH56" s="466"/>
      <c r="BI56" s="466"/>
      <c r="BJ56" s="466"/>
      <c r="BK56" s="466"/>
      <c r="BL56" s="466"/>
      <c r="BM56" s="466"/>
      <c r="BN56" s="466"/>
      <c r="BO56" s="466"/>
      <c r="BP56" s="466"/>
      <c r="BQ56" s="466"/>
      <c r="BR56" s="466"/>
      <c r="BS56" s="466"/>
      <c r="BT56" s="466"/>
      <c r="BU56" s="466"/>
      <c r="BV56" s="466"/>
      <c r="BW56" s="466"/>
      <c r="BX56" s="466"/>
      <c r="BY56" s="466"/>
      <c r="BZ56" s="466"/>
      <c r="CA56" s="466"/>
      <c r="CB56" s="466"/>
      <c r="CC56" s="466"/>
      <c r="CD56" s="466"/>
      <c r="CE56" s="466"/>
      <c r="CF56" s="466"/>
      <c r="CG56" s="466"/>
      <c r="CH56" s="466"/>
      <c r="CI56" s="466"/>
      <c r="CJ56" s="466"/>
      <c r="CK56" s="466"/>
      <c r="CL56" s="466"/>
      <c r="CM56" s="466"/>
      <c r="CN56" s="466"/>
      <c r="CO56" s="466"/>
      <c r="CP56" s="466"/>
      <c r="CQ56" s="466"/>
      <c r="CR56" s="466"/>
      <c r="CS56" s="466"/>
      <c r="CT56" s="466"/>
      <c r="CU56" s="466"/>
      <c r="CV56" s="466"/>
      <c r="CW56" s="466"/>
      <c r="CX56" s="466"/>
      <c r="CY56" s="466"/>
      <c r="CZ56" s="466"/>
      <c r="DA56" s="466"/>
      <c r="DB56" s="466"/>
      <c r="DC56" s="466"/>
      <c r="DD56" s="466"/>
      <c r="DE56" s="466"/>
      <c r="DF56" s="466"/>
      <c r="DG56" s="466"/>
      <c r="DH56" s="466"/>
      <c r="DI56" s="466"/>
      <c r="DJ56" s="466"/>
      <c r="DK56" s="466"/>
      <c r="DL56" s="466"/>
      <c r="DM56" s="466"/>
      <c r="DN56" s="466"/>
      <c r="DO56" s="466"/>
      <c r="DP56" s="466"/>
      <c r="DQ56" s="466"/>
      <c r="DR56" s="466"/>
      <c r="DS56" s="466"/>
      <c r="DT56" s="466"/>
      <c r="DU56" s="466"/>
      <c r="DV56" s="466"/>
      <c r="DW56" s="466"/>
      <c r="DX56" s="466"/>
      <c r="DY56" s="466"/>
      <c r="DZ56" s="466"/>
      <c r="EA56" s="466"/>
      <c r="EB56" s="466"/>
      <c r="EC56" s="466"/>
      <c r="ED56" s="466"/>
      <c r="EE56" s="466"/>
      <c r="EF56" s="466"/>
      <c r="EG56" s="466"/>
      <c r="EH56" s="466"/>
      <c r="EI56" s="466"/>
      <c r="EJ56" s="466"/>
      <c r="EK56" s="466"/>
      <c r="EL56" s="466"/>
      <c r="EM56" s="466"/>
      <c r="EN56" s="466"/>
      <c r="EO56" s="466"/>
      <c r="EP56" s="466"/>
      <c r="EQ56" s="466"/>
      <c r="ER56" s="466"/>
      <c r="ES56" s="466"/>
      <c r="ET56" s="466"/>
      <c r="EU56" s="466"/>
      <c r="EV56" s="466"/>
      <c r="EW56" s="466"/>
      <c r="EX56" s="466"/>
      <c r="EY56" s="466"/>
      <c r="EZ56" s="466"/>
      <c r="FA56" s="466"/>
      <c r="FB56" s="466"/>
      <c r="FC56" s="466"/>
      <c r="FD56" s="466"/>
      <c r="FE56" s="466"/>
      <c r="FF56" s="466"/>
      <c r="FG56" s="466"/>
      <c r="FH56" s="466"/>
      <c r="FI56" s="466"/>
      <c r="FJ56" s="466"/>
      <c r="FK56" s="466"/>
      <c r="FL56" s="466"/>
      <c r="FM56" s="466"/>
      <c r="FN56" s="466"/>
      <c r="FO56" s="466"/>
      <c r="FP56" s="466"/>
      <c r="FQ56" s="466"/>
      <c r="FR56" s="466"/>
      <c r="FS56" s="466"/>
      <c r="FT56" s="466"/>
      <c r="FU56" s="466"/>
      <c r="FV56" s="466"/>
      <c r="FW56" s="466"/>
      <c r="FX56" s="466"/>
      <c r="FY56" s="466"/>
      <c r="FZ56" s="466"/>
      <c r="GA56" s="466"/>
      <c r="GB56" s="466"/>
      <c r="GC56" s="466"/>
      <c r="GD56" s="466"/>
      <c r="GE56" s="466"/>
      <c r="GF56" s="466"/>
      <c r="GG56" s="247"/>
      <c r="GH56" s="466"/>
      <c r="GI56" s="466"/>
      <c r="GJ56" s="466"/>
      <c r="GK56" s="466"/>
      <c r="GL56" s="466"/>
      <c r="GM56" s="466"/>
      <c r="GN56" s="466"/>
      <c r="GO56" s="466"/>
      <c r="GP56" s="466"/>
      <c r="GQ56" s="466"/>
      <c r="GR56" s="466"/>
      <c r="GS56" s="466"/>
      <c r="GT56" s="466"/>
      <c r="GU56" s="466"/>
      <c r="GV56" s="466"/>
      <c r="GW56" s="466"/>
      <c r="GX56" s="466"/>
      <c r="GY56" s="466"/>
      <c r="GZ56" s="466"/>
      <c r="HA56" s="466"/>
      <c r="HB56" s="466"/>
      <c r="HC56" s="466"/>
      <c r="HD56" s="466"/>
      <c r="HE56" s="466"/>
      <c r="HF56" s="466"/>
      <c r="HG56" s="466"/>
      <c r="HH56" s="466"/>
      <c r="HI56" s="466"/>
      <c r="HJ56" s="466"/>
      <c r="HK56" s="466"/>
      <c r="HL56" s="466"/>
      <c r="HM56" s="466"/>
      <c r="HN56" s="466"/>
      <c r="HO56" s="466"/>
      <c r="HP56" s="466"/>
      <c r="HQ56" s="466"/>
      <c r="HR56" s="466"/>
      <c r="HS56" s="466"/>
      <c r="HT56" s="466"/>
      <c r="HU56" s="466"/>
      <c r="HV56" s="466"/>
      <c r="HW56" s="466"/>
      <c r="HX56" s="466"/>
      <c r="HY56" s="466"/>
      <c r="HZ56" s="466"/>
      <c r="IA56" s="466"/>
      <c r="IB56" s="466"/>
      <c r="IC56" s="466"/>
      <c r="ID56" s="466"/>
      <c r="IE56" s="466"/>
      <c r="IF56" s="466"/>
      <c r="IG56" s="466"/>
      <c r="IH56" s="466"/>
      <c r="II56" s="466"/>
      <c r="IJ56" s="466"/>
      <c r="IK56" s="466"/>
    </row>
    <row r="57" spans="1:245" ht="15" customHeight="1">
      <c r="A57" s="72"/>
      <c r="B57" s="72"/>
      <c r="C57" s="72"/>
      <c r="D57" s="88"/>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20"/>
      <c r="AK57" s="20"/>
      <c r="AL57" s="20"/>
      <c r="AM57" s="20"/>
      <c r="AN57" s="20"/>
      <c r="AO57" s="20"/>
      <c r="AP57" s="20"/>
      <c r="AQ57" s="20"/>
      <c r="AR57" s="20"/>
      <c r="AS57" s="20"/>
      <c r="AT57" s="20"/>
      <c r="AU57" s="20"/>
      <c r="AV57" s="20"/>
      <c r="AW57" s="20"/>
      <c r="AX57" s="48"/>
      <c r="AY57" s="48"/>
      <c r="AZ57" s="48"/>
      <c r="BA57" s="48"/>
      <c r="BB57" s="50"/>
      <c r="BC57" s="466"/>
      <c r="BD57" s="466"/>
      <c r="BE57" s="466"/>
      <c r="BF57" s="466"/>
      <c r="BG57" s="466"/>
      <c r="BH57" s="466"/>
      <c r="BI57" s="466"/>
      <c r="BJ57" s="466"/>
      <c r="BK57" s="466"/>
      <c r="BL57" s="466"/>
      <c r="BM57" s="466"/>
      <c r="BN57" s="466"/>
      <c r="BO57" s="466"/>
      <c r="BP57" s="466"/>
      <c r="BQ57" s="466"/>
      <c r="BR57" s="466"/>
      <c r="BS57" s="466"/>
      <c r="BT57" s="466"/>
      <c r="BU57" s="466"/>
      <c r="BV57" s="466"/>
      <c r="BW57" s="466"/>
      <c r="BX57" s="466"/>
      <c r="BY57" s="466"/>
      <c r="BZ57" s="466"/>
      <c r="CA57" s="466"/>
      <c r="CB57" s="466"/>
      <c r="CC57" s="466"/>
      <c r="CD57" s="466"/>
      <c r="CE57" s="466"/>
      <c r="CF57" s="466"/>
      <c r="CG57" s="466"/>
      <c r="CH57" s="466"/>
      <c r="CI57" s="466"/>
      <c r="CJ57" s="466"/>
      <c r="CK57" s="466"/>
      <c r="CL57" s="466"/>
      <c r="CM57" s="466"/>
      <c r="CN57" s="466"/>
      <c r="CO57" s="466"/>
      <c r="CP57" s="466"/>
      <c r="CQ57" s="466"/>
      <c r="CR57" s="466"/>
      <c r="CS57" s="466"/>
      <c r="CT57" s="466"/>
      <c r="CU57" s="466"/>
      <c r="CV57" s="466"/>
      <c r="CW57" s="466"/>
      <c r="CX57" s="466"/>
      <c r="CY57" s="466"/>
      <c r="CZ57" s="466"/>
      <c r="DA57" s="466"/>
      <c r="DB57" s="466"/>
      <c r="DC57" s="466"/>
      <c r="DD57" s="466"/>
      <c r="DE57" s="466"/>
      <c r="DF57" s="466"/>
      <c r="DG57" s="466"/>
      <c r="DH57" s="466"/>
      <c r="DI57" s="466"/>
      <c r="DJ57" s="466"/>
      <c r="DK57" s="466"/>
      <c r="DL57" s="466"/>
      <c r="DM57" s="466"/>
      <c r="DN57" s="466"/>
      <c r="DO57" s="466"/>
      <c r="DP57" s="466"/>
      <c r="DQ57" s="466"/>
      <c r="DR57" s="466"/>
      <c r="DS57" s="466"/>
      <c r="DT57" s="466"/>
      <c r="DU57" s="466"/>
      <c r="DV57" s="466"/>
      <c r="DW57" s="466"/>
      <c r="DX57" s="466"/>
      <c r="DY57" s="466"/>
      <c r="DZ57" s="466"/>
      <c r="EA57" s="466"/>
      <c r="EB57" s="466"/>
      <c r="EC57" s="466"/>
      <c r="ED57" s="466"/>
      <c r="EE57" s="466"/>
      <c r="EF57" s="466"/>
      <c r="EG57" s="466"/>
      <c r="EH57" s="466"/>
      <c r="EI57" s="466"/>
      <c r="EJ57" s="466"/>
      <c r="EK57" s="466"/>
      <c r="EL57" s="466"/>
      <c r="EM57" s="466"/>
      <c r="EN57" s="466"/>
      <c r="EO57" s="466"/>
      <c r="EP57" s="466"/>
      <c r="EQ57" s="466"/>
      <c r="ER57" s="466"/>
      <c r="ES57" s="466"/>
      <c r="ET57" s="466"/>
      <c r="EU57" s="466"/>
      <c r="EV57" s="466"/>
      <c r="EW57" s="466"/>
      <c r="EX57" s="466"/>
      <c r="EY57" s="466"/>
      <c r="EZ57" s="466"/>
      <c r="FA57" s="466"/>
      <c r="FB57" s="466"/>
      <c r="FC57" s="466"/>
      <c r="FD57" s="466"/>
      <c r="FE57" s="466"/>
      <c r="FF57" s="466"/>
      <c r="FG57" s="466"/>
      <c r="FH57" s="466"/>
      <c r="FI57" s="466"/>
      <c r="FJ57" s="466"/>
      <c r="FK57" s="466"/>
      <c r="FL57" s="466"/>
      <c r="FM57" s="466"/>
      <c r="FN57" s="466"/>
      <c r="FO57" s="466"/>
      <c r="FP57" s="466"/>
      <c r="FQ57" s="466"/>
      <c r="FR57" s="466"/>
      <c r="FS57" s="466"/>
      <c r="FT57" s="466"/>
      <c r="FU57" s="466"/>
      <c r="FV57" s="466"/>
      <c r="FW57" s="466"/>
      <c r="FX57" s="466"/>
      <c r="FY57" s="466"/>
      <c r="FZ57" s="466"/>
      <c r="GA57" s="466"/>
      <c r="GB57" s="466"/>
      <c r="GC57" s="466"/>
      <c r="GD57" s="466"/>
      <c r="GE57" s="466"/>
      <c r="GF57" s="466"/>
      <c r="GG57" s="247"/>
      <c r="GH57" s="466"/>
      <c r="GI57" s="466"/>
      <c r="GJ57" s="466"/>
      <c r="GK57" s="466"/>
      <c r="GL57" s="466"/>
      <c r="GM57" s="466"/>
      <c r="GN57" s="466"/>
      <c r="GO57" s="466"/>
      <c r="GP57" s="466"/>
      <c r="GQ57" s="466"/>
      <c r="GR57" s="466"/>
      <c r="GS57" s="466"/>
      <c r="GT57" s="466"/>
      <c r="GU57" s="466"/>
      <c r="GV57" s="466"/>
      <c r="GW57" s="466"/>
      <c r="GX57" s="466"/>
      <c r="GY57" s="466"/>
      <c r="GZ57" s="466"/>
      <c r="HA57" s="466"/>
      <c r="HB57" s="466"/>
      <c r="HC57" s="466"/>
      <c r="HD57" s="466"/>
      <c r="HE57" s="466"/>
      <c r="HF57" s="466"/>
      <c r="HG57" s="466"/>
      <c r="HH57" s="466"/>
      <c r="HI57" s="466"/>
      <c r="HJ57" s="466"/>
      <c r="HK57" s="466"/>
      <c r="HL57" s="466"/>
      <c r="HM57" s="466"/>
      <c r="HN57" s="466"/>
      <c r="HO57" s="466"/>
      <c r="HP57" s="466"/>
      <c r="HQ57" s="466"/>
      <c r="HR57" s="466"/>
      <c r="HS57" s="466"/>
      <c r="HT57" s="466"/>
      <c r="HU57" s="466"/>
      <c r="HV57" s="466"/>
      <c r="HW57" s="466"/>
      <c r="HX57" s="466"/>
      <c r="HY57" s="466"/>
      <c r="HZ57" s="466"/>
      <c r="IA57" s="466"/>
      <c r="IB57" s="466"/>
      <c r="IC57" s="466"/>
      <c r="ID57" s="466"/>
      <c r="IE57" s="466"/>
      <c r="IF57" s="466"/>
      <c r="IG57" s="466"/>
      <c r="IH57" s="466"/>
      <c r="II57" s="466"/>
      <c r="IJ57" s="466"/>
      <c r="IK57" s="466"/>
    </row>
    <row r="58" spans="1:245" ht="15" customHeight="1">
      <c r="A58" s="72"/>
      <c r="B58" s="72"/>
      <c r="C58" s="72"/>
      <c r="D58" s="88"/>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20"/>
      <c r="AK58" s="20"/>
      <c r="AL58" s="20"/>
      <c r="AM58" s="20"/>
      <c r="AN58" s="20"/>
      <c r="AO58" s="20"/>
      <c r="AP58" s="20"/>
      <c r="AQ58" s="20"/>
      <c r="AR58" s="20"/>
      <c r="AS58" s="20"/>
      <c r="AT58" s="20"/>
      <c r="AU58" s="20"/>
      <c r="AV58" s="20"/>
      <c r="AW58" s="20"/>
      <c r="AX58" s="48"/>
      <c r="AY58" s="48"/>
      <c r="AZ58" s="48"/>
      <c r="BA58" s="48"/>
      <c r="BB58" s="50"/>
      <c r="BC58" s="466"/>
      <c r="BD58" s="466"/>
      <c r="BE58" s="466"/>
      <c r="BF58" s="466"/>
      <c r="BG58" s="466"/>
      <c r="BH58" s="466"/>
      <c r="BI58" s="466"/>
      <c r="BJ58" s="466"/>
      <c r="BK58" s="466"/>
      <c r="BL58" s="466"/>
      <c r="BM58" s="466"/>
      <c r="BN58" s="466"/>
      <c r="BO58" s="466"/>
      <c r="BP58" s="466"/>
      <c r="BQ58" s="466"/>
      <c r="BR58" s="466"/>
      <c r="BS58" s="466"/>
      <c r="BT58" s="466"/>
      <c r="BU58" s="466"/>
      <c r="BV58" s="466"/>
      <c r="BW58" s="466"/>
      <c r="BX58" s="466"/>
      <c r="BY58" s="466"/>
      <c r="BZ58" s="466"/>
      <c r="CA58" s="466"/>
      <c r="CB58" s="466"/>
      <c r="CC58" s="466"/>
      <c r="CD58" s="466"/>
      <c r="CE58" s="466"/>
      <c r="CF58" s="466"/>
      <c r="CG58" s="466"/>
      <c r="CH58" s="466"/>
      <c r="CI58" s="466"/>
      <c r="CJ58" s="466"/>
      <c r="CK58" s="466"/>
      <c r="CL58" s="466"/>
      <c r="CM58" s="466"/>
      <c r="CN58" s="466"/>
      <c r="CO58" s="466"/>
      <c r="CP58" s="466"/>
      <c r="CQ58" s="466"/>
      <c r="CR58" s="466"/>
      <c r="CS58" s="466"/>
      <c r="CT58" s="466"/>
      <c r="CU58" s="466"/>
      <c r="CV58" s="466"/>
      <c r="CW58" s="466"/>
      <c r="CX58" s="466"/>
      <c r="CY58" s="466"/>
      <c r="CZ58" s="466"/>
      <c r="DA58" s="466"/>
      <c r="DB58" s="466"/>
      <c r="DC58" s="466"/>
      <c r="DD58" s="466"/>
      <c r="DE58" s="466"/>
      <c r="DF58" s="466"/>
      <c r="DG58" s="466"/>
      <c r="DH58" s="466"/>
      <c r="DI58" s="466"/>
      <c r="DJ58" s="466"/>
      <c r="DK58" s="466"/>
      <c r="DL58" s="466"/>
      <c r="DM58" s="466"/>
      <c r="DN58" s="466"/>
      <c r="DO58" s="466"/>
      <c r="DP58" s="466"/>
      <c r="DQ58" s="466"/>
      <c r="DR58" s="466"/>
      <c r="DS58" s="466"/>
      <c r="DT58" s="466"/>
      <c r="DU58" s="466"/>
      <c r="DV58" s="466"/>
      <c r="DW58" s="466"/>
      <c r="DX58" s="466"/>
      <c r="DY58" s="466"/>
      <c r="DZ58" s="466"/>
      <c r="EA58" s="466"/>
      <c r="EB58" s="466"/>
      <c r="EC58" s="466"/>
      <c r="ED58" s="466"/>
      <c r="EE58" s="466"/>
      <c r="EF58" s="466"/>
      <c r="EG58" s="466"/>
      <c r="EH58" s="466"/>
      <c r="EI58" s="466"/>
      <c r="EJ58" s="466"/>
      <c r="EK58" s="466"/>
      <c r="EL58" s="466"/>
      <c r="EM58" s="466"/>
      <c r="EN58" s="466"/>
      <c r="EO58" s="466"/>
      <c r="EP58" s="466"/>
      <c r="EQ58" s="466"/>
      <c r="ER58" s="466"/>
      <c r="ES58" s="466"/>
      <c r="ET58" s="466"/>
      <c r="EU58" s="466"/>
      <c r="EV58" s="466"/>
      <c r="EW58" s="466"/>
      <c r="EX58" s="466"/>
      <c r="EY58" s="466"/>
      <c r="EZ58" s="466"/>
      <c r="FA58" s="466"/>
      <c r="FB58" s="466"/>
      <c r="FC58" s="466"/>
      <c r="FD58" s="466"/>
      <c r="FE58" s="466"/>
      <c r="FF58" s="466"/>
      <c r="FG58" s="466"/>
      <c r="FH58" s="466"/>
      <c r="FI58" s="466"/>
      <c r="FJ58" s="466"/>
      <c r="FK58" s="466"/>
      <c r="FL58" s="466"/>
      <c r="FM58" s="466"/>
      <c r="FN58" s="466"/>
      <c r="FO58" s="466"/>
      <c r="FP58" s="466"/>
      <c r="FQ58" s="466"/>
      <c r="FR58" s="466"/>
      <c r="FS58" s="466"/>
      <c r="FT58" s="466"/>
      <c r="FU58" s="466"/>
      <c r="FV58" s="466"/>
      <c r="FW58" s="466"/>
      <c r="FX58" s="466"/>
      <c r="FY58" s="466"/>
      <c r="FZ58" s="466"/>
      <c r="GA58" s="466"/>
      <c r="GB58" s="466"/>
      <c r="GC58" s="466"/>
      <c r="GD58" s="466"/>
      <c r="GE58" s="466"/>
      <c r="GF58" s="466"/>
      <c r="GG58" s="247"/>
      <c r="GH58" s="466"/>
      <c r="GI58" s="466"/>
      <c r="GJ58" s="466"/>
      <c r="GK58" s="466"/>
      <c r="GL58" s="466"/>
      <c r="GM58" s="466"/>
      <c r="GN58" s="466"/>
      <c r="GO58" s="466"/>
      <c r="GP58" s="466"/>
      <c r="GQ58" s="466"/>
      <c r="GR58" s="466"/>
      <c r="GS58" s="466"/>
      <c r="GT58" s="466"/>
      <c r="GU58" s="466"/>
      <c r="GV58" s="466"/>
      <c r="GW58" s="466"/>
      <c r="GX58" s="466"/>
      <c r="GY58" s="466"/>
      <c r="GZ58" s="466"/>
      <c r="HA58" s="466"/>
      <c r="HB58" s="466"/>
      <c r="HC58" s="466"/>
      <c r="HD58" s="466"/>
      <c r="HE58" s="466"/>
      <c r="HF58" s="466"/>
      <c r="HG58" s="466"/>
      <c r="HH58" s="466"/>
      <c r="HI58" s="466"/>
      <c r="HJ58" s="466"/>
      <c r="HK58" s="466"/>
      <c r="HL58" s="466"/>
      <c r="HM58" s="466"/>
      <c r="HN58" s="466"/>
      <c r="HO58" s="466"/>
      <c r="HP58" s="466"/>
      <c r="HQ58" s="466"/>
      <c r="HR58" s="466"/>
      <c r="HS58" s="466"/>
      <c r="HT58" s="466"/>
      <c r="HU58" s="466"/>
      <c r="HV58" s="466"/>
      <c r="HW58" s="466"/>
      <c r="HX58" s="466"/>
      <c r="HY58" s="466"/>
      <c r="HZ58" s="466"/>
      <c r="IA58" s="466"/>
      <c r="IB58" s="466"/>
      <c r="IC58" s="466"/>
      <c r="ID58" s="466"/>
      <c r="IE58" s="466"/>
      <c r="IF58" s="466"/>
      <c r="IG58" s="466"/>
      <c r="IH58" s="466"/>
      <c r="II58" s="466"/>
      <c r="IJ58" s="466"/>
      <c r="IK58" s="466"/>
    </row>
    <row r="59" spans="1:245" ht="15" customHeight="1">
      <c r="A59" s="72"/>
      <c r="B59" s="72"/>
      <c r="C59" s="72"/>
      <c r="D59" s="88"/>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20"/>
      <c r="AK59" s="20"/>
      <c r="AL59" s="20"/>
      <c r="AM59" s="20"/>
      <c r="AN59" s="20"/>
      <c r="AO59" s="20"/>
      <c r="AP59" s="20"/>
      <c r="AQ59" s="20"/>
      <c r="AR59" s="20"/>
      <c r="AS59" s="20"/>
      <c r="AT59" s="20"/>
      <c r="AU59" s="20"/>
      <c r="AV59" s="20"/>
      <c r="AW59" s="20"/>
      <c r="AX59" s="48"/>
      <c r="AY59" s="48"/>
      <c r="AZ59" s="48"/>
      <c r="BA59" s="48"/>
      <c r="BB59" s="50"/>
      <c r="BC59" s="466"/>
      <c r="BD59" s="466"/>
      <c r="BE59" s="466"/>
      <c r="BF59" s="466"/>
      <c r="BG59" s="466"/>
      <c r="BH59" s="466"/>
      <c r="BI59" s="466"/>
      <c r="BJ59" s="466"/>
      <c r="BK59" s="466"/>
      <c r="BL59" s="466"/>
      <c r="BM59" s="466"/>
      <c r="BN59" s="466"/>
      <c r="BO59" s="466"/>
      <c r="BP59" s="466"/>
      <c r="BQ59" s="466"/>
      <c r="BR59" s="466"/>
      <c r="BS59" s="466"/>
      <c r="BT59" s="466"/>
      <c r="BU59" s="466"/>
      <c r="BV59" s="466"/>
      <c r="BW59" s="466"/>
      <c r="BX59" s="466"/>
      <c r="BY59" s="466"/>
      <c r="BZ59" s="466"/>
      <c r="CA59" s="466"/>
      <c r="CB59" s="466"/>
      <c r="CC59" s="466"/>
      <c r="CD59" s="466"/>
      <c r="CE59" s="466"/>
      <c r="CF59" s="466"/>
      <c r="CG59" s="466"/>
      <c r="CH59" s="466"/>
      <c r="CI59" s="466"/>
      <c r="CJ59" s="466"/>
      <c r="CK59" s="466"/>
      <c r="CL59" s="466"/>
      <c r="CM59" s="466"/>
      <c r="CN59" s="466"/>
      <c r="CO59" s="466"/>
      <c r="CP59" s="466"/>
      <c r="CQ59" s="466"/>
      <c r="CR59" s="466"/>
      <c r="CS59" s="466"/>
      <c r="CT59" s="466"/>
      <c r="CU59" s="466"/>
      <c r="CV59" s="466"/>
      <c r="CW59" s="466"/>
      <c r="CX59" s="466"/>
      <c r="CY59" s="466"/>
      <c r="CZ59" s="466"/>
      <c r="DA59" s="466"/>
      <c r="DB59" s="466"/>
      <c r="DC59" s="466"/>
      <c r="DD59" s="466"/>
      <c r="DE59" s="466"/>
      <c r="DF59" s="466"/>
      <c r="DG59" s="466"/>
      <c r="DH59" s="466"/>
      <c r="DI59" s="466"/>
      <c r="DJ59" s="466"/>
      <c r="DK59" s="466"/>
      <c r="DL59" s="466"/>
      <c r="DM59" s="466"/>
      <c r="DN59" s="466"/>
      <c r="DO59" s="466"/>
      <c r="DP59" s="466"/>
      <c r="DQ59" s="466"/>
      <c r="DR59" s="466"/>
      <c r="DS59" s="466"/>
      <c r="DT59" s="466"/>
      <c r="DU59" s="466"/>
      <c r="DV59" s="466"/>
      <c r="DW59" s="466"/>
      <c r="DX59" s="466"/>
      <c r="DY59" s="466"/>
      <c r="DZ59" s="466"/>
      <c r="EA59" s="466"/>
      <c r="EB59" s="466"/>
      <c r="EC59" s="466"/>
      <c r="ED59" s="466"/>
      <c r="EE59" s="466"/>
      <c r="EF59" s="466"/>
      <c r="EG59" s="466"/>
      <c r="EH59" s="466"/>
      <c r="EI59" s="466"/>
      <c r="EJ59" s="466"/>
      <c r="EK59" s="466"/>
      <c r="EL59" s="466"/>
      <c r="EM59" s="466"/>
      <c r="EN59" s="466"/>
      <c r="EO59" s="466"/>
      <c r="EP59" s="466"/>
      <c r="EQ59" s="466"/>
      <c r="ER59" s="466"/>
      <c r="ES59" s="466"/>
      <c r="ET59" s="466"/>
      <c r="EU59" s="466"/>
      <c r="EV59" s="466"/>
      <c r="EW59" s="466"/>
      <c r="EX59" s="466"/>
      <c r="EY59" s="466"/>
      <c r="EZ59" s="466"/>
      <c r="FA59" s="466"/>
      <c r="FB59" s="466"/>
      <c r="FC59" s="466"/>
      <c r="FD59" s="466"/>
      <c r="FE59" s="466"/>
      <c r="FF59" s="466"/>
      <c r="FG59" s="466"/>
      <c r="FH59" s="466"/>
      <c r="FI59" s="466"/>
      <c r="FJ59" s="466"/>
      <c r="FK59" s="466"/>
      <c r="FL59" s="466"/>
      <c r="FM59" s="466"/>
      <c r="FN59" s="466"/>
      <c r="FO59" s="466"/>
      <c r="FP59" s="466"/>
      <c r="FQ59" s="466"/>
      <c r="FR59" s="466"/>
      <c r="FS59" s="466"/>
      <c r="FT59" s="466"/>
      <c r="FU59" s="466"/>
      <c r="FV59" s="466"/>
      <c r="FW59" s="466"/>
      <c r="FX59" s="466"/>
      <c r="FY59" s="466"/>
      <c r="FZ59" s="466"/>
      <c r="GA59" s="466"/>
      <c r="GB59" s="466"/>
      <c r="GC59" s="466"/>
      <c r="GD59" s="466"/>
      <c r="GE59" s="466"/>
      <c r="GF59" s="466"/>
      <c r="GG59" s="247"/>
      <c r="GH59" s="466"/>
      <c r="GI59" s="466"/>
      <c r="GJ59" s="466"/>
      <c r="GK59" s="466"/>
      <c r="GL59" s="466"/>
      <c r="GM59" s="466"/>
      <c r="GN59" s="466"/>
      <c r="GO59" s="466"/>
      <c r="GP59" s="466"/>
      <c r="GQ59" s="466"/>
      <c r="GR59" s="466"/>
      <c r="GS59" s="466"/>
      <c r="GT59" s="466"/>
      <c r="GU59" s="466"/>
      <c r="GV59" s="466"/>
      <c r="GW59" s="466"/>
      <c r="GX59" s="466"/>
      <c r="GY59" s="466"/>
      <c r="GZ59" s="466"/>
      <c r="HA59" s="466"/>
      <c r="HB59" s="466"/>
      <c r="HC59" s="466"/>
      <c r="HD59" s="466"/>
      <c r="HE59" s="466"/>
      <c r="HF59" s="466"/>
      <c r="HG59" s="466"/>
      <c r="HH59" s="466"/>
      <c r="HI59" s="466"/>
      <c r="HJ59" s="466"/>
      <c r="HK59" s="466"/>
      <c r="HL59" s="466"/>
      <c r="HM59" s="466"/>
      <c r="HN59" s="466"/>
      <c r="HO59" s="466"/>
      <c r="HP59" s="466"/>
      <c r="HQ59" s="466"/>
      <c r="HR59" s="466"/>
      <c r="HS59" s="466"/>
      <c r="HT59" s="466"/>
      <c r="HU59" s="466"/>
      <c r="HV59" s="466"/>
      <c r="HW59" s="466"/>
      <c r="HX59" s="466"/>
      <c r="HY59" s="466"/>
      <c r="HZ59" s="466"/>
      <c r="IA59" s="466"/>
      <c r="IB59" s="466"/>
      <c r="IC59" s="466"/>
      <c r="ID59" s="466"/>
      <c r="IE59" s="466"/>
      <c r="IF59" s="466"/>
      <c r="IG59" s="466"/>
      <c r="IH59" s="466"/>
      <c r="II59" s="466"/>
      <c r="IJ59" s="466"/>
      <c r="IK59" s="466"/>
    </row>
    <row r="60" spans="1:245" ht="15" customHeight="1">
      <c r="A60" s="72"/>
      <c r="B60" s="72"/>
      <c r="C60" s="72"/>
      <c r="D60" s="88"/>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20"/>
      <c r="AK60" s="20"/>
      <c r="AL60" s="20"/>
      <c r="AM60" s="20"/>
      <c r="AN60" s="20"/>
      <c r="AO60" s="20"/>
      <c r="AP60" s="20"/>
      <c r="AQ60" s="20"/>
      <c r="AR60" s="20"/>
      <c r="AS60" s="20"/>
      <c r="AT60" s="20"/>
      <c r="AU60" s="20"/>
      <c r="AV60" s="20"/>
      <c r="AW60" s="20"/>
      <c r="AX60" s="48"/>
      <c r="AY60" s="48"/>
      <c r="AZ60" s="48"/>
      <c r="BA60" s="48"/>
      <c r="BB60" s="50"/>
      <c r="BC60" s="466"/>
      <c r="BD60" s="466"/>
      <c r="BE60" s="466"/>
      <c r="BF60" s="466"/>
      <c r="BG60" s="466"/>
      <c r="BH60" s="466"/>
      <c r="BI60" s="466"/>
      <c r="BJ60" s="466"/>
      <c r="BK60" s="466"/>
      <c r="BL60" s="466"/>
      <c r="BM60" s="466"/>
      <c r="BN60" s="466"/>
      <c r="BO60" s="466"/>
      <c r="BP60" s="466"/>
      <c r="BQ60" s="466"/>
      <c r="BR60" s="466"/>
      <c r="BS60" s="466"/>
      <c r="BT60" s="466"/>
      <c r="BU60" s="466"/>
      <c r="BV60" s="466"/>
      <c r="BW60" s="466"/>
      <c r="BX60" s="466"/>
      <c r="BY60" s="466"/>
      <c r="BZ60" s="466"/>
      <c r="CA60" s="466"/>
      <c r="CB60" s="466"/>
      <c r="CC60" s="466"/>
      <c r="CD60" s="466"/>
      <c r="CE60" s="466"/>
      <c r="CF60" s="466"/>
      <c r="CG60" s="466"/>
      <c r="CH60" s="466"/>
      <c r="CI60" s="466"/>
      <c r="CJ60" s="466"/>
      <c r="CK60" s="466"/>
      <c r="CL60" s="466"/>
      <c r="CM60" s="466"/>
      <c r="CN60" s="466"/>
      <c r="CO60" s="466"/>
      <c r="CP60" s="466"/>
      <c r="CQ60" s="466"/>
      <c r="CR60" s="466"/>
      <c r="CS60" s="466"/>
      <c r="CT60" s="466"/>
      <c r="CU60" s="466"/>
      <c r="CV60" s="466"/>
      <c r="CW60" s="466"/>
      <c r="CX60" s="466"/>
      <c r="CY60" s="466"/>
      <c r="CZ60" s="466"/>
      <c r="DA60" s="466"/>
      <c r="DB60" s="466"/>
      <c r="DC60" s="466"/>
      <c r="DD60" s="466"/>
      <c r="DE60" s="466"/>
      <c r="DF60" s="466"/>
      <c r="DG60" s="466"/>
      <c r="DH60" s="466"/>
      <c r="DI60" s="466"/>
      <c r="DJ60" s="466"/>
      <c r="DK60" s="466"/>
      <c r="DL60" s="466"/>
      <c r="DM60" s="466"/>
      <c r="DN60" s="466"/>
      <c r="DO60" s="466"/>
      <c r="DP60" s="466"/>
      <c r="DQ60" s="466"/>
      <c r="DR60" s="466"/>
      <c r="DS60" s="466"/>
      <c r="DT60" s="466"/>
      <c r="DU60" s="466"/>
      <c r="DV60" s="466"/>
      <c r="DW60" s="466"/>
      <c r="DX60" s="466"/>
      <c r="DY60" s="466"/>
      <c r="DZ60" s="466"/>
      <c r="EA60" s="466"/>
      <c r="EB60" s="466"/>
      <c r="EC60" s="466"/>
      <c r="ED60" s="466"/>
      <c r="EE60" s="466"/>
      <c r="EF60" s="466"/>
      <c r="EG60" s="466"/>
      <c r="EH60" s="466"/>
      <c r="EI60" s="466"/>
      <c r="EJ60" s="466"/>
      <c r="EK60" s="466"/>
      <c r="EL60" s="466"/>
      <c r="EM60" s="466"/>
      <c r="EN60" s="466"/>
      <c r="EO60" s="466"/>
      <c r="EP60" s="466"/>
      <c r="EQ60" s="466"/>
      <c r="ER60" s="466"/>
      <c r="ES60" s="466"/>
      <c r="ET60" s="466"/>
      <c r="EU60" s="466"/>
      <c r="EV60" s="466"/>
      <c r="EW60" s="466"/>
      <c r="EX60" s="466"/>
      <c r="EY60" s="466"/>
      <c r="EZ60" s="466"/>
      <c r="FA60" s="466"/>
      <c r="FB60" s="466"/>
      <c r="FC60" s="466"/>
      <c r="FD60" s="466"/>
      <c r="FE60" s="466"/>
      <c r="FF60" s="466"/>
      <c r="FG60" s="466"/>
      <c r="FH60" s="466"/>
      <c r="FI60" s="466"/>
      <c r="FJ60" s="466"/>
      <c r="FK60" s="466"/>
      <c r="FL60" s="466"/>
      <c r="FM60" s="466"/>
      <c r="FN60" s="466"/>
      <c r="FO60" s="466"/>
      <c r="FP60" s="466"/>
      <c r="FQ60" s="466"/>
      <c r="FR60" s="466"/>
      <c r="FS60" s="466"/>
      <c r="FT60" s="466"/>
      <c r="FU60" s="466"/>
      <c r="FV60" s="466"/>
      <c r="FW60" s="466"/>
      <c r="FX60" s="466"/>
      <c r="FY60" s="466"/>
      <c r="FZ60" s="466"/>
      <c r="GA60" s="466"/>
      <c r="GB60" s="466"/>
      <c r="GC60" s="466"/>
      <c r="GD60" s="466"/>
      <c r="GE60" s="466"/>
      <c r="GF60" s="466"/>
      <c r="GG60" s="247"/>
      <c r="GH60" s="466"/>
      <c r="GI60" s="466"/>
      <c r="GJ60" s="466"/>
      <c r="GK60" s="466"/>
      <c r="GL60" s="466"/>
      <c r="GM60" s="466"/>
      <c r="GN60" s="466"/>
      <c r="GO60" s="466"/>
      <c r="GP60" s="466"/>
      <c r="GQ60" s="466"/>
      <c r="GR60" s="466"/>
      <c r="GS60" s="466"/>
      <c r="GT60" s="466"/>
      <c r="GU60" s="466"/>
      <c r="GV60" s="466"/>
      <c r="GW60" s="466"/>
      <c r="GX60" s="466"/>
      <c r="GY60" s="466"/>
      <c r="GZ60" s="466"/>
      <c r="HA60" s="466"/>
      <c r="HB60" s="466"/>
      <c r="HC60" s="466"/>
      <c r="HD60" s="466"/>
      <c r="HE60" s="466"/>
      <c r="HF60" s="466"/>
      <c r="HG60" s="466"/>
      <c r="HH60" s="466"/>
      <c r="HI60" s="466"/>
      <c r="HJ60" s="466"/>
      <c r="HK60" s="466"/>
      <c r="HL60" s="466"/>
      <c r="HM60" s="466"/>
      <c r="HN60" s="466"/>
      <c r="HO60" s="466"/>
      <c r="HP60" s="466"/>
      <c r="HQ60" s="466"/>
      <c r="HR60" s="466"/>
      <c r="HS60" s="466"/>
      <c r="HT60" s="466"/>
      <c r="HU60" s="466"/>
      <c r="HV60" s="466"/>
      <c r="HW60" s="466"/>
      <c r="HX60" s="466"/>
      <c r="HY60" s="466"/>
      <c r="HZ60" s="466"/>
      <c r="IA60" s="466"/>
      <c r="IB60" s="466"/>
      <c r="IC60" s="466"/>
      <c r="ID60" s="466"/>
      <c r="IE60" s="466"/>
      <c r="IF60" s="466"/>
      <c r="IG60" s="466"/>
      <c r="IH60" s="466"/>
      <c r="II60" s="466"/>
      <c r="IJ60" s="466"/>
      <c r="IK60" s="466"/>
    </row>
    <row r="61" spans="1:245" ht="15" customHeight="1">
      <c r="A61" s="72"/>
      <c r="B61" s="72"/>
      <c r="C61" s="72"/>
      <c r="D61" s="88"/>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20"/>
      <c r="AK61" s="20"/>
      <c r="AL61" s="20"/>
      <c r="AM61" s="20"/>
      <c r="AN61" s="20"/>
      <c r="AO61" s="20"/>
      <c r="AP61" s="20"/>
      <c r="AQ61" s="20"/>
      <c r="AR61" s="20"/>
      <c r="AS61" s="20"/>
      <c r="AT61" s="20"/>
      <c r="AU61" s="20"/>
      <c r="AV61" s="20"/>
      <c r="AW61" s="20"/>
      <c r="AX61" s="48"/>
      <c r="AY61" s="48"/>
      <c r="AZ61" s="48"/>
      <c r="BA61" s="48"/>
      <c r="BB61" s="50"/>
      <c r="BC61" s="466"/>
      <c r="BD61" s="466"/>
      <c r="BE61" s="466"/>
      <c r="BF61" s="466"/>
      <c r="BG61" s="466"/>
      <c r="BH61" s="466"/>
      <c r="BI61" s="466"/>
      <c r="BJ61" s="466"/>
      <c r="BK61" s="466"/>
      <c r="BL61" s="466"/>
      <c r="BM61" s="466"/>
      <c r="BN61" s="466"/>
      <c r="BO61" s="466"/>
      <c r="BP61" s="466"/>
      <c r="BQ61" s="466"/>
      <c r="BR61" s="466"/>
      <c r="BS61" s="466"/>
      <c r="BT61" s="466"/>
      <c r="BU61" s="466"/>
      <c r="BV61" s="466"/>
      <c r="BW61" s="466"/>
      <c r="BX61" s="466"/>
      <c r="BY61" s="466"/>
      <c r="BZ61" s="466"/>
      <c r="CA61" s="466"/>
      <c r="CB61" s="466"/>
      <c r="CC61" s="466"/>
      <c r="CD61" s="466"/>
      <c r="CE61" s="466"/>
      <c r="CF61" s="466"/>
      <c r="CG61" s="466"/>
      <c r="CH61" s="466"/>
      <c r="CI61" s="466"/>
      <c r="CJ61" s="466"/>
      <c r="CK61" s="466"/>
      <c r="CL61" s="466"/>
      <c r="CM61" s="466"/>
      <c r="CN61" s="466"/>
      <c r="CO61" s="466"/>
      <c r="CP61" s="466"/>
      <c r="CQ61" s="466"/>
      <c r="CR61" s="466"/>
      <c r="CS61" s="466"/>
      <c r="CT61" s="466"/>
      <c r="CU61" s="466"/>
      <c r="CV61" s="466"/>
      <c r="CW61" s="466"/>
      <c r="CX61" s="466"/>
      <c r="CY61" s="466"/>
      <c r="CZ61" s="466"/>
      <c r="DA61" s="466"/>
      <c r="DB61" s="466"/>
      <c r="DC61" s="466"/>
      <c r="DD61" s="466"/>
      <c r="DE61" s="466"/>
      <c r="DF61" s="466"/>
      <c r="DG61" s="466"/>
      <c r="DH61" s="466"/>
      <c r="DI61" s="466"/>
      <c r="DJ61" s="466"/>
      <c r="DK61" s="466"/>
      <c r="DL61" s="466"/>
      <c r="DM61" s="466"/>
      <c r="DN61" s="466"/>
      <c r="DO61" s="466"/>
      <c r="DP61" s="466"/>
      <c r="DQ61" s="466"/>
      <c r="DR61" s="466"/>
      <c r="DS61" s="466"/>
      <c r="DT61" s="466"/>
      <c r="DU61" s="466"/>
      <c r="DV61" s="466"/>
      <c r="DW61" s="466"/>
      <c r="DX61" s="466"/>
      <c r="DY61" s="466"/>
      <c r="DZ61" s="466"/>
      <c r="EA61" s="466"/>
      <c r="EB61" s="466"/>
      <c r="EC61" s="466"/>
      <c r="ED61" s="466"/>
      <c r="EE61" s="466"/>
      <c r="EF61" s="466"/>
      <c r="EG61" s="466"/>
      <c r="EH61" s="466"/>
      <c r="EI61" s="466"/>
      <c r="EJ61" s="466"/>
      <c r="EK61" s="466"/>
      <c r="EL61" s="466"/>
      <c r="EM61" s="466"/>
      <c r="EN61" s="466"/>
      <c r="EO61" s="466"/>
      <c r="EP61" s="466"/>
      <c r="EQ61" s="466"/>
      <c r="ER61" s="466"/>
      <c r="ES61" s="466"/>
      <c r="ET61" s="466"/>
      <c r="EU61" s="466"/>
      <c r="EV61" s="466"/>
      <c r="EW61" s="466"/>
      <c r="EX61" s="466"/>
      <c r="EY61" s="466"/>
      <c r="EZ61" s="466"/>
      <c r="FA61" s="466"/>
      <c r="FB61" s="466"/>
      <c r="FC61" s="466"/>
      <c r="FD61" s="466"/>
      <c r="FE61" s="466"/>
      <c r="FF61" s="466"/>
      <c r="FG61" s="466"/>
      <c r="FH61" s="466"/>
      <c r="FI61" s="466"/>
      <c r="FJ61" s="466"/>
      <c r="FK61" s="466"/>
      <c r="FL61" s="466"/>
      <c r="FM61" s="466"/>
      <c r="FN61" s="466"/>
      <c r="FO61" s="466"/>
      <c r="FP61" s="466"/>
      <c r="FQ61" s="466"/>
      <c r="FR61" s="466"/>
      <c r="FS61" s="466"/>
      <c r="FT61" s="466"/>
      <c r="FU61" s="466"/>
      <c r="FV61" s="466"/>
      <c r="FW61" s="466"/>
      <c r="FX61" s="466"/>
      <c r="FY61" s="466"/>
      <c r="FZ61" s="466"/>
      <c r="GA61" s="466"/>
      <c r="GB61" s="466"/>
      <c r="GC61" s="466"/>
      <c r="GD61" s="466"/>
      <c r="GE61" s="466"/>
      <c r="GF61" s="466"/>
      <c r="GG61" s="247"/>
      <c r="GH61" s="466"/>
      <c r="GI61" s="466"/>
      <c r="GJ61" s="466"/>
      <c r="GK61" s="466"/>
      <c r="GL61" s="466"/>
      <c r="GM61" s="466"/>
      <c r="GN61" s="466"/>
      <c r="GO61" s="466"/>
      <c r="GP61" s="466"/>
      <c r="GQ61" s="466"/>
      <c r="GR61" s="466"/>
      <c r="GS61" s="466"/>
      <c r="GT61" s="466"/>
      <c r="GU61" s="466"/>
      <c r="GV61" s="466"/>
      <c r="GW61" s="466"/>
      <c r="GX61" s="466"/>
      <c r="GY61" s="466"/>
      <c r="GZ61" s="466"/>
      <c r="HA61" s="466"/>
      <c r="HB61" s="466"/>
      <c r="HC61" s="466"/>
      <c r="HD61" s="466"/>
      <c r="HE61" s="466"/>
      <c r="HF61" s="466"/>
      <c r="HG61" s="466"/>
      <c r="HH61" s="466"/>
      <c r="HI61" s="466"/>
      <c r="HJ61" s="466"/>
      <c r="HK61" s="466"/>
      <c r="HL61" s="466"/>
      <c r="HM61" s="466"/>
      <c r="HN61" s="466"/>
      <c r="HO61" s="466"/>
      <c r="HP61" s="466"/>
      <c r="HQ61" s="466"/>
      <c r="HR61" s="466"/>
      <c r="HS61" s="466"/>
      <c r="HT61" s="466"/>
      <c r="HU61" s="466"/>
      <c r="HV61" s="466"/>
      <c r="HW61" s="466"/>
      <c r="HX61" s="466"/>
      <c r="HY61" s="466"/>
      <c r="HZ61" s="466"/>
      <c r="IA61" s="466"/>
      <c r="IB61" s="466"/>
      <c r="IC61" s="466"/>
      <c r="ID61" s="466"/>
      <c r="IE61" s="466"/>
      <c r="IF61" s="466"/>
      <c r="IG61" s="466"/>
      <c r="IH61" s="466"/>
      <c r="II61" s="466"/>
      <c r="IJ61" s="466"/>
      <c r="IK61" s="466"/>
    </row>
    <row r="62" spans="1:245" ht="15" customHeight="1">
      <c r="A62" s="72"/>
      <c r="B62" s="72"/>
      <c r="C62" s="72"/>
      <c r="D62" s="88"/>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20"/>
      <c r="AK62" s="20"/>
      <c r="AL62" s="20"/>
      <c r="AM62" s="20"/>
      <c r="AN62" s="20"/>
      <c r="AO62" s="20"/>
      <c r="AP62" s="20"/>
      <c r="AQ62" s="20"/>
      <c r="AR62" s="20"/>
      <c r="AS62" s="20"/>
      <c r="AT62" s="20"/>
      <c r="AU62" s="20"/>
      <c r="AV62" s="20"/>
      <c r="AW62" s="20"/>
      <c r="AX62" s="48"/>
      <c r="AY62" s="48"/>
      <c r="AZ62" s="48"/>
      <c r="BA62" s="48"/>
      <c r="BB62" s="50"/>
      <c r="BC62" s="466"/>
      <c r="BD62" s="466"/>
      <c r="BE62" s="466"/>
      <c r="BF62" s="466"/>
      <c r="BG62" s="466"/>
      <c r="BH62" s="466"/>
      <c r="BI62" s="466"/>
      <c r="BJ62" s="466"/>
      <c r="BK62" s="466"/>
      <c r="BL62" s="466"/>
      <c r="BM62" s="466"/>
      <c r="BN62" s="466"/>
      <c r="BO62" s="466"/>
      <c r="BP62" s="466"/>
      <c r="BQ62" s="466"/>
      <c r="BR62" s="466"/>
      <c r="BS62" s="466"/>
      <c r="BT62" s="466"/>
      <c r="BU62" s="466"/>
      <c r="BV62" s="466"/>
      <c r="BW62" s="466"/>
      <c r="BX62" s="466"/>
      <c r="BY62" s="466"/>
      <c r="BZ62" s="466"/>
      <c r="CA62" s="466"/>
      <c r="CB62" s="466"/>
      <c r="CC62" s="466"/>
      <c r="CD62" s="466"/>
      <c r="CE62" s="466"/>
      <c r="CF62" s="466"/>
      <c r="CG62" s="466"/>
      <c r="CH62" s="466"/>
      <c r="CI62" s="466"/>
      <c r="CJ62" s="466"/>
      <c r="CK62" s="466"/>
      <c r="CL62" s="466"/>
      <c r="CM62" s="466"/>
      <c r="CN62" s="466"/>
      <c r="CO62" s="466"/>
      <c r="CP62" s="466"/>
      <c r="CQ62" s="466"/>
      <c r="CR62" s="466"/>
      <c r="CS62" s="466"/>
      <c r="CT62" s="466"/>
      <c r="CU62" s="466"/>
      <c r="CV62" s="466"/>
      <c r="CW62" s="466"/>
      <c r="CX62" s="466"/>
      <c r="CY62" s="466"/>
      <c r="CZ62" s="466"/>
      <c r="DA62" s="466"/>
      <c r="DB62" s="466"/>
      <c r="DC62" s="466"/>
      <c r="DD62" s="466"/>
      <c r="DE62" s="466"/>
      <c r="DF62" s="466"/>
      <c r="DG62" s="466"/>
      <c r="DH62" s="466"/>
      <c r="DI62" s="466"/>
      <c r="DJ62" s="466"/>
      <c r="DK62" s="466"/>
      <c r="DL62" s="466"/>
      <c r="DM62" s="466"/>
      <c r="DN62" s="466"/>
      <c r="DO62" s="466"/>
      <c r="DP62" s="466"/>
      <c r="DQ62" s="466"/>
      <c r="DR62" s="466"/>
      <c r="DS62" s="466"/>
      <c r="DT62" s="466"/>
      <c r="DU62" s="466"/>
      <c r="DV62" s="466"/>
      <c r="DW62" s="466"/>
      <c r="DX62" s="466"/>
      <c r="DY62" s="466"/>
      <c r="DZ62" s="466"/>
      <c r="EA62" s="466"/>
      <c r="EB62" s="466"/>
      <c r="EC62" s="466"/>
      <c r="ED62" s="466"/>
      <c r="EE62" s="466"/>
      <c r="EF62" s="466"/>
      <c r="EG62" s="466"/>
      <c r="EH62" s="466"/>
      <c r="EI62" s="466"/>
      <c r="EJ62" s="466"/>
      <c r="EK62" s="466"/>
      <c r="EL62" s="466"/>
      <c r="EM62" s="466"/>
      <c r="EN62" s="466"/>
      <c r="EO62" s="466"/>
      <c r="EP62" s="466"/>
      <c r="EQ62" s="466"/>
      <c r="ER62" s="466"/>
      <c r="ES62" s="466"/>
      <c r="ET62" s="466"/>
      <c r="EU62" s="466"/>
      <c r="EV62" s="466"/>
      <c r="EW62" s="466"/>
      <c r="EX62" s="466"/>
      <c r="EY62" s="466"/>
      <c r="EZ62" s="466"/>
      <c r="FA62" s="466"/>
      <c r="FB62" s="466"/>
      <c r="FC62" s="466"/>
      <c r="FD62" s="466"/>
      <c r="FE62" s="466"/>
      <c r="FF62" s="466"/>
      <c r="FG62" s="466"/>
      <c r="FH62" s="466"/>
      <c r="FI62" s="466"/>
      <c r="FJ62" s="466"/>
      <c r="FK62" s="466"/>
      <c r="FL62" s="466"/>
      <c r="FM62" s="466"/>
      <c r="FN62" s="466"/>
      <c r="FO62" s="466"/>
      <c r="FP62" s="466"/>
      <c r="FQ62" s="466"/>
      <c r="FR62" s="466"/>
      <c r="FS62" s="466"/>
      <c r="FT62" s="466"/>
      <c r="FU62" s="466"/>
      <c r="FV62" s="466"/>
      <c r="FW62" s="466"/>
      <c r="FX62" s="466"/>
      <c r="FY62" s="466"/>
      <c r="FZ62" s="466"/>
      <c r="GA62" s="466"/>
      <c r="GB62" s="466"/>
      <c r="GC62" s="466"/>
      <c r="GD62" s="466"/>
      <c r="GE62" s="466"/>
      <c r="GF62" s="466"/>
      <c r="GG62" s="247"/>
      <c r="GH62" s="466"/>
      <c r="GI62" s="466"/>
      <c r="GJ62" s="466"/>
      <c r="GK62" s="466"/>
      <c r="GL62" s="466"/>
      <c r="GM62" s="466"/>
      <c r="GN62" s="466"/>
      <c r="GO62" s="466"/>
      <c r="GP62" s="466"/>
      <c r="GQ62" s="466"/>
      <c r="GR62" s="466"/>
      <c r="GS62" s="466"/>
      <c r="GT62" s="466"/>
      <c r="GU62" s="466"/>
      <c r="GV62" s="466"/>
      <c r="GW62" s="466"/>
      <c r="GX62" s="466"/>
      <c r="GY62" s="466"/>
      <c r="GZ62" s="466"/>
      <c r="HA62" s="466"/>
      <c r="HB62" s="466"/>
      <c r="HC62" s="466"/>
      <c r="HD62" s="466"/>
      <c r="HE62" s="466"/>
      <c r="HF62" s="466"/>
      <c r="HG62" s="466"/>
      <c r="HH62" s="466"/>
      <c r="HI62" s="466"/>
      <c r="HJ62" s="466"/>
      <c r="HK62" s="466"/>
      <c r="HL62" s="466"/>
      <c r="HM62" s="466"/>
      <c r="HN62" s="466"/>
      <c r="HO62" s="466"/>
      <c r="HP62" s="466"/>
      <c r="HQ62" s="466"/>
      <c r="HR62" s="466"/>
      <c r="HS62" s="466"/>
      <c r="HT62" s="466"/>
      <c r="HU62" s="466"/>
      <c r="HV62" s="466"/>
      <c r="HW62" s="466"/>
      <c r="HX62" s="466"/>
      <c r="HY62" s="466"/>
      <c r="HZ62" s="466"/>
      <c r="IA62" s="466"/>
      <c r="IB62" s="466"/>
      <c r="IC62" s="466"/>
      <c r="ID62" s="466"/>
      <c r="IE62" s="466"/>
      <c r="IF62" s="466"/>
      <c r="IG62" s="466"/>
      <c r="IH62" s="466"/>
      <c r="II62" s="466"/>
      <c r="IJ62" s="466"/>
      <c r="IK62" s="466"/>
    </row>
    <row r="63" spans="1:245" ht="15" customHeight="1">
      <c r="A63" s="72"/>
      <c r="B63" s="72"/>
      <c r="C63" s="72"/>
      <c r="D63" s="88"/>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20"/>
      <c r="AK63" s="20"/>
      <c r="AL63" s="20"/>
      <c r="AM63" s="20"/>
      <c r="AN63" s="20"/>
      <c r="AO63" s="20"/>
      <c r="AP63" s="20"/>
      <c r="AQ63" s="20"/>
      <c r="AR63" s="20"/>
      <c r="AS63" s="20"/>
      <c r="AT63" s="20"/>
      <c r="AU63" s="20"/>
      <c r="AV63" s="20"/>
      <c r="AW63" s="20"/>
      <c r="AX63" s="48"/>
      <c r="AY63" s="48"/>
      <c r="AZ63" s="48"/>
      <c r="BA63" s="48"/>
      <c r="BB63" s="50"/>
      <c r="BC63" s="466"/>
      <c r="BD63" s="466"/>
      <c r="BE63" s="466"/>
      <c r="BF63" s="466"/>
      <c r="BG63" s="466"/>
      <c r="BH63" s="466"/>
      <c r="BI63" s="466"/>
      <c r="BJ63" s="466"/>
      <c r="BK63" s="466"/>
      <c r="BL63" s="466"/>
      <c r="BM63" s="466"/>
      <c r="BN63" s="466"/>
      <c r="BO63" s="466"/>
      <c r="BP63" s="466"/>
      <c r="BQ63" s="466"/>
      <c r="BR63" s="466"/>
      <c r="BS63" s="466"/>
      <c r="BT63" s="466"/>
      <c r="BU63" s="466"/>
      <c r="BV63" s="466"/>
      <c r="BW63" s="466"/>
      <c r="BX63" s="466"/>
      <c r="BY63" s="466"/>
      <c r="BZ63" s="466"/>
      <c r="CA63" s="466"/>
      <c r="CB63" s="466"/>
      <c r="CC63" s="466"/>
      <c r="CD63" s="466"/>
      <c r="CE63" s="466"/>
      <c r="CF63" s="466"/>
      <c r="CG63" s="466"/>
      <c r="CH63" s="466"/>
      <c r="CI63" s="466"/>
      <c r="CJ63" s="466"/>
      <c r="CK63" s="466"/>
      <c r="CL63" s="466"/>
      <c r="CM63" s="466"/>
      <c r="CN63" s="466"/>
      <c r="CO63" s="466"/>
      <c r="CP63" s="466"/>
      <c r="CQ63" s="466"/>
      <c r="CR63" s="466"/>
      <c r="CS63" s="466"/>
      <c r="CT63" s="466"/>
      <c r="CU63" s="466"/>
      <c r="CV63" s="466"/>
      <c r="CW63" s="466"/>
      <c r="CX63" s="466"/>
      <c r="CY63" s="466"/>
      <c r="CZ63" s="466"/>
      <c r="DA63" s="466"/>
      <c r="DB63" s="466"/>
      <c r="DC63" s="466"/>
      <c r="DD63" s="466"/>
      <c r="DE63" s="466"/>
      <c r="DF63" s="466"/>
      <c r="DG63" s="466"/>
      <c r="DH63" s="466"/>
      <c r="DI63" s="466"/>
      <c r="DJ63" s="466"/>
      <c r="DK63" s="466"/>
      <c r="DL63" s="466"/>
      <c r="DM63" s="466"/>
      <c r="DN63" s="466"/>
      <c r="DO63" s="466"/>
      <c r="DP63" s="466"/>
      <c r="DQ63" s="466"/>
      <c r="DR63" s="466"/>
      <c r="DS63" s="466"/>
      <c r="DT63" s="466"/>
      <c r="DU63" s="466"/>
      <c r="DV63" s="466"/>
      <c r="DW63" s="466"/>
      <c r="DX63" s="466"/>
      <c r="DY63" s="466"/>
      <c r="DZ63" s="466"/>
      <c r="EA63" s="466"/>
      <c r="EB63" s="466"/>
      <c r="EC63" s="466"/>
      <c r="ED63" s="466"/>
      <c r="EE63" s="466"/>
      <c r="EF63" s="466"/>
      <c r="EG63" s="466"/>
      <c r="EH63" s="466"/>
      <c r="EI63" s="466"/>
      <c r="EJ63" s="466"/>
      <c r="EK63" s="466"/>
      <c r="EL63" s="466"/>
      <c r="EM63" s="466"/>
      <c r="EN63" s="466"/>
      <c r="EO63" s="466"/>
      <c r="EP63" s="466"/>
      <c r="EQ63" s="466"/>
      <c r="ER63" s="466"/>
      <c r="ES63" s="466"/>
      <c r="ET63" s="466"/>
      <c r="EU63" s="466"/>
      <c r="EV63" s="466"/>
      <c r="EW63" s="466"/>
      <c r="EX63" s="466"/>
      <c r="EY63" s="466"/>
      <c r="EZ63" s="466"/>
      <c r="FA63" s="466"/>
      <c r="FB63" s="466"/>
      <c r="FC63" s="466"/>
      <c r="FD63" s="466"/>
      <c r="FE63" s="466"/>
      <c r="FF63" s="466"/>
      <c r="FG63" s="466"/>
      <c r="FH63" s="466"/>
      <c r="FI63" s="466"/>
      <c r="FJ63" s="466"/>
      <c r="FK63" s="466"/>
      <c r="FL63" s="466"/>
      <c r="FM63" s="466"/>
      <c r="FN63" s="466"/>
      <c r="FO63" s="466"/>
      <c r="FP63" s="466"/>
      <c r="FQ63" s="466"/>
      <c r="FR63" s="466"/>
      <c r="FS63" s="466"/>
      <c r="FT63" s="466"/>
      <c r="FU63" s="466"/>
      <c r="FV63" s="466"/>
      <c r="FW63" s="466"/>
      <c r="FX63" s="466"/>
      <c r="FY63" s="466"/>
      <c r="FZ63" s="466"/>
      <c r="GA63" s="466"/>
      <c r="GB63" s="466"/>
      <c r="GC63" s="466"/>
      <c r="GD63" s="466"/>
      <c r="GE63" s="466"/>
      <c r="GF63" s="466"/>
      <c r="GG63" s="247"/>
      <c r="GH63" s="466"/>
      <c r="GI63" s="466"/>
      <c r="GJ63" s="466"/>
      <c r="GK63" s="466"/>
      <c r="GL63" s="466"/>
      <c r="GM63" s="466"/>
      <c r="GN63" s="466"/>
      <c r="GO63" s="466"/>
      <c r="GP63" s="466"/>
      <c r="GQ63" s="466"/>
      <c r="GR63" s="466"/>
      <c r="GS63" s="466"/>
      <c r="GT63" s="466"/>
      <c r="GU63" s="466"/>
      <c r="GV63" s="466"/>
      <c r="GW63" s="466"/>
      <c r="GX63" s="466"/>
      <c r="GY63" s="466"/>
      <c r="GZ63" s="466"/>
      <c r="HA63" s="466"/>
      <c r="HB63" s="466"/>
      <c r="HC63" s="466"/>
      <c r="HD63" s="466"/>
      <c r="HE63" s="466"/>
      <c r="HF63" s="466"/>
      <c r="HG63" s="466"/>
      <c r="HH63" s="466"/>
      <c r="HI63" s="466"/>
      <c r="HJ63" s="466"/>
      <c r="HK63" s="466"/>
      <c r="HL63" s="466"/>
      <c r="HM63" s="466"/>
      <c r="HN63" s="466"/>
      <c r="HO63" s="466"/>
      <c r="HP63" s="466"/>
      <c r="HQ63" s="466"/>
      <c r="HR63" s="466"/>
      <c r="HS63" s="466"/>
      <c r="HT63" s="466"/>
      <c r="HU63" s="466"/>
      <c r="HV63" s="466"/>
      <c r="HW63" s="466"/>
      <c r="HX63" s="466"/>
      <c r="HY63" s="466"/>
      <c r="HZ63" s="466"/>
      <c r="IA63" s="466"/>
      <c r="IB63" s="466"/>
      <c r="IC63" s="466"/>
      <c r="ID63" s="466"/>
      <c r="IE63" s="466"/>
      <c r="IF63" s="466"/>
      <c r="IG63" s="466"/>
      <c r="IH63" s="466"/>
      <c r="II63" s="466"/>
      <c r="IJ63" s="466"/>
      <c r="IK63" s="466"/>
    </row>
    <row r="64" spans="1:245" ht="15" customHeight="1">
      <c r="A64" s="72"/>
      <c r="B64" s="72"/>
      <c r="C64" s="72"/>
      <c r="D64" s="88"/>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20"/>
      <c r="AK64" s="20"/>
      <c r="AL64" s="20"/>
      <c r="AM64" s="20"/>
      <c r="AN64" s="20"/>
      <c r="AO64" s="20"/>
      <c r="AP64" s="20"/>
      <c r="AQ64" s="20"/>
      <c r="AR64" s="20"/>
      <c r="AS64" s="20"/>
      <c r="AT64" s="20"/>
      <c r="AU64" s="20"/>
      <c r="AV64" s="20"/>
      <c r="AW64" s="20"/>
      <c r="AX64" s="48"/>
      <c r="AY64" s="48"/>
      <c r="AZ64" s="48"/>
      <c r="BA64" s="48"/>
      <c r="BB64" s="50"/>
      <c r="BC64" s="466"/>
      <c r="BD64" s="466"/>
      <c r="BE64" s="466"/>
      <c r="BF64" s="466"/>
      <c r="BG64" s="466"/>
      <c r="BH64" s="466"/>
      <c r="BI64" s="466"/>
      <c r="BJ64" s="466"/>
      <c r="BK64" s="466"/>
      <c r="BL64" s="466"/>
      <c r="BM64" s="466"/>
      <c r="BN64" s="466"/>
      <c r="BO64" s="466"/>
      <c r="BP64" s="466"/>
      <c r="BQ64" s="466"/>
      <c r="BR64" s="466"/>
      <c r="BS64" s="466"/>
      <c r="BT64" s="466"/>
      <c r="BU64" s="466"/>
      <c r="BV64" s="466"/>
      <c r="BW64" s="466"/>
      <c r="BX64" s="466"/>
      <c r="BY64" s="466"/>
      <c r="BZ64" s="466"/>
      <c r="CA64" s="466"/>
      <c r="CB64" s="466"/>
      <c r="CC64" s="466"/>
      <c r="CD64" s="466"/>
      <c r="CE64" s="466"/>
      <c r="CF64" s="466"/>
      <c r="CG64" s="466"/>
      <c r="CH64" s="466"/>
      <c r="CI64" s="466"/>
      <c r="CJ64" s="466"/>
      <c r="CK64" s="466"/>
      <c r="CL64" s="466"/>
      <c r="CM64" s="466"/>
      <c r="CN64" s="466"/>
      <c r="CO64" s="466"/>
      <c r="CP64" s="466"/>
      <c r="CQ64" s="466"/>
      <c r="CR64" s="466"/>
      <c r="CS64" s="466"/>
      <c r="CT64" s="466"/>
      <c r="CU64" s="466"/>
      <c r="CV64" s="466"/>
      <c r="CW64" s="466"/>
      <c r="CX64" s="466"/>
      <c r="CY64" s="466"/>
      <c r="CZ64" s="466"/>
      <c r="DA64" s="466"/>
      <c r="DB64" s="466"/>
      <c r="DC64" s="466"/>
      <c r="DD64" s="466"/>
      <c r="DE64" s="466"/>
      <c r="DF64" s="466"/>
      <c r="DG64" s="466"/>
      <c r="DH64" s="466"/>
      <c r="DI64" s="466"/>
      <c r="DJ64" s="466"/>
      <c r="DK64" s="466"/>
      <c r="DL64" s="466"/>
      <c r="DM64" s="466"/>
      <c r="DN64" s="466"/>
      <c r="DO64" s="466"/>
      <c r="DP64" s="466"/>
      <c r="DQ64" s="466"/>
      <c r="DR64" s="466"/>
      <c r="DS64" s="466"/>
      <c r="DT64" s="466"/>
      <c r="DU64" s="466"/>
      <c r="DV64" s="466"/>
      <c r="DW64" s="466"/>
      <c r="DX64" s="466"/>
      <c r="DY64" s="466"/>
      <c r="DZ64" s="466"/>
      <c r="EA64" s="466"/>
      <c r="EB64" s="466"/>
      <c r="EC64" s="466"/>
      <c r="ED64" s="466"/>
      <c r="EE64" s="466"/>
      <c r="EF64" s="466"/>
      <c r="EG64" s="466"/>
      <c r="EH64" s="466"/>
      <c r="EI64" s="466"/>
      <c r="EJ64" s="466"/>
      <c r="EK64" s="466"/>
      <c r="EL64" s="466"/>
      <c r="EM64" s="466"/>
      <c r="EN64" s="466"/>
      <c r="EO64" s="466"/>
      <c r="EP64" s="466"/>
      <c r="EQ64" s="466"/>
      <c r="ER64" s="466"/>
      <c r="ES64" s="466"/>
      <c r="ET64" s="466"/>
      <c r="EU64" s="466"/>
      <c r="EV64" s="466"/>
      <c r="EW64" s="466"/>
      <c r="EX64" s="466"/>
      <c r="EY64" s="466"/>
      <c r="EZ64" s="466"/>
      <c r="FA64" s="466"/>
      <c r="FB64" s="466"/>
      <c r="FC64" s="466"/>
      <c r="FD64" s="466"/>
      <c r="FE64" s="466"/>
      <c r="FF64" s="466"/>
      <c r="FG64" s="466"/>
      <c r="FH64" s="466"/>
      <c r="FI64" s="466"/>
      <c r="FJ64" s="466"/>
      <c r="FK64" s="466"/>
      <c r="FL64" s="466"/>
      <c r="FM64" s="466"/>
      <c r="FN64" s="466"/>
      <c r="FO64" s="466"/>
      <c r="FP64" s="466"/>
      <c r="FQ64" s="466"/>
      <c r="FR64" s="466"/>
      <c r="FS64" s="466"/>
      <c r="FT64" s="466"/>
      <c r="FU64" s="466"/>
      <c r="FV64" s="466"/>
      <c r="FW64" s="466"/>
      <c r="FX64" s="466"/>
      <c r="FY64" s="466"/>
      <c r="FZ64" s="466"/>
      <c r="GA64" s="466"/>
      <c r="GB64" s="466"/>
      <c r="GC64" s="466"/>
      <c r="GD64" s="466"/>
      <c r="GE64" s="466"/>
      <c r="GF64" s="466"/>
      <c r="GG64" s="247"/>
      <c r="GH64" s="466"/>
      <c r="GI64" s="466"/>
      <c r="GJ64" s="466"/>
      <c r="GK64" s="466"/>
      <c r="GL64" s="466"/>
      <c r="GM64" s="466"/>
      <c r="GN64" s="466"/>
      <c r="GO64" s="466"/>
      <c r="GP64" s="466"/>
      <c r="GQ64" s="466"/>
      <c r="GR64" s="466"/>
      <c r="GS64" s="466"/>
      <c r="GT64" s="466"/>
      <c r="GU64" s="466"/>
      <c r="GV64" s="466"/>
      <c r="GW64" s="466"/>
      <c r="GX64" s="466"/>
      <c r="GY64" s="466"/>
      <c r="GZ64" s="466"/>
      <c r="HA64" s="466"/>
      <c r="HB64" s="466"/>
      <c r="HC64" s="466"/>
      <c r="HD64" s="466"/>
      <c r="HE64" s="466"/>
      <c r="HF64" s="466"/>
      <c r="HG64" s="466"/>
      <c r="HH64" s="466"/>
      <c r="HI64" s="466"/>
      <c r="HJ64" s="466"/>
      <c r="HK64" s="466"/>
      <c r="HL64" s="466"/>
      <c r="HM64" s="466"/>
      <c r="HN64" s="466"/>
      <c r="HO64" s="466"/>
      <c r="HP64" s="466"/>
      <c r="HQ64" s="466"/>
      <c r="HR64" s="466"/>
      <c r="HS64" s="466"/>
      <c r="HT64" s="466"/>
      <c r="HU64" s="466"/>
      <c r="HV64" s="466"/>
      <c r="HW64" s="466"/>
      <c r="HX64" s="466"/>
      <c r="HY64" s="466"/>
      <c r="HZ64" s="466"/>
      <c r="IA64" s="466"/>
      <c r="IB64" s="466"/>
      <c r="IC64" s="466"/>
      <c r="ID64" s="466"/>
      <c r="IE64" s="466"/>
      <c r="IF64" s="466"/>
      <c r="IG64" s="466"/>
      <c r="IH64" s="466"/>
      <c r="II64" s="466"/>
      <c r="IJ64" s="466"/>
      <c r="IK64" s="466"/>
    </row>
    <row r="65" spans="1:245" ht="15" customHeight="1">
      <c r="A65" s="72"/>
      <c r="B65" s="72"/>
      <c r="C65" s="72"/>
      <c r="D65" s="88"/>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20"/>
      <c r="AK65" s="20"/>
      <c r="AL65" s="20"/>
      <c r="AM65" s="20"/>
      <c r="AN65" s="20"/>
      <c r="AO65" s="20"/>
      <c r="AP65" s="20"/>
      <c r="AQ65" s="20"/>
      <c r="AR65" s="20"/>
      <c r="AS65" s="20"/>
      <c r="AT65" s="20"/>
      <c r="AU65" s="20"/>
      <c r="AV65" s="20"/>
      <c r="AW65" s="20"/>
      <c r="AX65" s="48"/>
      <c r="AY65" s="48"/>
      <c r="AZ65" s="48"/>
      <c r="BA65" s="48"/>
      <c r="BB65" s="50"/>
      <c r="BC65" s="466"/>
      <c r="BD65" s="466"/>
      <c r="BE65" s="466"/>
      <c r="BF65" s="466"/>
      <c r="BG65" s="466"/>
      <c r="BH65" s="466"/>
      <c r="BI65" s="466"/>
      <c r="BJ65" s="466"/>
      <c r="BK65" s="466"/>
      <c r="BL65" s="466"/>
      <c r="BM65" s="466"/>
      <c r="BN65" s="466"/>
      <c r="BO65" s="466"/>
      <c r="BP65" s="466"/>
      <c r="BQ65" s="466"/>
      <c r="BR65" s="466"/>
      <c r="BS65" s="466"/>
      <c r="BT65" s="466"/>
      <c r="BU65" s="466"/>
      <c r="BV65" s="466"/>
      <c r="BW65" s="466"/>
      <c r="BX65" s="466"/>
      <c r="BY65" s="466"/>
      <c r="BZ65" s="466"/>
      <c r="CA65" s="466"/>
      <c r="CB65" s="466"/>
      <c r="CC65" s="466"/>
      <c r="CD65" s="466"/>
      <c r="CE65" s="466"/>
      <c r="CF65" s="466"/>
      <c r="CG65" s="466"/>
      <c r="CH65" s="466"/>
      <c r="CI65" s="466"/>
      <c r="CJ65" s="466"/>
      <c r="CK65" s="466"/>
      <c r="CL65" s="466"/>
      <c r="CM65" s="466"/>
      <c r="CN65" s="466"/>
      <c r="CO65" s="466"/>
      <c r="CP65" s="466"/>
      <c r="CQ65" s="466"/>
      <c r="CR65" s="466"/>
      <c r="CS65" s="466"/>
      <c r="CT65" s="466"/>
      <c r="CU65" s="466"/>
      <c r="CV65" s="466"/>
      <c r="CW65" s="466"/>
      <c r="CX65" s="466"/>
      <c r="CY65" s="466"/>
      <c r="CZ65" s="466"/>
      <c r="DA65" s="466"/>
      <c r="DB65" s="466"/>
      <c r="DC65" s="466"/>
      <c r="DD65" s="466"/>
      <c r="DE65" s="466"/>
      <c r="DF65" s="466"/>
      <c r="DG65" s="466"/>
      <c r="DH65" s="466"/>
      <c r="DI65" s="466"/>
      <c r="DJ65" s="466"/>
      <c r="DK65" s="466"/>
      <c r="DL65" s="466"/>
      <c r="DM65" s="466"/>
      <c r="DN65" s="466"/>
      <c r="DO65" s="466"/>
      <c r="DP65" s="466"/>
      <c r="DQ65" s="466"/>
      <c r="DR65" s="466"/>
      <c r="DS65" s="466"/>
      <c r="DT65" s="466"/>
      <c r="DU65" s="466"/>
      <c r="DV65" s="466"/>
      <c r="DW65" s="466"/>
      <c r="DX65" s="466"/>
      <c r="DY65" s="466"/>
      <c r="DZ65" s="466"/>
      <c r="EA65" s="466"/>
      <c r="EB65" s="466"/>
      <c r="EC65" s="466"/>
      <c r="ED65" s="466"/>
      <c r="EE65" s="466"/>
      <c r="EF65" s="466"/>
      <c r="EG65" s="466"/>
      <c r="EH65" s="466"/>
      <c r="EI65" s="466"/>
      <c r="EJ65" s="466"/>
      <c r="EK65" s="466"/>
      <c r="EL65" s="466"/>
      <c r="EM65" s="466"/>
      <c r="EN65" s="466"/>
      <c r="EO65" s="466"/>
      <c r="EP65" s="466"/>
      <c r="EQ65" s="466"/>
      <c r="ER65" s="466"/>
      <c r="ES65" s="466"/>
      <c r="ET65" s="466"/>
      <c r="EU65" s="466"/>
      <c r="EV65" s="466"/>
      <c r="EW65" s="466"/>
      <c r="EX65" s="466"/>
      <c r="EY65" s="466"/>
      <c r="EZ65" s="466"/>
      <c r="FA65" s="466"/>
      <c r="FB65" s="466"/>
      <c r="FC65" s="466"/>
      <c r="FD65" s="466"/>
      <c r="FE65" s="466"/>
      <c r="FF65" s="466"/>
      <c r="FG65" s="466"/>
      <c r="FH65" s="466"/>
      <c r="FI65" s="466"/>
      <c r="FJ65" s="466"/>
      <c r="FK65" s="466"/>
      <c r="FL65" s="466"/>
      <c r="FM65" s="466"/>
      <c r="FN65" s="466"/>
      <c r="FO65" s="466"/>
      <c r="FP65" s="466"/>
      <c r="FQ65" s="466"/>
      <c r="FR65" s="466"/>
      <c r="FS65" s="466"/>
      <c r="FT65" s="466"/>
      <c r="FU65" s="466"/>
      <c r="FV65" s="466"/>
      <c r="FW65" s="466"/>
      <c r="FX65" s="466"/>
      <c r="FY65" s="466"/>
      <c r="FZ65" s="466"/>
      <c r="GA65" s="466"/>
      <c r="GB65" s="466"/>
      <c r="GC65" s="466"/>
      <c r="GD65" s="466"/>
      <c r="GE65" s="466"/>
      <c r="GF65" s="466"/>
      <c r="GG65" s="247"/>
      <c r="GH65" s="466"/>
      <c r="GI65" s="466"/>
      <c r="GJ65" s="466"/>
      <c r="GK65" s="466"/>
      <c r="GL65" s="466"/>
      <c r="GM65" s="466"/>
      <c r="GN65" s="466"/>
      <c r="GO65" s="466"/>
      <c r="GP65" s="466"/>
      <c r="GQ65" s="466"/>
      <c r="GR65" s="466"/>
      <c r="GS65" s="466"/>
      <c r="GT65" s="466"/>
      <c r="GU65" s="466"/>
      <c r="GV65" s="466"/>
      <c r="GW65" s="466"/>
      <c r="GX65" s="466"/>
      <c r="GY65" s="466"/>
      <c r="GZ65" s="466"/>
      <c r="HA65" s="466"/>
      <c r="HB65" s="466"/>
      <c r="HC65" s="466"/>
      <c r="HD65" s="466"/>
      <c r="HE65" s="466"/>
      <c r="HF65" s="466"/>
      <c r="HG65" s="466"/>
      <c r="HH65" s="466"/>
      <c r="HI65" s="466"/>
      <c r="HJ65" s="466"/>
      <c r="HK65" s="466"/>
      <c r="HL65" s="466"/>
      <c r="HM65" s="466"/>
      <c r="HN65" s="466"/>
      <c r="HO65" s="466"/>
      <c r="HP65" s="466"/>
      <c r="HQ65" s="466"/>
      <c r="HR65" s="466"/>
      <c r="HS65" s="466"/>
      <c r="HT65" s="466"/>
      <c r="HU65" s="466"/>
      <c r="HV65" s="466"/>
      <c r="HW65" s="466"/>
      <c r="HX65" s="466"/>
      <c r="HY65" s="466"/>
      <c r="HZ65" s="466"/>
      <c r="IA65" s="466"/>
      <c r="IB65" s="466"/>
      <c r="IC65" s="466"/>
      <c r="ID65" s="466"/>
      <c r="IE65" s="466"/>
      <c r="IF65" s="466"/>
      <c r="IG65" s="466"/>
      <c r="IH65" s="466"/>
      <c r="II65" s="466"/>
      <c r="IJ65" s="466"/>
      <c r="IK65" s="466"/>
    </row>
    <row r="66" spans="1:245" ht="15" customHeight="1">
      <c r="A66" s="72"/>
      <c r="B66" s="72"/>
      <c r="C66" s="72"/>
      <c r="D66" s="88"/>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20"/>
      <c r="AK66" s="20"/>
      <c r="AL66" s="20"/>
      <c r="AM66" s="20"/>
      <c r="AN66" s="20"/>
      <c r="AO66" s="20"/>
      <c r="AP66" s="20"/>
      <c r="AQ66" s="20"/>
      <c r="AR66" s="20"/>
      <c r="AS66" s="20"/>
      <c r="AT66" s="20"/>
      <c r="AU66" s="20"/>
      <c r="AV66" s="20"/>
      <c r="AW66" s="20"/>
      <c r="AX66" s="48"/>
      <c r="AY66" s="48"/>
      <c r="AZ66" s="48"/>
      <c r="BA66" s="48"/>
      <c r="BB66" s="50"/>
      <c r="BC66" s="466"/>
      <c r="BD66" s="466"/>
      <c r="BE66" s="466"/>
      <c r="BF66" s="466"/>
      <c r="BG66" s="466"/>
      <c r="BH66" s="466"/>
      <c r="BI66" s="466"/>
      <c r="BJ66" s="466"/>
      <c r="BK66" s="466"/>
      <c r="BL66" s="466"/>
      <c r="BM66" s="466"/>
      <c r="BN66" s="466"/>
      <c r="BO66" s="466"/>
      <c r="BP66" s="466"/>
      <c r="BQ66" s="466"/>
      <c r="BR66" s="466"/>
      <c r="BS66" s="466"/>
      <c r="BT66" s="466"/>
      <c r="BU66" s="466"/>
      <c r="BV66" s="466"/>
      <c r="BW66" s="466"/>
      <c r="BX66" s="466"/>
      <c r="BY66" s="466"/>
      <c r="BZ66" s="466"/>
      <c r="CA66" s="466"/>
      <c r="CB66" s="466"/>
      <c r="CC66" s="466"/>
      <c r="CD66" s="466"/>
      <c r="CE66" s="466"/>
      <c r="CF66" s="466"/>
      <c r="CG66" s="466"/>
      <c r="CH66" s="466"/>
      <c r="CI66" s="466"/>
      <c r="CJ66" s="466"/>
      <c r="CK66" s="466"/>
      <c r="CL66" s="466"/>
      <c r="CM66" s="466"/>
      <c r="CN66" s="466"/>
      <c r="CO66" s="466"/>
      <c r="CP66" s="466"/>
      <c r="CQ66" s="466"/>
      <c r="CR66" s="466"/>
      <c r="CS66" s="466"/>
      <c r="CT66" s="466"/>
      <c r="CU66" s="466"/>
      <c r="CV66" s="466"/>
      <c r="CW66" s="466"/>
      <c r="CX66" s="466"/>
      <c r="CY66" s="466"/>
      <c r="CZ66" s="466"/>
      <c r="DA66" s="466"/>
      <c r="DB66" s="466"/>
      <c r="DC66" s="466"/>
      <c r="DD66" s="466"/>
      <c r="DE66" s="466"/>
      <c r="DF66" s="466"/>
      <c r="DG66" s="466"/>
      <c r="DH66" s="466"/>
      <c r="DI66" s="466"/>
      <c r="DJ66" s="466"/>
      <c r="DK66" s="466"/>
      <c r="DL66" s="466"/>
      <c r="DM66" s="466"/>
      <c r="DN66" s="466"/>
      <c r="DO66" s="466"/>
      <c r="DP66" s="466"/>
      <c r="DQ66" s="466"/>
      <c r="DR66" s="466"/>
      <c r="DS66" s="466"/>
      <c r="DT66" s="466"/>
      <c r="DU66" s="466"/>
      <c r="DV66" s="466"/>
      <c r="DW66" s="466"/>
      <c r="DX66" s="466"/>
      <c r="DY66" s="466"/>
      <c r="DZ66" s="466"/>
      <c r="EA66" s="466"/>
      <c r="EB66" s="466"/>
      <c r="EC66" s="466"/>
      <c r="ED66" s="466"/>
      <c r="EE66" s="466"/>
      <c r="EF66" s="466"/>
      <c r="EG66" s="466"/>
      <c r="EH66" s="466"/>
      <c r="EI66" s="466"/>
      <c r="EJ66" s="466"/>
      <c r="EK66" s="466"/>
      <c r="EL66" s="466"/>
      <c r="EM66" s="466"/>
      <c r="EN66" s="466"/>
      <c r="EO66" s="466"/>
      <c r="EP66" s="466"/>
      <c r="EQ66" s="466"/>
      <c r="ER66" s="466"/>
      <c r="ES66" s="466"/>
      <c r="ET66" s="466"/>
      <c r="EU66" s="466"/>
      <c r="EV66" s="466"/>
      <c r="EW66" s="466"/>
      <c r="EX66" s="466"/>
      <c r="EY66" s="466"/>
      <c r="EZ66" s="466"/>
      <c r="FA66" s="466"/>
      <c r="FB66" s="466"/>
      <c r="FC66" s="466"/>
      <c r="FD66" s="466"/>
      <c r="FE66" s="466"/>
      <c r="FF66" s="466"/>
      <c r="FG66" s="466"/>
      <c r="FH66" s="466"/>
      <c r="FI66" s="466"/>
      <c r="FJ66" s="466"/>
      <c r="FK66" s="466"/>
      <c r="FL66" s="466"/>
      <c r="FM66" s="466"/>
      <c r="FN66" s="466"/>
      <c r="FO66" s="466"/>
      <c r="FP66" s="466"/>
      <c r="FQ66" s="466"/>
      <c r="FR66" s="466"/>
      <c r="FS66" s="466"/>
      <c r="FT66" s="466"/>
      <c r="FU66" s="466"/>
      <c r="FV66" s="466"/>
      <c r="FW66" s="466"/>
      <c r="FX66" s="466"/>
      <c r="FY66" s="466"/>
      <c r="FZ66" s="466"/>
      <c r="GA66" s="466"/>
      <c r="GB66" s="466"/>
      <c r="GC66" s="466"/>
      <c r="GD66" s="466"/>
      <c r="GE66" s="466"/>
      <c r="GF66" s="466"/>
      <c r="GG66" s="247"/>
      <c r="GH66" s="466"/>
      <c r="GI66" s="466"/>
      <c r="GJ66" s="466"/>
      <c r="GK66" s="466"/>
      <c r="GL66" s="466"/>
      <c r="GM66" s="466"/>
      <c r="GN66" s="466"/>
      <c r="GO66" s="466"/>
      <c r="GP66" s="466"/>
      <c r="GQ66" s="466"/>
      <c r="GR66" s="466"/>
      <c r="GS66" s="466"/>
      <c r="GT66" s="466"/>
      <c r="GU66" s="466"/>
      <c r="GV66" s="466"/>
      <c r="GW66" s="466"/>
      <c r="GX66" s="466"/>
      <c r="GY66" s="466"/>
      <c r="GZ66" s="466"/>
      <c r="HA66" s="466"/>
      <c r="HB66" s="466"/>
      <c r="HC66" s="466"/>
      <c r="HD66" s="466"/>
      <c r="HE66" s="466"/>
      <c r="HF66" s="466"/>
      <c r="HG66" s="466"/>
      <c r="HH66" s="466"/>
      <c r="HI66" s="466"/>
      <c r="HJ66" s="466"/>
      <c r="HK66" s="466"/>
      <c r="HL66" s="466"/>
      <c r="HM66" s="466"/>
      <c r="HN66" s="466"/>
      <c r="HO66" s="466"/>
      <c r="HP66" s="466"/>
      <c r="HQ66" s="466"/>
      <c r="HR66" s="466"/>
      <c r="HS66" s="466"/>
      <c r="HT66" s="466"/>
      <c r="HU66" s="466"/>
      <c r="HV66" s="466"/>
      <c r="HW66" s="466"/>
      <c r="HX66" s="466"/>
      <c r="HY66" s="466"/>
      <c r="HZ66" s="466"/>
      <c r="IA66" s="466"/>
      <c r="IB66" s="466"/>
      <c r="IC66" s="466"/>
      <c r="ID66" s="466"/>
      <c r="IE66" s="466"/>
      <c r="IF66" s="466"/>
      <c r="IG66" s="466"/>
      <c r="IH66" s="466"/>
      <c r="II66" s="466"/>
      <c r="IJ66" s="466"/>
      <c r="IK66" s="466"/>
    </row>
    <row r="67" spans="1:245" ht="15" customHeight="1">
      <c r="A67" s="72"/>
      <c r="B67" s="72"/>
      <c r="C67" s="72"/>
      <c r="D67" s="88"/>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20"/>
      <c r="AK67" s="20"/>
      <c r="AL67" s="20"/>
      <c r="AM67" s="20"/>
      <c r="AN67" s="20"/>
      <c r="AO67" s="20"/>
      <c r="AP67" s="20"/>
      <c r="AQ67" s="20"/>
      <c r="AR67" s="20"/>
      <c r="AS67" s="20"/>
      <c r="AT67" s="20"/>
      <c r="AU67" s="20"/>
      <c r="AV67" s="20"/>
      <c r="AW67" s="20"/>
      <c r="AX67" s="48"/>
      <c r="AY67" s="48"/>
      <c r="AZ67" s="48"/>
      <c r="BA67" s="48"/>
      <c r="BB67" s="50"/>
      <c r="BC67" s="466"/>
      <c r="BD67" s="466"/>
      <c r="BE67" s="466"/>
      <c r="BF67" s="466"/>
      <c r="BG67" s="466"/>
      <c r="BH67" s="466"/>
      <c r="BI67" s="466"/>
      <c r="BJ67" s="466"/>
      <c r="BK67" s="466"/>
      <c r="BL67" s="466"/>
      <c r="BM67" s="466"/>
      <c r="BN67" s="466"/>
      <c r="BO67" s="466"/>
      <c r="BP67" s="466"/>
      <c r="BQ67" s="466"/>
      <c r="BR67" s="466"/>
      <c r="BS67" s="466"/>
      <c r="BT67" s="466"/>
      <c r="BU67" s="466"/>
      <c r="BV67" s="466"/>
      <c r="BW67" s="466"/>
      <c r="BX67" s="466"/>
      <c r="BY67" s="466"/>
      <c r="BZ67" s="466"/>
      <c r="CA67" s="466"/>
      <c r="CB67" s="466"/>
      <c r="CC67" s="466"/>
      <c r="CD67" s="466"/>
      <c r="CE67" s="466"/>
      <c r="CF67" s="466"/>
      <c r="CG67" s="466"/>
      <c r="CH67" s="466"/>
      <c r="CI67" s="466"/>
      <c r="CJ67" s="466"/>
      <c r="CK67" s="466"/>
      <c r="CL67" s="466"/>
      <c r="CM67" s="466"/>
      <c r="CN67" s="466"/>
      <c r="CO67" s="466"/>
      <c r="CP67" s="466"/>
      <c r="CQ67" s="466"/>
      <c r="CR67" s="466"/>
      <c r="CS67" s="466"/>
      <c r="CT67" s="466"/>
      <c r="CU67" s="466"/>
      <c r="CV67" s="466"/>
      <c r="CW67" s="466"/>
      <c r="CX67" s="466"/>
      <c r="CY67" s="466"/>
      <c r="CZ67" s="466"/>
      <c r="DA67" s="466"/>
      <c r="DB67" s="466"/>
      <c r="DC67" s="466"/>
      <c r="DD67" s="466"/>
      <c r="DE67" s="466"/>
      <c r="DF67" s="466"/>
      <c r="DG67" s="466"/>
      <c r="DH67" s="466"/>
      <c r="DI67" s="466"/>
      <c r="DJ67" s="466"/>
      <c r="DK67" s="466"/>
      <c r="DL67" s="466"/>
      <c r="DM67" s="466"/>
      <c r="DN67" s="466"/>
      <c r="DO67" s="466"/>
      <c r="DP67" s="466"/>
      <c r="DQ67" s="466"/>
      <c r="DR67" s="466"/>
      <c r="DS67" s="466"/>
      <c r="DT67" s="466"/>
      <c r="DU67" s="466"/>
      <c r="DV67" s="466"/>
      <c r="DW67" s="466"/>
      <c r="DX67" s="466"/>
      <c r="DY67" s="466"/>
      <c r="DZ67" s="466"/>
      <c r="EA67" s="466"/>
      <c r="EB67" s="466"/>
      <c r="EC67" s="466"/>
      <c r="ED67" s="466"/>
      <c r="EE67" s="466"/>
      <c r="EF67" s="466"/>
      <c r="EG67" s="466"/>
      <c r="EH67" s="466"/>
      <c r="EI67" s="466"/>
      <c r="EJ67" s="466"/>
      <c r="EK67" s="466"/>
      <c r="EL67" s="466"/>
      <c r="EM67" s="466"/>
      <c r="EN67" s="466"/>
      <c r="EO67" s="466"/>
      <c r="EP67" s="466"/>
      <c r="EQ67" s="466"/>
      <c r="ER67" s="466"/>
      <c r="ES67" s="466"/>
      <c r="ET67" s="466"/>
      <c r="EU67" s="466"/>
      <c r="EV67" s="466"/>
      <c r="EW67" s="466"/>
      <c r="EX67" s="466"/>
      <c r="EY67" s="466"/>
      <c r="EZ67" s="466"/>
      <c r="FA67" s="466"/>
      <c r="FB67" s="466"/>
      <c r="FC67" s="466"/>
      <c r="FD67" s="466"/>
      <c r="FE67" s="466"/>
      <c r="FF67" s="466"/>
      <c r="FG67" s="466"/>
      <c r="FH67" s="466"/>
      <c r="FI67" s="466"/>
      <c r="FJ67" s="466"/>
      <c r="FK67" s="466"/>
      <c r="FL67" s="466"/>
      <c r="FM67" s="466"/>
      <c r="FN67" s="466"/>
      <c r="FO67" s="466"/>
      <c r="FP67" s="466"/>
      <c r="FQ67" s="466"/>
      <c r="FR67" s="466"/>
      <c r="FS67" s="466"/>
      <c r="FT67" s="466"/>
      <c r="FU67" s="466"/>
      <c r="FV67" s="466"/>
      <c r="FW67" s="466"/>
      <c r="FX67" s="466"/>
      <c r="FY67" s="466"/>
      <c r="FZ67" s="466"/>
      <c r="GA67" s="466"/>
      <c r="GB67" s="466"/>
      <c r="GC67" s="466"/>
      <c r="GD67" s="466"/>
      <c r="GE67" s="466"/>
      <c r="GF67" s="466"/>
      <c r="GG67" s="247"/>
      <c r="GH67" s="466"/>
      <c r="GI67" s="466"/>
      <c r="GJ67" s="466"/>
      <c r="GK67" s="466"/>
      <c r="GL67" s="466"/>
      <c r="GM67" s="466"/>
      <c r="GN67" s="466"/>
      <c r="GO67" s="466"/>
      <c r="GP67" s="466"/>
      <c r="GQ67" s="466"/>
      <c r="GR67" s="466"/>
      <c r="GS67" s="466"/>
      <c r="GT67" s="466"/>
      <c r="GU67" s="466"/>
      <c r="GV67" s="466"/>
      <c r="GW67" s="466"/>
      <c r="GX67" s="466"/>
      <c r="GY67" s="466"/>
      <c r="GZ67" s="466"/>
      <c r="HA67" s="466"/>
      <c r="HB67" s="466"/>
      <c r="HC67" s="466"/>
      <c r="HD67" s="466"/>
      <c r="HE67" s="466"/>
      <c r="HF67" s="466"/>
      <c r="HG67" s="466"/>
      <c r="HH67" s="466"/>
      <c r="HI67" s="466"/>
      <c r="HJ67" s="466"/>
      <c r="HK67" s="466"/>
      <c r="HL67" s="466"/>
      <c r="HM67" s="466"/>
      <c r="HN67" s="466"/>
      <c r="HO67" s="466"/>
      <c r="HP67" s="466"/>
      <c r="HQ67" s="466"/>
      <c r="HR67" s="466"/>
      <c r="HS67" s="466"/>
      <c r="HT67" s="466"/>
      <c r="HU67" s="466"/>
      <c r="HV67" s="466"/>
      <c r="HW67" s="466"/>
      <c r="HX67" s="466"/>
      <c r="HY67" s="466"/>
      <c r="HZ67" s="466"/>
      <c r="IA67" s="466"/>
      <c r="IB67" s="466"/>
      <c r="IC67" s="466"/>
      <c r="ID67" s="466"/>
      <c r="IE67" s="466"/>
      <c r="IF67" s="466"/>
      <c r="IG67" s="466"/>
      <c r="IH67" s="466"/>
      <c r="II67" s="466"/>
      <c r="IJ67" s="466"/>
      <c r="IK67" s="466"/>
    </row>
    <row r="68" spans="1:245" ht="15" customHeight="1">
      <c r="A68" s="72"/>
      <c r="B68" s="72"/>
      <c r="C68" s="72"/>
      <c r="D68" s="88"/>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20"/>
      <c r="AK68" s="20"/>
      <c r="AL68" s="20"/>
      <c r="AM68" s="20"/>
      <c r="AN68" s="20"/>
      <c r="AO68" s="20"/>
      <c r="AP68" s="20"/>
      <c r="AQ68" s="20"/>
      <c r="AR68" s="20"/>
      <c r="AS68" s="20"/>
      <c r="AT68" s="20"/>
      <c r="AU68" s="20"/>
      <c r="AV68" s="20"/>
      <c r="AW68" s="20"/>
      <c r="AX68" s="48"/>
      <c r="AY68" s="48"/>
      <c r="AZ68" s="48"/>
      <c r="BA68" s="48"/>
      <c r="BB68" s="50"/>
      <c r="BC68" s="466"/>
      <c r="BD68" s="466"/>
      <c r="BE68" s="466"/>
      <c r="BF68" s="466"/>
      <c r="BG68" s="466"/>
      <c r="BH68" s="466"/>
      <c r="BI68" s="466"/>
      <c r="BJ68" s="466"/>
      <c r="BK68" s="466"/>
      <c r="BL68" s="466"/>
      <c r="BM68" s="466"/>
      <c r="BN68" s="466"/>
      <c r="BO68" s="466"/>
      <c r="BP68" s="466"/>
      <c r="BQ68" s="466"/>
      <c r="BR68" s="466"/>
      <c r="BS68" s="466"/>
      <c r="BT68" s="466"/>
      <c r="BU68" s="466"/>
      <c r="BV68" s="466"/>
      <c r="BW68" s="466"/>
      <c r="BX68" s="466"/>
      <c r="BY68" s="466"/>
      <c r="BZ68" s="466"/>
      <c r="CA68" s="466"/>
      <c r="CB68" s="466"/>
      <c r="CC68" s="466"/>
      <c r="CD68" s="466"/>
      <c r="CE68" s="466"/>
      <c r="CF68" s="466"/>
      <c r="CG68" s="466"/>
      <c r="CH68" s="466"/>
      <c r="CI68" s="466"/>
      <c r="CJ68" s="466"/>
      <c r="CK68" s="466"/>
      <c r="CL68" s="466"/>
      <c r="CM68" s="466"/>
      <c r="CN68" s="466"/>
      <c r="CO68" s="466"/>
      <c r="CP68" s="466"/>
      <c r="CQ68" s="466"/>
      <c r="CR68" s="466"/>
      <c r="CS68" s="466"/>
      <c r="CT68" s="466"/>
      <c r="CU68" s="466"/>
      <c r="CV68" s="466"/>
      <c r="CW68" s="466"/>
      <c r="CX68" s="466"/>
      <c r="CY68" s="466"/>
      <c r="CZ68" s="466"/>
      <c r="DA68" s="466"/>
      <c r="DB68" s="466"/>
      <c r="DC68" s="466"/>
      <c r="DD68" s="466"/>
      <c r="DE68" s="466"/>
      <c r="DF68" s="466"/>
      <c r="DG68" s="466"/>
      <c r="DH68" s="466"/>
      <c r="DI68" s="466"/>
      <c r="DJ68" s="466"/>
      <c r="DK68" s="466"/>
      <c r="DL68" s="466"/>
      <c r="DM68" s="466"/>
      <c r="DN68" s="466"/>
      <c r="DO68" s="466"/>
      <c r="DP68" s="466"/>
      <c r="DQ68" s="466"/>
      <c r="DR68" s="466"/>
      <c r="DS68" s="466"/>
      <c r="DT68" s="466"/>
      <c r="DU68" s="466"/>
      <c r="DV68" s="466"/>
      <c r="DW68" s="466"/>
      <c r="DX68" s="466"/>
      <c r="DY68" s="466"/>
      <c r="DZ68" s="466"/>
      <c r="EA68" s="466"/>
      <c r="EB68" s="466"/>
      <c r="EC68" s="466"/>
      <c r="ED68" s="466"/>
      <c r="EE68" s="466"/>
      <c r="EF68" s="466"/>
      <c r="EG68" s="466"/>
      <c r="EH68" s="466"/>
      <c r="EI68" s="466"/>
      <c r="EJ68" s="466"/>
      <c r="EK68" s="466"/>
      <c r="EL68" s="466"/>
      <c r="EM68" s="466"/>
      <c r="EN68" s="466"/>
      <c r="EO68" s="466"/>
      <c r="EP68" s="466"/>
      <c r="EQ68" s="466"/>
      <c r="ER68" s="466"/>
      <c r="ES68" s="466"/>
      <c r="ET68" s="466"/>
      <c r="EU68" s="466"/>
      <c r="EV68" s="466"/>
      <c r="EW68" s="466"/>
      <c r="EX68" s="466"/>
      <c r="EY68" s="466"/>
      <c r="EZ68" s="466"/>
      <c r="FA68" s="466"/>
      <c r="FB68" s="466"/>
      <c r="FC68" s="466"/>
      <c r="FD68" s="466"/>
      <c r="FE68" s="466"/>
      <c r="FF68" s="466"/>
      <c r="FG68" s="466"/>
      <c r="FH68" s="466"/>
      <c r="FI68" s="466"/>
      <c r="FJ68" s="466"/>
      <c r="FK68" s="466"/>
      <c r="FL68" s="466"/>
      <c r="FM68" s="466"/>
      <c r="FN68" s="466"/>
      <c r="FO68" s="466"/>
      <c r="FP68" s="466"/>
      <c r="FQ68" s="466"/>
      <c r="FR68" s="466"/>
      <c r="FS68" s="466"/>
      <c r="FT68" s="466"/>
      <c r="FU68" s="466"/>
      <c r="FV68" s="466"/>
      <c r="FW68" s="466"/>
      <c r="FX68" s="466"/>
      <c r="FY68" s="466"/>
      <c r="FZ68" s="466"/>
      <c r="GA68" s="466"/>
      <c r="GB68" s="466"/>
      <c r="GC68" s="466"/>
      <c r="GD68" s="466"/>
      <c r="GE68" s="466"/>
      <c r="GF68" s="466"/>
      <c r="GG68" s="247"/>
      <c r="GH68" s="466"/>
      <c r="GI68" s="466"/>
      <c r="GJ68" s="466"/>
      <c r="GK68" s="466"/>
      <c r="GL68" s="466"/>
      <c r="GM68" s="466"/>
      <c r="GN68" s="466"/>
      <c r="GO68" s="466"/>
      <c r="GP68" s="466"/>
      <c r="GQ68" s="466"/>
      <c r="GR68" s="466"/>
      <c r="GS68" s="466"/>
      <c r="GT68" s="466"/>
      <c r="GU68" s="466"/>
      <c r="GV68" s="466"/>
      <c r="GW68" s="466"/>
      <c r="GX68" s="466"/>
      <c r="GY68" s="466"/>
      <c r="GZ68" s="466"/>
      <c r="HA68" s="466"/>
      <c r="HB68" s="466"/>
      <c r="HC68" s="466"/>
      <c r="HD68" s="466"/>
      <c r="HE68" s="466"/>
      <c r="HF68" s="466"/>
      <c r="HG68" s="466"/>
      <c r="HH68" s="466"/>
      <c r="HI68" s="466"/>
      <c r="HJ68" s="466"/>
      <c r="HK68" s="466"/>
      <c r="HL68" s="466"/>
      <c r="HM68" s="466"/>
      <c r="HN68" s="466"/>
      <c r="HO68" s="466"/>
      <c r="HP68" s="466"/>
      <c r="HQ68" s="466"/>
      <c r="HR68" s="466"/>
      <c r="HS68" s="466"/>
      <c r="HT68" s="466"/>
      <c r="HU68" s="466"/>
      <c r="HV68" s="466"/>
      <c r="HW68" s="466"/>
      <c r="HX68" s="466"/>
      <c r="HY68" s="466"/>
      <c r="HZ68" s="466"/>
      <c r="IA68" s="466"/>
      <c r="IB68" s="466"/>
      <c r="IC68" s="466"/>
      <c r="ID68" s="466"/>
      <c r="IE68" s="466"/>
      <c r="IF68" s="466"/>
      <c r="IG68" s="466"/>
      <c r="IH68" s="466"/>
      <c r="II68" s="466"/>
      <c r="IJ68" s="466"/>
      <c r="IK68" s="466"/>
    </row>
    <row r="69" spans="1:245" ht="15" customHeight="1">
      <c r="A69" s="72"/>
      <c r="B69" s="72"/>
      <c r="C69" s="72"/>
      <c r="D69" s="88"/>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20"/>
      <c r="AK69" s="20"/>
      <c r="AL69" s="20"/>
      <c r="AM69" s="20"/>
      <c r="AN69" s="20"/>
      <c r="AO69" s="20"/>
      <c r="AP69" s="20"/>
      <c r="AQ69" s="20"/>
      <c r="AR69" s="20"/>
      <c r="AS69" s="20"/>
      <c r="AT69" s="20"/>
      <c r="AU69" s="20"/>
      <c r="AV69" s="20"/>
      <c r="AW69" s="20"/>
      <c r="AX69" s="48"/>
      <c r="AY69" s="48"/>
      <c r="AZ69" s="48"/>
      <c r="BA69" s="48"/>
      <c r="BB69" s="50"/>
      <c r="BC69" s="466"/>
      <c r="BD69" s="466"/>
      <c r="BE69" s="466"/>
      <c r="BF69" s="466"/>
      <c r="BG69" s="466"/>
      <c r="BH69" s="466"/>
      <c r="BI69" s="466"/>
      <c r="BJ69" s="466"/>
      <c r="BK69" s="466"/>
      <c r="BL69" s="466"/>
      <c r="BM69" s="466"/>
      <c r="BN69" s="466"/>
      <c r="BO69" s="466"/>
      <c r="BP69" s="466"/>
      <c r="BQ69" s="466"/>
      <c r="BR69" s="466"/>
      <c r="BS69" s="466"/>
      <c r="BT69" s="466"/>
      <c r="BU69" s="466"/>
      <c r="BV69" s="466"/>
      <c r="BW69" s="466"/>
      <c r="BX69" s="466"/>
      <c r="BY69" s="466"/>
      <c r="BZ69" s="466"/>
      <c r="CA69" s="466"/>
      <c r="CB69" s="466"/>
      <c r="CC69" s="466"/>
      <c r="CD69" s="466"/>
      <c r="CE69" s="466"/>
      <c r="CF69" s="466"/>
      <c r="CG69" s="466"/>
      <c r="CH69" s="466"/>
      <c r="CI69" s="466"/>
      <c r="CJ69" s="466"/>
      <c r="CK69" s="466"/>
      <c r="CL69" s="466"/>
      <c r="CM69" s="466"/>
      <c r="CN69" s="466"/>
      <c r="CO69" s="466"/>
      <c r="CP69" s="466"/>
      <c r="CQ69" s="466"/>
      <c r="CR69" s="466"/>
      <c r="CS69" s="466"/>
      <c r="CT69" s="466"/>
      <c r="CU69" s="466"/>
      <c r="CV69" s="466"/>
      <c r="CW69" s="466"/>
      <c r="CX69" s="466"/>
      <c r="CY69" s="466"/>
      <c r="CZ69" s="466"/>
      <c r="DA69" s="466"/>
      <c r="DB69" s="466"/>
      <c r="DC69" s="466"/>
      <c r="DD69" s="466"/>
      <c r="DE69" s="466"/>
      <c r="DF69" s="466"/>
      <c r="DG69" s="466"/>
      <c r="DH69" s="466"/>
      <c r="DI69" s="466"/>
      <c r="DJ69" s="466"/>
      <c r="DK69" s="466"/>
      <c r="DL69" s="466"/>
      <c r="DM69" s="466"/>
      <c r="DN69" s="466"/>
      <c r="DO69" s="466"/>
      <c r="DP69" s="466"/>
      <c r="DQ69" s="466"/>
      <c r="DR69" s="466"/>
      <c r="DS69" s="466"/>
      <c r="DT69" s="466"/>
      <c r="DU69" s="466"/>
      <c r="DV69" s="466"/>
      <c r="DW69" s="466"/>
      <c r="DX69" s="466"/>
      <c r="DY69" s="466"/>
      <c r="DZ69" s="466"/>
      <c r="EA69" s="466"/>
      <c r="EB69" s="466"/>
      <c r="EC69" s="466"/>
      <c r="ED69" s="466"/>
      <c r="EE69" s="466"/>
      <c r="EF69" s="466"/>
      <c r="EG69" s="466"/>
      <c r="EH69" s="466"/>
      <c r="EI69" s="466"/>
      <c r="EJ69" s="466"/>
      <c r="EK69" s="466"/>
      <c r="EL69" s="466"/>
      <c r="EM69" s="466"/>
      <c r="EN69" s="466"/>
      <c r="EO69" s="466"/>
      <c r="EP69" s="466"/>
      <c r="EQ69" s="466"/>
      <c r="ER69" s="466"/>
      <c r="ES69" s="466"/>
      <c r="ET69" s="466"/>
      <c r="EU69" s="466"/>
      <c r="EV69" s="466"/>
      <c r="EW69" s="466"/>
      <c r="EX69" s="466"/>
      <c r="EY69" s="466"/>
      <c r="EZ69" s="466"/>
      <c r="FA69" s="466"/>
      <c r="FB69" s="466"/>
      <c r="FC69" s="466"/>
      <c r="FD69" s="466"/>
      <c r="FE69" s="466"/>
      <c r="FF69" s="466"/>
      <c r="FG69" s="466"/>
      <c r="FH69" s="466"/>
      <c r="FI69" s="466"/>
      <c r="FJ69" s="466"/>
      <c r="FK69" s="466"/>
      <c r="FL69" s="466"/>
      <c r="FM69" s="466"/>
      <c r="FN69" s="466"/>
      <c r="FO69" s="466"/>
      <c r="FP69" s="466"/>
      <c r="FQ69" s="466"/>
      <c r="FR69" s="466"/>
      <c r="FS69" s="466"/>
      <c r="FT69" s="466"/>
      <c r="FU69" s="466"/>
      <c r="FV69" s="466"/>
      <c r="FW69" s="466"/>
      <c r="FX69" s="466"/>
      <c r="FY69" s="466"/>
      <c r="FZ69" s="466"/>
      <c r="GA69" s="466"/>
      <c r="GB69" s="466"/>
      <c r="GC69" s="466"/>
      <c r="GD69" s="466"/>
      <c r="GE69" s="466"/>
      <c r="GF69" s="466"/>
      <c r="GG69" s="247"/>
      <c r="GH69" s="466"/>
      <c r="GI69" s="466"/>
      <c r="GJ69" s="466"/>
      <c r="GK69" s="466"/>
      <c r="GL69" s="466"/>
      <c r="GM69" s="466"/>
      <c r="GN69" s="466"/>
      <c r="GO69" s="466"/>
      <c r="GP69" s="466"/>
      <c r="GQ69" s="466"/>
      <c r="GR69" s="466"/>
      <c r="GS69" s="466"/>
      <c r="GT69" s="466"/>
      <c r="GU69" s="466"/>
      <c r="GV69" s="466"/>
      <c r="GW69" s="466"/>
      <c r="GX69" s="466"/>
      <c r="GY69" s="466"/>
      <c r="GZ69" s="466"/>
      <c r="HA69" s="466"/>
      <c r="HB69" s="466"/>
      <c r="HC69" s="466"/>
      <c r="HD69" s="466"/>
      <c r="HE69" s="466"/>
      <c r="HF69" s="466"/>
      <c r="HG69" s="466"/>
      <c r="HH69" s="466"/>
      <c r="HI69" s="466"/>
      <c r="HJ69" s="466"/>
      <c r="HK69" s="466"/>
      <c r="HL69" s="466"/>
      <c r="HM69" s="466"/>
      <c r="HN69" s="466"/>
      <c r="HO69" s="466"/>
      <c r="HP69" s="466"/>
      <c r="HQ69" s="466"/>
      <c r="HR69" s="466"/>
      <c r="HS69" s="466"/>
      <c r="HT69" s="466"/>
      <c r="HU69" s="466"/>
      <c r="HV69" s="466"/>
      <c r="HW69" s="466"/>
      <c r="HX69" s="466"/>
      <c r="HY69" s="466"/>
      <c r="HZ69" s="466"/>
      <c r="IA69" s="466"/>
      <c r="IB69" s="466"/>
      <c r="IC69" s="466"/>
      <c r="ID69" s="466"/>
      <c r="IE69" s="466"/>
      <c r="IF69" s="466"/>
      <c r="IG69" s="466"/>
      <c r="IH69" s="466"/>
      <c r="II69" s="466"/>
      <c r="IJ69" s="466"/>
      <c r="IK69" s="466"/>
    </row>
    <row r="70" spans="1:245" ht="15" customHeight="1">
      <c r="A70" s="72"/>
      <c r="B70" s="72"/>
      <c r="C70" s="72"/>
      <c r="D70" s="88"/>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20"/>
      <c r="AK70" s="20"/>
      <c r="AL70" s="20"/>
      <c r="AM70" s="20"/>
      <c r="AN70" s="20"/>
      <c r="AO70" s="20"/>
      <c r="AP70" s="20"/>
      <c r="AQ70" s="20"/>
      <c r="AR70" s="20"/>
      <c r="AS70" s="20"/>
      <c r="AT70" s="20"/>
      <c r="AU70" s="20"/>
      <c r="AV70" s="20"/>
      <c r="AW70" s="20"/>
      <c r="AX70" s="48"/>
      <c r="AY70" s="48"/>
      <c r="AZ70" s="48"/>
      <c r="BA70" s="48"/>
      <c r="BB70" s="50"/>
      <c r="BC70" s="466"/>
      <c r="BD70" s="466"/>
      <c r="BE70" s="466"/>
      <c r="BF70" s="466"/>
      <c r="BG70" s="466"/>
      <c r="BH70" s="466"/>
      <c r="BI70" s="466"/>
      <c r="BJ70" s="466"/>
      <c r="BK70" s="466"/>
      <c r="BL70" s="466"/>
      <c r="BM70" s="466"/>
      <c r="BN70" s="466"/>
      <c r="BO70" s="466"/>
      <c r="BP70" s="466"/>
      <c r="BQ70" s="466"/>
      <c r="BR70" s="466"/>
      <c r="BS70" s="466"/>
      <c r="BT70" s="466"/>
      <c r="BU70" s="466"/>
      <c r="BV70" s="466"/>
      <c r="BW70" s="466"/>
      <c r="BX70" s="466"/>
      <c r="BY70" s="466"/>
      <c r="BZ70" s="466"/>
      <c r="CA70" s="466"/>
      <c r="CB70" s="466"/>
      <c r="CC70" s="466"/>
      <c r="CD70" s="466"/>
      <c r="CE70" s="466"/>
      <c r="CF70" s="466"/>
      <c r="CG70" s="466"/>
      <c r="CH70" s="466"/>
      <c r="CI70" s="466"/>
      <c r="CJ70" s="466"/>
      <c r="CK70" s="466"/>
      <c r="CL70" s="466"/>
      <c r="CM70" s="466"/>
      <c r="CN70" s="466"/>
      <c r="CO70" s="466"/>
      <c r="CP70" s="466"/>
      <c r="CQ70" s="466"/>
      <c r="CR70" s="466"/>
      <c r="CS70" s="466"/>
      <c r="CT70" s="466"/>
      <c r="CU70" s="466"/>
      <c r="CV70" s="466"/>
      <c r="CW70" s="466"/>
      <c r="CX70" s="466"/>
      <c r="CY70" s="466"/>
      <c r="CZ70" s="466"/>
      <c r="DA70" s="466"/>
      <c r="DB70" s="466"/>
      <c r="DC70" s="466"/>
      <c r="DD70" s="466"/>
      <c r="DE70" s="466"/>
      <c r="DF70" s="466"/>
      <c r="DG70" s="466"/>
      <c r="DH70" s="466"/>
      <c r="DI70" s="466"/>
      <c r="DJ70" s="466"/>
      <c r="DK70" s="466"/>
      <c r="DL70" s="466"/>
      <c r="DM70" s="466"/>
      <c r="DN70" s="466"/>
      <c r="DO70" s="466"/>
      <c r="DP70" s="466"/>
      <c r="DQ70" s="466"/>
      <c r="DR70" s="466"/>
      <c r="DS70" s="466"/>
      <c r="DT70" s="466"/>
      <c r="DU70" s="466"/>
      <c r="DV70" s="466"/>
      <c r="DW70" s="466"/>
      <c r="DX70" s="466"/>
      <c r="DY70" s="466"/>
      <c r="DZ70" s="466"/>
      <c r="EA70" s="466"/>
      <c r="EB70" s="466"/>
      <c r="EC70" s="466"/>
      <c r="ED70" s="466"/>
      <c r="EE70" s="466"/>
      <c r="EF70" s="466"/>
      <c r="EG70" s="466"/>
      <c r="EH70" s="466"/>
      <c r="EI70" s="466"/>
      <c r="EJ70" s="466"/>
      <c r="EK70" s="466"/>
      <c r="EL70" s="466"/>
      <c r="EM70" s="466"/>
      <c r="EN70" s="466"/>
      <c r="EO70" s="466"/>
      <c r="EP70" s="466"/>
      <c r="EQ70" s="466"/>
      <c r="ER70" s="466"/>
      <c r="ES70" s="466"/>
      <c r="ET70" s="466"/>
      <c r="EU70" s="466"/>
      <c r="EV70" s="466"/>
      <c r="EW70" s="466"/>
      <c r="EX70" s="466"/>
      <c r="EY70" s="466"/>
      <c r="EZ70" s="466"/>
      <c r="FA70" s="466"/>
      <c r="FB70" s="466"/>
      <c r="FC70" s="466"/>
      <c r="FD70" s="466"/>
      <c r="FE70" s="466"/>
      <c r="FF70" s="466"/>
      <c r="FG70" s="466"/>
      <c r="FH70" s="466"/>
      <c r="FI70" s="466"/>
      <c r="FJ70" s="466"/>
      <c r="FK70" s="466"/>
      <c r="FL70" s="466"/>
      <c r="FM70" s="466"/>
      <c r="FN70" s="466"/>
      <c r="FO70" s="466"/>
      <c r="FP70" s="466"/>
      <c r="FQ70" s="466"/>
      <c r="FR70" s="466"/>
      <c r="FS70" s="466"/>
      <c r="FT70" s="466"/>
      <c r="FU70" s="466"/>
      <c r="FV70" s="466"/>
      <c r="FW70" s="466"/>
      <c r="FX70" s="466"/>
      <c r="FY70" s="466"/>
      <c r="FZ70" s="466"/>
      <c r="GA70" s="466"/>
      <c r="GB70" s="466"/>
      <c r="GC70" s="466"/>
      <c r="GD70" s="466"/>
      <c r="GE70" s="466"/>
      <c r="GF70" s="466"/>
      <c r="GG70" s="247"/>
      <c r="GH70" s="466"/>
      <c r="GI70" s="466"/>
      <c r="GJ70" s="466"/>
      <c r="GK70" s="466"/>
      <c r="GL70" s="466"/>
      <c r="GM70" s="466"/>
      <c r="GN70" s="466"/>
      <c r="GO70" s="466"/>
      <c r="GP70" s="466"/>
      <c r="GQ70" s="466"/>
      <c r="GR70" s="466"/>
      <c r="GS70" s="466"/>
      <c r="GT70" s="466"/>
      <c r="GU70" s="466"/>
      <c r="GV70" s="466"/>
      <c r="GW70" s="466"/>
      <c r="GX70" s="466"/>
      <c r="GY70" s="466"/>
      <c r="GZ70" s="466"/>
      <c r="HA70" s="466"/>
      <c r="HB70" s="466"/>
      <c r="HC70" s="466"/>
      <c r="HD70" s="466"/>
      <c r="HE70" s="466"/>
      <c r="HF70" s="466"/>
      <c r="HG70" s="466"/>
      <c r="HH70" s="466"/>
      <c r="HI70" s="466"/>
      <c r="HJ70" s="466"/>
      <c r="HK70" s="466"/>
      <c r="HL70" s="466"/>
      <c r="HM70" s="466"/>
      <c r="HN70" s="466"/>
      <c r="HO70" s="466"/>
      <c r="HP70" s="466"/>
      <c r="HQ70" s="466"/>
      <c r="HR70" s="466"/>
      <c r="HS70" s="466"/>
      <c r="HT70" s="466"/>
      <c r="HU70" s="466"/>
      <c r="HV70" s="466"/>
      <c r="HW70" s="466"/>
      <c r="HX70" s="466"/>
      <c r="HY70" s="466"/>
      <c r="HZ70" s="466"/>
      <c r="IA70" s="466"/>
      <c r="IB70" s="466"/>
      <c r="IC70" s="466"/>
      <c r="ID70" s="466"/>
      <c r="IE70" s="466"/>
      <c r="IF70" s="466"/>
      <c r="IG70" s="466"/>
      <c r="IH70" s="466"/>
      <c r="II70" s="466"/>
      <c r="IJ70" s="466"/>
      <c r="IK70" s="466"/>
    </row>
    <row r="71" spans="1:245" ht="15" customHeight="1">
      <c r="A71" s="72"/>
      <c r="B71" s="72"/>
      <c r="C71" s="72"/>
      <c r="D71" s="88"/>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20"/>
      <c r="AK71" s="20"/>
      <c r="AL71" s="20"/>
      <c r="AM71" s="20"/>
      <c r="AN71" s="20"/>
      <c r="AO71" s="20"/>
      <c r="AP71" s="20"/>
      <c r="AQ71" s="20"/>
      <c r="AR71" s="20"/>
      <c r="AS71" s="20"/>
      <c r="AT71" s="20"/>
      <c r="AU71" s="20"/>
      <c r="AV71" s="20"/>
      <c r="AW71" s="20"/>
      <c r="AX71" s="48"/>
      <c r="AY71" s="48"/>
      <c r="AZ71" s="48"/>
      <c r="BA71" s="48"/>
      <c r="BB71" s="50"/>
      <c r="BC71" s="466"/>
      <c r="BD71" s="466"/>
      <c r="BE71" s="466"/>
      <c r="BF71" s="466"/>
      <c r="BG71" s="466"/>
      <c r="BH71" s="466"/>
      <c r="BI71" s="466"/>
      <c r="BJ71" s="466"/>
      <c r="BK71" s="466"/>
      <c r="BL71" s="466"/>
      <c r="BM71" s="466"/>
      <c r="BN71" s="466"/>
      <c r="BO71" s="466"/>
      <c r="BP71" s="466"/>
      <c r="BQ71" s="466"/>
      <c r="BR71" s="466"/>
      <c r="BS71" s="466"/>
      <c r="BT71" s="466"/>
      <c r="BU71" s="466"/>
      <c r="BV71" s="466"/>
      <c r="BW71" s="466"/>
      <c r="BX71" s="466"/>
      <c r="BY71" s="466"/>
      <c r="BZ71" s="466"/>
      <c r="CA71" s="466"/>
      <c r="CB71" s="466"/>
      <c r="CC71" s="466"/>
      <c r="CD71" s="466"/>
      <c r="CE71" s="466"/>
      <c r="CF71" s="466"/>
      <c r="CG71" s="466"/>
      <c r="CH71" s="466"/>
      <c r="CI71" s="466"/>
      <c r="CJ71" s="466"/>
      <c r="CK71" s="466"/>
      <c r="CL71" s="466"/>
      <c r="CM71" s="466"/>
      <c r="CN71" s="466"/>
      <c r="CO71" s="466"/>
      <c r="CP71" s="466"/>
      <c r="CQ71" s="466"/>
      <c r="CR71" s="466"/>
      <c r="CS71" s="466"/>
      <c r="CT71" s="466"/>
      <c r="CU71" s="466"/>
      <c r="CV71" s="466"/>
      <c r="CW71" s="466"/>
      <c r="CX71" s="466"/>
      <c r="CY71" s="466"/>
      <c r="CZ71" s="466"/>
      <c r="DA71" s="466"/>
      <c r="DB71" s="466"/>
      <c r="DC71" s="466"/>
      <c r="DD71" s="466"/>
      <c r="DE71" s="466"/>
      <c r="DF71" s="466"/>
      <c r="DG71" s="466"/>
      <c r="DH71" s="466"/>
      <c r="DI71" s="466"/>
      <c r="DJ71" s="466"/>
      <c r="DK71" s="466"/>
      <c r="DL71" s="466"/>
      <c r="DM71" s="466"/>
      <c r="DN71" s="466"/>
      <c r="DO71" s="466"/>
      <c r="DP71" s="466"/>
      <c r="DQ71" s="466"/>
      <c r="DR71" s="466"/>
      <c r="DS71" s="466"/>
      <c r="DT71" s="466"/>
      <c r="DU71" s="466"/>
      <c r="DV71" s="466"/>
      <c r="DW71" s="466"/>
      <c r="DX71" s="466"/>
      <c r="DY71" s="466"/>
      <c r="DZ71" s="466"/>
      <c r="EA71" s="466"/>
      <c r="EB71" s="466"/>
      <c r="EC71" s="466"/>
      <c r="ED71" s="466"/>
      <c r="EE71" s="466"/>
      <c r="EF71" s="466"/>
      <c r="EG71" s="466"/>
      <c r="EH71" s="466"/>
      <c r="EI71" s="466"/>
      <c r="EJ71" s="466"/>
      <c r="EK71" s="466"/>
      <c r="EL71" s="466"/>
      <c r="EM71" s="466"/>
      <c r="EN71" s="466"/>
      <c r="EO71" s="466"/>
      <c r="EP71" s="466"/>
      <c r="EQ71" s="466"/>
      <c r="ER71" s="466"/>
      <c r="ES71" s="466"/>
      <c r="ET71" s="466"/>
      <c r="EU71" s="466"/>
      <c r="EV71" s="466"/>
      <c r="EW71" s="466"/>
      <c r="EX71" s="466"/>
      <c r="EY71" s="466"/>
      <c r="EZ71" s="466"/>
      <c r="FA71" s="466"/>
      <c r="FB71" s="466"/>
      <c r="FC71" s="466"/>
      <c r="FD71" s="466"/>
      <c r="FE71" s="466"/>
      <c r="FF71" s="466"/>
      <c r="FG71" s="466"/>
      <c r="FH71" s="466"/>
      <c r="FI71" s="466"/>
      <c r="FJ71" s="466"/>
      <c r="FK71" s="466"/>
      <c r="FL71" s="466"/>
      <c r="FM71" s="466"/>
      <c r="FN71" s="466"/>
      <c r="FO71" s="466"/>
      <c r="FP71" s="466"/>
      <c r="FQ71" s="466"/>
      <c r="FR71" s="466"/>
      <c r="FS71" s="466"/>
      <c r="FT71" s="466"/>
      <c r="FU71" s="466"/>
      <c r="FV71" s="466"/>
      <c r="FW71" s="466"/>
      <c r="FX71" s="466"/>
      <c r="FY71" s="466"/>
      <c r="FZ71" s="466"/>
      <c r="GA71" s="466"/>
      <c r="GB71" s="466"/>
      <c r="GC71" s="466"/>
      <c r="GD71" s="466"/>
      <c r="GE71" s="466"/>
      <c r="GF71" s="466"/>
      <c r="GG71" s="247"/>
      <c r="GH71" s="466"/>
      <c r="GI71" s="466"/>
      <c r="GJ71" s="466"/>
      <c r="GK71" s="466"/>
      <c r="GL71" s="466"/>
      <c r="GM71" s="466"/>
      <c r="GN71" s="466"/>
      <c r="GO71" s="466"/>
      <c r="GP71" s="466"/>
      <c r="GQ71" s="466"/>
      <c r="GR71" s="466"/>
      <c r="GS71" s="466"/>
      <c r="GT71" s="466"/>
      <c r="GU71" s="466"/>
      <c r="GV71" s="466"/>
      <c r="GW71" s="466"/>
      <c r="GX71" s="466"/>
      <c r="GY71" s="466"/>
      <c r="GZ71" s="466"/>
      <c r="HA71" s="466"/>
      <c r="HB71" s="466"/>
      <c r="HC71" s="466"/>
      <c r="HD71" s="466"/>
      <c r="HE71" s="466"/>
      <c r="HF71" s="466"/>
      <c r="HG71" s="466"/>
      <c r="HH71" s="466"/>
      <c r="HI71" s="466"/>
      <c r="HJ71" s="466"/>
      <c r="HK71" s="466"/>
      <c r="HL71" s="466"/>
      <c r="HM71" s="466"/>
      <c r="HN71" s="466"/>
      <c r="HO71" s="466"/>
      <c r="HP71" s="466"/>
      <c r="HQ71" s="466"/>
      <c r="HR71" s="466"/>
      <c r="HS71" s="466"/>
      <c r="HT71" s="466"/>
      <c r="HU71" s="466"/>
      <c r="HV71" s="466"/>
      <c r="HW71" s="466"/>
      <c r="HX71" s="466"/>
      <c r="HY71" s="466"/>
      <c r="HZ71" s="466"/>
      <c r="IA71" s="466"/>
      <c r="IB71" s="466"/>
      <c r="IC71" s="466"/>
      <c r="ID71" s="466"/>
      <c r="IE71" s="466"/>
      <c r="IF71" s="466"/>
      <c r="IG71" s="466"/>
      <c r="IH71" s="466"/>
      <c r="II71" s="466"/>
      <c r="IJ71" s="466"/>
      <c r="IK71" s="466"/>
    </row>
    <row r="72" spans="1:245" ht="15" customHeight="1">
      <c r="A72" s="72"/>
      <c r="B72" s="72"/>
      <c r="C72" s="72"/>
      <c r="D72" s="88"/>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20"/>
      <c r="AK72" s="20"/>
      <c r="AL72" s="20"/>
      <c r="AM72" s="20"/>
      <c r="AN72" s="20"/>
      <c r="AO72" s="20"/>
      <c r="AP72" s="20"/>
      <c r="AQ72" s="20"/>
      <c r="AR72" s="20"/>
      <c r="AS72" s="20"/>
      <c r="AT72" s="20"/>
      <c r="AU72" s="20"/>
      <c r="AV72" s="20"/>
      <c r="AW72" s="20"/>
      <c r="AX72" s="48"/>
      <c r="AY72" s="48"/>
      <c r="AZ72" s="48"/>
      <c r="BA72" s="48"/>
      <c r="BB72" s="50"/>
      <c r="BC72" s="466"/>
      <c r="BD72" s="466"/>
      <c r="BE72" s="466"/>
      <c r="BF72" s="466"/>
      <c r="BG72" s="466"/>
      <c r="BH72" s="466"/>
      <c r="BI72" s="466"/>
      <c r="BJ72" s="466"/>
      <c r="BK72" s="466"/>
      <c r="BL72" s="466"/>
      <c r="BM72" s="466"/>
      <c r="BN72" s="466"/>
      <c r="BO72" s="466"/>
      <c r="BP72" s="466"/>
      <c r="BQ72" s="466"/>
      <c r="BR72" s="466"/>
      <c r="BS72" s="466"/>
      <c r="BT72" s="466"/>
      <c r="BU72" s="466"/>
      <c r="BV72" s="466"/>
      <c r="BW72" s="466"/>
      <c r="BX72" s="466"/>
      <c r="BY72" s="466"/>
      <c r="BZ72" s="466"/>
      <c r="CA72" s="466"/>
      <c r="CB72" s="466"/>
      <c r="CC72" s="466"/>
      <c r="CD72" s="466"/>
      <c r="CE72" s="466"/>
      <c r="CF72" s="466"/>
      <c r="CG72" s="466"/>
      <c r="CH72" s="466"/>
      <c r="CI72" s="466"/>
      <c r="CJ72" s="466"/>
      <c r="CK72" s="466"/>
      <c r="CL72" s="466"/>
      <c r="CM72" s="466"/>
      <c r="CN72" s="466"/>
      <c r="CO72" s="466"/>
      <c r="CP72" s="466"/>
      <c r="CQ72" s="466"/>
      <c r="CR72" s="466"/>
      <c r="CS72" s="466"/>
      <c r="CT72" s="466"/>
      <c r="CU72" s="466"/>
      <c r="CV72" s="466"/>
      <c r="CW72" s="466"/>
      <c r="CX72" s="466"/>
      <c r="CY72" s="466"/>
      <c r="CZ72" s="466"/>
      <c r="DA72" s="466"/>
      <c r="DB72" s="466"/>
      <c r="DC72" s="466"/>
      <c r="DD72" s="466"/>
      <c r="DE72" s="466"/>
      <c r="DF72" s="466"/>
      <c r="DG72" s="466"/>
      <c r="DH72" s="466"/>
      <c r="DI72" s="466"/>
      <c r="DJ72" s="466"/>
      <c r="DK72" s="466"/>
      <c r="DL72" s="466"/>
      <c r="DM72" s="466"/>
      <c r="DN72" s="466"/>
      <c r="DO72" s="466"/>
      <c r="DP72" s="466"/>
      <c r="DQ72" s="466"/>
      <c r="DR72" s="466"/>
      <c r="DS72" s="466"/>
      <c r="DT72" s="466"/>
      <c r="DU72" s="466"/>
      <c r="DV72" s="466"/>
      <c r="DW72" s="466"/>
      <c r="DX72" s="466"/>
      <c r="DY72" s="466"/>
      <c r="DZ72" s="466"/>
      <c r="EA72" s="466"/>
      <c r="EB72" s="466"/>
      <c r="EC72" s="466"/>
      <c r="ED72" s="466"/>
      <c r="EE72" s="466"/>
      <c r="EF72" s="466"/>
      <c r="EG72" s="466"/>
      <c r="EH72" s="466"/>
      <c r="EI72" s="466"/>
      <c r="EJ72" s="466"/>
      <c r="EK72" s="466"/>
      <c r="EL72" s="466"/>
      <c r="EM72" s="466"/>
      <c r="EN72" s="466"/>
      <c r="EO72" s="466"/>
      <c r="EP72" s="466"/>
      <c r="EQ72" s="466"/>
      <c r="ER72" s="466"/>
      <c r="ES72" s="466"/>
      <c r="ET72" s="466"/>
      <c r="EU72" s="466"/>
      <c r="EV72" s="466"/>
      <c r="EW72" s="466"/>
      <c r="EX72" s="466"/>
      <c r="EY72" s="466"/>
      <c r="EZ72" s="466"/>
      <c r="FA72" s="466"/>
      <c r="FB72" s="466"/>
      <c r="FC72" s="466"/>
      <c r="FD72" s="466"/>
      <c r="FE72" s="466"/>
      <c r="FF72" s="466"/>
      <c r="FG72" s="466"/>
      <c r="FH72" s="466"/>
      <c r="FI72" s="466"/>
      <c r="FJ72" s="466"/>
      <c r="FK72" s="466"/>
      <c r="FL72" s="466"/>
      <c r="FM72" s="466"/>
      <c r="FN72" s="466"/>
      <c r="FO72" s="466"/>
      <c r="FP72" s="466"/>
      <c r="FQ72" s="466"/>
      <c r="FR72" s="466"/>
      <c r="FS72" s="466"/>
      <c r="FT72" s="466"/>
      <c r="FU72" s="466"/>
      <c r="FV72" s="466"/>
      <c r="FW72" s="466"/>
      <c r="FX72" s="466"/>
      <c r="FY72" s="466"/>
      <c r="FZ72" s="466"/>
      <c r="GA72" s="466"/>
      <c r="GB72" s="466"/>
      <c r="GC72" s="466"/>
      <c r="GD72" s="466"/>
      <c r="GE72" s="466"/>
      <c r="GF72" s="466"/>
      <c r="GG72" s="247"/>
      <c r="GH72" s="466"/>
      <c r="GI72" s="466"/>
      <c r="GJ72" s="466"/>
      <c r="GK72" s="466"/>
      <c r="GL72" s="466"/>
      <c r="GM72" s="466"/>
      <c r="GN72" s="466"/>
      <c r="GO72" s="466"/>
      <c r="GP72" s="466"/>
      <c r="GQ72" s="466"/>
      <c r="GR72" s="466"/>
      <c r="GS72" s="466"/>
      <c r="GT72" s="466"/>
      <c r="GU72" s="466"/>
      <c r="GV72" s="466"/>
      <c r="GW72" s="466"/>
      <c r="GX72" s="466"/>
      <c r="GY72" s="466"/>
      <c r="GZ72" s="466"/>
      <c r="HA72" s="466"/>
      <c r="HB72" s="466"/>
      <c r="HC72" s="466"/>
      <c r="HD72" s="466"/>
      <c r="HE72" s="466"/>
      <c r="HF72" s="466"/>
      <c r="HG72" s="466"/>
      <c r="HH72" s="466"/>
      <c r="HI72" s="466"/>
      <c r="HJ72" s="466"/>
      <c r="HK72" s="466"/>
      <c r="HL72" s="466"/>
      <c r="HM72" s="466"/>
      <c r="HN72" s="466"/>
      <c r="HO72" s="466"/>
      <c r="HP72" s="466"/>
      <c r="HQ72" s="466"/>
      <c r="HR72" s="466"/>
      <c r="HS72" s="466"/>
      <c r="HT72" s="466"/>
      <c r="HU72" s="466"/>
      <c r="HV72" s="466"/>
      <c r="HW72" s="466"/>
      <c r="HX72" s="466"/>
      <c r="HY72" s="466"/>
      <c r="HZ72" s="466"/>
      <c r="IA72" s="466"/>
      <c r="IB72" s="466"/>
      <c r="IC72" s="466"/>
      <c r="ID72" s="466"/>
      <c r="IE72" s="466"/>
      <c r="IF72" s="466"/>
      <c r="IG72" s="466"/>
      <c r="IH72" s="466"/>
      <c r="II72" s="466"/>
      <c r="IJ72" s="466"/>
      <c r="IK72" s="466"/>
    </row>
    <row r="73" spans="1:245" ht="15" customHeight="1">
      <c r="A73" s="72"/>
      <c r="B73" s="72"/>
      <c r="C73" s="72"/>
      <c r="D73" s="88"/>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20"/>
      <c r="AK73" s="20"/>
      <c r="AL73" s="20"/>
      <c r="AM73" s="20"/>
      <c r="AN73" s="20"/>
      <c r="AO73" s="20"/>
      <c r="AP73" s="20"/>
      <c r="AQ73" s="20"/>
      <c r="AR73" s="20"/>
      <c r="AS73" s="20"/>
      <c r="AT73" s="20"/>
      <c r="AU73" s="20"/>
      <c r="AV73" s="20"/>
      <c r="AW73" s="20"/>
      <c r="AX73" s="48"/>
      <c r="AY73" s="48"/>
      <c r="AZ73" s="48"/>
      <c r="BA73" s="48"/>
      <c r="BB73" s="50"/>
      <c r="BC73" s="466"/>
      <c r="BD73" s="466"/>
      <c r="BE73" s="466"/>
      <c r="BF73" s="466"/>
      <c r="BG73" s="466"/>
      <c r="BH73" s="466"/>
      <c r="BI73" s="466"/>
      <c r="BJ73" s="466"/>
      <c r="BK73" s="466"/>
      <c r="BL73" s="466"/>
      <c r="BM73" s="466"/>
      <c r="BN73" s="466"/>
      <c r="BO73" s="466"/>
      <c r="BP73" s="466"/>
      <c r="BQ73" s="466"/>
      <c r="BR73" s="466"/>
      <c r="BS73" s="466"/>
      <c r="BT73" s="466"/>
      <c r="BU73" s="466"/>
      <c r="BV73" s="466"/>
      <c r="BW73" s="466"/>
      <c r="BX73" s="466"/>
      <c r="BY73" s="466"/>
      <c r="BZ73" s="466"/>
      <c r="CA73" s="466"/>
      <c r="CB73" s="466"/>
      <c r="CC73" s="466"/>
      <c r="CD73" s="466"/>
      <c r="CE73" s="466"/>
      <c r="CF73" s="466"/>
      <c r="CG73" s="466"/>
      <c r="CH73" s="466"/>
      <c r="CI73" s="466"/>
      <c r="CJ73" s="466"/>
      <c r="CK73" s="466"/>
      <c r="CL73" s="466"/>
      <c r="CM73" s="466"/>
      <c r="CN73" s="466"/>
      <c r="CO73" s="466"/>
      <c r="CP73" s="466"/>
      <c r="CQ73" s="466"/>
      <c r="CR73" s="466"/>
      <c r="CS73" s="466"/>
      <c r="CT73" s="466"/>
      <c r="CU73" s="466"/>
      <c r="CV73" s="466"/>
      <c r="CW73" s="466"/>
      <c r="CX73" s="466"/>
      <c r="CY73" s="466"/>
      <c r="CZ73" s="466"/>
      <c r="DA73" s="466"/>
      <c r="DB73" s="466"/>
      <c r="DC73" s="466"/>
      <c r="DD73" s="466"/>
      <c r="DE73" s="466"/>
      <c r="DF73" s="466"/>
      <c r="DG73" s="466"/>
      <c r="DH73" s="466"/>
      <c r="DI73" s="466"/>
      <c r="DJ73" s="466"/>
      <c r="DK73" s="466"/>
      <c r="DL73" s="466"/>
      <c r="DM73" s="466"/>
      <c r="DN73" s="466"/>
      <c r="DO73" s="466"/>
      <c r="DP73" s="466"/>
      <c r="DQ73" s="466"/>
      <c r="DR73" s="466"/>
      <c r="DS73" s="466"/>
      <c r="DT73" s="466"/>
      <c r="DU73" s="466"/>
      <c r="DV73" s="466"/>
      <c r="DW73" s="466"/>
      <c r="DX73" s="466"/>
      <c r="DY73" s="466"/>
      <c r="DZ73" s="466"/>
      <c r="EA73" s="466"/>
      <c r="EB73" s="466"/>
      <c r="EC73" s="466"/>
      <c r="ED73" s="466"/>
      <c r="EE73" s="466"/>
      <c r="EF73" s="466"/>
      <c r="EG73" s="466"/>
      <c r="EH73" s="466"/>
      <c r="EI73" s="466"/>
      <c r="EJ73" s="466"/>
      <c r="EK73" s="466"/>
      <c r="EL73" s="466"/>
      <c r="EM73" s="466"/>
      <c r="EN73" s="466"/>
      <c r="EO73" s="466"/>
      <c r="EP73" s="466"/>
      <c r="EQ73" s="466"/>
      <c r="ER73" s="466"/>
      <c r="ES73" s="466"/>
      <c r="ET73" s="466"/>
      <c r="EU73" s="466"/>
      <c r="EV73" s="466"/>
      <c r="EW73" s="466"/>
      <c r="EX73" s="466"/>
      <c r="EY73" s="466"/>
      <c r="EZ73" s="466"/>
      <c r="FA73" s="466"/>
      <c r="FB73" s="466"/>
      <c r="FC73" s="466"/>
      <c r="FD73" s="466"/>
      <c r="FE73" s="466"/>
      <c r="FF73" s="466"/>
      <c r="FG73" s="466"/>
      <c r="FH73" s="466"/>
      <c r="FI73" s="466"/>
      <c r="FJ73" s="466"/>
      <c r="FK73" s="466"/>
      <c r="FL73" s="466"/>
      <c r="FM73" s="466"/>
      <c r="FN73" s="466"/>
      <c r="FO73" s="466"/>
      <c r="FP73" s="466"/>
      <c r="FQ73" s="466"/>
      <c r="FR73" s="466"/>
      <c r="FS73" s="466"/>
      <c r="FT73" s="466"/>
      <c r="FU73" s="466"/>
      <c r="FV73" s="466"/>
      <c r="FW73" s="466"/>
      <c r="FX73" s="466"/>
      <c r="FY73" s="466"/>
      <c r="FZ73" s="466"/>
      <c r="GA73" s="466"/>
      <c r="GB73" s="466"/>
      <c r="GC73" s="466"/>
      <c r="GD73" s="466"/>
      <c r="GE73" s="466"/>
      <c r="GF73" s="466"/>
      <c r="GG73" s="247"/>
      <c r="GH73" s="466"/>
      <c r="GI73" s="466"/>
      <c r="GJ73" s="466"/>
      <c r="GK73" s="466"/>
      <c r="GL73" s="466"/>
      <c r="GM73" s="466"/>
      <c r="GN73" s="466"/>
      <c r="GO73" s="466"/>
      <c r="GP73" s="466"/>
      <c r="GQ73" s="466"/>
      <c r="GR73" s="466"/>
      <c r="GS73" s="466"/>
      <c r="GT73" s="466"/>
      <c r="GU73" s="466"/>
      <c r="GV73" s="466"/>
      <c r="GW73" s="466"/>
      <c r="GX73" s="466"/>
      <c r="GY73" s="466"/>
      <c r="GZ73" s="466"/>
      <c r="HA73" s="466"/>
      <c r="HB73" s="466"/>
      <c r="HC73" s="466"/>
      <c r="HD73" s="466"/>
      <c r="HE73" s="466"/>
      <c r="HF73" s="466"/>
      <c r="HG73" s="466"/>
      <c r="HH73" s="466"/>
      <c r="HI73" s="466"/>
      <c r="HJ73" s="466"/>
      <c r="HK73" s="466"/>
      <c r="HL73" s="466"/>
      <c r="HM73" s="466"/>
      <c r="HN73" s="466"/>
      <c r="HO73" s="466"/>
      <c r="HP73" s="466"/>
      <c r="HQ73" s="466"/>
      <c r="HR73" s="466"/>
      <c r="HS73" s="466"/>
      <c r="HT73" s="466"/>
      <c r="HU73" s="466"/>
      <c r="HV73" s="466"/>
      <c r="HW73" s="466"/>
      <c r="HX73" s="466"/>
      <c r="HY73" s="466"/>
      <c r="HZ73" s="466"/>
      <c r="IA73" s="466"/>
      <c r="IB73" s="466"/>
      <c r="IC73" s="466"/>
      <c r="ID73" s="466"/>
      <c r="IE73" s="466"/>
      <c r="IF73" s="466"/>
      <c r="IG73" s="466"/>
      <c r="IH73" s="466"/>
      <c r="II73" s="466"/>
      <c r="IJ73" s="466"/>
      <c r="IK73" s="466"/>
    </row>
    <row r="74" spans="1:245" ht="15" customHeight="1">
      <c r="A74" s="72"/>
      <c r="B74" s="72"/>
      <c r="C74" s="72"/>
      <c r="D74" s="88"/>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20"/>
      <c r="AK74" s="20"/>
      <c r="AL74" s="20"/>
      <c r="AM74" s="20"/>
      <c r="AN74" s="20"/>
      <c r="AO74" s="20"/>
      <c r="AP74" s="20"/>
      <c r="AQ74" s="20"/>
      <c r="AR74" s="20"/>
      <c r="AS74" s="20"/>
      <c r="AT74" s="20"/>
      <c r="AU74" s="20"/>
      <c r="AV74" s="20"/>
      <c r="AW74" s="20"/>
      <c r="AX74" s="48"/>
      <c r="AY74" s="48"/>
      <c r="AZ74" s="48"/>
      <c r="BA74" s="48"/>
      <c r="BB74" s="50"/>
      <c r="BC74" s="466"/>
      <c r="BD74" s="466"/>
      <c r="BE74" s="466"/>
      <c r="BF74" s="466"/>
      <c r="BG74" s="466"/>
      <c r="BH74" s="466"/>
      <c r="BI74" s="466"/>
      <c r="BJ74" s="466"/>
      <c r="BK74" s="466"/>
      <c r="BL74" s="466"/>
      <c r="BM74" s="466"/>
      <c r="BN74" s="466"/>
      <c r="BO74" s="466"/>
      <c r="BP74" s="466"/>
      <c r="BQ74" s="466"/>
      <c r="BR74" s="466"/>
      <c r="BS74" s="466"/>
      <c r="BT74" s="466"/>
      <c r="BU74" s="466"/>
      <c r="BV74" s="466"/>
      <c r="BW74" s="466"/>
      <c r="BX74" s="466"/>
      <c r="BY74" s="466"/>
      <c r="BZ74" s="466"/>
      <c r="CA74" s="466"/>
      <c r="CB74" s="466"/>
      <c r="CC74" s="466"/>
      <c r="CD74" s="466"/>
      <c r="CE74" s="466"/>
      <c r="CF74" s="466"/>
      <c r="CG74" s="466"/>
      <c r="CH74" s="466"/>
      <c r="CI74" s="466"/>
      <c r="CJ74" s="466"/>
      <c r="CK74" s="466"/>
      <c r="CL74" s="466"/>
      <c r="CM74" s="466"/>
      <c r="CN74" s="466"/>
      <c r="CO74" s="466"/>
      <c r="CP74" s="466"/>
      <c r="CQ74" s="466"/>
      <c r="CR74" s="466"/>
      <c r="CS74" s="466"/>
      <c r="CT74" s="466"/>
      <c r="CU74" s="466"/>
      <c r="CV74" s="466"/>
      <c r="CW74" s="466"/>
      <c r="CX74" s="466"/>
      <c r="CY74" s="466"/>
      <c r="CZ74" s="466"/>
      <c r="DA74" s="466"/>
      <c r="DB74" s="466"/>
      <c r="DC74" s="466"/>
      <c r="DD74" s="466"/>
      <c r="DE74" s="466"/>
      <c r="DF74" s="466"/>
      <c r="DG74" s="466"/>
      <c r="DH74" s="466"/>
      <c r="DI74" s="466"/>
      <c r="DJ74" s="466"/>
      <c r="DK74" s="466"/>
      <c r="DL74" s="466"/>
      <c r="DM74" s="466"/>
      <c r="DN74" s="466"/>
      <c r="DO74" s="466"/>
      <c r="DP74" s="466"/>
      <c r="DQ74" s="466"/>
      <c r="DR74" s="466"/>
      <c r="DS74" s="466"/>
      <c r="DT74" s="466"/>
      <c r="DU74" s="466"/>
      <c r="DV74" s="466"/>
      <c r="DW74" s="466"/>
      <c r="DX74" s="466"/>
      <c r="DY74" s="466"/>
      <c r="DZ74" s="466"/>
      <c r="EA74" s="466"/>
      <c r="EB74" s="466"/>
      <c r="EC74" s="466"/>
      <c r="ED74" s="466"/>
      <c r="EE74" s="466"/>
      <c r="EF74" s="466"/>
      <c r="EG74" s="466"/>
      <c r="EH74" s="466"/>
      <c r="EI74" s="466"/>
      <c r="EJ74" s="466"/>
      <c r="EK74" s="466"/>
      <c r="EL74" s="466"/>
      <c r="EM74" s="466"/>
      <c r="EN74" s="466"/>
      <c r="EO74" s="466"/>
      <c r="EP74" s="466"/>
      <c r="EQ74" s="466"/>
      <c r="ER74" s="466"/>
      <c r="ES74" s="466"/>
      <c r="ET74" s="466"/>
      <c r="EU74" s="466"/>
      <c r="EV74" s="466"/>
      <c r="EW74" s="466"/>
      <c r="EX74" s="466"/>
      <c r="EY74" s="466"/>
      <c r="EZ74" s="466"/>
      <c r="FA74" s="466"/>
      <c r="FB74" s="466"/>
      <c r="FC74" s="466"/>
      <c r="FD74" s="466"/>
      <c r="FE74" s="466"/>
      <c r="FF74" s="466"/>
      <c r="FG74" s="466"/>
      <c r="FH74" s="466"/>
      <c r="FI74" s="466"/>
      <c r="FJ74" s="466"/>
      <c r="FK74" s="466"/>
      <c r="FL74" s="466"/>
      <c r="FM74" s="466"/>
      <c r="FN74" s="466"/>
      <c r="FO74" s="466"/>
      <c r="FP74" s="466"/>
      <c r="FQ74" s="466"/>
      <c r="FR74" s="466"/>
      <c r="FS74" s="466"/>
      <c r="FT74" s="466"/>
      <c r="FU74" s="466"/>
      <c r="FV74" s="466"/>
      <c r="FW74" s="466"/>
      <c r="FX74" s="466"/>
      <c r="FY74" s="466"/>
      <c r="FZ74" s="466"/>
      <c r="GA74" s="466"/>
      <c r="GB74" s="466"/>
      <c r="GC74" s="466"/>
      <c r="GD74" s="466"/>
      <c r="GE74" s="466"/>
      <c r="GF74" s="466"/>
      <c r="GG74" s="247"/>
      <c r="GH74" s="466"/>
      <c r="GI74" s="466"/>
      <c r="GJ74" s="466"/>
      <c r="GK74" s="466"/>
      <c r="GL74" s="466"/>
      <c r="GM74" s="466"/>
      <c r="GN74" s="466"/>
      <c r="GO74" s="466"/>
      <c r="GP74" s="466"/>
      <c r="GQ74" s="466"/>
      <c r="GR74" s="466"/>
      <c r="GS74" s="466"/>
      <c r="GT74" s="466"/>
      <c r="GU74" s="466"/>
      <c r="GV74" s="466"/>
      <c r="GW74" s="466"/>
      <c r="GX74" s="466"/>
      <c r="GY74" s="466"/>
      <c r="GZ74" s="466"/>
      <c r="HA74" s="466"/>
      <c r="HB74" s="466"/>
      <c r="HC74" s="466"/>
      <c r="HD74" s="466"/>
      <c r="HE74" s="466"/>
      <c r="HF74" s="466"/>
      <c r="HG74" s="466"/>
      <c r="HH74" s="466"/>
      <c r="HI74" s="466"/>
      <c r="HJ74" s="466"/>
      <c r="HK74" s="466"/>
      <c r="HL74" s="466"/>
      <c r="HM74" s="466"/>
      <c r="HN74" s="466"/>
      <c r="HO74" s="466"/>
      <c r="HP74" s="466"/>
      <c r="HQ74" s="466"/>
      <c r="HR74" s="466"/>
      <c r="HS74" s="466"/>
      <c r="HT74" s="466"/>
      <c r="HU74" s="466"/>
      <c r="HV74" s="466"/>
      <c r="HW74" s="466"/>
      <c r="HX74" s="466"/>
      <c r="HY74" s="466"/>
      <c r="HZ74" s="466"/>
      <c r="IA74" s="466"/>
      <c r="IB74" s="466"/>
      <c r="IC74" s="466"/>
      <c r="ID74" s="466"/>
      <c r="IE74" s="466"/>
      <c r="IF74" s="466"/>
      <c r="IG74" s="466"/>
      <c r="IH74" s="466"/>
      <c r="II74" s="466"/>
      <c r="IJ74" s="466"/>
      <c r="IK74" s="466"/>
    </row>
    <row r="75" spans="1:245" ht="15" customHeight="1">
      <c r="A75" s="72"/>
      <c r="B75" s="72"/>
      <c r="C75" s="72"/>
      <c r="D75" s="88"/>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20"/>
      <c r="AK75" s="20"/>
      <c r="AL75" s="20"/>
      <c r="AM75" s="20"/>
      <c r="AN75" s="20"/>
      <c r="AO75" s="20"/>
      <c r="AP75" s="20"/>
      <c r="AQ75" s="20"/>
      <c r="AR75" s="20"/>
      <c r="AS75" s="20"/>
      <c r="AT75" s="20"/>
      <c r="AU75" s="20"/>
      <c r="AV75" s="20"/>
      <c r="AW75" s="20"/>
      <c r="AX75" s="48"/>
      <c r="AY75" s="48"/>
      <c r="AZ75" s="48"/>
      <c r="BA75" s="48"/>
      <c r="BB75" s="50"/>
      <c r="BC75" s="466"/>
      <c r="BD75" s="466"/>
      <c r="BE75" s="466"/>
      <c r="BF75" s="466"/>
      <c r="BG75" s="466"/>
      <c r="BH75" s="466"/>
      <c r="BI75" s="466"/>
      <c r="BJ75" s="466"/>
      <c r="BK75" s="466"/>
      <c r="BL75" s="466"/>
      <c r="BM75" s="466"/>
      <c r="BN75" s="466"/>
      <c r="BO75" s="466"/>
      <c r="BP75" s="466"/>
      <c r="BQ75" s="466"/>
      <c r="BR75" s="466"/>
      <c r="BS75" s="466"/>
      <c r="BT75" s="466"/>
      <c r="BU75" s="466"/>
      <c r="BV75" s="466"/>
      <c r="BW75" s="466"/>
      <c r="BX75" s="466"/>
      <c r="BY75" s="466"/>
      <c r="BZ75" s="466"/>
      <c r="CA75" s="466"/>
      <c r="CB75" s="466"/>
      <c r="CC75" s="466"/>
      <c r="CD75" s="466"/>
      <c r="CE75" s="466"/>
      <c r="CF75" s="466"/>
      <c r="CG75" s="466"/>
      <c r="CH75" s="466"/>
      <c r="CI75" s="466"/>
      <c r="CJ75" s="466"/>
      <c r="CK75" s="466"/>
      <c r="CL75" s="466"/>
      <c r="CM75" s="466"/>
      <c r="CN75" s="466"/>
      <c r="CO75" s="466"/>
      <c r="CP75" s="466"/>
      <c r="CQ75" s="466"/>
      <c r="CR75" s="466"/>
      <c r="CS75" s="466"/>
      <c r="CT75" s="466"/>
      <c r="CU75" s="466"/>
      <c r="CV75" s="466"/>
      <c r="CW75" s="466"/>
      <c r="CX75" s="466"/>
      <c r="CY75" s="466"/>
      <c r="CZ75" s="466"/>
      <c r="DA75" s="466"/>
      <c r="DB75" s="466"/>
      <c r="DC75" s="466"/>
      <c r="DD75" s="466"/>
      <c r="DE75" s="466"/>
      <c r="DF75" s="466"/>
      <c r="DG75" s="466"/>
      <c r="DH75" s="466"/>
      <c r="DI75" s="466"/>
      <c r="DJ75" s="466"/>
      <c r="DK75" s="466"/>
      <c r="DL75" s="466"/>
      <c r="DM75" s="466"/>
      <c r="DN75" s="466"/>
      <c r="DO75" s="466"/>
      <c r="DP75" s="466"/>
      <c r="DQ75" s="466"/>
      <c r="DR75" s="466"/>
      <c r="DS75" s="466"/>
      <c r="DT75" s="466"/>
      <c r="DU75" s="466"/>
      <c r="DV75" s="466"/>
      <c r="DW75" s="466"/>
      <c r="DX75" s="466"/>
      <c r="DY75" s="466"/>
      <c r="DZ75" s="466"/>
      <c r="EA75" s="466"/>
      <c r="EB75" s="466"/>
      <c r="EC75" s="466"/>
      <c r="ED75" s="466"/>
      <c r="EE75" s="466"/>
      <c r="EF75" s="466"/>
      <c r="EG75" s="466"/>
      <c r="EH75" s="466"/>
      <c r="EI75" s="466"/>
      <c r="EJ75" s="466"/>
      <c r="EK75" s="466"/>
      <c r="EL75" s="466"/>
      <c r="EM75" s="466"/>
      <c r="EN75" s="466"/>
      <c r="EO75" s="466"/>
      <c r="EP75" s="466"/>
      <c r="EQ75" s="466"/>
      <c r="ER75" s="466"/>
      <c r="ES75" s="466"/>
      <c r="ET75" s="466"/>
      <c r="EU75" s="466"/>
      <c r="EV75" s="466"/>
      <c r="EW75" s="466"/>
      <c r="EX75" s="466"/>
      <c r="EY75" s="466"/>
      <c r="EZ75" s="466"/>
      <c r="FA75" s="466"/>
      <c r="FB75" s="466"/>
      <c r="FC75" s="466"/>
      <c r="FD75" s="466"/>
      <c r="FE75" s="466"/>
      <c r="FF75" s="466"/>
      <c r="FG75" s="466"/>
      <c r="FH75" s="466"/>
      <c r="FI75" s="466"/>
      <c r="FJ75" s="466"/>
      <c r="FK75" s="466"/>
      <c r="FL75" s="466"/>
      <c r="FM75" s="466"/>
      <c r="FN75" s="466"/>
      <c r="FO75" s="466"/>
      <c r="FP75" s="466"/>
      <c r="FQ75" s="466"/>
      <c r="FR75" s="466"/>
      <c r="FS75" s="466"/>
      <c r="FT75" s="466"/>
      <c r="FU75" s="466"/>
      <c r="FV75" s="466"/>
      <c r="FW75" s="466"/>
      <c r="FX75" s="466"/>
      <c r="FY75" s="466"/>
      <c r="FZ75" s="466"/>
      <c r="GA75" s="466"/>
      <c r="GB75" s="466"/>
      <c r="GC75" s="466"/>
      <c r="GD75" s="466"/>
      <c r="GE75" s="466"/>
      <c r="GF75" s="466"/>
      <c r="GG75" s="247"/>
      <c r="GH75" s="466"/>
      <c r="GI75" s="466"/>
      <c r="GJ75" s="466"/>
      <c r="GK75" s="466"/>
      <c r="GL75" s="466"/>
      <c r="GM75" s="466"/>
      <c r="GN75" s="466"/>
      <c r="GO75" s="466"/>
      <c r="GP75" s="466"/>
      <c r="GQ75" s="466"/>
      <c r="GR75" s="466"/>
      <c r="GS75" s="466"/>
      <c r="GT75" s="466"/>
      <c r="GU75" s="466"/>
      <c r="GV75" s="466"/>
      <c r="GW75" s="466"/>
      <c r="GX75" s="466"/>
      <c r="GY75" s="466"/>
      <c r="GZ75" s="466"/>
      <c r="HA75" s="466"/>
      <c r="HB75" s="466"/>
      <c r="HC75" s="466"/>
      <c r="HD75" s="466"/>
      <c r="HE75" s="466"/>
      <c r="HF75" s="466"/>
      <c r="HG75" s="466"/>
      <c r="HH75" s="466"/>
      <c r="HI75" s="466"/>
      <c r="HJ75" s="466"/>
      <c r="HK75" s="466"/>
      <c r="HL75" s="466"/>
      <c r="HM75" s="466"/>
      <c r="HN75" s="466"/>
      <c r="HO75" s="466"/>
      <c r="HP75" s="466"/>
      <c r="HQ75" s="466"/>
      <c r="HR75" s="466"/>
      <c r="HS75" s="466"/>
      <c r="HT75" s="466"/>
      <c r="HU75" s="466"/>
      <c r="HV75" s="466"/>
      <c r="HW75" s="466"/>
      <c r="HX75" s="466"/>
      <c r="HY75" s="466"/>
      <c r="HZ75" s="466"/>
      <c r="IA75" s="466"/>
      <c r="IB75" s="466"/>
      <c r="IC75" s="466"/>
      <c r="ID75" s="466"/>
      <c r="IE75" s="466"/>
      <c r="IF75" s="466"/>
      <c r="IG75" s="466"/>
      <c r="IH75" s="466"/>
      <c r="II75" s="466"/>
      <c r="IJ75" s="466"/>
      <c r="IK75" s="466"/>
    </row>
    <row r="76" spans="1:245" ht="15" customHeight="1">
      <c r="A76" s="72"/>
      <c r="B76" s="72"/>
      <c r="C76" s="72"/>
      <c r="D76" s="88"/>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20"/>
      <c r="AK76" s="20"/>
      <c r="AL76" s="20"/>
      <c r="AM76" s="20"/>
      <c r="AN76" s="20"/>
      <c r="AO76" s="20"/>
      <c r="AP76" s="20"/>
      <c r="AQ76" s="20"/>
      <c r="AR76" s="20"/>
      <c r="AS76" s="20"/>
      <c r="AT76" s="20"/>
      <c r="AU76" s="20"/>
      <c r="AV76" s="20"/>
      <c r="AW76" s="20"/>
      <c r="AX76" s="20"/>
      <c r="AY76" s="20"/>
      <c r="AZ76" s="20"/>
      <c r="BA76" s="20"/>
      <c r="GG76" s="17"/>
    </row>
    <row r="77" spans="1:245" ht="15" customHeight="1">
      <c r="A77" s="72"/>
      <c r="B77" s="72"/>
      <c r="C77" s="72"/>
      <c r="D77" s="88"/>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20"/>
      <c r="AK77" s="20"/>
      <c r="AL77" s="20"/>
      <c r="AM77" s="20"/>
      <c r="AN77" s="20"/>
      <c r="AO77" s="20"/>
      <c r="AP77" s="20"/>
      <c r="AQ77" s="20"/>
      <c r="AR77" s="20"/>
      <c r="AS77" s="20"/>
      <c r="AT77" s="20"/>
      <c r="AU77" s="20"/>
      <c r="AV77" s="20"/>
      <c r="AW77" s="20"/>
      <c r="AX77" s="20"/>
      <c r="AY77" s="20"/>
      <c r="AZ77" s="20"/>
      <c r="BA77" s="20"/>
    </row>
    <row r="78" spans="1:245" ht="15" customHeight="1">
      <c r="A78" s="72"/>
      <c r="B78" s="72"/>
      <c r="C78" s="72"/>
      <c r="D78" s="88"/>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20"/>
      <c r="AK78" s="20"/>
      <c r="AL78" s="20"/>
      <c r="AM78" s="20"/>
      <c r="AN78" s="20"/>
      <c r="AO78" s="20"/>
      <c r="AP78" s="20"/>
      <c r="AQ78" s="20"/>
      <c r="AR78" s="20"/>
      <c r="AS78" s="20"/>
      <c r="AT78" s="20"/>
      <c r="AU78" s="20"/>
      <c r="AV78" s="20"/>
      <c r="AW78" s="20"/>
      <c r="AX78" s="20"/>
      <c r="AY78" s="20"/>
      <c r="AZ78" s="20"/>
      <c r="BA78" s="20"/>
    </row>
    <row r="79" spans="1:245" ht="15" customHeight="1">
      <c r="A79" s="72"/>
      <c r="B79" s="72"/>
      <c r="C79" s="72"/>
      <c r="D79" s="88"/>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20"/>
      <c r="AK79" s="20"/>
      <c r="AL79" s="20"/>
      <c r="AM79" s="20"/>
      <c r="AN79" s="20"/>
      <c r="AO79" s="20"/>
      <c r="AP79" s="20"/>
      <c r="AQ79" s="20"/>
      <c r="AR79" s="20"/>
      <c r="AS79" s="20"/>
      <c r="AT79" s="20"/>
      <c r="AU79" s="20"/>
      <c r="AV79" s="20"/>
      <c r="AW79" s="20"/>
      <c r="AX79" s="20"/>
      <c r="AY79" s="20"/>
      <c r="AZ79" s="20"/>
      <c r="BA79" s="20"/>
    </row>
    <row r="80" spans="1:245">
      <c r="A80" s="72"/>
      <c r="B80" s="72"/>
      <c r="C80" s="72"/>
      <c r="D80" s="88"/>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20"/>
      <c r="AK80" s="20"/>
      <c r="AL80" s="20"/>
      <c r="AM80" s="20"/>
      <c r="AN80" s="20"/>
      <c r="AO80" s="20"/>
      <c r="AP80" s="20"/>
      <c r="AQ80" s="20"/>
      <c r="AR80" s="20"/>
      <c r="AS80" s="20"/>
      <c r="AT80" s="20"/>
      <c r="AU80" s="20"/>
      <c r="AV80" s="20"/>
      <c r="AW80" s="20"/>
      <c r="AX80" s="20"/>
      <c r="AY80" s="20"/>
      <c r="AZ80" s="20"/>
      <c r="BA80" s="20"/>
    </row>
    <row r="81" spans="1:53">
      <c r="A81" s="72"/>
      <c r="B81" s="72"/>
      <c r="C81" s="72"/>
      <c r="D81" s="88"/>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20"/>
      <c r="AK81" s="20"/>
      <c r="AL81" s="20"/>
      <c r="AM81" s="20"/>
      <c r="AN81" s="20"/>
      <c r="AO81" s="20"/>
      <c r="AP81" s="20"/>
      <c r="AQ81" s="20"/>
      <c r="AR81" s="20"/>
      <c r="AS81" s="20"/>
      <c r="AT81" s="20"/>
      <c r="AU81" s="20"/>
      <c r="AV81" s="20"/>
      <c r="AW81" s="20"/>
      <c r="AX81" s="20"/>
      <c r="AY81" s="20"/>
      <c r="AZ81" s="20"/>
      <c r="BA81" s="20"/>
    </row>
    <row r="82" spans="1:53">
      <c r="A82" s="72"/>
      <c r="B82" s="72"/>
      <c r="C82" s="72"/>
      <c r="D82" s="88"/>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20"/>
      <c r="AK82" s="20"/>
      <c r="AL82" s="20"/>
      <c r="AM82" s="20"/>
      <c r="AN82" s="20"/>
      <c r="AO82" s="20"/>
      <c r="AP82" s="20"/>
      <c r="AQ82" s="20"/>
      <c r="AR82" s="20"/>
      <c r="AS82" s="20"/>
      <c r="AT82" s="20"/>
      <c r="AU82" s="20"/>
      <c r="AV82" s="20"/>
      <c r="AW82" s="20"/>
      <c r="AX82" s="20"/>
      <c r="AY82" s="20"/>
      <c r="AZ82" s="20"/>
      <c r="BA82" s="20"/>
    </row>
    <row r="83" spans="1:53">
      <c r="A83" s="72"/>
      <c r="B83" s="72"/>
      <c r="C83" s="72"/>
      <c r="D83" s="88"/>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20"/>
      <c r="AK83" s="20"/>
      <c r="AL83" s="20"/>
      <c r="AM83" s="20"/>
      <c r="AN83" s="20"/>
      <c r="AO83" s="20"/>
      <c r="AP83" s="20"/>
      <c r="AQ83" s="20"/>
      <c r="AR83" s="20"/>
      <c r="AS83" s="20"/>
      <c r="AT83" s="20"/>
      <c r="AU83" s="20"/>
      <c r="AV83" s="20"/>
      <c r="AW83" s="20"/>
      <c r="AX83" s="20"/>
      <c r="AY83" s="20"/>
      <c r="AZ83" s="20"/>
      <c r="BA83" s="20"/>
    </row>
    <row r="84" spans="1:53">
      <c r="A84" s="72"/>
      <c r="B84" s="72"/>
      <c r="C84" s="72"/>
      <c r="D84" s="88"/>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20"/>
      <c r="AK84" s="20"/>
      <c r="AL84" s="20"/>
      <c r="AM84" s="20"/>
      <c r="AN84" s="20"/>
      <c r="AO84" s="20"/>
      <c r="AP84" s="20"/>
      <c r="AQ84" s="20"/>
      <c r="AR84" s="20"/>
      <c r="AS84" s="20"/>
      <c r="AT84" s="20"/>
      <c r="AU84" s="20"/>
      <c r="AV84" s="20"/>
      <c r="AW84" s="20"/>
      <c r="AX84" s="20"/>
      <c r="AY84" s="20"/>
      <c r="AZ84" s="20"/>
      <c r="BA84" s="20"/>
    </row>
    <row r="85" spans="1:53">
      <c r="A85" s="72"/>
      <c r="B85" s="72"/>
      <c r="C85" s="72"/>
      <c r="D85" s="88"/>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20"/>
      <c r="AK85" s="20"/>
      <c r="AL85" s="20"/>
      <c r="AM85" s="20"/>
      <c r="AN85" s="20"/>
      <c r="AO85" s="20"/>
      <c r="AP85" s="20"/>
      <c r="AQ85" s="20"/>
      <c r="AR85" s="20"/>
      <c r="AS85" s="20"/>
      <c r="AT85" s="20"/>
      <c r="AU85" s="20"/>
      <c r="AV85" s="20"/>
      <c r="AW85" s="20"/>
      <c r="AX85" s="20"/>
      <c r="AY85" s="20"/>
      <c r="AZ85" s="20"/>
      <c r="BA85" s="20"/>
    </row>
    <row r="86" spans="1:53">
      <c r="A86" s="72"/>
      <c r="B86" s="72"/>
      <c r="C86" s="72"/>
      <c r="D86" s="88"/>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20"/>
      <c r="AK86" s="20"/>
      <c r="AL86" s="20"/>
      <c r="AM86" s="20"/>
      <c r="AN86" s="20"/>
      <c r="AO86" s="20"/>
      <c r="AP86" s="20"/>
      <c r="AQ86" s="20"/>
      <c r="AR86" s="20"/>
      <c r="AS86" s="20"/>
      <c r="AT86" s="20"/>
      <c r="AU86" s="20"/>
      <c r="AV86" s="20"/>
      <c r="AW86" s="20"/>
      <c r="AX86" s="20"/>
      <c r="AY86" s="20"/>
      <c r="AZ86" s="20"/>
      <c r="BA86" s="20"/>
    </row>
    <row r="87" spans="1:53">
      <c r="D87" s="19"/>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row>
    <row r="88" spans="1:53">
      <c r="D88" s="19"/>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row>
    <row r="89" spans="1:53">
      <c r="D89" s="19"/>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row>
    <row r="90" spans="1:53">
      <c r="D90" s="19"/>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row>
    <row r="91" spans="1:53">
      <c r="D91" s="19"/>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row>
    <row r="92" spans="1:53">
      <c r="D92" s="19"/>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3">
      <c r="D93" s="19"/>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row>
    <row r="94" spans="1:53">
      <c r="D94" s="19"/>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3">
      <c r="D95" s="19"/>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3">
      <c r="D96" s="19"/>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4:53">
      <c r="D97" s="19"/>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4:53">
      <c r="D98" s="19"/>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4:53">
      <c r="D99" s="19"/>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4:53">
      <c r="D100" s="19"/>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4:53">
      <c r="D101" s="19"/>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4:53">
      <c r="D102" s="19"/>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4:53">
      <c r="D103" s="19"/>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4:53">
      <c r="D104" s="19"/>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4:53">
      <c r="D105" s="19"/>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4:53">
      <c r="D106" s="19"/>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4:53">
      <c r="D107" s="19"/>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4:53">
      <c r="D108" s="19"/>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4:53">
      <c r="D109" s="19"/>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4:53">
      <c r="D110" s="19"/>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4:53">
      <c r="D111" s="19"/>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4:53">
      <c r="D112" s="19"/>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4:53">
      <c r="D113" s="19"/>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4:53">
      <c r="D114" s="19"/>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4:53">
      <c r="D115" s="19"/>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4:53">
      <c r="D116" s="19"/>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4:53">
      <c r="D117" s="19"/>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4:53">
      <c r="D118" s="19"/>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4:53">
      <c r="D119" s="19"/>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4:53">
      <c r="D120" s="19"/>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4:53">
      <c r="D121" s="19"/>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4:53">
      <c r="D122" s="19"/>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4:53">
      <c r="D123" s="19"/>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4:53">
      <c r="D124" s="19"/>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4:53">
      <c r="D125" s="19"/>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4:53">
      <c r="D126" s="19"/>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4:53">
      <c r="D127" s="19"/>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4:53">
      <c r="D128" s="19"/>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4:53">
      <c r="D129" s="19"/>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4:53">
      <c r="D130" s="19"/>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4:53">
      <c r="D131" s="19"/>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4:53">
      <c r="D132" s="19"/>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4:53">
      <c r="D133" s="19"/>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4:53">
      <c r="D134" s="19"/>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4:53">
      <c r="D135" s="19"/>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4:53">
      <c r="D136" s="19"/>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4:53">
      <c r="D137" s="19"/>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4:53">
      <c r="D138" s="19"/>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4:53">
      <c r="D139" s="19"/>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4:53">
      <c r="D140" s="19"/>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4:53">
      <c r="D141" s="19"/>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4:53">
      <c r="D142" s="19"/>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4:53">
      <c r="D143" s="19"/>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4:53">
      <c r="D144" s="19"/>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4:53">
      <c r="D145" s="19"/>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4:53">
      <c r="D146" s="19"/>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4:53">
      <c r="D147" s="19"/>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4:53">
      <c r="D148" s="19"/>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4:53">
      <c r="D149" s="19"/>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4:53">
      <c r="D150" s="19"/>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4:53">
      <c r="D151" s="19"/>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4:53">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4:53">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4:53">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4:53">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4:53">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4:53">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4:53">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4:53">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4:53">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4:53">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4:53">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4:53">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4:53">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4:53">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4:53">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4:53">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4:53">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4:53">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4:53">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4:53">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4:53">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4:53">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4:53">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4:53">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4:53">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4:53">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4:53">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4:53">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4:53">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4:53">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4:53">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4:53">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4:53">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4:53">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4:53">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4:53">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4:53">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4:53">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4:53">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4:53">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4:53">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4:53">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4:53">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4:53">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4:53">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4:53">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row r="198" spans="4:53">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c r="AZ198" s="20"/>
      <c r="BA198" s="20"/>
    </row>
    <row r="199" spans="4:53">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c r="AZ199" s="20"/>
      <c r="BA199" s="20"/>
    </row>
    <row r="200" spans="4:53">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c r="AZ200" s="20"/>
      <c r="BA200" s="20"/>
    </row>
    <row r="201" spans="4:53">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c r="AZ201" s="20"/>
      <c r="BA201" s="20"/>
    </row>
    <row r="202" spans="4:53">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c r="AZ202" s="20"/>
      <c r="BA202" s="20"/>
    </row>
    <row r="203" spans="4:53">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c r="AZ203" s="20"/>
      <c r="BA203" s="20"/>
    </row>
    <row r="204" spans="4:53">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c r="AZ204" s="20"/>
      <c r="BA204" s="20"/>
    </row>
    <row r="205" spans="4:53">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c r="AZ205" s="20"/>
      <c r="BA205" s="20"/>
    </row>
    <row r="206" spans="4:53">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c r="AZ206" s="20"/>
      <c r="BA206" s="20"/>
    </row>
    <row r="207" spans="4:53">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c r="AZ207" s="20"/>
      <c r="BA207" s="20"/>
    </row>
    <row r="208" spans="4:53">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c r="AZ208" s="20"/>
      <c r="BA208" s="20"/>
    </row>
    <row r="209" spans="4:53">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c r="AZ209" s="20"/>
      <c r="BA209" s="20"/>
    </row>
    <row r="210" spans="4:53">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c r="AZ210" s="20"/>
      <c r="BA210" s="20"/>
    </row>
    <row r="211" spans="4:53">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c r="AZ211" s="20"/>
      <c r="BA211" s="20"/>
    </row>
    <row r="212" spans="4:53">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c r="AZ212" s="20"/>
      <c r="BA212" s="20"/>
    </row>
    <row r="213" spans="4:53">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c r="AZ213" s="20"/>
      <c r="BA213" s="20"/>
    </row>
    <row r="214" spans="4:53">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c r="AZ214" s="20"/>
      <c r="BA214" s="20"/>
    </row>
    <row r="215" spans="4:53">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c r="AZ215" s="20"/>
      <c r="BA215" s="20"/>
    </row>
    <row r="216" spans="4:53">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c r="AZ216" s="20"/>
      <c r="BA216" s="20"/>
    </row>
    <row r="217" spans="4:53">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c r="AZ217" s="20"/>
      <c r="BA217" s="20"/>
    </row>
    <row r="218" spans="4:53">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c r="AZ218" s="20"/>
      <c r="BA218" s="20"/>
    </row>
    <row r="219" spans="4:53">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c r="AZ219" s="20"/>
      <c r="BA219" s="20"/>
    </row>
    <row r="220" spans="4:53">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row>
    <row r="221" spans="4:53">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c r="AZ221" s="20"/>
      <c r="BA221" s="20"/>
    </row>
    <row r="222" spans="4:53">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c r="AZ222" s="20"/>
      <c r="BA222" s="20"/>
    </row>
    <row r="223" spans="4:53">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c r="AZ223" s="20"/>
      <c r="BA223" s="20"/>
    </row>
    <row r="224" spans="4:53">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c r="AZ224" s="20"/>
      <c r="BA224" s="20"/>
    </row>
    <row r="225" spans="4:53">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c r="AZ225" s="20"/>
      <c r="BA225" s="20"/>
    </row>
    <row r="226" spans="4:53">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c r="AZ226" s="20"/>
      <c r="BA226" s="20"/>
    </row>
    <row r="227" spans="4:53">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c r="AZ227" s="20"/>
      <c r="BA227" s="20"/>
    </row>
    <row r="228" spans="4:53">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c r="AZ228" s="20"/>
      <c r="BA228" s="20"/>
    </row>
    <row r="229" spans="4:53">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c r="AZ229" s="20"/>
      <c r="BA229" s="20"/>
    </row>
    <row r="230" spans="4:53">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row>
    <row r="231" spans="4:53">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row>
    <row r="232" spans="4:53">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c r="AZ232" s="20"/>
      <c r="BA232" s="20"/>
    </row>
    <row r="233" spans="4:53">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row>
    <row r="234" spans="4:53">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row>
    <row r="235" spans="4:53">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c r="AZ235" s="20"/>
      <c r="BA235" s="20"/>
    </row>
    <row r="236" spans="4:53">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c r="AZ236" s="20"/>
      <c r="BA236" s="20"/>
    </row>
    <row r="237" spans="4:53">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c r="AZ237" s="20"/>
      <c r="BA237" s="20"/>
    </row>
    <row r="238" spans="4:53">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c r="AZ238" s="20"/>
      <c r="BA238" s="20"/>
    </row>
    <row r="239" spans="4:53">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c r="AZ239" s="20"/>
      <c r="BA239" s="20"/>
    </row>
    <row r="240" spans="4:53">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c r="AZ240" s="20"/>
      <c r="BA240" s="20"/>
    </row>
    <row r="241" spans="4:53">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c r="AZ241" s="20"/>
      <c r="BA241" s="20"/>
    </row>
    <row r="242" spans="4:53">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c r="AZ242" s="20"/>
      <c r="BA242" s="20"/>
    </row>
    <row r="243" spans="4:53">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c r="AZ243" s="20"/>
      <c r="BA243" s="20"/>
    </row>
    <row r="244" spans="4:53">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c r="AZ244" s="20"/>
      <c r="BA244" s="20"/>
    </row>
    <row r="245" spans="4:53">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c r="AZ245" s="20"/>
      <c r="BA245" s="20"/>
    </row>
    <row r="246" spans="4:53">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c r="AZ246" s="20"/>
      <c r="BA246" s="20"/>
    </row>
    <row r="247" spans="4:53">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c r="AZ247" s="20"/>
      <c r="BA247" s="20"/>
    </row>
    <row r="248" spans="4:53">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c r="AZ248" s="20"/>
      <c r="BA248" s="20"/>
    </row>
    <row r="249" spans="4:53">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c r="AZ249" s="20"/>
      <c r="BA249" s="20"/>
    </row>
    <row r="250" spans="4:53">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c r="AZ250" s="20"/>
      <c r="BA250" s="20"/>
    </row>
    <row r="251" spans="4:53">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c r="AZ251" s="20"/>
      <c r="BA251" s="20"/>
    </row>
    <row r="252" spans="4:53">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c r="AZ252" s="20"/>
      <c r="BA252" s="20"/>
    </row>
    <row r="253" spans="4:53">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c r="AZ253" s="20"/>
      <c r="BA253" s="20"/>
    </row>
    <row r="254" spans="4:53">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c r="AZ254" s="20"/>
      <c r="BA254" s="20"/>
    </row>
    <row r="255" spans="4:53">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c r="AZ255" s="20"/>
      <c r="BA255" s="20"/>
    </row>
    <row r="256" spans="4:53">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c r="AZ256" s="20"/>
      <c r="BA256" s="20"/>
    </row>
    <row r="257" spans="4:53">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c r="AZ257" s="20"/>
      <c r="BA257" s="20"/>
    </row>
    <row r="258" spans="4:53">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c r="AZ258" s="20"/>
      <c r="BA258" s="20"/>
    </row>
    <row r="259" spans="4:53">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c r="AZ259" s="20"/>
      <c r="BA259" s="20"/>
    </row>
    <row r="260" spans="4:53">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c r="AZ260" s="20"/>
      <c r="BA260" s="20"/>
    </row>
    <row r="261" spans="4:53">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c r="AZ261" s="20"/>
      <c r="BA261" s="20"/>
    </row>
    <row r="262" spans="4:53">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c r="AZ262" s="20"/>
      <c r="BA262" s="20"/>
    </row>
    <row r="263" spans="4:53">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c r="AZ263" s="20"/>
      <c r="BA263" s="20"/>
    </row>
    <row r="264" spans="4:53">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c r="AZ264" s="20"/>
      <c r="BA264" s="20"/>
    </row>
    <row r="265" spans="4:53">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c r="AZ265" s="20"/>
      <c r="BA265" s="20"/>
    </row>
    <row r="266" spans="4:53">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c r="AZ266" s="20"/>
      <c r="BA266" s="20"/>
    </row>
    <row r="267" spans="4:53">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c r="AZ267" s="20"/>
      <c r="BA267" s="20"/>
    </row>
    <row r="268" spans="4:53">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c r="AZ268" s="20"/>
      <c r="BA268" s="20"/>
    </row>
    <row r="269" spans="4:53">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c r="AZ269" s="20"/>
      <c r="BA269" s="20"/>
    </row>
    <row r="270" spans="4:53">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c r="AZ270" s="20"/>
      <c r="BA270" s="20"/>
    </row>
    <row r="271" spans="4:53">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c r="AZ271" s="20"/>
      <c r="BA271" s="20"/>
    </row>
    <row r="272" spans="4:53">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c r="AZ272" s="20"/>
      <c r="BA272" s="20"/>
    </row>
    <row r="273" spans="4:53">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c r="AZ273" s="20"/>
      <c r="BA273" s="20"/>
    </row>
    <row r="274" spans="4:53">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c r="AZ274" s="20"/>
      <c r="BA274" s="20"/>
    </row>
    <row r="275" spans="4:53">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c r="AZ275" s="20"/>
      <c r="BA275" s="20"/>
    </row>
    <row r="276" spans="4:53">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c r="AZ276" s="20"/>
      <c r="BA276" s="20"/>
    </row>
    <row r="277" spans="4:53">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c r="AZ277" s="20"/>
      <c r="BA277" s="20"/>
    </row>
    <row r="278" spans="4:53">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c r="AZ278" s="20"/>
      <c r="BA278" s="20"/>
    </row>
    <row r="279" spans="4:53">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c r="AZ279" s="20"/>
      <c r="BA279" s="20"/>
    </row>
    <row r="280" spans="4:53">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c r="AZ280" s="20"/>
      <c r="BA280" s="20"/>
    </row>
    <row r="281" spans="4:53">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c r="AZ281" s="20"/>
      <c r="BA281" s="20"/>
    </row>
    <row r="282" spans="4:53">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c r="AZ282" s="20"/>
      <c r="BA282" s="20"/>
    </row>
    <row r="283" spans="4:53">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c r="AZ283" s="20"/>
      <c r="BA283" s="20"/>
    </row>
    <row r="284" spans="4:53">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c r="AZ284" s="20"/>
      <c r="BA284" s="20"/>
    </row>
    <row r="285" spans="4:53">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c r="AZ285" s="20"/>
      <c r="BA285" s="20"/>
    </row>
    <row r="286" spans="4:53">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c r="AZ286" s="20"/>
      <c r="BA286" s="20"/>
    </row>
    <row r="287" spans="4:53">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row>
    <row r="288" spans="4:53">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c r="AZ288" s="20"/>
      <c r="BA288" s="20"/>
    </row>
    <row r="289" spans="4:53">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c r="AZ289" s="20"/>
      <c r="BA289" s="20"/>
    </row>
    <row r="290" spans="4:53">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c r="AZ290" s="20"/>
      <c r="BA290" s="20"/>
    </row>
    <row r="291" spans="4:53">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c r="AZ291" s="20"/>
      <c r="BA291" s="20"/>
    </row>
    <row r="292" spans="4:53">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c r="AZ292" s="20"/>
      <c r="BA292" s="20"/>
    </row>
    <row r="293" spans="4:53">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c r="AZ293" s="20"/>
      <c r="BA293" s="20"/>
    </row>
    <row r="294" spans="4:53">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c r="AZ294" s="20"/>
      <c r="BA294" s="20"/>
    </row>
    <row r="295" spans="4:53">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c r="AZ295" s="20"/>
      <c r="BA295" s="20"/>
    </row>
    <row r="296" spans="4:53">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c r="AZ296" s="20"/>
      <c r="BA296" s="20"/>
    </row>
    <row r="297" spans="4:53">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row>
    <row r="298" spans="4:53">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row>
    <row r="299" spans="4:53">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c r="AZ299" s="20"/>
      <c r="BA299" s="20"/>
    </row>
    <row r="300" spans="4:53">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row>
    <row r="301" spans="4:53">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row>
    <row r="302" spans="4:53">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c r="AZ302" s="20"/>
      <c r="BA302" s="20"/>
    </row>
    <row r="303" spans="4:53">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c r="AZ303" s="20"/>
      <c r="BA303" s="20"/>
    </row>
    <row r="304" spans="4:53">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c r="AZ304" s="20"/>
      <c r="BA304" s="20"/>
    </row>
    <row r="305" spans="4:53">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c r="AZ305" s="20"/>
      <c r="BA305" s="20"/>
    </row>
    <row r="306" spans="4:53">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c r="AZ306" s="20"/>
      <c r="BA306" s="20"/>
    </row>
    <row r="307" spans="4:53">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c r="AZ307" s="20"/>
      <c r="BA307" s="20"/>
    </row>
    <row r="308" spans="4:53">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c r="AZ308" s="20"/>
      <c r="BA308" s="20"/>
    </row>
    <row r="309" spans="4:53">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c r="AZ309" s="20"/>
      <c r="BA309" s="20"/>
    </row>
    <row r="310" spans="4:53">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c r="AZ310" s="20"/>
      <c r="BA310" s="20"/>
    </row>
    <row r="311" spans="4:53">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c r="AZ311" s="20"/>
      <c r="BA311" s="20"/>
    </row>
    <row r="312" spans="4:53">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c r="AZ312" s="20"/>
      <c r="BA312" s="20"/>
    </row>
    <row r="313" spans="4:53">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c r="AZ313" s="20"/>
      <c r="BA313" s="20"/>
    </row>
    <row r="314" spans="4:53">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c r="AZ314" s="20"/>
      <c r="BA314" s="20"/>
    </row>
    <row r="315" spans="4:53">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c r="AZ315" s="20"/>
      <c r="BA315" s="20"/>
    </row>
    <row r="316" spans="4:53">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c r="AZ316" s="20"/>
      <c r="BA316" s="20"/>
    </row>
    <row r="317" spans="4:53">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c r="AZ317" s="20"/>
      <c r="BA317" s="20"/>
    </row>
    <row r="318" spans="4:53">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c r="AZ318" s="20"/>
      <c r="BA318" s="20"/>
    </row>
    <row r="319" spans="4:53">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c r="AZ319" s="20"/>
      <c r="BA319" s="20"/>
    </row>
    <row r="320" spans="4:53">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c r="AZ320" s="20"/>
      <c r="BA320" s="20"/>
    </row>
    <row r="321" spans="4:53">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c r="AZ321" s="20"/>
      <c r="BA321" s="20"/>
    </row>
    <row r="322" spans="4:53">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c r="AZ322" s="20"/>
      <c r="BA322" s="20"/>
    </row>
    <row r="323" spans="4:53">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c r="AZ323" s="20"/>
      <c r="BA323" s="20"/>
    </row>
    <row r="324" spans="4:53">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c r="AZ324" s="20"/>
      <c r="BA324" s="20"/>
    </row>
    <row r="325" spans="4:53">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c r="AZ325" s="20"/>
      <c r="BA325" s="20"/>
    </row>
    <row r="326" spans="4:53">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c r="AZ326" s="20"/>
      <c r="BA326" s="20"/>
    </row>
    <row r="327" spans="4:53">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c r="AZ327" s="20"/>
      <c r="BA327" s="20"/>
    </row>
    <row r="328" spans="4:53">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c r="AZ328" s="20"/>
      <c r="BA328" s="20"/>
    </row>
    <row r="329" spans="4:53">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c r="AZ329" s="20"/>
      <c r="BA329" s="20"/>
    </row>
    <row r="330" spans="4:53">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c r="AZ330" s="20"/>
      <c r="BA330" s="20"/>
    </row>
    <row r="331" spans="4:53">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c r="AZ331" s="20"/>
      <c r="BA331" s="20"/>
    </row>
    <row r="332" spans="4:53">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c r="AZ332" s="20"/>
      <c r="BA332" s="20"/>
    </row>
    <row r="333" spans="4:53">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c r="AZ333" s="20"/>
      <c r="BA333" s="20"/>
    </row>
    <row r="334" spans="4:53">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c r="AZ334" s="20"/>
      <c r="BA334" s="20"/>
    </row>
    <row r="335" spans="4:53">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c r="AZ335" s="20"/>
      <c r="BA335" s="20"/>
    </row>
    <row r="336" spans="4:53">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c r="AZ336" s="20"/>
      <c r="BA336" s="20"/>
    </row>
    <row r="337" spans="4:53">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c r="AZ337" s="20"/>
      <c r="BA337" s="20"/>
    </row>
    <row r="338" spans="4:53">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c r="AZ338" s="20"/>
      <c r="BA338" s="20"/>
    </row>
    <row r="339" spans="4:53">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c r="AZ339" s="20"/>
      <c r="BA339" s="20"/>
    </row>
    <row r="340" spans="4:53">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c r="AZ340" s="20"/>
      <c r="BA340" s="20"/>
    </row>
    <row r="341" spans="4:53">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c r="AZ341" s="20"/>
      <c r="BA341" s="20"/>
    </row>
    <row r="342" spans="4:53">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c r="AZ342" s="20"/>
      <c r="BA342" s="20"/>
    </row>
    <row r="343" spans="4:53">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c r="AZ343" s="20"/>
      <c r="BA343" s="20"/>
    </row>
    <row r="344" spans="4:53">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c r="AZ344" s="20"/>
      <c r="BA344" s="20"/>
    </row>
    <row r="345" spans="4:53">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c r="AZ345" s="20"/>
      <c r="BA345" s="20"/>
    </row>
    <row r="346" spans="4:53">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c r="AZ346" s="20"/>
      <c r="BA346" s="20"/>
    </row>
    <row r="347" spans="4:53">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c r="AZ347" s="20"/>
      <c r="BA347" s="20"/>
    </row>
    <row r="348" spans="4:53">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c r="AZ348" s="20"/>
      <c r="BA348" s="20"/>
    </row>
    <row r="349" spans="4:53">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c r="AZ349" s="20"/>
      <c r="BA349" s="20"/>
    </row>
    <row r="350" spans="4:53">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c r="AZ350" s="20"/>
      <c r="BA350" s="20"/>
    </row>
    <row r="351" spans="4:53">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c r="AZ351" s="20"/>
      <c r="BA351" s="20"/>
    </row>
    <row r="352" spans="4:53">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c r="AZ352" s="20"/>
      <c r="BA352" s="20"/>
    </row>
    <row r="353" spans="4:53">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c r="AZ353" s="20"/>
      <c r="BA353" s="20"/>
    </row>
    <row r="354" spans="4:53">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c r="AZ354" s="20"/>
      <c r="BA354" s="20"/>
    </row>
    <row r="355" spans="4:53">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row>
    <row r="356" spans="4:53">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c r="AZ356" s="20"/>
      <c r="BA356" s="20"/>
    </row>
    <row r="357" spans="4:53">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c r="AZ357" s="20"/>
      <c r="BA357" s="20"/>
    </row>
    <row r="358" spans="4:53">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c r="AZ358" s="20"/>
      <c r="BA358" s="20"/>
    </row>
    <row r="359" spans="4:53">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c r="AZ359" s="20"/>
      <c r="BA359" s="20"/>
    </row>
    <row r="360" spans="4:53">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c r="AZ360" s="20"/>
      <c r="BA360" s="20"/>
    </row>
    <row r="361" spans="4:53">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row>
    <row r="362" spans="4:53">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row>
    <row r="363" spans="4:53">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row>
    <row r="364" spans="4:53">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c r="AZ364" s="20"/>
      <c r="BA364" s="20"/>
    </row>
    <row r="365" spans="4:53">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c r="AZ365" s="20"/>
      <c r="BA365" s="20"/>
    </row>
    <row r="366" spans="4:53">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c r="AZ366" s="20"/>
      <c r="BA366" s="20"/>
    </row>
    <row r="367" spans="4:53">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c r="AZ367" s="20"/>
      <c r="BA367" s="20"/>
    </row>
    <row r="368" spans="4:53">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c r="AZ368" s="20"/>
      <c r="BA368" s="20"/>
    </row>
    <row r="369" spans="4:53">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row>
    <row r="370" spans="4:53">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c r="AZ370" s="20"/>
      <c r="BA370" s="20"/>
    </row>
    <row r="371" spans="4:53">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c r="AZ371" s="20"/>
      <c r="BA371" s="20"/>
    </row>
    <row r="372" spans="4:53">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c r="AZ372" s="20"/>
      <c r="BA372" s="20"/>
    </row>
    <row r="373" spans="4:53">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c r="AZ373" s="20"/>
      <c r="BA373" s="20"/>
    </row>
    <row r="374" spans="4:53">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c r="AZ374" s="20"/>
      <c r="BA374" s="20"/>
    </row>
    <row r="375" spans="4:53">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c r="AZ375" s="20"/>
      <c r="BA375" s="20"/>
    </row>
    <row r="376" spans="4:53">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c r="AZ376" s="20"/>
      <c r="BA376" s="20"/>
    </row>
    <row r="377" spans="4:53">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c r="AZ377" s="20"/>
      <c r="BA377" s="20"/>
    </row>
    <row r="378" spans="4:53">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c r="AZ378" s="20"/>
      <c r="BA378" s="20"/>
    </row>
    <row r="379" spans="4:53">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c r="AZ379" s="20"/>
      <c r="BA379" s="20"/>
    </row>
    <row r="380" spans="4:53">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c r="AZ380" s="20"/>
      <c r="BA380" s="20"/>
    </row>
    <row r="381" spans="4:53">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c r="AZ381" s="20"/>
      <c r="BA381" s="20"/>
    </row>
    <row r="382" spans="4:53">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c r="AZ382" s="20"/>
      <c r="BA382" s="20"/>
    </row>
    <row r="383" spans="4:53">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c r="AZ383" s="20"/>
      <c r="BA383" s="20"/>
    </row>
    <row r="384" spans="4:53">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c r="AZ384" s="20"/>
      <c r="BA384" s="20"/>
    </row>
    <row r="385" spans="4:53">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c r="AZ385" s="20"/>
      <c r="BA385" s="20"/>
    </row>
    <row r="386" spans="4:53">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c r="AZ386" s="20"/>
      <c r="BA386" s="20"/>
    </row>
    <row r="387" spans="4:53">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c r="AZ387" s="20"/>
      <c r="BA387" s="20"/>
    </row>
    <row r="388" spans="4:53">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c r="AZ388" s="20"/>
      <c r="BA388" s="20"/>
    </row>
    <row r="389" spans="4:53">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c r="AZ389" s="20"/>
      <c r="BA389" s="20"/>
    </row>
    <row r="390" spans="4:53">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c r="AZ390" s="20"/>
      <c r="BA390" s="20"/>
    </row>
    <row r="391" spans="4:53">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c r="AZ391" s="20"/>
      <c r="BA391" s="20"/>
    </row>
    <row r="392" spans="4:53">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c r="AZ392" s="20"/>
      <c r="BA392" s="20"/>
    </row>
    <row r="393" spans="4:53">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c r="AZ393" s="20"/>
      <c r="BA393" s="20"/>
    </row>
    <row r="394" spans="4:53">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c r="AZ394" s="20"/>
      <c r="BA394" s="20"/>
    </row>
    <row r="395" spans="4:53">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c r="AZ395" s="20"/>
      <c r="BA395" s="20"/>
    </row>
    <row r="396" spans="4:53">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c r="AZ396" s="20"/>
      <c r="BA396" s="20"/>
    </row>
    <row r="397" spans="4:53">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c r="AZ397" s="20"/>
      <c r="BA397" s="20"/>
    </row>
    <row r="398" spans="4:53">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c r="AZ398" s="20"/>
      <c r="BA398" s="20"/>
    </row>
    <row r="399" spans="4:53">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c r="AZ399" s="20"/>
      <c r="BA399" s="20"/>
    </row>
    <row r="400" spans="4:53">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c r="AZ400" s="20"/>
      <c r="BA400" s="20"/>
    </row>
    <row r="401" spans="4:53">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c r="AZ401" s="20"/>
      <c r="BA401" s="20"/>
    </row>
    <row r="402" spans="4:53">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c r="AZ402" s="20"/>
      <c r="BA402" s="20"/>
    </row>
    <row r="403" spans="4:53">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c r="AZ403" s="20"/>
      <c r="BA403" s="20"/>
    </row>
    <row r="404" spans="4:53">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c r="AZ404" s="20"/>
      <c r="BA404" s="20"/>
    </row>
    <row r="405" spans="4:53">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c r="AZ405" s="20"/>
      <c r="BA405" s="20"/>
    </row>
    <row r="406" spans="4:53">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c r="AZ406" s="20"/>
      <c r="BA406" s="20"/>
    </row>
    <row r="407" spans="4:53">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c r="AZ407" s="20"/>
      <c r="BA407" s="20"/>
    </row>
    <row r="408" spans="4:53">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c r="AZ408" s="20"/>
      <c r="BA408" s="20"/>
    </row>
    <row r="409" spans="4:53">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c r="AZ409" s="20"/>
      <c r="BA409" s="20"/>
    </row>
    <row r="410" spans="4:53">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c r="AZ410" s="20"/>
      <c r="BA410" s="20"/>
    </row>
    <row r="411" spans="4:53">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c r="AZ411" s="20"/>
      <c r="BA411" s="20"/>
    </row>
    <row r="412" spans="4:53">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c r="AZ412" s="20"/>
      <c r="BA412" s="20"/>
    </row>
    <row r="413" spans="4:53">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c r="AZ413" s="20"/>
      <c r="BA413" s="20"/>
    </row>
    <row r="414" spans="4:53">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row>
    <row r="415" spans="4:53">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row>
    <row r="416" spans="4:53">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c r="AZ416" s="20"/>
      <c r="BA416" s="20"/>
    </row>
    <row r="417" spans="4:53">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c r="AZ417" s="20"/>
      <c r="BA417" s="20"/>
    </row>
    <row r="418" spans="4:53">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c r="AZ418" s="20"/>
      <c r="BA418" s="20"/>
    </row>
    <row r="419" spans="4:53">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c r="AZ419" s="20"/>
      <c r="BA419" s="20"/>
    </row>
    <row r="420" spans="4:53">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c r="AZ420" s="20"/>
      <c r="BA420" s="20"/>
    </row>
    <row r="421" spans="4:53">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c r="AZ421" s="20"/>
      <c r="BA421" s="20"/>
    </row>
    <row r="422" spans="4:53">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c r="AZ422" s="20"/>
      <c r="BA422" s="20"/>
    </row>
    <row r="423" spans="4:53">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row>
    <row r="424" spans="4:53">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c r="AZ424" s="20"/>
      <c r="BA424" s="20"/>
    </row>
    <row r="425" spans="4:53">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c r="AZ425" s="20"/>
      <c r="BA425" s="20"/>
    </row>
    <row r="426" spans="4:53">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c r="AZ426" s="20"/>
      <c r="BA426" s="20"/>
    </row>
    <row r="427" spans="4:53">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c r="AZ427" s="20"/>
      <c r="BA427" s="20"/>
    </row>
    <row r="428" spans="4:53">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c r="AZ428" s="20"/>
      <c r="BA428" s="20"/>
    </row>
    <row r="429" spans="4:53">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row>
    <row r="430" spans="4:53">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row>
    <row r="431" spans="4:53">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row>
    <row r="432" spans="4:53">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c r="AZ432" s="20"/>
      <c r="BA432" s="20"/>
    </row>
    <row r="433" spans="4:53">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c r="AZ433" s="20"/>
      <c r="BA433" s="20"/>
    </row>
    <row r="434" spans="4:53">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c r="AZ434" s="20"/>
      <c r="BA434" s="20"/>
    </row>
    <row r="435" spans="4:53">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c r="AZ435" s="20"/>
      <c r="BA435" s="20"/>
    </row>
    <row r="436" spans="4:53">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c r="AZ436" s="20"/>
      <c r="BA436" s="20"/>
    </row>
    <row r="437" spans="4:53">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row>
    <row r="438" spans="4:53">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c r="AZ438" s="20"/>
      <c r="BA438" s="20"/>
    </row>
    <row r="439" spans="4:53">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c r="AZ439" s="20"/>
      <c r="BA439" s="20"/>
    </row>
    <row r="440" spans="4:53">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c r="AZ440" s="20"/>
      <c r="BA440" s="20"/>
    </row>
    <row r="441" spans="4:53">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c r="AZ441" s="20"/>
      <c r="BA441" s="20"/>
    </row>
    <row r="442" spans="4:53">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c r="AZ442" s="20"/>
      <c r="BA442" s="20"/>
    </row>
    <row r="443" spans="4:53">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c r="AZ443" s="20"/>
      <c r="BA443" s="20"/>
    </row>
    <row r="444" spans="4:53">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c r="AZ444" s="20"/>
      <c r="BA444" s="20"/>
    </row>
    <row r="445" spans="4:53">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c r="AZ445" s="20"/>
      <c r="BA445" s="20"/>
    </row>
    <row r="446" spans="4:53">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c r="AZ446" s="20"/>
      <c r="BA446" s="20"/>
    </row>
    <row r="447" spans="4:53">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c r="AZ447" s="20"/>
      <c r="BA447" s="20"/>
    </row>
    <row r="448" spans="4:53">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c r="AZ448" s="20"/>
      <c r="BA448" s="20"/>
    </row>
    <row r="449" spans="4:53">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c r="AZ449" s="20"/>
      <c r="BA449" s="20"/>
    </row>
    <row r="450" spans="4:53">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c r="AZ450" s="20"/>
      <c r="BA450" s="20"/>
    </row>
    <row r="451" spans="4:53">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c r="AZ451" s="20"/>
      <c r="BA451" s="20"/>
    </row>
    <row r="452" spans="4:53">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c r="AZ452" s="20"/>
      <c r="BA452" s="20"/>
    </row>
    <row r="453" spans="4:53">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c r="AZ453" s="20"/>
      <c r="BA453" s="20"/>
    </row>
    <row r="454" spans="4:53">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c r="AZ454" s="20"/>
      <c r="BA454" s="20"/>
    </row>
    <row r="455" spans="4:53">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c r="AZ455" s="20"/>
      <c r="BA455" s="20"/>
    </row>
    <row r="456" spans="4:53">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c r="AZ456" s="20"/>
      <c r="BA456" s="20"/>
    </row>
    <row r="457" spans="4:53">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c r="AZ457" s="20"/>
      <c r="BA457" s="20"/>
    </row>
    <row r="458" spans="4:53">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c r="AZ458" s="20"/>
      <c r="BA458" s="20"/>
    </row>
    <row r="459" spans="4:53">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c r="AZ459" s="20"/>
      <c r="BA459" s="20"/>
    </row>
    <row r="460" spans="4:53">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c r="AZ460" s="20"/>
      <c r="BA460" s="20"/>
    </row>
    <row r="461" spans="4:53">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c r="AZ461" s="20"/>
      <c r="BA461" s="20"/>
    </row>
    <row r="462" spans="4:53">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c r="AZ462" s="20"/>
      <c r="BA462" s="20"/>
    </row>
    <row r="463" spans="4:53">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c r="AZ463" s="20"/>
      <c r="BA463" s="20"/>
    </row>
    <row r="464" spans="4:53">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c r="AZ464" s="20"/>
      <c r="BA464" s="20"/>
    </row>
    <row r="465" spans="4:53">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c r="AZ465" s="20"/>
      <c r="BA465" s="20"/>
    </row>
    <row r="466" spans="4:53">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c r="AZ466" s="20"/>
      <c r="BA466" s="20"/>
    </row>
    <row r="467" spans="4:53">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c r="AZ467" s="20"/>
      <c r="BA467" s="20"/>
    </row>
    <row r="468" spans="4:53">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c r="AZ468" s="20"/>
      <c r="BA468" s="20"/>
    </row>
    <row r="469" spans="4:53">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c r="AZ469" s="20"/>
      <c r="BA469" s="20"/>
    </row>
    <row r="470" spans="4:53">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c r="AZ470" s="20"/>
      <c r="BA470" s="20"/>
    </row>
    <row r="471" spans="4:53">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c r="AZ471" s="20"/>
      <c r="BA471" s="20"/>
    </row>
    <row r="472" spans="4:53">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c r="AZ472" s="20"/>
      <c r="BA472" s="20"/>
    </row>
    <row r="473" spans="4:53">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c r="AZ473" s="20"/>
      <c r="BA473" s="20"/>
    </row>
    <row r="474" spans="4:53">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c r="AZ474" s="20"/>
      <c r="BA474" s="20"/>
    </row>
    <row r="475" spans="4:53">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c r="AZ475" s="20"/>
      <c r="BA475" s="20"/>
    </row>
    <row r="476" spans="4:53">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c r="AZ476" s="20"/>
      <c r="BA476" s="20"/>
    </row>
    <row r="477" spans="4:53">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c r="AZ477" s="20"/>
      <c r="BA477" s="20"/>
    </row>
    <row r="478" spans="4:53">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c r="AZ478" s="20"/>
      <c r="BA478" s="20"/>
    </row>
    <row r="479" spans="4:53">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c r="AZ479" s="20"/>
      <c r="BA479" s="20"/>
    </row>
    <row r="480" spans="4:53">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c r="AZ480" s="20"/>
      <c r="BA480" s="20"/>
    </row>
    <row r="481" spans="4:53">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c r="AZ481" s="20"/>
      <c r="BA481" s="20"/>
    </row>
    <row r="482" spans="4:53">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c r="AZ482" s="20"/>
      <c r="BA482" s="20"/>
    </row>
    <row r="483" spans="4:53">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c r="AZ483" s="20"/>
      <c r="BA483" s="20"/>
    </row>
    <row r="484" spans="4:53">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c r="AZ484" s="20"/>
      <c r="BA484" s="20"/>
    </row>
    <row r="485" spans="4:53">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c r="AZ485" s="20"/>
      <c r="BA485" s="20"/>
    </row>
    <row r="486" spans="4:53">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c r="AZ486" s="20"/>
      <c r="BA486" s="20"/>
    </row>
    <row r="487" spans="4:53">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c r="AZ487" s="20"/>
      <c r="BA487" s="20"/>
    </row>
    <row r="488" spans="4:53">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c r="AZ488" s="20"/>
      <c r="BA488" s="20"/>
    </row>
    <row r="489" spans="4:53">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c r="AZ489" s="20"/>
      <c r="BA489" s="20"/>
    </row>
    <row r="490" spans="4:53">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row>
    <row r="491" spans="4:53">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c r="AZ491" s="20"/>
      <c r="BA491" s="20"/>
    </row>
    <row r="492" spans="4:53">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c r="AZ492" s="20"/>
      <c r="BA492" s="20"/>
    </row>
    <row r="493" spans="4:53">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c r="AZ493" s="20"/>
      <c r="BA493" s="20"/>
    </row>
    <row r="494" spans="4:53">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c r="AZ494" s="20"/>
      <c r="BA494" s="20"/>
    </row>
    <row r="495" spans="4:53">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c r="AZ495" s="20"/>
      <c r="BA495" s="20"/>
    </row>
    <row r="496" spans="4:53">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c r="AZ496" s="20"/>
      <c r="BA496" s="20"/>
    </row>
    <row r="497" spans="4:53">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c r="AZ497" s="20"/>
      <c r="BA497" s="20"/>
    </row>
    <row r="498" spans="4:53">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c r="AZ498" s="20"/>
      <c r="BA498" s="20"/>
    </row>
    <row r="499" spans="4:53">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c r="AZ499" s="20"/>
      <c r="BA499" s="20"/>
    </row>
    <row r="500" spans="4:53">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row>
    <row r="501" spans="4:53">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row>
    <row r="502" spans="4:53">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c r="AZ502" s="20"/>
      <c r="BA502" s="20"/>
    </row>
    <row r="503" spans="4:53">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row>
    <row r="504" spans="4:53">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c r="AZ504" s="20"/>
      <c r="BA504" s="20"/>
    </row>
    <row r="505" spans="4:53">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c r="AZ505" s="20"/>
      <c r="BA505" s="20"/>
    </row>
    <row r="506" spans="4:53">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c r="AZ506" s="20"/>
      <c r="BA506" s="20"/>
    </row>
    <row r="507" spans="4:53">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c r="AZ507" s="20"/>
      <c r="BA507" s="20"/>
    </row>
    <row r="508" spans="4:53">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c r="AZ508" s="20"/>
      <c r="BA508" s="20"/>
    </row>
    <row r="509" spans="4:53">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c r="AZ509" s="20"/>
      <c r="BA509" s="20"/>
    </row>
    <row r="510" spans="4:53">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c r="AZ510" s="20"/>
      <c r="BA510" s="20"/>
    </row>
    <row r="511" spans="4:53">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c r="AZ511" s="20"/>
      <c r="BA511" s="20"/>
    </row>
    <row r="512" spans="4:53">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c r="AZ512" s="20"/>
      <c r="BA512" s="20"/>
    </row>
    <row r="513" spans="4:53">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c r="AZ513" s="20"/>
      <c r="BA513" s="20"/>
    </row>
    <row r="514" spans="4:53">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c r="AZ514" s="20"/>
      <c r="BA514" s="20"/>
    </row>
    <row r="515" spans="4:53">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c r="AZ515" s="20"/>
      <c r="BA515" s="20"/>
    </row>
    <row r="516" spans="4:53">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c r="AZ516" s="20"/>
      <c r="BA516" s="20"/>
    </row>
    <row r="517" spans="4:53">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c r="AZ517" s="20"/>
      <c r="BA517" s="20"/>
    </row>
    <row r="518" spans="4:53">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c r="AZ518" s="20"/>
      <c r="BA518" s="20"/>
    </row>
    <row r="519" spans="4:53">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c r="AZ519" s="20"/>
      <c r="BA519" s="20"/>
    </row>
    <row r="520" spans="4:53">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c r="AZ520" s="20"/>
      <c r="BA520" s="20"/>
    </row>
    <row r="521" spans="4:53">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c r="AZ521" s="20"/>
      <c r="BA521" s="20"/>
    </row>
    <row r="522" spans="4:53">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c r="AZ522" s="20"/>
      <c r="BA522" s="20"/>
    </row>
    <row r="523" spans="4:53">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c r="AZ523" s="20"/>
      <c r="BA523" s="20"/>
    </row>
    <row r="524" spans="4:53">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c r="AZ524" s="20"/>
      <c r="BA524" s="20"/>
    </row>
    <row r="525" spans="4:53">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c r="AZ525" s="20"/>
      <c r="BA525" s="20"/>
    </row>
    <row r="526" spans="4:53">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c r="AZ526" s="20"/>
      <c r="BA526" s="20"/>
    </row>
    <row r="527" spans="4:53">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c r="AZ527" s="20"/>
      <c r="BA527" s="20"/>
    </row>
    <row r="528" spans="4:53">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c r="AZ528" s="20"/>
      <c r="BA528" s="20"/>
    </row>
    <row r="529" spans="4:53">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c r="AZ529" s="20"/>
      <c r="BA529" s="20"/>
    </row>
    <row r="530" spans="4:53">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c r="AZ530" s="20"/>
      <c r="BA530" s="20"/>
    </row>
    <row r="531" spans="4:53">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c r="AZ531" s="20"/>
      <c r="BA531" s="20"/>
    </row>
    <row r="532" spans="4:53">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c r="AZ532" s="20"/>
      <c r="BA532" s="20"/>
    </row>
    <row r="533" spans="4:53">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c r="AZ533" s="20"/>
      <c r="BA533" s="20"/>
    </row>
    <row r="534" spans="4:53">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c r="AZ534" s="20"/>
      <c r="BA534" s="20"/>
    </row>
    <row r="535" spans="4:53">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c r="AZ535" s="20"/>
      <c r="BA535" s="20"/>
    </row>
    <row r="536" spans="4:53">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c r="AZ536" s="20"/>
      <c r="BA536" s="20"/>
    </row>
    <row r="537" spans="4:53">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c r="AZ537" s="20"/>
      <c r="BA537" s="20"/>
    </row>
    <row r="538" spans="4:53">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c r="AZ538" s="20"/>
      <c r="BA538" s="20"/>
    </row>
    <row r="539" spans="4:53">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c r="AZ539" s="20"/>
      <c r="BA539" s="20"/>
    </row>
    <row r="540" spans="4:53">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c r="AZ540" s="20"/>
      <c r="BA540" s="20"/>
    </row>
    <row r="541" spans="4:53">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c r="AZ541" s="20"/>
      <c r="BA541" s="20"/>
    </row>
    <row r="542" spans="4:53">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c r="AZ542" s="20"/>
      <c r="BA542" s="20"/>
    </row>
    <row r="543" spans="4:53">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c r="AZ543" s="20"/>
      <c r="BA543" s="20"/>
    </row>
    <row r="544" spans="4:53">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c r="AZ544" s="20"/>
      <c r="BA544" s="20"/>
    </row>
    <row r="545" spans="4:53">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c r="AZ545" s="20"/>
      <c r="BA545" s="20"/>
    </row>
    <row r="546" spans="4:53">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c r="AZ546" s="20"/>
      <c r="BA546" s="20"/>
    </row>
    <row r="547" spans="4:53">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c r="AZ547" s="20"/>
      <c r="BA547" s="20"/>
    </row>
    <row r="548" spans="4:53">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c r="AZ548" s="20"/>
      <c r="BA548" s="20"/>
    </row>
    <row r="549" spans="4:53">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c r="AZ549" s="20"/>
      <c r="BA549" s="20"/>
    </row>
    <row r="550" spans="4:53">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c r="AZ550" s="20"/>
      <c r="BA550" s="20"/>
    </row>
    <row r="551" spans="4:53">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c r="AZ551" s="20"/>
      <c r="BA551" s="20"/>
    </row>
    <row r="552" spans="4:53">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c r="AZ552" s="20"/>
      <c r="BA552" s="20"/>
    </row>
    <row r="553" spans="4:53">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c r="AZ553" s="20"/>
      <c r="BA553" s="20"/>
    </row>
    <row r="554" spans="4:53">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c r="AZ554" s="20"/>
      <c r="BA554" s="20"/>
    </row>
    <row r="555" spans="4:53">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c r="AZ555" s="20"/>
      <c r="BA555" s="20"/>
    </row>
    <row r="556" spans="4:53">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c r="AZ556" s="20"/>
      <c r="BA556" s="20"/>
    </row>
    <row r="557" spans="4:53">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c r="AZ557" s="20"/>
      <c r="BA557" s="20"/>
    </row>
    <row r="558" spans="4:53">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c r="AZ558" s="20"/>
      <c r="BA558" s="20"/>
    </row>
    <row r="559" spans="4:53">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c r="AZ559" s="20"/>
      <c r="BA559" s="20"/>
    </row>
    <row r="560" spans="4:53">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c r="AZ560" s="20"/>
      <c r="BA560" s="20"/>
    </row>
    <row r="561" spans="4:53">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c r="AZ561" s="20"/>
      <c r="BA561" s="20"/>
    </row>
    <row r="562" spans="4:53">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c r="AZ562" s="20"/>
      <c r="BA562" s="20"/>
    </row>
    <row r="563" spans="4:53">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c r="AZ563" s="20"/>
      <c r="BA563" s="20"/>
    </row>
    <row r="564" spans="4:53">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c r="AZ564" s="20"/>
      <c r="BA564" s="20"/>
    </row>
    <row r="565" spans="4:53">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c r="AZ565" s="20"/>
      <c r="BA565" s="20"/>
    </row>
    <row r="566" spans="4:53">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c r="AZ566" s="20"/>
      <c r="BA566" s="20"/>
    </row>
    <row r="567" spans="4:53">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c r="AZ567" s="20"/>
      <c r="BA567" s="20"/>
    </row>
    <row r="568" spans="4:53">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c r="AZ568" s="20"/>
      <c r="BA568" s="20"/>
    </row>
    <row r="569" spans="4:53">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c r="AZ569" s="20"/>
      <c r="BA569" s="20"/>
    </row>
    <row r="570" spans="4:53">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c r="AZ570" s="20"/>
      <c r="BA570" s="20"/>
    </row>
    <row r="571" spans="4:53">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c r="AZ571" s="20"/>
      <c r="BA571" s="20"/>
    </row>
    <row r="572" spans="4:53">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c r="AZ572" s="20"/>
      <c r="BA572" s="20"/>
    </row>
    <row r="573" spans="4:53">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c r="AZ573" s="20"/>
      <c r="BA573" s="20"/>
    </row>
    <row r="574" spans="4:53">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c r="AZ574" s="20"/>
      <c r="BA574" s="20"/>
    </row>
    <row r="575" spans="4:53">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c r="AZ575" s="20"/>
      <c r="BA575" s="20"/>
    </row>
    <row r="576" spans="4:53">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c r="AZ576" s="20"/>
      <c r="BA576" s="20"/>
    </row>
    <row r="577" spans="4:53">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c r="AZ577" s="20"/>
      <c r="BA577" s="20"/>
    </row>
    <row r="578" spans="4:53">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c r="AZ578" s="20"/>
      <c r="BA578" s="20"/>
    </row>
    <row r="579" spans="4:53">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c r="AZ579" s="20"/>
      <c r="BA579" s="20"/>
    </row>
    <row r="580" spans="4:53">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c r="AZ580" s="20"/>
      <c r="BA580" s="20"/>
    </row>
    <row r="581" spans="4:53">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c r="AZ581" s="20"/>
      <c r="BA581" s="20"/>
    </row>
    <row r="582" spans="4:53">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c r="AZ582" s="20"/>
      <c r="BA582" s="20"/>
    </row>
    <row r="583" spans="4:53">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c r="AZ583" s="20"/>
      <c r="BA583" s="20"/>
    </row>
    <row r="584" spans="4:53">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c r="AZ584" s="20"/>
      <c r="BA584" s="20"/>
    </row>
    <row r="585" spans="4:53">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c r="AZ585" s="20"/>
      <c r="BA585" s="20"/>
    </row>
    <row r="586" spans="4:53">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c r="AZ586" s="20"/>
      <c r="BA586" s="20"/>
    </row>
    <row r="587" spans="4:53">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c r="AZ587" s="20"/>
      <c r="BA587" s="20"/>
    </row>
    <row r="588" spans="4:53">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c r="AZ588" s="20"/>
      <c r="BA588" s="20"/>
    </row>
    <row r="589" spans="4:53">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c r="AZ589" s="20"/>
      <c r="BA589" s="20"/>
    </row>
    <row r="590" spans="4:53">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c r="AZ590" s="20"/>
      <c r="BA590" s="20"/>
    </row>
    <row r="591" spans="4:53">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c r="AZ591" s="20"/>
      <c r="BA591" s="20"/>
    </row>
    <row r="592" spans="4:53">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c r="AZ592" s="20"/>
      <c r="BA592" s="20"/>
    </row>
    <row r="593" spans="4:53">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c r="AZ593" s="20"/>
      <c r="BA593" s="20"/>
    </row>
    <row r="594" spans="4:53">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c r="AZ594" s="20"/>
      <c r="BA594" s="20"/>
    </row>
    <row r="595" spans="4:53">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c r="AZ595" s="20"/>
      <c r="BA595" s="20"/>
    </row>
    <row r="596" spans="4:53">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c r="AZ596" s="20"/>
      <c r="BA596" s="20"/>
    </row>
    <row r="597" spans="4:53">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c r="AZ597" s="20"/>
      <c r="BA597" s="20"/>
    </row>
    <row r="598" spans="4:53">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c r="AZ598" s="20"/>
      <c r="BA598" s="20"/>
    </row>
    <row r="599" spans="4:53">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c r="AZ599" s="20"/>
      <c r="BA599" s="20"/>
    </row>
    <row r="600" spans="4:53">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c r="AZ600" s="20"/>
      <c r="BA600" s="20"/>
    </row>
    <row r="601" spans="4:53">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c r="AZ601" s="20"/>
      <c r="BA601" s="20"/>
    </row>
    <row r="602" spans="4:53">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c r="AZ602" s="20"/>
      <c r="BA602" s="20"/>
    </row>
    <row r="603" spans="4:53">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c r="AZ603" s="20"/>
      <c r="BA603" s="20"/>
    </row>
    <row r="604" spans="4:53">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c r="AZ604" s="20"/>
      <c r="BA604" s="20"/>
    </row>
    <row r="605" spans="4:53">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c r="AZ605" s="20"/>
      <c r="BA605" s="20"/>
    </row>
    <row r="606" spans="4:53">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c r="AZ606" s="20"/>
      <c r="BA606" s="20"/>
    </row>
    <row r="607" spans="4:53">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c r="AZ607" s="20"/>
      <c r="BA607" s="20"/>
    </row>
    <row r="608" spans="4:53">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c r="AZ608" s="20"/>
      <c r="BA608" s="20"/>
    </row>
    <row r="609" spans="4:53">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c r="AZ609" s="20"/>
      <c r="BA609" s="20"/>
    </row>
    <row r="610" spans="4:53">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c r="AZ610" s="20"/>
      <c r="BA610" s="20"/>
    </row>
    <row r="611" spans="4:53">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c r="AZ611" s="20"/>
      <c r="BA611" s="20"/>
    </row>
    <row r="612" spans="4:53">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c r="AZ612" s="20"/>
      <c r="BA612" s="20"/>
    </row>
    <row r="613" spans="4:53">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c r="AZ613" s="20"/>
      <c r="BA613" s="20"/>
    </row>
    <row r="614" spans="4:53">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c r="AZ614" s="20"/>
      <c r="BA614" s="20"/>
    </row>
    <row r="615" spans="4:53">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c r="AZ615" s="20"/>
      <c r="BA615" s="20"/>
    </row>
    <row r="616" spans="4:53">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c r="AZ616" s="20"/>
      <c r="BA616" s="20"/>
    </row>
    <row r="617" spans="4:53">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c r="AZ617" s="20"/>
      <c r="BA617" s="20"/>
    </row>
    <row r="618" spans="4:53">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c r="AZ618" s="20"/>
      <c r="BA618" s="20"/>
    </row>
    <row r="619" spans="4:53">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c r="AZ619" s="20"/>
      <c r="BA619" s="20"/>
    </row>
    <row r="620" spans="4:53">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c r="AZ620" s="20"/>
      <c r="BA620" s="20"/>
    </row>
    <row r="621" spans="4:53">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c r="AZ621" s="20"/>
      <c r="BA621" s="20"/>
    </row>
    <row r="622" spans="4:53">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c r="AZ622" s="20"/>
      <c r="BA622" s="20"/>
    </row>
    <row r="623" spans="4:53">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c r="AZ623" s="20"/>
      <c r="BA623" s="20"/>
    </row>
    <row r="624" spans="4:53">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c r="AZ624" s="20"/>
      <c r="BA624" s="20"/>
    </row>
    <row r="625" spans="4:53">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c r="AZ625" s="20"/>
      <c r="BA625" s="20"/>
    </row>
    <row r="626" spans="4:53">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c r="AZ626" s="20"/>
      <c r="BA626" s="20"/>
    </row>
    <row r="627" spans="4:53">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c r="AZ627" s="20"/>
      <c r="BA627" s="20"/>
    </row>
    <row r="628" spans="4:53">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c r="AZ628" s="20"/>
      <c r="BA628" s="20"/>
    </row>
    <row r="629" spans="4:53">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c r="AZ629" s="20"/>
      <c r="BA629" s="20"/>
    </row>
    <row r="630" spans="4:53">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c r="AZ630" s="20"/>
      <c r="BA630" s="20"/>
    </row>
    <row r="631" spans="4:53">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c r="AZ631" s="20"/>
      <c r="BA631" s="20"/>
    </row>
    <row r="632" spans="4:53">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c r="AZ632" s="20"/>
      <c r="BA632" s="20"/>
    </row>
    <row r="633" spans="4:53">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c r="AZ633" s="20"/>
      <c r="BA633" s="20"/>
    </row>
    <row r="634" spans="4:53">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c r="AZ634" s="20"/>
      <c r="BA634" s="20"/>
    </row>
    <row r="635" spans="4:53">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c r="AZ635" s="20"/>
      <c r="BA635" s="20"/>
    </row>
    <row r="636" spans="4:53">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c r="AZ636" s="20"/>
      <c r="BA636" s="20"/>
    </row>
    <row r="637" spans="4:53">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c r="AZ637" s="20"/>
      <c r="BA637" s="20"/>
    </row>
    <row r="638" spans="4:53">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c r="AZ638" s="20"/>
      <c r="BA638" s="20"/>
    </row>
    <row r="639" spans="4:53">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c r="AZ639" s="20"/>
      <c r="BA639" s="20"/>
    </row>
    <row r="640" spans="4:53">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c r="AZ640" s="20"/>
      <c r="BA640" s="20"/>
    </row>
    <row r="641" spans="4:53">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c r="AZ641" s="20"/>
      <c r="BA641" s="20"/>
    </row>
    <row r="642" spans="4:53">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c r="AZ642" s="20"/>
      <c r="BA642" s="20"/>
    </row>
    <row r="643" spans="4:53">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c r="AZ643" s="20"/>
      <c r="BA643" s="20"/>
    </row>
    <row r="644" spans="4:53">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c r="AZ644" s="20"/>
      <c r="BA644" s="20"/>
    </row>
    <row r="645" spans="4:53">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c r="AZ645" s="20"/>
      <c r="BA645" s="20"/>
    </row>
    <row r="646" spans="4:53">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c r="AZ646" s="20"/>
      <c r="BA646" s="20"/>
    </row>
    <row r="647" spans="4:53">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c r="AZ647" s="20"/>
      <c r="BA647" s="20"/>
    </row>
    <row r="648" spans="4:53">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c r="AZ648" s="20"/>
      <c r="BA648" s="20"/>
    </row>
    <row r="649" spans="4:53">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c r="AZ649" s="20"/>
      <c r="BA649" s="20"/>
    </row>
    <row r="650" spans="4:53">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c r="AZ650" s="20"/>
      <c r="BA650" s="20"/>
    </row>
    <row r="651" spans="4:53">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c r="AZ651" s="20"/>
      <c r="BA651" s="20"/>
    </row>
    <row r="652" spans="4:53">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c r="AZ652" s="20"/>
      <c r="BA652" s="20"/>
    </row>
    <row r="653" spans="4:53">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c r="AZ653" s="20"/>
      <c r="BA653" s="20"/>
    </row>
    <row r="654" spans="4:53">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c r="AZ654" s="20"/>
      <c r="BA654" s="20"/>
    </row>
    <row r="655" spans="4:53">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c r="AZ655" s="20"/>
      <c r="BA655" s="20"/>
    </row>
    <row r="656" spans="4:53">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c r="AZ656" s="20"/>
      <c r="BA656" s="20"/>
    </row>
    <row r="657" spans="4:53">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c r="AZ657" s="20"/>
      <c r="BA657" s="20"/>
    </row>
    <row r="658" spans="4:53">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c r="AZ658" s="20"/>
      <c r="BA658" s="20"/>
    </row>
    <row r="659" spans="4:53">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c r="AZ659" s="20"/>
      <c r="BA659" s="20"/>
    </row>
    <row r="660" spans="4:53">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c r="AZ660" s="20"/>
      <c r="BA660" s="20"/>
    </row>
    <row r="661" spans="4:53">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c r="AZ661" s="20"/>
      <c r="BA661" s="20"/>
    </row>
    <row r="662" spans="4:53">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c r="AZ662" s="20"/>
      <c r="BA662" s="20"/>
    </row>
    <row r="663" spans="4:53">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c r="AZ663" s="20"/>
      <c r="BA663" s="20"/>
    </row>
    <row r="664" spans="4:53">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c r="AZ664" s="20"/>
      <c r="BA664" s="20"/>
    </row>
    <row r="665" spans="4:53">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c r="AZ665" s="20"/>
      <c r="BA665" s="20"/>
    </row>
    <row r="666" spans="4:53">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c r="AZ666" s="20"/>
      <c r="BA666" s="20"/>
    </row>
    <row r="667" spans="4:53">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c r="AZ667" s="20"/>
      <c r="BA667" s="20"/>
    </row>
    <row r="668" spans="4:53">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c r="AZ668" s="20"/>
      <c r="BA668" s="20"/>
    </row>
    <row r="669" spans="4:53">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c r="AZ669" s="20"/>
      <c r="BA669" s="20"/>
    </row>
    <row r="670" spans="4:53">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c r="AZ670" s="20"/>
      <c r="BA670" s="20"/>
    </row>
    <row r="671" spans="4:53">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c r="AZ671" s="20"/>
      <c r="BA671" s="20"/>
    </row>
    <row r="672" spans="4:53">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c r="AZ672" s="20"/>
      <c r="BA672" s="20"/>
    </row>
    <row r="673" spans="4:53">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c r="AZ673" s="20"/>
      <c r="BA673" s="20"/>
    </row>
    <row r="674" spans="4:53">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c r="AZ674" s="20"/>
      <c r="BA674" s="20"/>
    </row>
    <row r="675" spans="4:53">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c r="AZ675" s="20"/>
      <c r="BA675" s="20"/>
    </row>
    <row r="676" spans="4:53">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c r="AZ676" s="20"/>
      <c r="BA676" s="20"/>
    </row>
    <row r="677" spans="4:53">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c r="AZ677" s="20"/>
      <c r="BA677" s="20"/>
    </row>
    <row r="678" spans="4:53">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c r="AZ678" s="20"/>
      <c r="BA678" s="20"/>
    </row>
    <row r="679" spans="4:53">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c r="AZ679" s="20"/>
      <c r="BA679" s="20"/>
    </row>
    <row r="680" spans="4:53">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c r="AZ680" s="20"/>
      <c r="BA680" s="20"/>
    </row>
    <row r="681" spans="4:53">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row>
    <row r="682" spans="4:53">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c r="BA682" s="20"/>
    </row>
    <row r="683" spans="4:53">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row>
    <row r="684" spans="4:53">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c r="BA684" s="20"/>
    </row>
    <row r="685" spans="4:53">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row>
    <row r="686" spans="4:53">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c r="AZ686" s="20"/>
      <c r="BA686" s="20"/>
    </row>
    <row r="687" spans="4:53">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row>
    <row r="688" spans="4:53">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c r="BA688" s="20"/>
    </row>
    <row r="689" spans="4:53">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row>
    <row r="690" spans="4:53">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c r="BA690" s="20"/>
    </row>
    <row r="691" spans="4:53">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row>
    <row r="692" spans="4:53">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row>
    <row r="693" spans="4:53">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row>
    <row r="694" spans="4:53">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c r="BA694" s="20"/>
    </row>
    <row r="695" spans="4:53">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row>
    <row r="696" spans="4:53">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c r="BA696" s="20"/>
    </row>
    <row r="697" spans="4:53">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row>
    <row r="698" spans="4:53">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c r="BA698" s="20"/>
    </row>
    <row r="699" spans="4:53">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row>
    <row r="700" spans="4:53">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c r="BA700" s="20"/>
    </row>
    <row r="701" spans="4:53">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row>
    <row r="702" spans="4:53">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c r="BA702" s="20"/>
    </row>
    <row r="703" spans="4:53">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row>
    <row r="704" spans="4:53">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c r="BA704" s="20"/>
    </row>
    <row r="705" spans="4:53">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row>
    <row r="706" spans="4:53">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c r="BA706" s="20"/>
    </row>
    <row r="707" spans="4:53">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row>
    <row r="708" spans="4:53">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c r="BA708" s="20"/>
    </row>
    <row r="709" spans="4:53">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row>
    <row r="710" spans="4:53">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row>
    <row r="711" spans="4:53">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row>
    <row r="712" spans="4:53">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c r="BA712" s="20"/>
    </row>
    <row r="713" spans="4:53">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row>
    <row r="714" spans="4:53">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c r="BA714" s="20"/>
    </row>
    <row r="715" spans="4:53">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row>
    <row r="716" spans="4:53">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c r="BA716" s="20"/>
    </row>
    <row r="717" spans="4:53">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row>
    <row r="718" spans="4:53">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row>
    <row r="719" spans="4:53">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row>
    <row r="720" spans="4:53">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c r="BA720" s="20"/>
    </row>
    <row r="721" spans="4:53">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row>
    <row r="722" spans="4:53">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c r="BA722" s="20"/>
    </row>
    <row r="723" spans="4:53">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row>
    <row r="724" spans="4:53">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c r="AZ724" s="20"/>
      <c r="BA724" s="20"/>
    </row>
    <row r="725" spans="4:53">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row>
    <row r="726" spans="4:53">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c r="BA726" s="20"/>
    </row>
    <row r="727" spans="4:53">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row>
    <row r="728" spans="4:53">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c r="BA728" s="20"/>
    </row>
    <row r="729" spans="4:53">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row>
    <row r="730" spans="4:53">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c r="BA730" s="20"/>
    </row>
    <row r="731" spans="4:53">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row>
    <row r="732" spans="4:53">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c r="BA732" s="20"/>
    </row>
    <row r="733" spans="4:53">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row>
    <row r="734" spans="4:53">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c r="BA734" s="20"/>
    </row>
    <row r="735" spans="4:53">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row>
    <row r="736" spans="4:53">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c r="BA736" s="20"/>
    </row>
    <row r="737" spans="4:53">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row>
    <row r="738" spans="4:53">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row>
    <row r="739" spans="4:53">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row>
    <row r="740" spans="4:53">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c r="BA740" s="20"/>
    </row>
    <row r="741" spans="4:53">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row>
    <row r="742" spans="4:53">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c r="BA742" s="20"/>
    </row>
    <row r="743" spans="4:53">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row>
    <row r="744" spans="4:53">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c r="AZ744" s="20"/>
      <c r="BA744" s="20"/>
    </row>
    <row r="745" spans="4:53">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row>
    <row r="746" spans="4:53">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c r="BA746" s="20"/>
    </row>
    <row r="747" spans="4:53">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row>
    <row r="748" spans="4:53">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c r="BA748" s="20"/>
    </row>
    <row r="749" spans="4:53">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row>
    <row r="750" spans="4:53">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c r="BA750" s="20"/>
    </row>
    <row r="751" spans="4:53">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row>
    <row r="752" spans="4:53">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c r="BA752" s="20"/>
    </row>
    <row r="753" spans="4:53">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row>
    <row r="754" spans="4:53">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c r="BA754" s="20"/>
    </row>
    <row r="755" spans="4:53">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row>
    <row r="756" spans="4:53">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c r="BA756" s="20"/>
    </row>
    <row r="757" spans="4:53">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row>
    <row r="758" spans="4:53">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c r="BA758" s="20"/>
    </row>
    <row r="759" spans="4:53">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row>
    <row r="760" spans="4:53">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c r="BA760" s="20"/>
    </row>
    <row r="761" spans="4:53">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c r="AZ761" s="20"/>
      <c r="BA761" s="20"/>
    </row>
    <row r="762" spans="4:53">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c r="BA762" s="20"/>
    </row>
    <row r="763" spans="4:53">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c r="AZ763" s="20"/>
      <c r="BA763" s="20"/>
    </row>
    <row r="764" spans="4:53">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c r="BA764" s="20"/>
    </row>
    <row r="765" spans="4:53">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row>
    <row r="766" spans="4:53">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c r="BA766" s="20"/>
    </row>
    <row r="767" spans="4:53">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row>
    <row r="768" spans="4:53">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c r="BA768" s="20"/>
    </row>
    <row r="769" spans="4:53">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c r="AZ769" s="20"/>
      <c r="BA769" s="20"/>
    </row>
    <row r="770" spans="4:53">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c r="BA770" s="20"/>
    </row>
    <row r="771" spans="4:53">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row>
    <row r="772" spans="4:53">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c r="BA772" s="20"/>
    </row>
    <row r="773" spans="4:53">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row>
    <row r="774" spans="4:53">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c r="BA774" s="20"/>
    </row>
    <row r="775" spans="4:53">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c r="AZ775" s="20"/>
      <c r="BA775" s="20"/>
    </row>
    <row r="776" spans="4:53">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c r="BA776" s="20"/>
    </row>
    <row r="777" spans="4:53">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row>
    <row r="778" spans="4:53">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c r="BA778" s="20"/>
    </row>
    <row r="779" spans="4:53">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row>
    <row r="780" spans="4:53">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c r="BA780" s="20"/>
    </row>
    <row r="781" spans="4:53">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row>
    <row r="782" spans="4:53">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c r="BA782" s="20"/>
    </row>
    <row r="783" spans="4:53">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row>
    <row r="784" spans="4:53">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c r="AZ784" s="20"/>
      <c r="BA784" s="20"/>
    </row>
    <row r="785" spans="4:53">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row>
    <row r="786" spans="4:53">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c r="BA786" s="20"/>
    </row>
    <row r="787" spans="4:53">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c r="AZ787" s="20"/>
      <c r="BA787" s="20"/>
    </row>
    <row r="788" spans="4:53">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c r="BA788" s="20"/>
    </row>
    <row r="789" spans="4:53">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row>
    <row r="790" spans="4:53">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c r="AZ790" s="20"/>
      <c r="BA790" s="20"/>
    </row>
    <row r="791" spans="4:53">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c r="AZ791" s="20"/>
      <c r="BA791" s="20"/>
    </row>
    <row r="792" spans="4:53">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c r="BA792" s="20"/>
    </row>
    <row r="793" spans="4:53">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row>
    <row r="794" spans="4:53">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c r="BA794" s="20"/>
    </row>
    <row r="795" spans="4:53">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row>
    <row r="796" spans="4:53">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c r="BA796" s="20"/>
    </row>
    <row r="797" spans="4:53">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row>
    <row r="798" spans="4:53">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c r="BA798" s="20"/>
    </row>
    <row r="799" spans="4:53">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row>
    <row r="800" spans="4:53">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c r="AZ800" s="20"/>
      <c r="BA800" s="20"/>
    </row>
    <row r="801" spans="4:53">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row>
    <row r="802" spans="4:53">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c r="BA802" s="20"/>
    </row>
    <row r="803" spans="4:53">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row>
    <row r="804" spans="4:53">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c r="AZ804" s="20"/>
      <c r="BA804" s="20"/>
    </row>
    <row r="805" spans="4:53">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row>
    <row r="806" spans="4:53">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c r="BA806" s="20"/>
    </row>
    <row r="807" spans="4:53">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c r="BA807" s="20"/>
    </row>
    <row r="808" spans="4:53">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c r="BA808" s="20"/>
    </row>
    <row r="809" spans="4:53">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row>
    <row r="810" spans="4:53">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c r="AZ810" s="20"/>
      <c r="BA810" s="20"/>
    </row>
    <row r="811" spans="4:53">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row>
    <row r="812" spans="4:53">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row>
    <row r="813" spans="4:53">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row>
    <row r="814" spans="4:53">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c r="AZ814" s="20"/>
      <c r="BA814" s="20"/>
    </row>
    <row r="815" spans="4:53">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row>
    <row r="816" spans="4:53">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c r="BA816" s="20"/>
    </row>
    <row r="817" spans="4:53">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row>
    <row r="818" spans="4:53">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c r="BA818" s="20"/>
    </row>
    <row r="819" spans="4:53">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row>
    <row r="820" spans="4:53">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c r="BA820" s="20"/>
    </row>
    <row r="821" spans="4:53">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row>
    <row r="822" spans="4:53">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c r="BA822" s="20"/>
    </row>
  </sheetData>
  <sheetProtection formatCells="0" formatColumns="0" formatRows="0" sort="0" autoFilter="0" pivotTables="0"/>
  <mergeCells count="58">
    <mergeCell ref="Y40:Z40"/>
    <mergeCell ref="AA40:AB40"/>
    <mergeCell ref="E39:AB39"/>
    <mergeCell ref="U28:AB28"/>
    <mergeCell ref="K15:L15"/>
    <mergeCell ref="M15:N15"/>
    <mergeCell ref="O15:P15"/>
    <mergeCell ref="Q15:R15"/>
    <mergeCell ref="E15:F15"/>
    <mergeCell ref="G15:H15"/>
    <mergeCell ref="I15:J15"/>
    <mergeCell ref="G18:H18"/>
    <mergeCell ref="I18:J18"/>
    <mergeCell ref="K18:L18"/>
    <mergeCell ref="D17:F17"/>
    <mergeCell ref="D18:D19"/>
    <mergeCell ref="BC19:BG19"/>
    <mergeCell ref="O1:P1"/>
    <mergeCell ref="O2:P2"/>
    <mergeCell ref="O18:P18"/>
    <mergeCell ref="W15:X15"/>
    <mergeCell ref="O17:P17"/>
    <mergeCell ref="S15:T15"/>
    <mergeCell ref="U15:V15"/>
    <mergeCell ref="S18:T18"/>
    <mergeCell ref="U18:V18"/>
    <mergeCell ref="Q18:R18"/>
    <mergeCell ref="W18:X18"/>
    <mergeCell ref="U29:V29"/>
    <mergeCell ref="W29:X29"/>
    <mergeCell ref="J7:L7"/>
    <mergeCell ref="Q29:R29"/>
    <mergeCell ref="S29:T29"/>
    <mergeCell ref="M28:T28"/>
    <mergeCell ref="I29:J29"/>
    <mergeCell ref="K29:L29"/>
    <mergeCell ref="M29:N29"/>
    <mergeCell ref="O29:P29"/>
    <mergeCell ref="E28:L28"/>
    <mergeCell ref="M18:N18"/>
    <mergeCell ref="I8:M8"/>
    <mergeCell ref="E18:F18"/>
    <mergeCell ref="Y29:Z29"/>
    <mergeCell ref="AA29:AB29"/>
    <mergeCell ref="D39:D41"/>
    <mergeCell ref="E40:F40"/>
    <mergeCell ref="W40:X40"/>
    <mergeCell ref="E29:F29"/>
    <mergeCell ref="G29:H29"/>
    <mergeCell ref="D28:D30"/>
    <mergeCell ref="G40:H40"/>
    <mergeCell ref="I40:J40"/>
    <mergeCell ref="K40:L40"/>
    <mergeCell ref="M40:N40"/>
    <mergeCell ref="O40:P40"/>
    <mergeCell ref="Q40:R40"/>
    <mergeCell ref="S40:T40"/>
    <mergeCell ref="U40:V40"/>
  </mergeCells>
  <pageMargins left="0.70866141732283472" right="0.70866141732283472" top="0.74803149606299213" bottom="0.74803149606299213" header="0.31496062992125984" footer="0.31496062992125984"/>
  <pageSetup paperSize="9" scale="18" orientation="landscape" r:id="rId1"/>
  <drawing r:id="rId2"/>
  <legacyDrawing r:id="rId3"/>
</worksheet>
</file>

<file path=xl/worksheets/sheet14.xml><?xml version="1.0" encoding="utf-8"?>
<worksheet xmlns="http://schemas.openxmlformats.org/spreadsheetml/2006/main" xmlns:r="http://schemas.openxmlformats.org/officeDocument/2006/relationships">
  <sheetPr codeName="Sheet7">
    <tabColor theme="4" tint="0.79998168889431442"/>
    <pageSetUpPr fitToPage="1"/>
  </sheetPr>
  <dimension ref="A1:AK154"/>
  <sheetViews>
    <sheetView topLeftCell="A5" workbookViewId="0">
      <selection activeCell="I61" sqref="I61"/>
    </sheetView>
  </sheetViews>
  <sheetFormatPr defaultRowHeight="12.75"/>
  <cols>
    <col min="4" max="4" width="49.42578125" customWidth="1"/>
    <col min="5" max="6" width="14.28515625" customWidth="1"/>
    <col min="7" max="7" width="15.42578125" customWidth="1"/>
    <col min="8" max="8" width="15.85546875" customWidth="1"/>
    <col min="9" max="10" width="14.28515625" customWidth="1"/>
    <col min="11" max="11" width="15.7109375" customWidth="1"/>
    <col min="12" max="17" width="14.28515625" customWidth="1"/>
    <col min="18" max="18" width="15.7109375" customWidth="1"/>
    <col min="19" max="20" width="11.7109375" customWidth="1"/>
    <col min="21" max="21" width="15.7109375" customWidth="1"/>
  </cols>
  <sheetData>
    <row r="1" spans="1:37">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c r="AH1" s="69"/>
      <c r="AI1" s="69"/>
      <c r="AJ1" s="69"/>
      <c r="AK1" s="69"/>
    </row>
    <row r="2" spans="1:37">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row>
    <row r="3" spans="1:37">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row>
    <row r="4" spans="1:37">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row>
    <row r="5" spans="1:37">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69"/>
      <c r="AK5" s="69"/>
    </row>
    <row r="6" spans="1:37">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row>
    <row r="7" spans="1:37">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row>
    <row r="8" spans="1:37" ht="15">
      <c r="A8" s="69"/>
      <c r="B8" s="69"/>
      <c r="C8" s="69"/>
      <c r="D8" s="70"/>
      <c r="E8" s="69"/>
      <c r="F8" s="76"/>
      <c r="G8" s="76"/>
      <c r="H8" s="76"/>
      <c r="I8" s="889" t="str">
        <f>IF(MasterSheet!$A$1=1, MasterSheet!C5,MasterSheet!B5)</f>
        <v>CRNA GORA</v>
      </c>
      <c r="J8" s="889"/>
      <c r="K8" s="889"/>
      <c r="L8" s="889"/>
      <c r="M8" s="76"/>
      <c r="N8" s="76"/>
      <c r="O8" s="76"/>
      <c r="P8" s="76"/>
      <c r="Q8" s="76"/>
      <c r="R8" s="76"/>
      <c r="S8" s="76"/>
      <c r="T8" s="76"/>
      <c r="U8" s="76"/>
      <c r="V8" s="69"/>
      <c r="W8" s="69"/>
      <c r="X8" s="69"/>
      <c r="Y8" s="69"/>
      <c r="Z8" s="69"/>
      <c r="AA8" s="70"/>
      <c r="AB8" s="69"/>
      <c r="AC8" s="69"/>
      <c r="AD8" s="69"/>
      <c r="AE8" s="69"/>
      <c r="AF8" s="69"/>
      <c r="AG8" s="69"/>
      <c r="AH8" s="69"/>
      <c r="AI8" s="69"/>
      <c r="AJ8" s="69"/>
      <c r="AK8" s="69"/>
    </row>
    <row r="9" spans="1:37" ht="15">
      <c r="A9" s="69"/>
      <c r="B9" s="69"/>
      <c r="C9" s="69"/>
      <c r="D9" s="1"/>
      <c r="E9" s="69"/>
      <c r="F9" s="69"/>
      <c r="G9" s="69"/>
      <c r="H9" s="889" t="str">
        <f>IF(MasterSheet!$A$1=1, MasterSheet!C6,MasterSheet!B6)</f>
        <v>MINISTARSTVO FINANSIJA</v>
      </c>
      <c r="I9" s="889"/>
      <c r="J9" s="889"/>
      <c r="K9" s="889"/>
      <c r="L9" s="889"/>
      <c r="M9" s="889"/>
      <c r="N9" s="672"/>
      <c r="O9" s="76"/>
      <c r="P9" s="76"/>
      <c r="Q9" s="76"/>
      <c r="R9" s="76"/>
      <c r="S9" s="76"/>
      <c r="T9" s="76"/>
      <c r="U9" s="76"/>
      <c r="V9" s="76"/>
      <c r="W9" s="76"/>
      <c r="X9" s="76"/>
      <c r="Y9" s="76"/>
      <c r="Z9" s="69"/>
      <c r="AA9" s="70"/>
      <c r="AB9" s="69"/>
      <c r="AC9" s="69"/>
      <c r="AD9" s="69"/>
      <c r="AE9" s="69"/>
      <c r="AF9" s="69"/>
      <c r="AG9" s="69"/>
      <c r="AH9" s="69"/>
      <c r="AI9" s="69"/>
      <c r="AJ9" s="69"/>
      <c r="AK9" s="69"/>
    </row>
    <row r="10" spans="1:37">
      <c r="A10" s="69"/>
      <c r="B10" s="69"/>
      <c r="C10" s="69"/>
      <c r="D10" s="213"/>
      <c r="E10" s="72"/>
      <c r="F10" s="72"/>
      <c r="G10" s="72"/>
      <c r="H10" s="72"/>
      <c r="I10" s="72"/>
      <c r="J10" s="72"/>
      <c r="K10" s="72"/>
      <c r="L10" s="72"/>
      <c r="M10" s="72"/>
      <c r="N10" s="72"/>
      <c r="O10" s="72"/>
      <c r="P10" s="72"/>
      <c r="Q10" s="72"/>
      <c r="R10" s="72"/>
      <c r="S10" s="72"/>
      <c r="T10" s="72"/>
      <c r="U10" s="72"/>
      <c r="V10" s="72"/>
      <c r="W10" s="69"/>
      <c r="X10" s="69"/>
      <c r="Y10" s="69"/>
      <c r="Z10" s="69"/>
      <c r="AA10" s="70"/>
      <c r="AB10" s="69"/>
      <c r="AC10" s="69"/>
      <c r="AD10" s="69"/>
      <c r="AE10" s="69"/>
      <c r="AF10" s="69"/>
      <c r="AG10" s="69"/>
      <c r="AH10" s="69"/>
      <c r="AI10" s="69"/>
      <c r="AJ10" s="69"/>
      <c r="AK10" s="69"/>
    </row>
    <row r="11" spans="1:37">
      <c r="A11" s="69"/>
      <c r="B11" s="69"/>
      <c r="C11" s="69"/>
      <c r="D11" s="70"/>
      <c r="E11" s="72"/>
      <c r="F11" s="213"/>
      <c r="G11" s="213"/>
      <c r="H11" s="72"/>
      <c r="I11" s="72"/>
      <c r="J11" s="72"/>
      <c r="K11" s="72"/>
      <c r="L11" s="72"/>
      <c r="M11" s="72"/>
      <c r="N11" s="72"/>
      <c r="O11" s="72"/>
      <c r="P11" s="72"/>
      <c r="Q11" s="72"/>
      <c r="R11" s="213"/>
      <c r="S11" s="213"/>
      <c r="T11" s="213"/>
      <c r="U11" s="72"/>
      <c r="V11" s="72"/>
      <c r="W11" s="69"/>
      <c r="X11" s="69"/>
      <c r="Y11" s="69"/>
      <c r="Z11" s="69"/>
      <c r="AA11" s="70"/>
      <c r="AB11" s="69"/>
      <c r="AC11" s="69"/>
      <c r="AD11" s="69"/>
      <c r="AE11" s="69"/>
      <c r="AF11" s="69"/>
      <c r="AG11" s="69"/>
      <c r="AH11" s="69"/>
      <c r="AI11" s="69"/>
      <c r="AJ11" s="69"/>
      <c r="AK11" s="69"/>
    </row>
    <row r="12" spans="1:37">
      <c r="A12" s="69"/>
      <c r="B12" s="69"/>
      <c r="C12" s="69"/>
      <c r="D12" s="213"/>
      <c r="E12" s="72"/>
      <c r="F12" s="72"/>
      <c r="G12" s="72"/>
      <c r="H12" s="72"/>
      <c r="I12" s="72"/>
      <c r="J12" s="72"/>
      <c r="K12" s="72"/>
      <c r="L12" s="72"/>
      <c r="M12" s="72"/>
      <c r="N12" s="72"/>
      <c r="O12" s="72"/>
      <c r="P12" s="213"/>
      <c r="Q12" s="213"/>
      <c r="R12" s="213"/>
      <c r="S12" s="213"/>
      <c r="T12" s="213"/>
      <c r="U12" s="72"/>
      <c r="V12" s="72"/>
      <c r="W12" s="69"/>
      <c r="X12" s="69"/>
      <c r="Y12" s="69"/>
      <c r="Z12" s="69"/>
      <c r="AA12" s="69"/>
      <c r="AB12" s="69"/>
      <c r="AC12" s="69"/>
      <c r="AD12" s="69"/>
      <c r="AE12" s="69"/>
      <c r="AF12" s="69"/>
      <c r="AG12" s="69"/>
      <c r="AH12" s="69"/>
      <c r="AI12" s="69"/>
      <c r="AJ12" s="69"/>
      <c r="AK12" s="69"/>
    </row>
    <row r="13" spans="1:37" ht="13.5" thickBot="1">
      <c r="A13" s="69"/>
      <c r="B13" s="69"/>
      <c r="C13" s="69"/>
      <c r="E13" s="69"/>
      <c r="F13" s="69"/>
      <c r="G13" s="69"/>
      <c r="H13" s="69"/>
      <c r="I13" s="69"/>
      <c r="J13" s="69"/>
      <c r="K13" s="69"/>
      <c r="L13" s="69"/>
      <c r="M13" s="69"/>
      <c r="N13" s="69"/>
      <c r="O13" s="69"/>
      <c r="P13" s="70"/>
      <c r="Q13" s="70"/>
      <c r="R13" s="213"/>
      <c r="S13" s="213"/>
      <c r="T13" s="213"/>
      <c r="U13" s="213"/>
      <c r="V13" s="213"/>
      <c r="W13" s="70"/>
      <c r="X13" s="70"/>
      <c r="Y13" s="70"/>
      <c r="Z13" s="70"/>
      <c r="AA13" s="69"/>
      <c r="AB13" s="69"/>
      <c r="AC13" s="69"/>
      <c r="AD13" s="69"/>
      <c r="AE13" s="69"/>
      <c r="AF13" s="69"/>
      <c r="AG13" s="69"/>
      <c r="AH13" s="69"/>
      <c r="AI13" s="69"/>
      <c r="AJ13" s="69"/>
      <c r="AK13" s="69"/>
    </row>
    <row r="14" spans="1:37" ht="16.5" thickTop="1" thickBot="1">
      <c r="B14" s="415"/>
      <c r="C14" s="415"/>
      <c r="D14" s="72"/>
      <c r="E14" s="438">
        <v>2006</v>
      </c>
      <c r="F14" s="439">
        <v>2007</v>
      </c>
      <c r="G14" s="439">
        <v>2008</v>
      </c>
      <c r="H14" s="439">
        <v>2009</v>
      </c>
      <c r="I14" s="439">
        <v>2010</v>
      </c>
      <c r="J14" s="439">
        <v>2011</v>
      </c>
      <c r="K14" s="439">
        <v>2012</v>
      </c>
      <c r="L14" s="438">
        <v>2013</v>
      </c>
      <c r="M14" s="438">
        <v>2014</v>
      </c>
      <c r="N14" s="512">
        <v>2015</v>
      </c>
      <c r="O14" s="69"/>
      <c r="P14" s="70"/>
      <c r="Q14" s="692"/>
      <c r="R14" s="70"/>
      <c r="S14" s="70"/>
      <c r="T14" s="435"/>
      <c r="U14" s="70"/>
      <c r="V14" s="436"/>
      <c r="W14" s="70"/>
      <c r="X14" s="414"/>
      <c r="Y14" s="70"/>
      <c r="Z14" s="414"/>
      <c r="AA14" s="69"/>
      <c r="AB14" s="69"/>
      <c r="AC14" s="69"/>
      <c r="AD14" s="69"/>
      <c r="AE14" s="69"/>
      <c r="AF14" s="69"/>
      <c r="AG14" s="69"/>
      <c r="AH14" s="69"/>
      <c r="AI14" s="69"/>
      <c r="AJ14" s="69"/>
      <c r="AK14" s="69"/>
    </row>
    <row r="15" spans="1:37" ht="16.5" thickTop="1" thickBot="1">
      <c r="A15" s="410"/>
      <c r="B15" s="237"/>
      <c r="C15" s="237"/>
      <c r="D15" s="437" t="str">
        <f>IF(MasterSheet!$A$1=1,MasterSheet!B67,MasterSheet!B66)</f>
        <v>BDP (u mil. €)</v>
      </c>
      <c r="E15" s="553">
        <f>+'Cental Budget_int'!E15</f>
        <v>2148900000</v>
      </c>
      <c r="F15" s="554">
        <f>+'Cental Budget_int'!G15</f>
        <v>2680500000</v>
      </c>
      <c r="G15" s="554">
        <f>+'Cental Budget_int'!I15</f>
        <v>3085600000</v>
      </c>
      <c r="H15" s="554">
        <f>+'Cental Budget_int'!K15</f>
        <v>2981000000</v>
      </c>
      <c r="I15" s="554">
        <f>+'Cental Budget_int'!M15</f>
        <v>3104000000</v>
      </c>
      <c r="J15" s="554">
        <f>+'Cental Budget_int'!O15</f>
        <v>3234000000</v>
      </c>
      <c r="K15" s="555">
        <f>+'Cental Budget_int'!Q15</f>
        <v>3324000000</v>
      </c>
      <c r="L15" s="556">
        <f>+'Cental Budget_int'!S15</f>
        <v>3493000000</v>
      </c>
      <c r="M15" s="556">
        <f>+'Cental Budget_int'!U15</f>
        <v>3687000000</v>
      </c>
      <c r="N15" s="557">
        <f>+'Cental Budget_int'!W15</f>
        <v>3912000000</v>
      </c>
      <c r="O15" s="69"/>
      <c r="P15" s="70"/>
      <c r="Q15" s="693"/>
      <c r="R15" s="70"/>
      <c r="S15" s="411"/>
      <c r="T15" s="412"/>
      <c r="U15" s="412"/>
      <c r="V15" s="412"/>
      <c r="W15" s="412"/>
      <c r="X15" s="69"/>
      <c r="Y15" s="69"/>
      <c r="Z15" s="69"/>
      <c r="AA15" s="69"/>
      <c r="AB15" s="69"/>
      <c r="AC15" s="69"/>
      <c r="AD15" s="69"/>
      <c r="AE15" s="69"/>
      <c r="AF15" s="69"/>
      <c r="AG15" s="69"/>
      <c r="AH15" s="69"/>
      <c r="AI15" s="69"/>
      <c r="AJ15" s="69"/>
      <c r="AK15" s="69"/>
    </row>
    <row r="16" spans="1:37" ht="17.25" customHeight="1" thickTop="1">
      <c r="A16" s="69"/>
      <c r="B16" s="69"/>
      <c r="C16" s="69"/>
      <c r="D16" s="72"/>
      <c r="E16" s="72"/>
      <c r="F16" s="72"/>
      <c r="G16" s="72"/>
      <c r="H16" s="72"/>
      <c r="I16" s="72"/>
      <c r="J16" s="72"/>
      <c r="K16" s="72"/>
      <c r="L16" s="72"/>
      <c r="M16" s="72"/>
      <c r="N16" s="72"/>
      <c r="O16" s="72"/>
      <c r="P16" s="213"/>
      <c r="Q16" s="213"/>
      <c r="R16" s="213"/>
      <c r="S16" s="72"/>
      <c r="T16" s="72"/>
      <c r="U16" s="72"/>
      <c r="V16" s="72"/>
      <c r="W16" s="69"/>
      <c r="X16" s="69"/>
      <c r="Y16" s="69"/>
      <c r="Z16" s="69"/>
      <c r="AA16" s="69"/>
      <c r="AB16" s="69"/>
      <c r="AC16" s="69"/>
      <c r="AD16" s="69"/>
      <c r="AE16" s="69"/>
      <c r="AF16" s="69"/>
      <c r="AG16" s="69"/>
      <c r="AH16" s="69"/>
      <c r="AI16" s="69"/>
      <c r="AJ16" s="69"/>
      <c r="AK16" s="69"/>
    </row>
    <row r="17" spans="1:37" ht="17.25" customHeight="1">
      <c r="A17" s="69"/>
      <c r="B17" s="69"/>
      <c r="C17" s="69"/>
      <c r="D17" s="69"/>
      <c r="E17" s="69"/>
      <c r="F17" s="69"/>
      <c r="G17" s="69"/>
      <c r="H17" s="69"/>
      <c r="I17" s="69"/>
      <c r="J17" s="69"/>
      <c r="K17" s="69"/>
      <c r="L17" s="69"/>
      <c r="M17" s="69"/>
      <c r="N17" s="69"/>
      <c r="O17" s="69"/>
      <c r="P17" s="70"/>
      <c r="Q17" s="70"/>
      <c r="R17" s="70"/>
      <c r="S17" s="69"/>
      <c r="T17" s="69"/>
      <c r="U17" s="69"/>
      <c r="V17" s="72"/>
      <c r="W17" s="69"/>
      <c r="X17" s="69"/>
      <c r="Y17" s="69"/>
      <c r="Z17" s="69"/>
      <c r="AA17" s="69"/>
      <c r="AB17" s="69"/>
      <c r="AC17" s="69"/>
      <c r="AD17" s="69"/>
      <c r="AE17" s="69"/>
      <c r="AF17" s="69"/>
      <c r="AG17" s="69"/>
      <c r="AH17" s="69"/>
      <c r="AI17" s="69"/>
      <c r="AJ17" s="69"/>
      <c r="AK17" s="69"/>
    </row>
    <row r="18" spans="1:37" ht="15" customHeight="1">
      <c r="A18" s="69"/>
      <c r="B18" s="69"/>
      <c r="C18" s="69"/>
      <c r="D18" s="69"/>
      <c r="E18" s="69"/>
      <c r="F18" s="69"/>
      <c r="G18" s="69"/>
      <c r="H18" s="69"/>
      <c r="I18" s="69"/>
      <c r="J18" s="69"/>
      <c r="K18" s="69"/>
      <c r="L18" s="69"/>
      <c r="M18" s="69"/>
      <c r="N18" s="69"/>
      <c r="O18" s="69"/>
      <c r="P18" s="69"/>
      <c r="Q18" s="69"/>
      <c r="R18" s="69"/>
      <c r="S18" s="69"/>
      <c r="T18" s="69"/>
      <c r="U18" s="69"/>
      <c r="V18" s="72"/>
      <c r="W18" s="69"/>
      <c r="X18" s="69"/>
      <c r="Y18" s="69"/>
      <c r="Z18" s="69"/>
      <c r="AA18" s="69"/>
      <c r="AB18" s="69"/>
      <c r="AC18" s="69"/>
      <c r="AD18" s="69"/>
      <c r="AE18" s="69"/>
      <c r="AF18" s="69"/>
      <c r="AG18" s="69"/>
      <c r="AH18" s="69"/>
      <c r="AI18" s="69"/>
      <c r="AJ18" s="69"/>
      <c r="AK18" s="69"/>
    </row>
    <row r="19" spans="1:37" ht="15" customHeight="1">
      <c r="A19" s="69"/>
      <c r="B19" s="69"/>
      <c r="C19" s="69"/>
      <c r="D19" s="69"/>
      <c r="E19" s="69"/>
      <c r="F19" s="69"/>
      <c r="G19" s="69"/>
      <c r="H19" s="69"/>
      <c r="I19" s="69"/>
      <c r="J19" s="69"/>
      <c r="K19" s="70"/>
      <c r="L19" s="69"/>
      <c r="M19" s="69"/>
      <c r="N19" s="69"/>
      <c r="O19" s="69"/>
      <c r="P19" s="69"/>
      <c r="Q19" s="69"/>
      <c r="R19" s="69"/>
      <c r="S19" s="69"/>
      <c r="T19" s="69"/>
      <c r="U19" s="69"/>
      <c r="V19" s="72"/>
      <c r="W19" s="69"/>
      <c r="X19" s="69"/>
      <c r="Y19" s="69"/>
      <c r="Z19" s="69"/>
      <c r="AA19" s="69"/>
      <c r="AB19" s="69"/>
      <c r="AC19" s="69"/>
      <c r="AD19" s="69"/>
      <c r="AE19" s="69"/>
      <c r="AF19" s="69"/>
      <c r="AG19" s="69"/>
      <c r="AH19" s="69"/>
      <c r="AI19" s="69"/>
      <c r="AJ19" s="69"/>
      <c r="AK19" s="69"/>
    </row>
    <row r="20" spans="1:37" ht="15" customHeight="1">
      <c r="A20" s="69"/>
      <c r="B20" s="69"/>
      <c r="C20" s="69"/>
      <c r="D20" s="69"/>
      <c r="E20" s="69"/>
      <c r="F20" s="69"/>
      <c r="G20" s="69"/>
      <c r="H20" s="69"/>
      <c r="I20" s="69"/>
      <c r="J20" s="69"/>
      <c r="K20" s="70"/>
      <c r="L20" s="69"/>
      <c r="M20" s="69"/>
      <c r="N20" s="69"/>
      <c r="O20" s="69"/>
      <c r="P20" s="69"/>
      <c r="Q20" s="69"/>
      <c r="R20" s="69"/>
      <c r="S20" s="69"/>
      <c r="T20" s="69"/>
      <c r="U20" s="69"/>
      <c r="V20" s="72"/>
      <c r="W20" s="69"/>
      <c r="X20" s="69"/>
      <c r="Y20" s="69"/>
      <c r="Z20" s="69"/>
      <c r="AA20" s="69"/>
      <c r="AB20" s="69"/>
      <c r="AC20" s="69"/>
      <c r="AD20" s="69"/>
      <c r="AE20" s="69"/>
      <c r="AF20" s="69"/>
      <c r="AG20" s="69"/>
      <c r="AH20" s="69"/>
      <c r="AI20" s="69"/>
      <c r="AJ20" s="69"/>
      <c r="AK20" s="69"/>
    </row>
    <row r="21" spans="1:37" ht="15" customHeight="1">
      <c r="A21" s="69"/>
      <c r="B21" s="69"/>
      <c r="C21" s="69"/>
      <c r="D21" s="69"/>
      <c r="E21" s="69"/>
      <c r="F21" s="69"/>
      <c r="G21" s="69"/>
      <c r="H21" s="69"/>
      <c r="I21" s="69"/>
      <c r="J21" s="69"/>
      <c r="K21" s="69"/>
      <c r="L21" s="69"/>
      <c r="M21" s="69"/>
      <c r="N21" s="69"/>
      <c r="O21" s="69"/>
      <c r="P21" s="69"/>
      <c r="Q21" s="69"/>
      <c r="R21" s="69"/>
      <c r="S21" s="69"/>
      <c r="T21" s="69"/>
      <c r="U21" s="69"/>
      <c r="V21" s="72"/>
      <c r="W21" s="69"/>
      <c r="X21" s="69"/>
      <c r="Y21" s="69"/>
      <c r="Z21" s="69"/>
      <c r="AA21" s="69"/>
      <c r="AB21" s="69"/>
      <c r="AC21" s="69"/>
      <c r="AD21" s="69"/>
      <c r="AE21" s="69"/>
      <c r="AF21" s="69"/>
      <c r="AG21" s="69"/>
      <c r="AH21" s="69"/>
      <c r="AI21" s="69"/>
      <c r="AJ21" s="69"/>
      <c r="AK21" s="69"/>
    </row>
    <row r="22" spans="1:37" ht="15" customHeight="1">
      <c r="A22" s="69"/>
      <c r="B22" s="69"/>
      <c r="C22" s="69"/>
      <c r="D22" s="69"/>
      <c r="E22" s="69"/>
      <c r="F22" s="69">
        <f>+F26/'Monthly plan for 2013'!Q19*100</f>
        <v>27.686506050391095</v>
      </c>
      <c r="G22" s="69"/>
      <c r="H22" s="69"/>
      <c r="I22" s="69"/>
      <c r="J22" s="69"/>
      <c r="K22" s="69"/>
      <c r="L22" s="69"/>
      <c r="M22" s="69"/>
      <c r="N22" s="69"/>
      <c r="O22" s="69"/>
      <c r="P22" s="69"/>
      <c r="Q22" s="69"/>
      <c r="R22" s="69"/>
      <c r="S22" s="69"/>
      <c r="T22" s="69"/>
      <c r="U22" s="69"/>
      <c r="V22" s="72"/>
      <c r="W22" s="69"/>
      <c r="X22" s="69"/>
      <c r="Y22" s="69"/>
      <c r="Z22" s="69"/>
      <c r="AA22" s="69"/>
      <c r="AB22" s="69"/>
      <c r="AC22" s="69"/>
      <c r="AD22" s="69"/>
      <c r="AE22" s="69"/>
      <c r="AF22" s="69"/>
      <c r="AG22" s="69"/>
      <c r="AH22" s="69"/>
      <c r="AI22" s="69"/>
      <c r="AJ22" s="69"/>
      <c r="AK22" s="69"/>
    </row>
    <row r="23" spans="1:37" ht="15" customHeight="1" thickBot="1">
      <c r="A23" s="69"/>
      <c r="B23" s="69"/>
      <c r="C23" s="69"/>
      <c r="D23" s="69"/>
      <c r="E23" s="69"/>
      <c r="F23" s="69"/>
      <c r="G23" s="69"/>
      <c r="H23" s="69"/>
      <c r="I23" s="69"/>
      <c r="J23" s="69"/>
      <c r="K23" s="69"/>
      <c r="L23" s="69"/>
      <c r="M23" s="69"/>
      <c r="N23" s="69"/>
      <c r="O23" s="69"/>
      <c r="P23" s="69"/>
      <c r="Q23" s="69"/>
      <c r="R23" s="69"/>
      <c r="S23" s="69"/>
      <c r="T23" s="70"/>
      <c r="U23" s="70"/>
      <c r="V23" s="72"/>
      <c r="W23" s="69"/>
      <c r="X23" s="69"/>
      <c r="Y23" s="69"/>
      <c r="Z23" s="69"/>
      <c r="AA23" s="69"/>
      <c r="AB23" s="69"/>
      <c r="AC23" s="69"/>
      <c r="AD23" s="69"/>
      <c r="AE23" s="69"/>
      <c r="AF23" s="69"/>
      <c r="AG23" s="69"/>
      <c r="AH23" s="69"/>
      <c r="AI23" s="69"/>
      <c r="AJ23" s="69"/>
      <c r="AK23" s="69"/>
    </row>
    <row r="24" spans="1:37" ht="21" customHeight="1" thickTop="1">
      <c r="A24" s="69"/>
      <c r="B24" s="69"/>
      <c r="C24" s="69"/>
      <c r="D24" s="979" t="str">
        <f>IF(MasterSheet!$A$1=1,MasterSheet!B430,MasterSheet!B429)</f>
        <v>Analitika ostvarenja</v>
      </c>
      <c r="E24" s="976" t="s">
        <v>427</v>
      </c>
      <c r="F24" s="977"/>
      <c r="G24" s="977"/>
      <c r="H24" s="977"/>
      <c r="I24" s="977"/>
      <c r="J24" s="977"/>
      <c r="K24" s="978"/>
      <c r="L24" s="977" t="str">
        <f>IF(MasterSheet!$A$1=1,MasterSheet!E430,MasterSheet!E429)</f>
        <v>April 2013</v>
      </c>
      <c r="M24" s="977"/>
      <c r="N24" s="977"/>
      <c r="O24" s="977"/>
      <c r="P24" s="977"/>
      <c r="Q24" s="977"/>
      <c r="R24" s="978"/>
      <c r="S24" s="446"/>
      <c r="T24" s="446"/>
      <c r="U24" s="446"/>
      <c r="V24" s="72"/>
      <c r="W24" s="69"/>
      <c r="X24" s="69"/>
      <c r="Y24" s="69"/>
      <c r="Z24" s="69"/>
      <c r="AA24" s="69"/>
      <c r="AB24" s="69"/>
      <c r="AC24" s="69"/>
      <c r="AD24" s="69"/>
      <c r="AE24" s="69"/>
      <c r="AF24" s="69"/>
      <c r="AG24" s="69"/>
      <c r="AH24" s="69"/>
      <c r="AI24" s="69"/>
      <c r="AJ24" s="69"/>
      <c r="AK24" s="69"/>
    </row>
    <row r="25" spans="1:37" ht="51.75" thickBot="1">
      <c r="A25" s="69"/>
      <c r="B25" s="69"/>
      <c r="C25" s="69"/>
      <c r="D25" s="980"/>
      <c r="E25" s="805" t="s">
        <v>346</v>
      </c>
      <c r="F25" s="818" t="str">
        <f>IF(MasterSheet!$A$1=1,MasterSheet!$C$430,MasterSheet!$C$429)</f>
        <v>Ostvarenje</v>
      </c>
      <c r="G25" s="806" t="s">
        <v>406</v>
      </c>
      <c r="H25" s="807" t="str">
        <f>+CONCATENATE(E24," / ", E24, " plan")</f>
        <v>Jan- April 2013 / Jan- April 2013 plan</v>
      </c>
      <c r="I25" s="808" t="str">
        <f>+CONCATENATE(LEFT(E24,10)," 2012")</f>
        <v>Jan- April 2012</v>
      </c>
      <c r="J25" s="806" t="s">
        <v>407</v>
      </c>
      <c r="K25" s="807" t="str">
        <f>+CONCATENATE(E24, " / ", I25)</f>
        <v>Jan- April 2013 / Jan- April 2012</v>
      </c>
      <c r="L25" s="809" t="s">
        <v>346</v>
      </c>
      <c r="M25" s="808" t="str">
        <f>IF(MasterSheet!$A$1=1,MasterSheet!$C$430,MasterSheet!$C$429)</f>
        <v>Ostvarenje</v>
      </c>
      <c r="N25" s="806" t="s">
        <v>406</v>
      </c>
      <c r="O25" s="810" t="str">
        <f>+CONCATENATE(L24," /    ", L24, " plan")</f>
        <v>April 2013 /    April 2013 plan</v>
      </c>
      <c r="P25" s="808" t="str">
        <f>+CONCATENATE(LEFT(L24,5)," 2012")</f>
        <v>April 2012</v>
      </c>
      <c r="Q25" s="806" t="s">
        <v>407</v>
      </c>
      <c r="R25" s="810" t="str">
        <f>+CONCATENATE(L24, " /         ", P25)</f>
        <v>April 2013 /         April 2012</v>
      </c>
      <c r="S25" s="447"/>
      <c r="T25" s="447"/>
      <c r="U25" s="447"/>
      <c r="V25" s="72"/>
      <c r="W25" s="69"/>
      <c r="X25" s="69"/>
      <c r="Y25" s="69"/>
      <c r="Z25" s="69"/>
      <c r="AA25" s="69"/>
      <c r="AB25" s="69"/>
      <c r="AC25" s="69"/>
      <c r="AD25" s="69"/>
      <c r="AE25" s="69"/>
      <c r="AF25" s="69"/>
      <c r="AG25" s="69"/>
      <c r="AH25" s="69"/>
      <c r="AI25" s="69"/>
      <c r="AJ25" s="69"/>
      <c r="AK25" s="69"/>
    </row>
    <row r="26" spans="1:37" ht="15" customHeight="1" thickTop="1" thickBot="1">
      <c r="A26" s="69"/>
      <c r="B26" s="69"/>
      <c r="C26" s="69"/>
      <c r="D26" s="804" t="str">
        <f>IF(MasterSheet!$A$1=1,MasterSheet!C337,MasterSheet!B337)</f>
        <v>Izvorni prihodi</v>
      </c>
      <c r="E26" s="799">
        <f>SUM('Monthly plan for 2013'!E19:H19)</f>
        <v>311372906.41255933</v>
      </c>
      <c r="F26" s="800">
        <f>'Execution for 2013'!Q19</f>
        <v>321662054.60000002</v>
      </c>
      <c r="G26" s="801">
        <f>+F26-E26</f>
        <v>10289148.187440693</v>
      </c>
      <c r="H26" s="802">
        <f>+F26/E26*100</f>
        <v>103.30444556207081</v>
      </c>
      <c r="I26" s="799">
        <f>SUM('Execution for 2012_int'!E19:H19)</f>
        <v>291526631.92000002</v>
      </c>
      <c r="J26" s="801">
        <f>+F26-I26</f>
        <v>30135422.680000007</v>
      </c>
      <c r="K26" s="802">
        <f>F26/I26*100</f>
        <v>110.33710796215341</v>
      </c>
      <c r="L26" s="799">
        <f>+'Monthly plan for 2013'!H19</f>
        <v>99956198.46386914</v>
      </c>
      <c r="M26" s="799">
        <f>+'Execution for 2013'!H19</f>
        <v>103190215.27</v>
      </c>
      <c r="N26" s="801">
        <f>+M26-L26</f>
        <v>3234016.8061308563</v>
      </c>
      <c r="O26" s="803">
        <f t="shared" ref="O26:O57" si="0">+M26/L26*100</f>
        <v>103.23543397591281</v>
      </c>
      <c r="P26" s="799">
        <f>+'Execution for 2012_int'!H19</f>
        <v>98761847.500000015</v>
      </c>
      <c r="Q26" s="801">
        <f>+M26-P26</f>
        <v>4428367.7699999809</v>
      </c>
      <c r="R26" s="803">
        <f t="shared" ref="R26:R57" si="1">M26/P26*100</f>
        <v>104.48388510553124</v>
      </c>
      <c r="S26" s="441"/>
      <c r="T26" s="441"/>
      <c r="U26" s="441"/>
      <c r="V26" s="72"/>
      <c r="W26" s="69"/>
      <c r="X26" s="69"/>
      <c r="Y26" s="69"/>
      <c r="Z26" s="69"/>
      <c r="AA26" s="69"/>
      <c r="AB26" s="69"/>
      <c r="AC26" s="69"/>
      <c r="AD26" s="69"/>
      <c r="AE26" s="69"/>
      <c r="AF26" s="69"/>
      <c r="AG26" s="69"/>
      <c r="AH26" s="69"/>
      <c r="AI26" s="69"/>
      <c r="AJ26" s="69"/>
      <c r="AK26" s="69"/>
    </row>
    <row r="27" spans="1:37" ht="15" customHeight="1" thickTop="1">
      <c r="A27" s="69"/>
      <c r="B27" s="69"/>
      <c r="C27" s="69"/>
      <c r="D27" s="303" t="str">
        <f>IF(MasterSheet!$A$1=1,MasterSheet!C338,MasterSheet!B338)</f>
        <v>Porezi</v>
      </c>
      <c r="E27" s="353">
        <f>SUM('Monthly plan for 2013'!E20:H20)</f>
        <v>194458214.86344194</v>
      </c>
      <c r="F27" s="441">
        <f>'Execution for 2013'!Q20</f>
        <v>206058807.29999998</v>
      </c>
      <c r="G27" s="687">
        <f t="shared" ref="G27:G91" si="2">+F27-E27</f>
        <v>11600592.436558038</v>
      </c>
      <c r="H27" s="456">
        <f t="shared" ref="H27:H92" si="3">+F27/E27*100</f>
        <v>105.96559648801905</v>
      </c>
      <c r="I27" s="353">
        <f>SUM('Execution for 2012_int'!E20:H20)</f>
        <v>181709014.29999998</v>
      </c>
      <c r="J27" s="687">
        <f t="shared" ref="J27:J91" si="4">+F27-I27</f>
        <v>24349793</v>
      </c>
      <c r="K27" s="456">
        <f t="shared" ref="K27:K90" si="5">F27/I27*100</f>
        <v>113.40043205550533</v>
      </c>
      <c r="L27" s="353">
        <f>+'Monthly plan for 2013'!H20</f>
        <v>63044978.667560622</v>
      </c>
      <c r="M27" s="353">
        <f>+'Execution for 2013'!H20</f>
        <v>70397095.139999986</v>
      </c>
      <c r="N27" s="687">
        <f t="shared" ref="N27:N91" si="6">+M27-L27</f>
        <v>7352116.4724393636</v>
      </c>
      <c r="O27" s="461">
        <f t="shared" si="0"/>
        <v>111.66170030956381</v>
      </c>
      <c r="P27" s="353">
        <f>+'Execution for 2012_int'!H20</f>
        <v>62284624.009999998</v>
      </c>
      <c r="Q27" s="687">
        <f t="shared" ref="Q27:Q91" si="7">+M27-P27</f>
        <v>8112471.1299999878</v>
      </c>
      <c r="R27" s="461">
        <f t="shared" si="1"/>
        <v>113.02483760469919</v>
      </c>
      <c r="S27" s="441"/>
      <c r="T27" s="441"/>
      <c r="U27" s="441"/>
      <c r="V27" s="72"/>
      <c r="W27" s="69"/>
      <c r="X27" s="69"/>
      <c r="Y27" s="69"/>
      <c r="Z27" s="69"/>
      <c r="AA27" s="69"/>
      <c r="AB27" s="69"/>
      <c r="AC27" s="69"/>
      <c r="AD27" s="69"/>
      <c r="AE27" s="69"/>
      <c r="AF27" s="69"/>
      <c r="AG27" s="69"/>
      <c r="AH27" s="69"/>
      <c r="AI27" s="69"/>
      <c r="AJ27" s="69"/>
      <c r="AK27" s="69"/>
    </row>
    <row r="28" spans="1:37" ht="15" customHeight="1">
      <c r="A28" s="69"/>
      <c r="B28" s="69"/>
      <c r="C28" s="69"/>
      <c r="D28" s="304" t="str">
        <f>IF(MasterSheet!$A$1=1,MasterSheet!C339,MasterSheet!B339)</f>
        <v>Porez na dohodak fizičkih lica</v>
      </c>
      <c r="E28" s="357">
        <f>SUM('Monthly plan for 2013'!E21:H21)</f>
        <v>22969098.895812914</v>
      </c>
      <c r="F28" s="442">
        <f>'Execution for 2013'!Q21</f>
        <v>22631360.57</v>
      </c>
      <c r="G28" s="688">
        <f t="shared" si="2"/>
        <v>-337738.32581291348</v>
      </c>
      <c r="H28" s="457">
        <f t="shared" si="3"/>
        <v>98.529596971370609</v>
      </c>
      <c r="I28" s="357">
        <f>SUM('Execution for 2012_int'!E21:H21)</f>
        <v>21504618.129999999</v>
      </c>
      <c r="J28" s="688">
        <f t="shared" si="4"/>
        <v>1126742.4400000013</v>
      </c>
      <c r="K28" s="457">
        <f t="shared" si="5"/>
        <v>105.23953707612293</v>
      </c>
      <c r="L28" s="357">
        <f>+'Monthly plan for 2013'!H21</f>
        <v>7408525.4606941696</v>
      </c>
      <c r="M28" s="357">
        <f>+'Execution for 2013'!H21</f>
        <v>6878624.96</v>
      </c>
      <c r="N28" s="688">
        <f t="shared" si="6"/>
        <v>-529900.50069416966</v>
      </c>
      <c r="O28" s="462">
        <f t="shared" si="0"/>
        <v>92.847422830554478</v>
      </c>
      <c r="P28" s="357">
        <f>+'Execution for 2012_int'!H21</f>
        <v>7246542.3899999997</v>
      </c>
      <c r="Q28" s="688">
        <f t="shared" si="7"/>
        <v>-367917.4299999997</v>
      </c>
      <c r="R28" s="462">
        <f t="shared" si="1"/>
        <v>94.922855477838453</v>
      </c>
      <c r="S28" s="442"/>
      <c r="T28" s="442"/>
      <c r="U28" s="442"/>
      <c r="V28" s="72"/>
      <c r="W28" s="69"/>
      <c r="X28" s="69"/>
      <c r="Y28" s="69"/>
      <c r="Z28" s="69"/>
      <c r="AA28" s="69"/>
      <c r="AB28" s="69"/>
      <c r="AC28" s="69"/>
      <c r="AD28" s="69"/>
      <c r="AE28" s="69"/>
      <c r="AF28" s="69"/>
      <c r="AG28" s="69"/>
      <c r="AH28" s="69"/>
      <c r="AI28" s="69"/>
      <c r="AJ28" s="69"/>
      <c r="AK28" s="69"/>
    </row>
    <row r="29" spans="1:37" ht="15" customHeight="1">
      <c r="A29" s="69"/>
      <c r="B29" s="69"/>
      <c r="C29" s="69"/>
      <c r="D29" s="304" t="str">
        <f>IF(MasterSheet!$A$1=1,MasterSheet!C340,MasterSheet!B340)</f>
        <v>Porez na dobit pravnih lica</v>
      </c>
      <c r="E29" s="357">
        <f>SUM('Monthly plan for 2013'!E22:H22)</f>
        <v>18057859.966379039</v>
      </c>
      <c r="F29" s="442">
        <f>'Execution for 2013'!Q22</f>
        <v>21439756.060000002</v>
      </c>
      <c r="G29" s="688">
        <f t="shared" si="2"/>
        <v>3381896.0936209634</v>
      </c>
      <c r="H29" s="457">
        <f t="shared" si="3"/>
        <v>118.7281111932285</v>
      </c>
      <c r="I29" s="357">
        <f>SUM('Execution for 2012_int'!E22:H22)</f>
        <v>18874461.16</v>
      </c>
      <c r="J29" s="688">
        <f t="shared" si="4"/>
        <v>2565294.9000000022</v>
      </c>
      <c r="K29" s="457">
        <f t="shared" si="5"/>
        <v>113.59135436107994</v>
      </c>
      <c r="L29" s="357">
        <f>+'Monthly plan for 2013'!H22</f>
        <v>12488272.478114691</v>
      </c>
      <c r="M29" s="357">
        <f>+'Execution for 2013'!H22</f>
        <v>14799003.470000001</v>
      </c>
      <c r="N29" s="688">
        <f t="shared" si="6"/>
        <v>2310730.99188531</v>
      </c>
      <c r="O29" s="462">
        <f t="shared" si="0"/>
        <v>118.50320767692084</v>
      </c>
      <c r="P29" s="357">
        <f>+'Execution for 2012_int'!H22</f>
        <v>13487997.380000001</v>
      </c>
      <c r="Q29" s="688">
        <f t="shared" si="7"/>
        <v>1311006.0899999999</v>
      </c>
      <c r="R29" s="462">
        <f t="shared" si="1"/>
        <v>109.71979792896431</v>
      </c>
      <c r="S29" s="442"/>
      <c r="T29" s="442"/>
      <c r="U29" s="442"/>
      <c r="V29" s="72"/>
      <c r="W29" s="69"/>
      <c r="X29" s="69"/>
      <c r="Y29" s="69"/>
      <c r="Z29" s="69"/>
      <c r="AA29" s="69"/>
      <c r="AB29" s="69"/>
      <c r="AC29" s="69"/>
      <c r="AD29" s="69"/>
      <c r="AE29" s="69"/>
      <c r="AF29" s="69"/>
      <c r="AG29" s="69"/>
      <c r="AH29" s="69"/>
      <c r="AI29" s="69"/>
      <c r="AJ29" s="69"/>
      <c r="AK29" s="69"/>
    </row>
    <row r="30" spans="1:37" ht="15" customHeight="1">
      <c r="A30" s="69"/>
      <c r="B30" s="69"/>
      <c r="C30" s="69"/>
      <c r="D30" s="304" t="str">
        <f>IF(MasterSheet!$A$1=1,MasterSheet!C341,MasterSheet!B341)</f>
        <v>Porez na imovinu</v>
      </c>
      <c r="E30" s="357">
        <f>SUM('Monthly plan for 2013'!E23:H23)</f>
        <v>474453.76747682807</v>
      </c>
      <c r="F30" s="442">
        <f>'Execution for 2013'!Q23</f>
        <v>487694.96</v>
      </c>
      <c r="G30" s="688">
        <f t="shared" si="2"/>
        <v>13241.192523171951</v>
      </c>
      <c r="H30" s="457">
        <f t="shared" si="3"/>
        <v>102.79082882903204</v>
      </c>
      <c r="I30" s="357">
        <f>SUM('Execution for 2012_int'!E23:H23)</f>
        <v>451188.74000000005</v>
      </c>
      <c r="J30" s="688">
        <f t="shared" si="4"/>
        <v>36506.219999999972</v>
      </c>
      <c r="K30" s="457">
        <f t="shared" si="5"/>
        <v>108.09111947252939</v>
      </c>
      <c r="L30" s="357">
        <f>+'Monthly plan for 2013'!H23</f>
        <v>103363.42634788297</v>
      </c>
      <c r="M30" s="357">
        <f>+'Execution for 2013'!H23</f>
        <v>115457.95</v>
      </c>
      <c r="N30" s="688">
        <f t="shared" si="6"/>
        <v>12094.52365211703</v>
      </c>
      <c r="O30" s="462">
        <f t="shared" si="0"/>
        <v>111.70097013948759</v>
      </c>
      <c r="P30" s="357">
        <f>+'Execution for 2012_int'!H23</f>
        <v>98294.96</v>
      </c>
      <c r="Q30" s="688">
        <f t="shared" si="7"/>
        <v>17162.989999999991</v>
      </c>
      <c r="R30" s="462">
        <f t="shared" si="1"/>
        <v>117.46070195257212</v>
      </c>
      <c r="S30" s="442"/>
      <c r="T30" s="442"/>
      <c r="U30" s="442"/>
      <c r="V30" s="72"/>
      <c r="W30" s="69"/>
      <c r="X30" s="69"/>
      <c r="Y30" s="69"/>
      <c r="Z30" s="69"/>
      <c r="AA30" s="69"/>
      <c r="AB30" s="69"/>
      <c r="AC30" s="69"/>
      <c r="AD30" s="69"/>
      <c r="AE30" s="69"/>
      <c r="AF30" s="69"/>
      <c r="AG30" s="69"/>
      <c r="AH30" s="69"/>
      <c r="AI30" s="69"/>
      <c r="AJ30" s="69"/>
      <c r="AK30" s="69"/>
    </row>
    <row r="31" spans="1:37" ht="15" customHeight="1">
      <c r="A31" s="69"/>
      <c r="B31" s="69"/>
      <c r="C31" s="69"/>
      <c r="D31" s="304" t="str">
        <f>IF(MasterSheet!$A$1=1,MasterSheet!C342,MasterSheet!B342)</f>
        <v>Porez na dodatu vrijednost</v>
      </c>
      <c r="E31" s="357">
        <f>SUM('Monthly plan for 2013'!E24:H24)</f>
        <v>98524938.043974862</v>
      </c>
      <c r="F31" s="442">
        <f>'Execution for 2013'!Q24</f>
        <v>112865800.42</v>
      </c>
      <c r="G31" s="688">
        <f t="shared" si="2"/>
        <v>14340862.37602514</v>
      </c>
      <c r="H31" s="457">
        <f t="shared" si="3"/>
        <v>114.5555659924641</v>
      </c>
      <c r="I31" s="357">
        <f>SUM('Execution for 2012_int'!E24:H24)</f>
        <v>93997924.530000001</v>
      </c>
      <c r="J31" s="688">
        <f t="shared" si="4"/>
        <v>18867875.890000001</v>
      </c>
      <c r="K31" s="457">
        <f t="shared" si="5"/>
        <v>120.07265158708714</v>
      </c>
      <c r="L31" s="357">
        <f>+'Monthly plan for 2013'!H24</f>
        <v>29049120.919579607</v>
      </c>
      <c r="M31" s="357">
        <f>+'Execution for 2013'!H24</f>
        <v>33764031.280000001</v>
      </c>
      <c r="N31" s="688">
        <f t="shared" si="6"/>
        <v>4714910.3604203947</v>
      </c>
      <c r="O31" s="462">
        <f t="shared" si="0"/>
        <v>116.2308194229811</v>
      </c>
      <c r="P31" s="357">
        <f>+'Execution for 2012_int'!H24</f>
        <v>27714374.960000001</v>
      </c>
      <c r="Q31" s="688">
        <f t="shared" si="7"/>
        <v>6049656.3200000003</v>
      </c>
      <c r="R31" s="462">
        <f t="shared" si="1"/>
        <v>121.8285865321929</v>
      </c>
      <c r="S31" s="442"/>
      <c r="T31" s="442"/>
      <c r="U31" s="442"/>
      <c r="V31" s="72"/>
      <c r="W31" s="69"/>
      <c r="X31" s="69"/>
      <c r="Y31" s="69"/>
      <c r="Z31" s="69"/>
      <c r="AA31" s="69"/>
      <c r="AB31" s="69"/>
      <c r="AC31" s="69"/>
      <c r="AD31" s="69"/>
      <c r="AE31" s="69"/>
      <c r="AF31" s="69"/>
      <c r="AG31" s="69"/>
      <c r="AH31" s="69"/>
      <c r="AI31" s="69"/>
      <c r="AJ31" s="69"/>
      <c r="AK31" s="69"/>
    </row>
    <row r="32" spans="1:37" ht="15" customHeight="1">
      <c r="A32" s="69"/>
      <c r="B32" s="69"/>
      <c r="C32" s="69"/>
      <c r="D32" s="304" t="str">
        <f>IF(MasterSheet!$A$1=1,MasterSheet!C343,MasterSheet!B343)</f>
        <v xml:space="preserve">Akcize </v>
      </c>
      <c r="E32" s="357">
        <f>SUM('Monthly plan for 2013'!E25:H25)</f>
        <v>41415016.461532131</v>
      </c>
      <c r="F32" s="442">
        <f>'Execution for 2013'!Q25</f>
        <v>40915043.93</v>
      </c>
      <c r="G32" s="688">
        <f t="shared" si="2"/>
        <v>-499972.53153213114</v>
      </c>
      <c r="H32" s="457">
        <f t="shared" si="3"/>
        <v>98.792774760824926</v>
      </c>
      <c r="I32" s="357">
        <f>SUM('Execution for 2012_int'!E25:H25)</f>
        <v>34709088.979999997</v>
      </c>
      <c r="J32" s="688">
        <f t="shared" si="4"/>
        <v>6205954.950000003</v>
      </c>
      <c r="K32" s="457">
        <f t="shared" si="5"/>
        <v>117.87991310741688</v>
      </c>
      <c r="L32" s="357">
        <f>+'Monthly plan for 2013'!H25</f>
        <v>9976513.8396541588</v>
      </c>
      <c r="M32" s="357">
        <f>+'Execution for 2013'!H25</f>
        <v>12315837.07</v>
      </c>
      <c r="N32" s="688">
        <f t="shared" si="6"/>
        <v>2339323.2303458415</v>
      </c>
      <c r="O32" s="462">
        <f t="shared" si="0"/>
        <v>123.44830336472461</v>
      </c>
      <c r="P32" s="357">
        <f>+'Execution for 2012_int'!H25</f>
        <v>9978716.9000000004</v>
      </c>
      <c r="Q32" s="688">
        <f t="shared" si="7"/>
        <v>2337120.17</v>
      </c>
      <c r="R32" s="462">
        <f t="shared" si="1"/>
        <v>123.42104895269652</v>
      </c>
      <c r="S32" s="442"/>
      <c r="T32" s="442"/>
      <c r="U32" s="442"/>
      <c r="V32" s="72"/>
      <c r="W32" s="506"/>
      <c r="X32" s="506"/>
      <c r="Y32" s="506"/>
      <c r="Z32" s="506"/>
      <c r="AA32" s="506"/>
      <c r="AB32" s="506"/>
      <c r="AC32" s="506"/>
      <c r="AD32" s="506"/>
      <c r="AE32" s="506"/>
      <c r="AF32" s="506"/>
      <c r="AG32" s="69"/>
      <c r="AH32" s="69"/>
      <c r="AI32" s="69"/>
      <c r="AJ32" s="69"/>
      <c r="AK32" s="69"/>
    </row>
    <row r="33" spans="1:37" ht="15" customHeight="1">
      <c r="A33" s="69"/>
      <c r="B33" s="69"/>
      <c r="C33" s="69"/>
      <c r="D33" s="304" t="str">
        <f>IF(MasterSheet!$A$1=1,MasterSheet!C344,MasterSheet!B344)</f>
        <v>Porez na međ. trgov. i transakcije</v>
      </c>
      <c r="E33" s="357">
        <f>SUM('Monthly plan for 2013'!E26:H26)</f>
        <v>11803137.965348123</v>
      </c>
      <c r="F33" s="442">
        <f>'Execution for 2013'!Q26</f>
        <v>6367818.8899999997</v>
      </c>
      <c r="G33" s="688">
        <f t="shared" si="2"/>
        <v>-5435319.075348123</v>
      </c>
      <c r="H33" s="457">
        <f t="shared" si="3"/>
        <v>53.950219921979759</v>
      </c>
      <c r="I33" s="357">
        <f>SUM('Execution for 2012_int'!E26:H26)</f>
        <v>10991981.390000001</v>
      </c>
      <c r="J33" s="688">
        <f t="shared" si="4"/>
        <v>-4624162.5000000009</v>
      </c>
      <c r="K33" s="457">
        <f t="shared" si="5"/>
        <v>57.931492640563867</v>
      </c>
      <c r="L33" s="357">
        <f>+'Monthly plan for 2013'!H26</f>
        <v>3633160.2325686943</v>
      </c>
      <c r="M33" s="357">
        <f>+'Execution for 2013'!H26</f>
        <v>2089824.5</v>
      </c>
      <c r="N33" s="688">
        <f t="shared" si="6"/>
        <v>-1543335.7325686943</v>
      </c>
      <c r="O33" s="462">
        <f t="shared" si="0"/>
        <v>57.520845936444296</v>
      </c>
      <c r="P33" s="357">
        <f>+'Execution for 2012_int'!H26</f>
        <v>3383475.63</v>
      </c>
      <c r="Q33" s="688">
        <f t="shared" si="7"/>
        <v>-1293651.1299999999</v>
      </c>
      <c r="R33" s="462">
        <f t="shared" si="1"/>
        <v>61.765614076552403</v>
      </c>
      <c r="S33" s="442"/>
      <c r="T33" s="442"/>
      <c r="U33" s="442"/>
      <c r="V33" s="72"/>
      <c r="W33" s="507"/>
      <c r="X33" s="507"/>
      <c r="Y33" s="508"/>
      <c r="Z33" s="507"/>
      <c r="AA33" s="508"/>
      <c r="AB33" s="507"/>
      <c r="AC33" s="507"/>
      <c r="AD33" s="508"/>
      <c r="AE33" s="507"/>
      <c r="AF33" s="508"/>
      <c r="AG33" s="69"/>
      <c r="AH33" s="69"/>
      <c r="AI33" s="69"/>
      <c r="AJ33" s="69"/>
      <c r="AK33" s="69"/>
    </row>
    <row r="34" spans="1:37" ht="15" customHeight="1">
      <c r="A34" s="69"/>
      <c r="B34" s="69"/>
      <c r="C34" s="69"/>
      <c r="D34" s="304" t="str">
        <f>IF(MasterSheet!$A$1=1,MasterSheet!C345,MasterSheet!B345)</f>
        <v>Ostali republički porezi</v>
      </c>
      <c r="E34" s="357">
        <f>SUM('Monthly plan for 2013'!E27:H27)</f>
        <v>1213709.762918046</v>
      </c>
      <c r="F34" s="442">
        <f>'Execution for 2013'!Q27</f>
        <v>1351332.47</v>
      </c>
      <c r="G34" s="688">
        <f t="shared" si="2"/>
        <v>137622.70708195399</v>
      </c>
      <c r="H34" s="457">
        <f t="shared" si="3"/>
        <v>111.33901294087612</v>
      </c>
      <c r="I34" s="357">
        <f>SUM('Execution for 2012_int'!E27:H27)</f>
        <v>1179751.3700000001</v>
      </c>
      <c r="J34" s="688">
        <f t="shared" si="4"/>
        <v>171581.09999999986</v>
      </c>
      <c r="K34" s="457">
        <f t="shared" si="5"/>
        <v>114.54383562190733</v>
      </c>
      <c r="L34" s="357">
        <f>+'Monthly plan for 2013'!H27</f>
        <v>386022.31060141494</v>
      </c>
      <c r="M34" s="357">
        <f>+'Execution for 2013'!H27</f>
        <v>434315.91</v>
      </c>
      <c r="N34" s="688">
        <f t="shared" si="6"/>
        <v>48293.599398585036</v>
      </c>
      <c r="O34" s="462">
        <f t="shared" si="0"/>
        <v>112.51057207635087</v>
      </c>
      <c r="P34" s="357">
        <f>+'Execution for 2012_int'!H27</f>
        <v>375221.79</v>
      </c>
      <c r="Q34" s="688">
        <f t="shared" si="7"/>
        <v>59094.119999999995</v>
      </c>
      <c r="R34" s="462">
        <f t="shared" si="1"/>
        <v>115.74911734203923</v>
      </c>
      <c r="S34" s="442"/>
      <c r="T34" s="442"/>
      <c r="U34" s="442"/>
      <c r="V34" s="72"/>
      <c r="W34" s="509"/>
      <c r="X34" s="509"/>
      <c r="Y34" s="508"/>
      <c r="Z34" s="509"/>
      <c r="AA34" s="508"/>
      <c r="AB34" s="509"/>
      <c r="AC34" s="509"/>
      <c r="AD34" s="508"/>
      <c r="AE34" s="509"/>
      <c r="AF34" s="508"/>
      <c r="AG34" s="69"/>
      <c r="AH34" s="69"/>
      <c r="AI34" s="69"/>
      <c r="AJ34" s="69"/>
      <c r="AK34" s="69"/>
    </row>
    <row r="35" spans="1:37" ht="15" customHeight="1">
      <c r="A35" s="69"/>
      <c r="B35" s="69"/>
      <c r="C35" s="69"/>
      <c r="D35" s="305" t="str">
        <f>IF(MasterSheet!$A$1=1,MasterSheet!C346,MasterSheet!B346)</f>
        <v>Doprinosi</v>
      </c>
      <c r="E35" s="353">
        <f>SUM('Monthly plan for 2013'!E28:H28)</f>
        <v>95847612.445912078</v>
      </c>
      <c r="F35" s="441">
        <f>'Execution for 2013'!Q28</f>
        <v>95903823.689999998</v>
      </c>
      <c r="G35" s="687">
        <f t="shared" si="2"/>
        <v>56211.244087919593</v>
      </c>
      <c r="H35" s="456">
        <f t="shared" si="3"/>
        <v>100.05864647293082</v>
      </c>
      <c r="I35" s="353">
        <f>SUM('Execution for 2012_int'!E28:H28)</f>
        <v>93815666.960000008</v>
      </c>
      <c r="J35" s="687">
        <f t="shared" si="4"/>
        <v>2088156.7299999893</v>
      </c>
      <c r="K35" s="456">
        <f t="shared" si="5"/>
        <v>102.22580811677255</v>
      </c>
      <c r="L35" s="353">
        <f>+'Monthly plan for 2013'!H28</f>
        <v>31078344.176256344</v>
      </c>
      <c r="M35" s="353">
        <f>+'Execution for 2013'!H28</f>
        <v>27280628.250000004</v>
      </c>
      <c r="N35" s="687">
        <f t="shared" si="6"/>
        <v>-3797715.92625634</v>
      </c>
      <c r="O35" s="461">
        <f t="shared" si="0"/>
        <v>87.780185763056934</v>
      </c>
      <c r="P35" s="353">
        <f>+'Execution for 2012_int'!H28</f>
        <v>32058383.460000001</v>
      </c>
      <c r="Q35" s="687">
        <f t="shared" si="7"/>
        <v>-4777755.2099999972</v>
      </c>
      <c r="R35" s="461">
        <f t="shared" si="1"/>
        <v>85.096705777565745</v>
      </c>
      <c r="S35" s="441"/>
      <c r="T35" s="441"/>
      <c r="U35" s="441"/>
      <c r="V35" s="72"/>
      <c r="W35" s="510"/>
      <c r="X35" s="510"/>
      <c r="Y35" s="511"/>
      <c r="Z35" s="510"/>
      <c r="AA35" s="511"/>
      <c r="AB35" s="510"/>
      <c r="AC35" s="510"/>
      <c r="AD35" s="511"/>
      <c r="AE35" s="510"/>
      <c r="AF35" s="511"/>
      <c r="AG35" s="69"/>
      <c r="AH35" s="69"/>
      <c r="AI35" s="69"/>
      <c r="AJ35" s="69"/>
      <c r="AK35" s="69"/>
    </row>
    <row r="36" spans="1:37" ht="15" hidden="1" customHeight="1">
      <c r="A36" s="69"/>
      <c r="B36" s="69"/>
      <c r="C36" s="69"/>
      <c r="D36" s="304" t="str">
        <f>IF(MasterSheet!$A$1=1,MasterSheet!C347,MasterSheet!B347)</f>
        <v>Doprinosi za PIO</v>
      </c>
      <c r="E36" s="357">
        <f>SUM('Monthly plan for 2013'!E29:H29)</f>
        <v>55960138.911439493</v>
      </c>
      <c r="F36" s="442">
        <f>'Execution for 2013'!Q29</f>
        <v>56644148.189999998</v>
      </c>
      <c r="G36" s="688">
        <f t="shared" si="2"/>
        <v>684009.27856050432</v>
      </c>
      <c r="H36" s="457">
        <f t="shared" si="3"/>
        <v>101.22231519053766</v>
      </c>
      <c r="I36" s="357">
        <f>SUM('Execution for 2012_int'!E29:H29)</f>
        <v>55990045.869999997</v>
      </c>
      <c r="J36" s="688">
        <f t="shared" si="4"/>
        <v>654102.3200000003</v>
      </c>
      <c r="K36" s="457">
        <f t="shared" si="5"/>
        <v>101.16824751585081</v>
      </c>
      <c r="L36" s="357">
        <f>+'Monthly plan for 2013'!H29</f>
        <v>18099107.195466701</v>
      </c>
      <c r="M36" s="357">
        <f>+'Execution for 2013'!H29</f>
        <v>16395294.609999999</v>
      </c>
      <c r="N36" s="688">
        <f t="shared" si="6"/>
        <v>-1703812.5854667015</v>
      </c>
      <c r="O36" s="462">
        <f t="shared" si="0"/>
        <v>90.586206451700249</v>
      </c>
      <c r="P36" s="357">
        <f>+'Execution for 2012_int'!H29</f>
        <v>19415928.859999999</v>
      </c>
      <c r="Q36" s="688">
        <f t="shared" si="7"/>
        <v>-3020634.25</v>
      </c>
      <c r="R36" s="462">
        <f t="shared" si="1"/>
        <v>84.442494243873128</v>
      </c>
      <c r="S36" s="442"/>
      <c r="T36" s="442"/>
      <c r="U36" s="442"/>
      <c r="V36" s="72"/>
      <c r="W36" s="510"/>
      <c r="X36" s="510"/>
      <c r="Y36" s="511"/>
      <c r="Z36" s="510"/>
      <c r="AA36" s="511"/>
      <c r="AB36" s="510"/>
      <c r="AC36" s="510"/>
      <c r="AD36" s="511"/>
      <c r="AE36" s="510"/>
      <c r="AF36" s="511"/>
      <c r="AG36" s="69"/>
      <c r="AH36" s="69"/>
      <c r="AI36" s="69"/>
      <c r="AJ36" s="69"/>
      <c r="AK36" s="69"/>
    </row>
    <row r="37" spans="1:37" ht="15" hidden="1" customHeight="1">
      <c r="A37" s="69"/>
      <c r="B37" s="69"/>
      <c r="C37" s="69"/>
      <c r="D37" s="304" t="str">
        <f>IF(MasterSheet!$A$1=1,MasterSheet!C348,MasterSheet!B348)</f>
        <v>Doprinosi za zdravstvo</v>
      </c>
      <c r="E37" s="357">
        <f>SUM('Monthly plan for 2013'!E30:H30)</f>
        <v>33738788.149523728</v>
      </c>
      <c r="F37" s="442">
        <f>'Execution for 2013'!Q30</f>
        <v>33791338.450000003</v>
      </c>
      <c r="G37" s="688">
        <f t="shared" si="2"/>
        <v>52550.300476275384</v>
      </c>
      <c r="H37" s="457">
        <f t="shared" si="3"/>
        <v>100.15575633672253</v>
      </c>
      <c r="I37" s="357">
        <f>SUM('Execution for 2012_int'!E30:H30)</f>
        <v>32523155.830000006</v>
      </c>
      <c r="J37" s="688">
        <f t="shared" si="4"/>
        <v>1268182.6199999973</v>
      </c>
      <c r="K37" s="457">
        <f t="shared" si="5"/>
        <v>103.89932215258828</v>
      </c>
      <c r="L37" s="357">
        <f>+'Monthly plan for 2013'!H30</f>
        <v>11080649.937486099</v>
      </c>
      <c r="M37" s="357">
        <f>+'Execution for 2013'!H30</f>
        <v>9269268.3100000005</v>
      </c>
      <c r="N37" s="688">
        <f t="shared" si="6"/>
        <v>-1811381.6274860986</v>
      </c>
      <c r="O37" s="462">
        <f t="shared" si="0"/>
        <v>83.652749272782714</v>
      </c>
      <c r="P37" s="357">
        <f>+'Execution for 2012_int'!H30</f>
        <v>11000368.380000001</v>
      </c>
      <c r="Q37" s="688">
        <f t="shared" si="7"/>
        <v>-1731100.0700000003</v>
      </c>
      <c r="R37" s="462">
        <f t="shared" si="1"/>
        <v>84.263253645692899</v>
      </c>
      <c r="S37" s="442"/>
      <c r="T37" s="442"/>
      <c r="U37" s="442"/>
      <c r="V37" s="72"/>
      <c r="W37" s="510"/>
      <c r="X37" s="510"/>
      <c r="Y37" s="511"/>
      <c r="Z37" s="510"/>
      <c r="AA37" s="511"/>
      <c r="AB37" s="510"/>
      <c r="AC37" s="510"/>
      <c r="AD37" s="511"/>
      <c r="AE37" s="510"/>
      <c r="AF37" s="511"/>
      <c r="AG37" s="69"/>
      <c r="AH37" s="69"/>
      <c r="AI37" s="69"/>
      <c r="AJ37" s="69"/>
      <c r="AK37" s="69"/>
    </row>
    <row r="38" spans="1:37" ht="15" hidden="1" customHeight="1">
      <c r="A38" s="69"/>
      <c r="B38" s="69"/>
      <c r="C38" s="69"/>
      <c r="D38" s="304" t="str">
        <f>IF(MasterSheet!$A$1=1,MasterSheet!C349,MasterSheet!B349)</f>
        <v>Doprinosi za nezaposlene</v>
      </c>
      <c r="E38" s="357">
        <f>SUM('Monthly plan for 2013'!E31:H31)</f>
        <v>2895764.7850312032</v>
      </c>
      <c r="F38" s="442">
        <f>'Execution for 2013'!Q31</f>
        <v>2707313.01</v>
      </c>
      <c r="G38" s="688">
        <f t="shared" si="2"/>
        <v>-188451.7750312034</v>
      </c>
      <c r="H38" s="457">
        <f t="shared" si="3"/>
        <v>93.492158755250117</v>
      </c>
      <c r="I38" s="357">
        <f>SUM('Execution for 2012_int'!E31:H31)</f>
        <v>2608070.2999999998</v>
      </c>
      <c r="J38" s="688">
        <f t="shared" si="4"/>
        <v>99242.709999999963</v>
      </c>
      <c r="K38" s="457">
        <f t="shared" si="5"/>
        <v>103.80521606338601</v>
      </c>
      <c r="L38" s="357">
        <f>+'Monthly plan for 2013'!H31</f>
        <v>960420.42316401063</v>
      </c>
      <c r="M38" s="357">
        <f>+'Execution for 2013'!H31</f>
        <v>736973.07</v>
      </c>
      <c r="N38" s="688">
        <f t="shared" si="6"/>
        <v>-223447.35316401068</v>
      </c>
      <c r="O38" s="462">
        <f t="shared" si="0"/>
        <v>76.73442299072677</v>
      </c>
      <c r="P38" s="357">
        <f>+'Execution for 2012_int'!H31</f>
        <v>865002.57</v>
      </c>
      <c r="Q38" s="688">
        <f t="shared" si="7"/>
        <v>-128029.5</v>
      </c>
      <c r="R38" s="462">
        <f t="shared" si="1"/>
        <v>85.198945709490786</v>
      </c>
      <c r="S38" s="442"/>
      <c r="T38" s="442"/>
      <c r="U38" s="442"/>
      <c r="V38" s="72"/>
      <c r="W38" s="510"/>
      <c r="X38" s="510"/>
      <c r="Y38" s="511"/>
      <c r="Z38" s="510"/>
      <c r="AA38" s="511"/>
      <c r="AB38" s="510"/>
      <c r="AC38" s="510"/>
      <c r="AD38" s="511"/>
      <c r="AE38" s="510"/>
      <c r="AF38" s="511"/>
      <c r="AG38" s="69"/>
      <c r="AH38" s="69"/>
      <c r="AI38" s="69"/>
      <c r="AJ38" s="69"/>
      <c r="AK38" s="69"/>
    </row>
    <row r="39" spans="1:37" ht="15" hidden="1" customHeight="1">
      <c r="A39" s="69"/>
      <c r="B39" s="69"/>
      <c r="C39" s="69"/>
      <c r="D39" s="304" t="str">
        <f>IF(MasterSheet!$A$1=1,MasterSheet!C350,MasterSheet!B350)</f>
        <v>Ostali doprinosi</v>
      </c>
      <c r="E39" s="357">
        <f>SUM('Monthly plan for 2013'!E32:H32)</f>
        <v>3252920.5999176446</v>
      </c>
      <c r="F39" s="442">
        <f>'Execution for 2013'!Q32</f>
        <v>2761024.04</v>
      </c>
      <c r="G39" s="688">
        <f t="shared" si="2"/>
        <v>-491896.5599176446</v>
      </c>
      <c r="H39" s="457">
        <f t="shared" si="3"/>
        <v>84.878310281225495</v>
      </c>
      <c r="I39" s="357">
        <f>SUM('Execution for 2012_int'!E32:H32)</f>
        <v>2694394.96</v>
      </c>
      <c r="J39" s="688">
        <f t="shared" si="4"/>
        <v>66629.080000000075</v>
      </c>
      <c r="K39" s="457">
        <f t="shared" si="5"/>
        <v>102.47287725033453</v>
      </c>
      <c r="L39" s="357">
        <f>+'Monthly plan for 2013'!H32</f>
        <v>938166.6201395333</v>
      </c>
      <c r="M39" s="357">
        <f>+'Execution for 2013'!H32</f>
        <v>879092.26</v>
      </c>
      <c r="N39" s="688">
        <f t="shared" si="6"/>
        <v>-59074.360139533295</v>
      </c>
      <c r="O39" s="462">
        <f t="shared" si="0"/>
        <v>93.703212321629266</v>
      </c>
      <c r="P39" s="357">
        <f>+'Execution for 2012_int'!H32</f>
        <v>777083.65</v>
      </c>
      <c r="Q39" s="688">
        <f t="shared" si="7"/>
        <v>102008.60999999999</v>
      </c>
      <c r="R39" s="462">
        <f t="shared" si="1"/>
        <v>113.12710800182192</v>
      </c>
      <c r="S39" s="442"/>
      <c r="T39" s="442"/>
      <c r="U39" s="442"/>
      <c r="V39" s="72"/>
      <c r="W39" s="510"/>
      <c r="X39" s="510"/>
      <c r="Y39" s="511"/>
      <c r="Z39" s="510"/>
      <c r="AA39" s="511"/>
      <c r="AB39" s="510"/>
      <c r="AC39" s="510"/>
      <c r="AD39" s="511"/>
      <c r="AE39" s="510"/>
      <c r="AF39" s="511"/>
      <c r="AG39" s="69"/>
      <c r="AH39" s="69"/>
      <c r="AI39" s="69"/>
      <c r="AJ39" s="69"/>
      <c r="AK39" s="69"/>
    </row>
    <row r="40" spans="1:37" ht="15" customHeight="1">
      <c r="A40" s="69"/>
      <c r="B40" s="69"/>
      <c r="C40" s="69"/>
      <c r="D40" s="305" t="str">
        <f>IF(MasterSheet!$A$1=1,MasterSheet!C351,MasterSheet!B351)</f>
        <v>Takse</v>
      </c>
      <c r="E40" s="353">
        <f>SUM('Monthly plan for 2013'!E33:H33)</f>
        <v>8666919.7035062313</v>
      </c>
      <c r="F40" s="441">
        <f>'Execution for 2013'!Q33</f>
        <v>7105702.5199999996</v>
      </c>
      <c r="G40" s="687">
        <f t="shared" si="2"/>
        <v>-1561217.1835062318</v>
      </c>
      <c r="H40" s="456">
        <f t="shared" si="3"/>
        <v>81.986481507672949</v>
      </c>
      <c r="I40" s="353">
        <f>SUM('Execution for 2012_int'!E33:H33)</f>
        <v>3820461.1399999997</v>
      </c>
      <c r="J40" s="687">
        <f t="shared" si="4"/>
        <v>3285241.38</v>
      </c>
      <c r="K40" s="456">
        <f t="shared" si="5"/>
        <v>185.99070268255628</v>
      </c>
      <c r="L40" s="353">
        <f>+'Monthly plan for 2013'!H33</f>
        <v>2393449.5740456693</v>
      </c>
      <c r="M40" s="353">
        <f>+'Execution for 2013'!H33</f>
        <v>2115156.0099999998</v>
      </c>
      <c r="N40" s="687">
        <f t="shared" si="6"/>
        <v>-278293.56404566951</v>
      </c>
      <c r="O40" s="461">
        <f t="shared" si="0"/>
        <v>88.372699928026165</v>
      </c>
      <c r="P40" s="353">
        <f>+'Execution for 2012_int'!H33</f>
        <v>1109363.0499999998</v>
      </c>
      <c r="Q40" s="687">
        <f t="shared" si="7"/>
        <v>1005792.96</v>
      </c>
      <c r="R40" s="461">
        <f t="shared" si="1"/>
        <v>190.66400399760929</v>
      </c>
      <c r="S40" s="441"/>
      <c r="T40" s="441"/>
      <c r="U40" s="441"/>
      <c r="V40" s="72"/>
      <c r="W40" s="510"/>
      <c r="X40" s="510"/>
      <c r="Y40" s="511"/>
      <c r="Z40" s="510"/>
      <c r="AA40" s="511"/>
      <c r="AB40" s="510"/>
      <c r="AC40" s="510"/>
      <c r="AD40" s="511"/>
      <c r="AE40" s="510"/>
      <c r="AF40" s="511"/>
      <c r="AG40" s="69"/>
      <c r="AH40" s="69"/>
      <c r="AI40" s="69"/>
      <c r="AJ40" s="69"/>
      <c r="AK40" s="69"/>
    </row>
    <row r="41" spans="1:37" ht="15" hidden="1" customHeight="1">
      <c r="A41" s="69"/>
      <c r="B41" s="69"/>
      <c r="C41" s="69"/>
      <c r="D41" s="304" t="str">
        <f>IF(MasterSheet!$A$1=1,MasterSheet!C352,MasterSheet!B352)</f>
        <v>Administrativne takse</v>
      </c>
      <c r="E41" s="357">
        <f>SUM('Monthly plan for 2013'!E34:H34)</f>
        <v>2562515.1074012108</v>
      </c>
      <c r="F41" s="442">
        <f>'Execution for 2013'!Q34</f>
        <v>2011125.23</v>
      </c>
      <c r="G41" s="688">
        <f t="shared" si="2"/>
        <v>-551389.87740121083</v>
      </c>
      <c r="H41" s="457">
        <f t="shared" si="3"/>
        <v>78.482473105869559</v>
      </c>
      <c r="I41" s="357">
        <f>SUM('Execution for 2012_int'!E34:H34)</f>
        <v>2537611.06</v>
      </c>
      <c r="J41" s="688">
        <f t="shared" si="4"/>
        <v>-526485.83000000007</v>
      </c>
      <c r="K41" s="457">
        <f t="shared" si="5"/>
        <v>79.25269800802333</v>
      </c>
      <c r="L41" s="357">
        <f>+'Monthly plan for 2013'!H34</f>
        <v>724733.04432771762</v>
      </c>
      <c r="M41" s="357">
        <f>+'Execution for 2013'!H34</f>
        <v>685517.92</v>
      </c>
      <c r="N41" s="688">
        <f t="shared" si="6"/>
        <v>-39215.124327717582</v>
      </c>
      <c r="O41" s="462">
        <f t="shared" si="0"/>
        <v>94.589024933436747</v>
      </c>
      <c r="P41" s="357">
        <f>+'Execution for 2012_int'!H34</f>
        <v>742069.25</v>
      </c>
      <c r="Q41" s="688">
        <f t="shared" si="7"/>
        <v>-56551.329999999958</v>
      </c>
      <c r="R41" s="462">
        <f t="shared" si="1"/>
        <v>92.379238191044848</v>
      </c>
      <c r="S41" s="442"/>
      <c r="T41" s="442"/>
      <c r="U41" s="442"/>
      <c r="V41" s="72"/>
      <c r="W41" s="510"/>
      <c r="X41" s="510"/>
      <c r="Y41" s="511"/>
      <c r="Z41" s="510"/>
      <c r="AA41" s="511"/>
      <c r="AB41" s="510"/>
      <c r="AC41" s="510"/>
      <c r="AD41" s="511"/>
      <c r="AE41" s="510"/>
      <c r="AF41" s="511"/>
      <c r="AG41" s="69"/>
      <c r="AH41" s="69"/>
      <c r="AI41" s="69"/>
      <c r="AJ41" s="69"/>
      <c r="AK41" s="69"/>
    </row>
    <row r="42" spans="1:37" ht="15" hidden="1" customHeight="1">
      <c r="A42" s="69"/>
      <c r="B42" s="69"/>
      <c r="C42" s="69"/>
      <c r="D42" s="304" t="str">
        <f>IF(MasterSheet!$A$1=1,MasterSheet!C353,MasterSheet!B353)</f>
        <v>Sudske takse</v>
      </c>
      <c r="E42" s="357">
        <f>SUM('Monthly plan for 2013'!E35:H35)</f>
        <v>1182007.9658343839</v>
      </c>
      <c r="F42" s="442">
        <f>'Execution for 2013'!Q35</f>
        <v>1188212.3500000001</v>
      </c>
      <c r="G42" s="688">
        <f t="shared" si="2"/>
        <v>6204.3841656162404</v>
      </c>
      <c r="H42" s="457">
        <f t="shared" si="3"/>
        <v>100.52490206030352</v>
      </c>
      <c r="I42" s="357">
        <f>SUM('Execution for 2012_int'!E35:H35)</f>
        <v>1159285.68</v>
      </c>
      <c r="J42" s="688">
        <f t="shared" si="4"/>
        <v>28926.670000000158</v>
      </c>
      <c r="K42" s="457">
        <f t="shared" si="5"/>
        <v>102.49521498445493</v>
      </c>
      <c r="L42" s="357">
        <f>+'Monthly plan for 2013'!H35</f>
        <v>345774.20752005593</v>
      </c>
      <c r="M42" s="357">
        <f>+'Execution for 2013'!H35</f>
        <v>340962.4</v>
      </c>
      <c r="N42" s="688">
        <f t="shared" si="6"/>
        <v>-4811.8075200559106</v>
      </c>
      <c r="O42" s="462">
        <f t="shared" si="0"/>
        <v>98.608396052855724</v>
      </c>
      <c r="P42" s="357">
        <f>+'Execution for 2012_int'!H35</f>
        <v>339127.23</v>
      </c>
      <c r="Q42" s="688">
        <f t="shared" si="7"/>
        <v>1835.1700000000419</v>
      </c>
      <c r="R42" s="462">
        <f t="shared" si="1"/>
        <v>100.54114498561499</v>
      </c>
      <c r="S42" s="442"/>
      <c r="T42" s="442"/>
      <c r="U42" s="442"/>
      <c r="V42" s="72"/>
      <c r="W42" s="509"/>
      <c r="X42" s="509"/>
      <c r="Y42" s="508"/>
      <c r="Z42" s="509"/>
      <c r="AA42" s="508"/>
      <c r="AB42" s="509"/>
      <c r="AC42" s="509"/>
      <c r="AD42" s="508"/>
      <c r="AE42" s="509"/>
      <c r="AF42" s="508"/>
      <c r="AG42" s="69"/>
      <c r="AH42" s="69"/>
      <c r="AI42" s="69"/>
      <c r="AJ42" s="69"/>
      <c r="AK42" s="69"/>
    </row>
    <row r="43" spans="1:37" ht="15" hidden="1" customHeight="1">
      <c r="A43" s="69"/>
      <c r="B43" s="69"/>
      <c r="C43" s="69"/>
      <c r="D43" s="304" t="str">
        <f>IF(MasterSheet!$A$1=1,MasterSheet!C354,MasterSheet!B354)</f>
        <v>Boravišne takse</v>
      </c>
      <c r="E43" s="357">
        <f>SUM('Monthly plan for 2013'!E36:H36)</f>
        <v>36211.959889565769</v>
      </c>
      <c r="F43" s="442">
        <f>'Execution for 2013'!Q36</f>
        <v>61461.17</v>
      </c>
      <c r="G43" s="688">
        <f t="shared" si="2"/>
        <v>25249.210110434229</v>
      </c>
      <c r="H43" s="457">
        <f t="shared" si="3"/>
        <v>169.72616281315837</v>
      </c>
      <c r="I43" s="357">
        <f>SUM('Execution for 2012_int'!E36:H36)</f>
        <v>35461.93</v>
      </c>
      <c r="J43" s="688">
        <f t="shared" si="4"/>
        <v>25999.239999999998</v>
      </c>
      <c r="K43" s="457">
        <f t="shared" si="5"/>
        <v>173.31591935351517</v>
      </c>
      <c r="L43" s="357">
        <f>+'Monthly plan for 2013'!H36</f>
        <v>10033.975862815605</v>
      </c>
      <c r="M43" s="357">
        <f>+'Execution for 2013'!H36</f>
        <v>30237.24</v>
      </c>
      <c r="N43" s="688">
        <f t="shared" si="6"/>
        <v>20203.264137184397</v>
      </c>
      <c r="O43" s="462">
        <f t="shared" si="0"/>
        <v>301.34854232662286</v>
      </c>
      <c r="P43" s="357">
        <f>+'Execution for 2012_int'!H36</f>
        <v>9826.15</v>
      </c>
      <c r="Q43" s="688">
        <f t="shared" si="7"/>
        <v>20411.090000000004</v>
      </c>
      <c r="R43" s="462">
        <f t="shared" si="1"/>
        <v>307.72214957027933</v>
      </c>
      <c r="S43" s="442"/>
      <c r="T43" s="442"/>
      <c r="U43" s="442"/>
      <c r="V43" s="72"/>
      <c r="W43" s="510"/>
      <c r="X43" s="510"/>
      <c r="Y43" s="511"/>
      <c r="Z43" s="510"/>
      <c r="AA43" s="511"/>
      <c r="AB43" s="510"/>
      <c r="AC43" s="510"/>
      <c r="AD43" s="511"/>
      <c r="AE43" s="510"/>
      <c r="AF43" s="511"/>
      <c r="AG43" s="69"/>
      <c r="AH43" s="69"/>
      <c r="AI43" s="69"/>
      <c r="AJ43" s="69"/>
      <c r="AK43" s="69"/>
    </row>
    <row r="44" spans="1:37" ht="15" hidden="1" customHeight="1">
      <c r="A44" s="69"/>
      <c r="B44" s="69"/>
      <c r="C44" s="69"/>
      <c r="D44" s="304" t="str">
        <f>IF(MasterSheet!$A$1=1,MasterSheet!C355,MasterSheet!B355)</f>
        <v>Ostale takse</v>
      </c>
      <c r="E44" s="357">
        <f>SUM('Monthly plan for 2013'!E37:H37)</f>
        <v>4886184.670381071</v>
      </c>
      <c r="F44" s="442">
        <f>'Execution for 2013'!Q37</f>
        <v>3844903.7700000005</v>
      </c>
      <c r="G44" s="688">
        <f t="shared" si="2"/>
        <v>-1041280.9003810706</v>
      </c>
      <c r="H44" s="457">
        <f t="shared" si="3"/>
        <v>78.689284776871489</v>
      </c>
      <c r="I44" s="357">
        <f>SUM('Execution for 2012_int'!E37:H37)</f>
        <v>88102.47</v>
      </c>
      <c r="J44" s="688">
        <f t="shared" si="4"/>
        <v>3756801.3000000003</v>
      </c>
      <c r="K44" s="457">
        <f t="shared" si="5"/>
        <v>4364.1271010903556</v>
      </c>
      <c r="L44" s="357">
        <f>+'Monthly plan for 2013'!H37</f>
        <v>1312908.34633508</v>
      </c>
      <c r="M44" s="357">
        <f>+'Execution for 2013'!H37</f>
        <v>1058438.45</v>
      </c>
      <c r="N44" s="688">
        <f t="shared" si="6"/>
        <v>-254469.89633508003</v>
      </c>
      <c r="O44" s="462">
        <f t="shared" si="0"/>
        <v>80.61784761705411</v>
      </c>
      <c r="P44" s="357">
        <f>+'Execution for 2012_int'!H37</f>
        <v>18340.419999999998</v>
      </c>
      <c r="Q44" s="688">
        <f t="shared" si="7"/>
        <v>1040098.0299999999</v>
      </c>
      <c r="R44" s="462">
        <f t="shared" si="1"/>
        <v>5771.0698555431118</v>
      </c>
      <c r="S44" s="442"/>
      <c r="T44" s="442"/>
      <c r="U44" s="442"/>
      <c r="V44" s="72"/>
      <c r="W44" s="510"/>
      <c r="X44" s="510"/>
      <c r="Y44" s="511"/>
      <c r="Z44" s="510"/>
      <c r="AA44" s="511"/>
      <c r="AB44" s="510"/>
      <c r="AC44" s="510"/>
      <c r="AD44" s="511"/>
      <c r="AE44" s="510"/>
      <c r="AF44" s="511"/>
      <c r="AG44" s="69"/>
      <c r="AH44" s="69"/>
      <c r="AI44" s="69"/>
      <c r="AJ44" s="69"/>
      <c r="AK44" s="69"/>
    </row>
    <row r="45" spans="1:37" ht="15" customHeight="1">
      <c r="A45" s="69"/>
      <c r="B45" s="69"/>
      <c r="C45" s="69"/>
      <c r="D45" s="305" t="str">
        <f>IF(MasterSheet!$A$1=1,MasterSheet!C356,MasterSheet!B356)</f>
        <v>Naknade</v>
      </c>
      <c r="E45" s="353">
        <f>SUM('Monthly plan for 2013'!E38:H38)</f>
        <v>4185406.240184634</v>
      </c>
      <c r="F45" s="441">
        <f>'Execution for 2013'!Q38</f>
        <v>4443270.4000000004</v>
      </c>
      <c r="G45" s="687">
        <f t="shared" si="2"/>
        <v>257864.15981536638</v>
      </c>
      <c r="H45" s="456">
        <f t="shared" si="3"/>
        <v>106.16103061489177</v>
      </c>
      <c r="I45" s="353">
        <f>SUM('Execution for 2012_int'!E38:H38)</f>
        <v>3678012.5300000003</v>
      </c>
      <c r="J45" s="687">
        <f t="shared" si="4"/>
        <v>765257.87000000011</v>
      </c>
      <c r="K45" s="456">
        <f t="shared" si="5"/>
        <v>120.80628773714372</v>
      </c>
      <c r="L45" s="353">
        <f>+'Monthly plan for 2013'!H38</f>
        <v>1546322.5460752659</v>
      </c>
      <c r="M45" s="353">
        <f>+'Execution for 2013'!H38</f>
        <v>988260.99</v>
      </c>
      <c r="N45" s="687">
        <f t="shared" si="6"/>
        <v>-558061.55607526586</v>
      </c>
      <c r="O45" s="461">
        <f t="shared" si="0"/>
        <v>63.910404236704267</v>
      </c>
      <c r="P45" s="353">
        <f>+'Execution for 2012_int'!H38</f>
        <v>1304057.26</v>
      </c>
      <c r="Q45" s="687">
        <f t="shared" si="7"/>
        <v>-315796.27</v>
      </c>
      <c r="R45" s="461">
        <f t="shared" si="1"/>
        <v>75.783558001126423</v>
      </c>
      <c r="S45" s="441"/>
      <c r="T45" s="441"/>
      <c r="U45" s="441"/>
      <c r="V45" s="72"/>
      <c r="W45" s="510"/>
      <c r="X45" s="510"/>
      <c r="Y45" s="511"/>
      <c r="Z45" s="510"/>
      <c r="AA45" s="511"/>
      <c r="AB45" s="510"/>
      <c r="AC45" s="510"/>
      <c r="AD45" s="511"/>
      <c r="AE45" s="510"/>
      <c r="AF45" s="511"/>
      <c r="AG45" s="69"/>
      <c r="AH45" s="69"/>
      <c r="AI45" s="69"/>
      <c r="AJ45" s="69"/>
      <c r="AK45" s="69"/>
    </row>
    <row r="46" spans="1:37" ht="15" hidden="1" customHeight="1">
      <c r="A46" s="69"/>
      <c r="B46" s="69"/>
      <c r="C46" s="69"/>
      <c r="D46" s="304" t="str">
        <f>IF(MasterSheet!$A$1=1,MasterSheet!C357,MasterSheet!B357)</f>
        <v>Nakn. za koriš. dob. od opš. int.</v>
      </c>
      <c r="E46" s="357">
        <f>SUM('Monthly plan for 2013'!E39:H39)</f>
        <v>148856.47076203694</v>
      </c>
      <c r="F46" s="442">
        <f>'Execution for 2013'!Q39</f>
        <v>89383.799999999988</v>
      </c>
      <c r="G46" s="688">
        <f t="shared" si="2"/>
        <v>-59472.670762036956</v>
      </c>
      <c r="H46" s="457">
        <f t="shared" si="3"/>
        <v>60.0469697705581</v>
      </c>
      <c r="I46" s="357">
        <f>SUM('Execution for 2012_int'!E39:H39)</f>
        <v>109392.84</v>
      </c>
      <c r="J46" s="688">
        <f t="shared" si="4"/>
        <v>-20009.040000000008</v>
      </c>
      <c r="K46" s="457">
        <f t="shared" si="5"/>
        <v>81.709003989657816</v>
      </c>
      <c r="L46" s="357">
        <f>+'Monthly plan for 2013'!H39</f>
        <v>27429.389117970448</v>
      </c>
      <c r="M46" s="357">
        <f>+'Execution for 2013'!H39</f>
        <v>48395.81</v>
      </c>
      <c r="N46" s="688">
        <f t="shared" si="6"/>
        <v>20966.42088202955</v>
      </c>
      <c r="O46" s="462">
        <f t="shared" si="0"/>
        <v>176.43779739991851</v>
      </c>
      <c r="P46" s="357">
        <f>+'Execution for 2012_int'!H39</f>
        <v>20157.53</v>
      </c>
      <c r="Q46" s="688">
        <f t="shared" si="7"/>
        <v>28238.28</v>
      </c>
      <c r="R46" s="462">
        <f t="shared" si="1"/>
        <v>240.08799689247641</v>
      </c>
      <c r="S46" s="442"/>
      <c r="T46" s="442"/>
      <c r="U46" s="442"/>
      <c r="V46" s="72"/>
      <c r="W46" s="510"/>
      <c r="X46" s="510"/>
      <c r="Y46" s="511"/>
      <c r="Z46" s="510"/>
      <c r="AA46" s="511"/>
      <c r="AB46" s="510"/>
      <c r="AC46" s="510"/>
      <c r="AD46" s="511"/>
      <c r="AE46" s="510"/>
      <c r="AF46" s="511"/>
      <c r="AG46" s="69"/>
      <c r="AH46" s="69"/>
      <c r="AI46" s="69"/>
      <c r="AJ46" s="69"/>
      <c r="AK46" s="69"/>
    </row>
    <row r="47" spans="1:37" ht="15" hidden="1" customHeight="1">
      <c r="A47" s="69"/>
      <c r="B47" s="69"/>
      <c r="C47" s="69"/>
      <c r="D47" s="304" t="str">
        <f>IF(MasterSheet!$A$1=1,MasterSheet!C358,MasterSheet!B358)</f>
        <v>Naknada za kor. prirodnih dobara</v>
      </c>
      <c r="E47" s="357">
        <f>SUM('Monthly plan for 2013'!E40:H40)</f>
        <v>256382.84485115772</v>
      </c>
      <c r="F47" s="442">
        <f>'Execution for 2013'!Q40</f>
        <v>452903.02</v>
      </c>
      <c r="G47" s="688">
        <f t="shared" si="2"/>
        <v>196520.1751488423</v>
      </c>
      <c r="H47" s="457">
        <f t="shared" si="3"/>
        <v>176.65106269607526</v>
      </c>
      <c r="I47" s="357">
        <f>SUM('Execution for 2012_int'!E40:H40)</f>
        <v>280065.18000000005</v>
      </c>
      <c r="J47" s="688">
        <f t="shared" si="4"/>
        <v>172837.83999999997</v>
      </c>
      <c r="K47" s="457">
        <f t="shared" si="5"/>
        <v>161.7134339941866</v>
      </c>
      <c r="L47" s="357">
        <f>+'Monthly plan for 2013'!H40</f>
        <v>89073.136876231671</v>
      </c>
      <c r="M47" s="357">
        <f>+'Execution for 2013'!H40</f>
        <v>139023.51</v>
      </c>
      <c r="N47" s="688">
        <f t="shared" si="6"/>
        <v>49950.373123768339</v>
      </c>
      <c r="O47" s="462">
        <f t="shared" si="0"/>
        <v>156.07793199556343</v>
      </c>
      <c r="P47" s="357">
        <f>+'Execution for 2012_int'!H40</f>
        <v>97300.91</v>
      </c>
      <c r="Q47" s="688">
        <f t="shared" si="7"/>
        <v>41722.600000000006</v>
      </c>
      <c r="R47" s="462">
        <f t="shared" si="1"/>
        <v>142.87996895404166</v>
      </c>
      <c r="S47" s="442"/>
      <c r="T47" s="442"/>
      <c r="U47" s="442"/>
      <c r="V47" s="72"/>
      <c r="W47" s="509"/>
      <c r="X47" s="509"/>
      <c r="Y47" s="508"/>
      <c r="Z47" s="509"/>
      <c r="AA47" s="508"/>
      <c r="AB47" s="509"/>
      <c r="AC47" s="509"/>
      <c r="AD47" s="508"/>
      <c r="AE47" s="509"/>
      <c r="AF47" s="508"/>
      <c r="AG47" s="69"/>
      <c r="AH47" s="69"/>
      <c r="AI47" s="69"/>
      <c r="AJ47" s="69"/>
      <c r="AK47" s="69"/>
    </row>
    <row r="48" spans="1:37" ht="15" hidden="1" customHeight="1">
      <c r="A48" s="69"/>
      <c r="B48" s="69"/>
      <c r="C48" s="69"/>
      <c r="D48" s="304" t="str">
        <f>IF(MasterSheet!$A$1=1,MasterSheet!C359,MasterSheet!B359)</f>
        <v>Ekološke naknade</v>
      </c>
      <c r="E48" s="357">
        <f>SUM('Monthly plan for 2013'!E41:H41)</f>
        <v>334571.62112309481</v>
      </c>
      <c r="F48" s="442">
        <f>'Execution for 2013'!Q41</f>
        <v>193385.91</v>
      </c>
      <c r="G48" s="688">
        <f t="shared" si="2"/>
        <v>-141185.71112309481</v>
      </c>
      <c r="H48" s="457">
        <f t="shared" si="3"/>
        <v>57.801049996661227</v>
      </c>
      <c r="I48" s="357">
        <f>SUM('Execution for 2012_int'!E41:H41)</f>
        <v>241579.19</v>
      </c>
      <c r="J48" s="688">
        <f t="shared" si="4"/>
        <v>-48193.279999999999</v>
      </c>
      <c r="K48" s="457">
        <f t="shared" si="5"/>
        <v>80.050732018763711</v>
      </c>
      <c r="L48" s="357">
        <f>+'Monthly plan for 2013'!H41</f>
        <v>71796.626625634046</v>
      </c>
      <c r="M48" s="357">
        <f>+'Execution for 2013'!H41</f>
        <v>130839.86</v>
      </c>
      <c r="N48" s="688">
        <f t="shared" si="6"/>
        <v>59043.233374365955</v>
      </c>
      <c r="O48" s="462">
        <f t="shared" si="0"/>
        <v>182.23677928801928</v>
      </c>
      <c r="P48" s="357">
        <f>+'Execution for 2012_int'!H41</f>
        <v>51841.13</v>
      </c>
      <c r="Q48" s="688">
        <f t="shared" si="7"/>
        <v>78998.73000000001</v>
      </c>
      <c r="R48" s="462">
        <f t="shared" si="1"/>
        <v>252.38620377295015</v>
      </c>
      <c r="S48" s="442"/>
      <c r="T48" s="442"/>
      <c r="U48" s="442"/>
      <c r="V48" s="72"/>
      <c r="W48" s="510"/>
      <c r="X48" s="510"/>
      <c r="Y48" s="511"/>
      <c r="Z48" s="510"/>
      <c r="AA48" s="511"/>
      <c r="AB48" s="510"/>
      <c r="AC48" s="510"/>
      <c r="AD48" s="511"/>
      <c r="AE48" s="510"/>
      <c r="AF48" s="511"/>
      <c r="AG48" s="69"/>
      <c r="AH48" s="69"/>
      <c r="AI48" s="69"/>
      <c r="AJ48" s="69"/>
      <c r="AK48" s="69"/>
    </row>
    <row r="49" spans="1:37" ht="13.5" hidden="1">
      <c r="A49" s="69"/>
      <c r="B49" s="69"/>
      <c r="C49" s="69"/>
      <c r="D49" s="304" t="str">
        <f>IF(MasterSheet!$A$1=1,MasterSheet!C360,MasterSheet!B360)</f>
        <v>Naknade za priređ.  igara na sreću</v>
      </c>
      <c r="E49" s="357">
        <f>SUM('Monthly plan for 2013'!E42:H42)</f>
        <v>916598.65281801601</v>
      </c>
      <c r="F49" s="442">
        <f>'Execution for 2013'!Q42</f>
        <v>1092760.9099999999</v>
      </c>
      <c r="G49" s="688">
        <f t="shared" si="2"/>
        <v>176162.25718198391</v>
      </c>
      <c r="H49" s="457">
        <f t="shared" si="3"/>
        <v>119.21912678361306</v>
      </c>
      <c r="I49" s="357">
        <f>SUM('Execution for 2012_int'!E42:H42)</f>
        <v>1053165.42</v>
      </c>
      <c r="J49" s="688">
        <f t="shared" si="4"/>
        <v>39595.489999999991</v>
      </c>
      <c r="K49" s="457">
        <f t="shared" si="5"/>
        <v>103.7596648397362</v>
      </c>
      <c r="L49" s="357">
        <f>+'Monthly plan for 2013'!H42</f>
        <v>221192.91748194481</v>
      </c>
      <c r="M49" s="357">
        <f>+'Execution for 2013'!H42</f>
        <v>296413.03999999998</v>
      </c>
      <c r="N49" s="688">
        <f t="shared" si="6"/>
        <v>75220.12251805517</v>
      </c>
      <c r="O49" s="462">
        <f t="shared" si="0"/>
        <v>134.00656918601163</v>
      </c>
      <c r="P49" s="357">
        <f>+'Execution for 2012_int'!H42</f>
        <v>254149.11</v>
      </c>
      <c r="Q49" s="688">
        <f t="shared" si="7"/>
        <v>42263.929999999993</v>
      </c>
      <c r="R49" s="462">
        <f t="shared" si="1"/>
        <v>116.62958017047551</v>
      </c>
      <c r="S49" s="442"/>
      <c r="T49" s="442"/>
      <c r="U49" s="442"/>
      <c r="V49" s="72"/>
      <c r="W49" s="510"/>
      <c r="X49" s="510"/>
      <c r="Y49" s="511"/>
      <c r="Z49" s="510"/>
      <c r="AA49" s="511"/>
      <c r="AB49" s="510"/>
      <c r="AC49" s="510"/>
      <c r="AD49" s="511"/>
      <c r="AE49" s="510"/>
      <c r="AF49" s="511"/>
      <c r="AG49" s="69"/>
      <c r="AH49" s="69"/>
      <c r="AI49" s="69"/>
      <c r="AJ49" s="69"/>
      <c r="AK49" s="69"/>
    </row>
    <row r="50" spans="1:37" ht="13.5" hidden="1">
      <c r="A50" s="69"/>
      <c r="B50" s="69"/>
      <c r="C50" s="69"/>
      <c r="D50" s="304" t="str">
        <f>IF(MasterSheet!$A$1=1,MasterSheet!C361,MasterSheet!B361)</f>
        <v>Naknade za puteve</v>
      </c>
      <c r="E50" s="357">
        <f>SUM('Monthly plan for 2013'!E43:H43)</f>
        <v>1069385.6927832714</v>
      </c>
      <c r="F50" s="442">
        <f>'Execution for 2013'!Q43</f>
        <v>889281.2</v>
      </c>
      <c r="G50" s="688">
        <f t="shared" si="2"/>
        <v>-180104.49278327147</v>
      </c>
      <c r="H50" s="457">
        <f>+F50/E50*100</f>
        <v>83.15813517997266</v>
      </c>
      <c r="I50" s="357">
        <f>SUM('Execution for 2012_int'!E43:H43)</f>
        <v>885309.72000000009</v>
      </c>
      <c r="J50" s="688">
        <f t="shared" si="4"/>
        <v>3971.479999999865</v>
      </c>
      <c r="K50" s="457">
        <f t="shared" si="5"/>
        <v>100.4485978082337</v>
      </c>
      <c r="L50" s="357">
        <f>+'Monthly plan for 2013'!H43</f>
        <v>252033.27327615619</v>
      </c>
      <c r="M50" s="357">
        <f>+'Execution for 2013'!H43</f>
        <v>274371.25</v>
      </c>
      <c r="N50" s="688">
        <f t="shared" si="6"/>
        <v>22337.976723843807</v>
      </c>
      <c r="O50" s="462">
        <f t="shared" si="0"/>
        <v>108.86310622144235</v>
      </c>
      <c r="P50" s="357">
        <f>+'Execution for 2012_int'!H43</f>
        <v>208650.17</v>
      </c>
      <c r="Q50" s="688">
        <f t="shared" si="7"/>
        <v>65721.079999999987</v>
      </c>
      <c r="R50" s="462">
        <f t="shared" si="1"/>
        <v>131.49821541003297</v>
      </c>
      <c r="S50" s="442"/>
      <c r="T50" s="442"/>
      <c r="U50" s="442"/>
      <c r="V50" s="72"/>
      <c r="W50" s="510"/>
      <c r="X50" s="510"/>
      <c r="Y50" s="511"/>
      <c r="Z50" s="510"/>
      <c r="AA50" s="511"/>
      <c r="AB50" s="510"/>
      <c r="AC50" s="510"/>
      <c r="AD50" s="511"/>
      <c r="AE50" s="510"/>
      <c r="AF50" s="511"/>
      <c r="AG50" s="69"/>
      <c r="AH50" s="69"/>
      <c r="AI50" s="69"/>
      <c r="AJ50" s="69"/>
      <c r="AK50" s="69"/>
    </row>
    <row r="51" spans="1:37" ht="13.5" hidden="1">
      <c r="A51" s="69"/>
      <c r="B51" s="69"/>
      <c r="C51" s="69"/>
      <c r="D51" s="304" t="str">
        <f>IF(MasterSheet!$A$1=1,MasterSheet!C362,MasterSheet!B362)</f>
        <v>Ostale naknade</v>
      </c>
      <c r="E51" s="357">
        <f>SUM('Monthly plan for 2013'!E44:H44)</f>
        <v>1459610.9578470569</v>
      </c>
      <c r="F51" s="442">
        <f>'Execution for 2013'!Q44</f>
        <v>1725555.56</v>
      </c>
      <c r="G51" s="688">
        <f t="shared" si="2"/>
        <v>265944.60215294315</v>
      </c>
      <c r="H51" s="457">
        <f t="shared" si="3"/>
        <v>118.22023880563452</v>
      </c>
      <c r="I51" s="357">
        <f>SUM('Execution for 2012_int'!E44:H44)</f>
        <v>1108500.1800000002</v>
      </c>
      <c r="J51" s="688">
        <f t="shared" si="4"/>
        <v>617055.37999999989</v>
      </c>
      <c r="K51" s="457">
        <f t="shared" si="5"/>
        <v>155.6657897881442</v>
      </c>
      <c r="L51" s="357">
        <f>+'Monthly plan for 2013'!H44</f>
        <v>884797.20269732864</v>
      </c>
      <c r="M51" s="357">
        <f>+'Execution for 2013'!H44</f>
        <v>99217.52</v>
      </c>
      <c r="N51" s="688">
        <f t="shared" si="6"/>
        <v>-785579.68269732862</v>
      </c>
      <c r="O51" s="462">
        <f t="shared" si="0"/>
        <v>11.21358879724446</v>
      </c>
      <c r="P51" s="357">
        <f>+'Execution for 2012_int'!H44</f>
        <v>671958.41</v>
      </c>
      <c r="Q51" s="688">
        <f t="shared" si="7"/>
        <v>-572740.89</v>
      </c>
      <c r="R51" s="462">
        <f t="shared" si="1"/>
        <v>14.765425735202866</v>
      </c>
      <c r="S51" s="442"/>
      <c r="T51" s="442"/>
      <c r="U51" s="442"/>
      <c r="V51" s="72"/>
      <c r="W51" s="510"/>
      <c r="X51" s="510"/>
      <c r="Y51" s="511"/>
      <c r="Z51" s="510"/>
      <c r="AA51" s="511"/>
      <c r="AB51" s="510"/>
      <c r="AC51" s="510"/>
      <c r="AD51" s="511"/>
      <c r="AE51" s="510"/>
      <c r="AF51" s="511"/>
      <c r="AG51" s="69"/>
      <c r="AH51" s="69"/>
      <c r="AI51" s="69"/>
      <c r="AJ51" s="69"/>
      <c r="AK51" s="69"/>
    </row>
    <row r="52" spans="1:37">
      <c r="A52" s="69"/>
      <c r="B52" s="69"/>
      <c r="C52" s="69"/>
      <c r="D52" s="305" t="str">
        <f>IF(MasterSheet!$A$1=1,MasterSheet!C363,MasterSheet!B363)</f>
        <v>Ostali prihodi</v>
      </c>
      <c r="E52" s="353">
        <f>SUM('Monthly plan for 2013'!E45:H45)</f>
        <v>6660103.3409288507</v>
      </c>
      <c r="F52" s="441">
        <f>'Execution for 2013'!Q45</f>
        <v>7236095.3599999994</v>
      </c>
      <c r="G52" s="687">
        <f t="shared" si="2"/>
        <v>575992.01907114871</v>
      </c>
      <c r="H52" s="456">
        <f t="shared" si="3"/>
        <v>108.64839462071798</v>
      </c>
      <c r="I52" s="353">
        <f>SUM('Execution for 2012_int'!E45:H45)</f>
        <v>7148645.8099999996</v>
      </c>
      <c r="J52" s="687">
        <f t="shared" si="4"/>
        <v>87449.549999999814</v>
      </c>
      <c r="K52" s="456">
        <f t="shared" si="5"/>
        <v>101.22330231940811</v>
      </c>
      <c r="L52" s="353">
        <f>+'Monthly plan for 2013'!H45</f>
        <v>1637829.2535735941</v>
      </c>
      <c r="M52" s="353">
        <f>+'Execution for 2013'!H45</f>
        <v>2236525.4300000002</v>
      </c>
      <c r="N52" s="687">
        <f t="shared" si="6"/>
        <v>598696.17642640602</v>
      </c>
      <c r="O52" s="461">
        <f t="shared" si="0"/>
        <v>136.55424856529493</v>
      </c>
      <c r="P52" s="353">
        <f>+'Execution for 2012_int'!H45</f>
        <v>1782955.79</v>
      </c>
      <c r="Q52" s="687">
        <f t="shared" si="7"/>
        <v>453569.64000000013</v>
      </c>
      <c r="R52" s="461">
        <f t="shared" si="1"/>
        <v>125.439197233264</v>
      </c>
      <c r="S52" s="441"/>
      <c r="T52" s="441"/>
      <c r="U52" s="441"/>
      <c r="V52" s="69"/>
      <c r="W52" s="509"/>
      <c r="X52" s="509"/>
      <c r="Y52" s="508"/>
      <c r="Z52" s="509"/>
      <c r="AA52" s="508"/>
      <c r="AB52" s="509"/>
      <c r="AC52" s="509"/>
      <c r="AD52" s="508"/>
      <c r="AE52" s="509"/>
      <c r="AF52" s="508"/>
      <c r="AG52" s="69"/>
      <c r="AH52" s="69"/>
      <c r="AI52" s="69"/>
      <c r="AJ52" s="69"/>
      <c r="AK52" s="69"/>
    </row>
    <row r="53" spans="1:37" ht="13.5" hidden="1">
      <c r="A53" s="69"/>
      <c r="B53" s="69"/>
      <c r="C53" s="69"/>
      <c r="D53" s="304" t="str">
        <f>IF(MasterSheet!$A$1=1,MasterSheet!C364,MasterSheet!B364)</f>
        <v>Prihodi od kapitala</v>
      </c>
      <c r="E53" s="357">
        <f>SUM('Monthly plan for 2013'!E46:H46)</f>
        <v>875347.10452219087</v>
      </c>
      <c r="F53" s="442">
        <f>'Execution for 2013'!Q46</f>
        <v>565522.63</v>
      </c>
      <c r="G53" s="688">
        <f t="shared" si="2"/>
        <v>-309824.47452219087</v>
      </c>
      <c r="H53" s="457">
        <f t="shared" si="3"/>
        <v>64.605529289857088</v>
      </c>
      <c r="I53" s="357">
        <f>SUM('Execution for 2012_int'!E46:H46)</f>
        <v>1254567.49</v>
      </c>
      <c r="J53" s="688">
        <f t="shared" si="4"/>
        <v>-689044.86</v>
      </c>
      <c r="K53" s="457">
        <f t="shared" si="5"/>
        <v>45.077099040721997</v>
      </c>
      <c r="L53" s="357">
        <f>+'Monthly plan for 2013'!H46</f>
        <v>284997.00106043334</v>
      </c>
      <c r="M53" s="357">
        <f>+'Execution for 2013'!H46</f>
        <v>504242.59</v>
      </c>
      <c r="N53" s="688">
        <f t="shared" si="6"/>
        <v>219245.58893956669</v>
      </c>
      <c r="O53" s="462">
        <f t="shared" si="0"/>
        <v>176.92908631451735</v>
      </c>
      <c r="P53" s="357">
        <f>+'Execution for 2012_int'!H46</f>
        <v>408464.22</v>
      </c>
      <c r="Q53" s="688">
        <f t="shared" si="7"/>
        <v>95778.370000000054</v>
      </c>
      <c r="R53" s="462">
        <f t="shared" si="1"/>
        <v>123.44841122191805</v>
      </c>
      <c r="S53" s="442"/>
      <c r="T53" s="442"/>
      <c r="U53" s="442"/>
      <c r="V53" s="69"/>
      <c r="W53" s="510"/>
      <c r="X53" s="510"/>
      <c r="Y53" s="511"/>
      <c r="Z53" s="510"/>
      <c r="AA53" s="511"/>
      <c r="AB53" s="510"/>
      <c r="AC53" s="510"/>
      <c r="AD53" s="511"/>
      <c r="AE53" s="510"/>
      <c r="AF53" s="511"/>
      <c r="AG53" s="69"/>
      <c r="AH53" s="69"/>
      <c r="AI53" s="69"/>
      <c r="AJ53" s="69"/>
      <c r="AK53" s="69"/>
    </row>
    <row r="54" spans="1:37" ht="13.5" hidden="1">
      <c r="A54" s="69"/>
      <c r="B54" s="69"/>
      <c r="C54" s="69"/>
      <c r="D54" s="304" t="str">
        <f>IF(MasterSheet!$A$1=1,MasterSheet!C365,MasterSheet!B365)</f>
        <v>Novčane kazne i oduzete imovinske koristi</v>
      </c>
      <c r="E54" s="357">
        <f>SUM('Monthly plan for 2013'!E47:H47)</f>
        <v>2162403.6714672302</v>
      </c>
      <c r="F54" s="442">
        <f>'Execution for 2013'!Q47</f>
        <v>2870858.98</v>
      </c>
      <c r="G54" s="688">
        <f t="shared" si="2"/>
        <v>708455.30853276979</v>
      </c>
      <c r="H54" s="457">
        <f t="shared" si="3"/>
        <v>132.76239852349445</v>
      </c>
      <c r="I54" s="357">
        <f>SUM('Execution for 2012_int'!E47:H47)</f>
        <v>2229336.79</v>
      </c>
      <c r="J54" s="688">
        <f t="shared" si="4"/>
        <v>641522.18999999994</v>
      </c>
      <c r="K54" s="457">
        <f t="shared" si="5"/>
        <v>128.77636940625737</v>
      </c>
      <c r="L54" s="357">
        <f>+'Monthly plan for 2013'!H47</f>
        <v>618670.23229595972</v>
      </c>
      <c r="M54" s="357">
        <f>+'Execution for 2013'!H47</f>
        <v>784739.93</v>
      </c>
      <c r="N54" s="688">
        <f t="shared" si="6"/>
        <v>166069.69770404033</v>
      </c>
      <c r="O54" s="462">
        <f t="shared" si="0"/>
        <v>126.84300763716006</v>
      </c>
      <c r="P54" s="357">
        <f>+'Execution for 2012_int'!H47</f>
        <v>637820</v>
      </c>
      <c r="Q54" s="688">
        <f t="shared" si="7"/>
        <v>146919.93000000005</v>
      </c>
      <c r="R54" s="462">
        <f t="shared" si="1"/>
        <v>123.03470101282494</v>
      </c>
      <c r="S54" s="442"/>
      <c r="T54" s="442"/>
      <c r="U54" s="442"/>
      <c r="V54" s="390"/>
      <c r="W54" s="510"/>
      <c r="X54" s="510"/>
      <c r="Y54" s="511"/>
      <c r="Z54" s="510"/>
      <c r="AA54" s="511"/>
      <c r="AB54" s="510"/>
      <c r="AC54" s="510"/>
      <c r="AD54" s="511"/>
      <c r="AE54" s="510"/>
      <c r="AF54" s="511"/>
      <c r="AG54" s="69"/>
      <c r="AH54" s="69"/>
      <c r="AI54" s="69"/>
      <c r="AJ54" s="69"/>
      <c r="AK54" s="69"/>
    </row>
    <row r="55" spans="1:37" ht="13.5" hidden="1">
      <c r="A55" s="69"/>
      <c r="B55" s="69"/>
      <c r="C55" s="69"/>
      <c r="D55" s="304" t="str">
        <f>IF(MasterSheet!$A$1=1,MasterSheet!C366,MasterSheet!B366)</f>
        <v>Prihodi koje organi ostvaruju vršenjem svoje djel.</v>
      </c>
      <c r="E55" s="357">
        <f>SUM('Monthly plan for 2013'!E48:H48)</f>
        <v>629432.89433879009</v>
      </c>
      <c r="F55" s="442">
        <f>'Execution for 2013'!Q48</f>
        <v>576757.19999999995</v>
      </c>
      <c r="G55" s="688">
        <f t="shared" si="2"/>
        <v>-52675.694338790141</v>
      </c>
      <c r="H55" s="457">
        <f t="shared" si="3"/>
        <v>91.631245393661047</v>
      </c>
      <c r="I55" s="357">
        <f>SUM('Execution for 2012_int'!E48:H48)</f>
        <v>600928.02</v>
      </c>
      <c r="J55" s="688">
        <f t="shared" si="4"/>
        <v>-24170.820000000065</v>
      </c>
      <c r="K55" s="457">
        <f t="shared" si="5"/>
        <v>95.977751212200076</v>
      </c>
      <c r="L55" s="357">
        <f>+'Monthly plan for 2013'!H48</f>
        <v>215744.02279161251</v>
      </c>
      <c r="M55" s="357">
        <f>+'Execution for 2013'!H48</f>
        <v>166320.09</v>
      </c>
      <c r="N55" s="688">
        <f t="shared" si="6"/>
        <v>-49423.932791612518</v>
      </c>
      <c r="O55" s="462">
        <f t="shared" si="0"/>
        <v>77.091401118745623</v>
      </c>
      <c r="P55" s="357">
        <f>+'Execution for 2012_int'!H48</f>
        <v>205973.71</v>
      </c>
      <c r="Q55" s="688">
        <f t="shared" si="7"/>
        <v>-39653.619999999995</v>
      </c>
      <c r="R55" s="462">
        <f t="shared" si="1"/>
        <v>80.748212963683571</v>
      </c>
      <c r="S55" s="442"/>
      <c r="T55" s="442"/>
      <c r="U55" s="442"/>
      <c r="V55" s="390"/>
      <c r="W55" s="510"/>
      <c r="X55" s="510"/>
      <c r="Y55" s="511"/>
      <c r="Z55" s="510"/>
      <c r="AA55" s="511"/>
      <c r="AB55" s="510"/>
      <c r="AC55" s="510"/>
      <c r="AD55" s="511"/>
      <c r="AE55" s="510"/>
      <c r="AF55" s="511"/>
      <c r="AG55" s="69"/>
      <c r="AH55" s="69"/>
      <c r="AI55" s="69"/>
      <c r="AJ55" s="69"/>
      <c r="AK55" s="69"/>
    </row>
    <row r="56" spans="1:37" ht="13.5" hidden="1">
      <c r="A56" s="69"/>
      <c r="B56" s="69"/>
      <c r="C56" s="69"/>
      <c r="D56" s="304" t="str">
        <f>IF(MasterSheet!$A$1=1,MasterSheet!C367,MasterSheet!B367)</f>
        <v>Ostali prihodi</v>
      </c>
      <c r="E56" s="357">
        <f>SUM('Monthly plan for 2013'!E49:H49)</f>
        <v>2992919.6706006387</v>
      </c>
      <c r="F56" s="442">
        <f>'Execution for 2013'!Q49</f>
        <v>3222956.55</v>
      </c>
      <c r="G56" s="688">
        <f t="shared" si="2"/>
        <v>230036.87939936109</v>
      </c>
      <c r="H56" s="457">
        <f t="shared" si="3"/>
        <v>107.68603586855359</v>
      </c>
      <c r="I56" s="357">
        <f>SUM('Execution for 2012_int'!E49:H49)</f>
        <v>3063813.51</v>
      </c>
      <c r="J56" s="688">
        <f t="shared" si="4"/>
        <v>159143.04000000004</v>
      </c>
      <c r="K56" s="457">
        <f t="shared" si="5"/>
        <v>105.19427959569249</v>
      </c>
      <c r="L56" s="357">
        <f>+'Monthly plan for 2013'!H49</f>
        <v>518417.99742558866</v>
      </c>
      <c r="M56" s="357">
        <f>+'Execution for 2013'!H49</f>
        <v>781222.82</v>
      </c>
      <c r="N56" s="688">
        <f t="shared" si="6"/>
        <v>262804.82257441129</v>
      </c>
      <c r="O56" s="462">
        <f t="shared" si="0"/>
        <v>150.69361478179258</v>
      </c>
      <c r="P56" s="357">
        <f>+'Execution for 2012_int'!H49</f>
        <v>530697.86</v>
      </c>
      <c r="Q56" s="688">
        <f t="shared" si="7"/>
        <v>250524.95999999996</v>
      </c>
      <c r="R56" s="462">
        <f t="shared" si="1"/>
        <v>147.2067025105396</v>
      </c>
      <c r="S56" s="442"/>
      <c r="T56" s="442"/>
      <c r="U56" s="442"/>
      <c r="V56" s="390"/>
      <c r="W56" s="510"/>
      <c r="X56" s="510"/>
      <c r="Y56" s="511"/>
      <c r="Z56" s="510"/>
      <c r="AA56" s="511"/>
      <c r="AB56" s="510"/>
      <c r="AC56" s="510"/>
      <c r="AD56" s="511"/>
      <c r="AE56" s="510"/>
      <c r="AF56" s="511"/>
      <c r="AG56" s="69"/>
      <c r="AH56" s="69"/>
      <c r="AI56" s="69"/>
      <c r="AJ56" s="69"/>
      <c r="AK56" s="69"/>
    </row>
    <row r="57" spans="1:37" ht="27" thickBot="1">
      <c r="A57" s="69"/>
      <c r="B57" s="69"/>
      <c r="C57" s="69"/>
      <c r="D57" s="370" t="str">
        <f>IF(MasterSheet!$A$1=1,MasterSheet!C368,MasterSheet!B368)</f>
        <v>Primici od otplate kredita i sredstva prenijeta iz prethodne godine</v>
      </c>
      <c r="E57" s="372">
        <f>SUM('Monthly plan for 2013'!E50:H50)</f>
        <v>1554649.8185855681</v>
      </c>
      <c r="F57" s="440">
        <f>'Execution for 2013'!Q50</f>
        <v>914355.33000000007</v>
      </c>
      <c r="G57" s="689">
        <f t="shared" si="2"/>
        <v>-640294.48858556803</v>
      </c>
      <c r="H57" s="463">
        <f t="shared" si="3"/>
        <v>58.814230643392563</v>
      </c>
      <c r="I57" s="372">
        <f>SUM('Execution for 2012_int'!E50:H50)</f>
        <v>1354831.18</v>
      </c>
      <c r="J57" s="689">
        <f t="shared" si="4"/>
        <v>-440475.84999999986</v>
      </c>
      <c r="K57" s="463">
        <f t="shared" si="5"/>
        <v>67.488506575409644</v>
      </c>
      <c r="L57" s="372">
        <f>+'Monthly plan for 2013'!H50</f>
        <v>255274.24635764034</v>
      </c>
      <c r="M57" s="372">
        <f>+'Execution for 2013'!H50</f>
        <v>172549.45</v>
      </c>
      <c r="N57" s="689">
        <f t="shared" si="6"/>
        <v>-82724.796357640327</v>
      </c>
      <c r="O57" s="463">
        <f t="shared" si="0"/>
        <v>67.59375552450264</v>
      </c>
      <c r="P57" s="372">
        <f>+'Execution for 2012_int'!H50</f>
        <v>222463.93</v>
      </c>
      <c r="Q57" s="689">
        <f t="shared" si="7"/>
        <v>-49914.479999999981</v>
      </c>
      <c r="R57" s="463">
        <f t="shared" si="1"/>
        <v>77.562888509611426</v>
      </c>
      <c r="S57" s="390"/>
      <c r="T57" s="390"/>
      <c r="U57" s="390"/>
      <c r="V57" s="390"/>
      <c r="W57" s="510"/>
      <c r="X57" s="510"/>
      <c r="Y57" s="511"/>
      <c r="Z57" s="510"/>
      <c r="AA57" s="511"/>
      <c r="AB57" s="510"/>
      <c r="AC57" s="510"/>
      <c r="AD57" s="511"/>
      <c r="AE57" s="510"/>
      <c r="AF57" s="511"/>
      <c r="AG57" s="69"/>
      <c r="AH57" s="69"/>
      <c r="AI57" s="69"/>
      <c r="AJ57" s="69"/>
      <c r="AK57" s="69"/>
    </row>
    <row r="58" spans="1:37" ht="15" thickTop="1" thickBot="1">
      <c r="A58" s="69"/>
      <c r="B58" s="69"/>
      <c r="C58" s="69"/>
      <c r="D58" s="804" t="str">
        <f>IF(MasterSheet!$A$1=1,MasterSheet!C369,MasterSheet!B369)</f>
        <v>Izdaci</v>
      </c>
      <c r="E58" s="813">
        <f>SUM('Monthly plan for 2013'!E51:H51)</f>
        <v>418436609.00999999</v>
      </c>
      <c r="F58" s="811">
        <f>'Execution for 2013'!Q51</f>
        <v>393556577.25999999</v>
      </c>
      <c r="G58" s="801">
        <f t="shared" si="2"/>
        <v>-24880031.75</v>
      </c>
      <c r="H58" s="812">
        <f>+F58/E58*100</f>
        <v>94.054049953022783</v>
      </c>
      <c r="I58" s="811">
        <f>SUM('Execution for 2012_int'!E51:H51)</f>
        <v>418767182.52666664</v>
      </c>
      <c r="J58" s="801">
        <f t="shared" si="4"/>
        <v>-25210605.266666651</v>
      </c>
      <c r="K58" s="812">
        <f t="shared" si="5"/>
        <v>93.979803977342172</v>
      </c>
      <c r="L58" s="823">
        <f>+'Monthly plan for 2013'!H51</f>
        <v>104086368.58000001</v>
      </c>
      <c r="M58" s="824">
        <f>+'Execution for 2013'!H51</f>
        <v>115377304.07000002</v>
      </c>
      <c r="N58" s="801">
        <f t="shared" si="6"/>
        <v>11290935.49000001</v>
      </c>
      <c r="O58" s="814">
        <f t="shared" ref="O58:O79" si="8">+M58/L58*100</f>
        <v>110.84766011537992</v>
      </c>
      <c r="P58" s="813">
        <f>+'Execution for 2012_int'!H51</f>
        <v>150062681.55416667</v>
      </c>
      <c r="Q58" s="801">
        <f t="shared" si="7"/>
        <v>-34685377.484166652</v>
      </c>
      <c r="R58" s="814">
        <f t="shared" ref="R58:R84" si="9">M58/P58*100</f>
        <v>76.886073789340742</v>
      </c>
      <c r="S58" s="444"/>
      <c r="T58" s="444"/>
      <c r="U58" s="444"/>
      <c r="V58" s="390"/>
      <c r="W58" s="510"/>
      <c r="X58" s="510"/>
      <c r="Y58" s="511"/>
      <c r="Z58" s="510"/>
      <c r="AA58" s="511"/>
      <c r="AB58" s="510"/>
      <c r="AC58" s="510"/>
      <c r="AD58" s="511"/>
      <c r="AE58" s="510"/>
      <c r="AF58" s="511"/>
      <c r="AG58" s="69"/>
      <c r="AH58" s="69"/>
      <c r="AI58" s="69"/>
      <c r="AJ58" s="69"/>
      <c r="AK58" s="69"/>
    </row>
    <row r="59" spans="1:37" ht="15" thickTop="1" thickBot="1">
      <c r="A59" s="69"/>
      <c r="B59" s="69"/>
      <c r="C59" s="69"/>
      <c r="D59" s="804" t="str">
        <f>IF(MasterSheet!$A$1=1,MasterSheet!C370,MasterSheet!B370)</f>
        <v>Tekuća budžetska potrošnja</v>
      </c>
      <c r="E59" s="813">
        <f>SUM('Monthly plan for 2013'!E52:H52)</f>
        <v>396556942.33000004</v>
      </c>
      <c r="F59" s="811">
        <f>'Execution for 2013'!Q52</f>
        <v>382790520.51000005</v>
      </c>
      <c r="G59" s="801">
        <f t="shared" si="2"/>
        <v>-13766421.819999993</v>
      </c>
      <c r="H59" s="812">
        <f t="shared" si="3"/>
        <v>96.528513222057256</v>
      </c>
      <c r="I59" s="811">
        <f>SUM('Execution for 2012_int'!E52:H52)</f>
        <v>407786141.09666663</v>
      </c>
      <c r="J59" s="801">
        <f t="shared" si="4"/>
        <v>-24995620.586666584</v>
      </c>
      <c r="K59" s="812">
        <f t="shared" si="5"/>
        <v>93.870409494681354</v>
      </c>
      <c r="L59" s="823">
        <f>+'Monthly plan for 2013'!H52</f>
        <v>98616451.910000011</v>
      </c>
      <c r="M59" s="824">
        <f>+'Execution for 2013'!H52</f>
        <v>111179631.40000002</v>
      </c>
      <c r="N59" s="801">
        <f t="shared" si="6"/>
        <v>12563179.49000001</v>
      </c>
      <c r="O59" s="814">
        <f t="shared" si="8"/>
        <v>112.73943570943467</v>
      </c>
      <c r="P59" s="813">
        <f>+'Execution for 2012_int'!H52</f>
        <v>145746947.68416667</v>
      </c>
      <c r="Q59" s="801">
        <f t="shared" si="7"/>
        <v>-34567316.284166649</v>
      </c>
      <c r="R59" s="814">
        <f t="shared" si="9"/>
        <v>76.282648224596812</v>
      </c>
      <c r="S59" s="444"/>
      <c r="T59" s="444"/>
      <c r="U59" s="444"/>
      <c r="V59" s="390"/>
      <c r="W59" s="510"/>
      <c r="X59" s="510"/>
      <c r="Y59" s="511"/>
      <c r="Z59" s="510"/>
      <c r="AA59" s="511"/>
      <c r="AB59" s="510"/>
      <c r="AC59" s="510"/>
      <c r="AD59" s="511"/>
      <c r="AE59" s="510"/>
      <c r="AF59" s="511"/>
      <c r="AG59" s="69"/>
      <c r="AH59" s="69"/>
      <c r="AI59" s="69"/>
      <c r="AJ59" s="69"/>
      <c r="AK59" s="69"/>
    </row>
    <row r="60" spans="1:37" ht="13.5" thickTop="1">
      <c r="A60" s="69"/>
      <c r="B60" s="69"/>
      <c r="C60" s="69"/>
      <c r="D60" s="305" t="str">
        <f>IF(MasterSheet!$A$1=1,MasterSheet!C371,MasterSheet!B371)</f>
        <v>Tekući izdaci</v>
      </c>
      <c r="E60" s="445">
        <f>SUM('Monthly plan for 2013'!E53:H53)</f>
        <v>196636000.05000001</v>
      </c>
      <c r="F60" s="819">
        <f>'Execution for 2013'!Q53</f>
        <v>195889998.59999999</v>
      </c>
      <c r="G60" s="690">
        <f t="shared" si="2"/>
        <v>-746001.45000001788</v>
      </c>
      <c r="H60" s="459">
        <f t="shared" si="3"/>
        <v>99.62061807104989</v>
      </c>
      <c r="I60" s="819">
        <f>SUM('Execution for 2012_int'!E53:H53)</f>
        <v>213698369.32666665</v>
      </c>
      <c r="J60" s="690">
        <f t="shared" si="4"/>
        <v>-17808370.726666659</v>
      </c>
      <c r="K60" s="459">
        <f t="shared" si="5"/>
        <v>91.666585579113999</v>
      </c>
      <c r="L60" s="320">
        <f>+'Monthly plan for 2013'!H53</f>
        <v>48752882.830000006</v>
      </c>
      <c r="M60" s="389">
        <f>+'Execution for 2013'!H53</f>
        <v>67409722.900000006</v>
      </c>
      <c r="N60" s="690">
        <f t="shared" si="6"/>
        <v>18656840.07</v>
      </c>
      <c r="O60" s="464">
        <f t="shared" si="8"/>
        <v>138.26817818149524</v>
      </c>
      <c r="P60" s="390">
        <f>+'Execution for 2012_int'!H53</f>
        <v>74020266.844166666</v>
      </c>
      <c r="Q60" s="690">
        <f t="shared" si="7"/>
        <v>-6610543.9441666603</v>
      </c>
      <c r="R60" s="464">
        <f t="shared" si="9"/>
        <v>91.069278420619995</v>
      </c>
      <c r="S60" s="390"/>
      <c r="T60" s="390"/>
      <c r="U60" s="390"/>
      <c r="V60" s="69"/>
      <c r="W60" s="509"/>
      <c r="X60" s="509"/>
      <c r="Y60" s="508"/>
      <c r="Z60" s="509"/>
      <c r="AA60" s="508"/>
      <c r="AB60" s="509"/>
      <c r="AC60" s="509"/>
      <c r="AD60" s="508"/>
      <c r="AE60" s="509"/>
      <c r="AF60" s="508"/>
      <c r="AG60" s="69"/>
      <c r="AH60" s="69"/>
      <c r="AI60" s="69"/>
      <c r="AJ60" s="69"/>
      <c r="AK60" s="69"/>
    </row>
    <row r="61" spans="1:37" ht="13.5">
      <c r="A61" s="69"/>
      <c r="B61" s="69"/>
      <c r="C61" s="69"/>
      <c r="D61" s="305" t="str">
        <f>IF(MasterSheet!$A$1=1,MasterSheet!C372,MasterSheet!B372)</f>
        <v>Bruto zarade i doprinosi na teret poslodavca</v>
      </c>
      <c r="E61" s="391">
        <f>SUM('Monthly plan for 2013'!E54:H54)</f>
        <v>124042870.56999999</v>
      </c>
      <c r="F61" s="390">
        <f>'Execution for 2013'!Q54</f>
        <v>123934227.31999999</v>
      </c>
      <c r="G61" s="690">
        <f t="shared" si="2"/>
        <v>-108643.25</v>
      </c>
      <c r="H61" s="459">
        <f t="shared" si="3"/>
        <v>99.912414756687937</v>
      </c>
      <c r="I61" s="390">
        <f>SUM('Execution for 2012_int'!E54:H54)</f>
        <v>124885223.93666664</v>
      </c>
      <c r="J61" s="690">
        <f t="shared" si="4"/>
        <v>-950996.61666664481</v>
      </c>
      <c r="K61" s="459">
        <f t="shared" si="5"/>
        <v>99.238503494097159</v>
      </c>
      <c r="L61" s="320">
        <f>+'Monthly plan for 2013'!H54</f>
        <v>31010717.639999997</v>
      </c>
      <c r="M61" s="389">
        <f>+'Execution for 2013'!H54</f>
        <v>30983556.829999998</v>
      </c>
      <c r="N61" s="690">
        <f t="shared" si="6"/>
        <v>-27160.809999998659</v>
      </c>
      <c r="O61" s="464">
        <f t="shared" si="8"/>
        <v>99.912414764742607</v>
      </c>
      <c r="P61" s="390">
        <f>+'Execution for 2012_int'!H54</f>
        <v>31221305.984166659</v>
      </c>
      <c r="Q61" s="690">
        <f t="shared" si="7"/>
        <v>-237749.1541666612</v>
      </c>
      <c r="R61" s="464">
        <f t="shared" si="9"/>
        <v>99.238503494097159</v>
      </c>
      <c r="S61" s="390"/>
      <c r="T61" s="390"/>
      <c r="U61" s="390"/>
      <c r="V61" s="69"/>
      <c r="W61" s="510"/>
      <c r="X61" s="510"/>
      <c r="Y61" s="511"/>
      <c r="Z61" s="510"/>
      <c r="AA61" s="511"/>
      <c r="AB61" s="510"/>
      <c r="AC61" s="510"/>
      <c r="AD61" s="511"/>
      <c r="AE61" s="510"/>
      <c r="AF61" s="511"/>
      <c r="AG61" s="69"/>
      <c r="AH61" s="69"/>
      <c r="AI61" s="69"/>
      <c r="AJ61" s="69"/>
      <c r="AK61" s="69"/>
    </row>
    <row r="62" spans="1:37" ht="13.5" hidden="1">
      <c r="A62" s="69"/>
      <c r="B62" s="69"/>
      <c r="C62" s="69"/>
      <c r="D62" s="383" t="str">
        <f>IF(MasterSheet!$A$1=1,MasterSheet!C373,MasterSheet!B373)</f>
        <v>Neto zarade</v>
      </c>
      <c r="E62" s="358">
        <f>SUM('Monthly plan for 2013'!E55:H55)</f>
        <v>73832853.599999994</v>
      </c>
      <c r="F62" s="442">
        <f>'Execution for 2013'!Q55</f>
        <v>123934227.31999999</v>
      </c>
      <c r="G62" s="688">
        <f t="shared" si="2"/>
        <v>50101373.719999999</v>
      </c>
      <c r="H62" s="457">
        <f t="shared" si="3"/>
        <v>167.85783195030132</v>
      </c>
      <c r="I62" s="442">
        <f>SUM('Execution for 2012_int'!E55:H55)</f>
        <v>74369743.36999999</v>
      </c>
      <c r="J62" s="688">
        <f t="shared" si="4"/>
        <v>49564483.950000003</v>
      </c>
      <c r="K62" s="457">
        <f t="shared" si="5"/>
        <v>166.64603332488278</v>
      </c>
      <c r="L62" s="356">
        <f>+'Monthly plan for 2013'!H55</f>
        <v>18458213.399999999</v>
      </c>
      <c r="M62" s="378">
        <f>+'Execution for 2013'!H55</f>
        <v>30983556.829999998</v>
      </c>
      <c r="N62" s="688">
        <f t="shared" si="6"/>
        <v>12525343.43</v>
      </c>
      <c r="O62" s="462">
        <f t="shared" si="8"/>
        <v>167.85783195030132</v>
      </c>
      <c r="P62" s="357">
        <f>+'Execution for 2012_int'!H55</f>
        <v>18592435.842499997</v>
      </c>
      <c r="Q62" s="688">
        <f t="shared" si="7"/>
        <v>12391120.987500001</v>
      </c>
      <c r="R62" s="462">
        <f t="shared" si="9"/>
        <v>166.64603332488278</v>
      </c>
      <c r="S62" s="442"/>
      <c r="T62" s="442"/>
      <c r="U62" s="443"/>
      <c r="V62" s="69"/>
      <c r="W62" s="510"/>
      <c r="X62" s="510"/>
      <c r="Y62" s="511"/>
      <c r="Z62" s="510"/>
      <c r="AA62" s="511"/>
      <c r="AB62" s="510"/>
      <c r="AC62" s="510"/>
      <c r="AD62" s="511"/>
      <c r="AE62" s="510"/>
      <c r="AF62" s="511"/>
      <c r="AG62" s="69"/>
      <c r="AH62" s="69"/>
      <c r="AI62" s="69"/>
      <c r="AJ62" s="69"/>
      <c r="AK62" s="69"/>
    </row>
    <row r="63" spans="1:37" ht="13.5" hidden="1">
      <c r="A63" s="69"/>
      <c r="B63" s="69"/>
      <c r="C63" s="69"/>
      <c r="D63" s="383" t="str">
        <f>IF(MasterSheet!$A$1=1,MasterSheet!C374,MasterSheet!B374)</f>
        <v>Porez na zarade</v>
      </c>
      <c r="E63" s="357">
        <f>SUM('Monthly plan for 2013'!E56:H56)</f>
        <v>9975153</v>
      </c>
      <c r="F63" s="442">
        <f>'Execution for 2013'!Q56</f>
        <v>0</v>
      </c>
      <c r="G63" s="688">
        <f t="shared" si="2"/>
        <v>-9975153</v>
      </c>
      <c r="H63" s="457">
        <f t="shared" si="3"/>
        <v>0</v>
      </c>
      <c r="I63" s="442">
        <f>SUM('Execution for 2012_int'!E56:H56)</f>
        <v>9799359.9333333317</v>
      </c>
      <c r="J63" s="688">
        <f t="shared" si="4"/>
        <v>-9799359.9333333317</v>
      </c>
      <c r="K63" s="457">
        <f t="shared" si="5"/>
        <v>0</v>
      </c>
      <c r="L63" s="356">
        <f>+'Monthly plan for 2013'!H56</f>
        <v>2493788.25</v>
      </c>
      <c r="M63" s="378">
        <f>+'Execution for 2013'!H56</f>
        <v>0</v>
      </c>
      <c r="N63" s="688">
        <f t="shared" si="6"/>
        <v>-2493788.25</v>
      </c>
      <c r="O63" s="462">
        <f t="shared" si="8"/>
        <v>0</v>
      </c>
      <c r="P63" s="357">
        <f>+'Execution for 2012_int'!H56</f>
        <v>2449839.9833333329</v>
      </c>
      <c r="Q63" s="688">
        <f t="shared" si="7"/>
        <v>-2449839.9833333329</v>
      </c>
      <c r="R63" s="462">
        <f t="shared" si="9"/>
        <v>0</v>
      </c>
      <c r="S63" s="442"/>
      <c r="T63" s="442"/>
      <c r="U63" s="443"/>
      <c r="V63" s="69"/>
      <c r="W63" s="510"/>
      <c r="X63" s="510"/>
      <c r="Y63" s="511"/>
      <c r="Z63" s="510"/>
      <c r="AA63" s="511"/>
      <c r="AB63" s="510"/>
      <c r="AC63" s="510"/>
      <c r="AD63" s="511"/>
      <c r="AE63" s="510"/>
      <c r="AF63" s="511"/>
      <c r="AG63" s="69"/>
      <c r="AH63" s="69"/>
      <c r="AI63" s="69"/>
      <c r="AJ63" s="69"/>
      <c r="AK63" s="69"/>
    </row>
    <row r="64" spans="1:37" ht="13.5" hidden="1">
      <c r="A64" s="69"/>
      <c r="B64" s="69"/>
      <c r="C64" s="69"/>
      <c r="D64" s="383" t="str">
        <f>IF(MasterSheet!$A$1=1,MasterSheet!C375,MasterSheet!B375)</f>
        <v>Doprinosi na teret zaposlenog</v>
      </c>
      <c r="E64" s="357">
        <f>SUM('Monthly plan for 2013'!E57:H57)</f>
        <v>25333397.52</v>
      </c>
      <c r="F64" s="442">
        <f>'Execution for 2013'!Q57</f>
        <v>0</v>
      </c>
      <c r="G64" s="688">
        <f t="shared" si="2"/>
        <v>-25333397.52</v>
      </c>
      <c r="H64" s="457">
        <f t="shared" si="3"/>
        <v>0</v>
      </c>
      <c r="I64" s="442">
        <f>SUM('Execution for 2012_int'!E57:H57)</f>
        <v>25709328.556666654</v>
      </c>
      <c r="J64" s="688">
        <f t="shared" si="4"/>
        <v>-25709328.556666654</v>
      </c>
      <c r="K64" s="457">
        <f t="shared" si="5"/>
        <v>0</v>
      </c>
      <c r="L64" s="356">
        <f>+'Monthly plan for 2013'!H57</f>
        <v>6333349.3799999999</v>
      </c>
      <c r="M64" s="378">
        <f>+'Execution for 2013'!H57</f>
        <v>0</v>
      </c>
      <c r="N64" s="688">
        <f t="shared" si="6"/>
        <v>-6333349.3799999999</v>
      </c>
      <c r="O64" s="462">
        <f t="shared" si="8"/>
        <v>0</v>
      </c>
      <c r="P64" s="357">
        <f>+'Execution for 2012_int'!H57</f>
        <v>6427332.1391666634</v>
      </c>
      <c r="Q64" s="688">
        <f t="shared" si="7"/>
        <v>-6427332.1391666634</v>
      </c>
      <c r="R64" s="462">
        <f t="shared" si="9"/>
        <v>0</v>
      </c>
      <c r="S64" s="442"/>
      <c r="T64" s="442"/>
      <c r="U64" s="443"/>
      <c r="V64" s="69"/>
      <c r="W64" s="510"/>
      <c r="X64" s="510"/>
      <c r="Y64" s="511"/>
      <c r="Z64" s="510"/>
      <c r="AA64" s="511"/>
      <c r="AB64" s="510"/>
      <c r="AC64" s="510"/>
      <c r="AD64" s="511"/>
      <c r="AE64" s="510"/>
      <c r="AF64" s="511"/>
      <c r="AG64" s="69"/>
      <c r="AH64" s="69"/>
      <c r="AI64" s="69"/>
      <c r="AJ64" s="69"/>
      <c r="AK64" s="69"/>
    </row>
    <row r="65" spans="1:37" hidden="1">
      <c r="A65" s="69"/>
      <c r="B65" s="69"/>
      <c r="C65" s="69"/>
      <c r="D65" s="383" t="str">
        <f>IF(MasterSheet!$A$1=1,MasterSheet!C376,MasterSheet!B376)</f>
        <v>Doprinosi na teret poslodavca</v>
      </c>
      <c r="E65" s="357">
        <f>SUM('Monthly plan for 2013'!E58:H58)</f>
        <v>13465897.250000002</v>
      </c>
      <c r="F65" s="442">
        <f>'Execution for 2013'!Q58</f>
        <v>0</v>
      </c>
      <c r="G65" s="688">
        <f t="shared" si="2"/>
        <v>-13465897.250000002</v>
      </c>
      <c r="H65" s="457">
        <f t="shared" si="3"/>
        <v>0</v>
      </c>
      <c r="I65" s="442">
        <f>SUM('Execution for 2012_int'!E58:H58)</f>
        <v>13615470.996666659</v>
      </c>
      <c r="J65" s="688">
        <f t="shared" si="4"/>
        <v>-13615470.996666659</v>
      </c>
      <c r="K65" s="457">
        <f t="shared" si="5"/>
        <v>0</v>
      </c>
      <c r="L65" s="356">
        <f>+'Monthly plan for 2013'!H58</f>
        <v>3366474.31</v>
      </c>
      <c r="M65" s="378">
        <f>+'Execution for 2013'!H58</f>
        <v>0</v>
      </c>
      <c r="N65" s="688">
        <f t="shared" si="6"/>
        <v>-3366474.31</v>
      </c>
      <c r="O65" s="462">
        <f t="shared" si="8"/>
        <v>0</v>
      </c>
      <c r="P65" s="357">
        <f>+'Execution for 2012_int'!H58</f>
        <v>3403867.7491666647</v>
      </c>
      <c r="Q65" s="688">
        <f t="shared" si="7"/>
        <v>-3403867.7491666647</v>
      </c>
      <c r="R65" s="462">
        <f t="shared" si="9"/>
        <v>0</v>
      </c>
      <c r="S65" s="442"/>
      <c r="T65" s="442"/>
      <c r="U65" s="443"/>
      <c r="V65" s="69"/>
      <c r="W65" s="509"/>
      <c r="X65" s="509"/>
      <c r="Y65" s="508"/>
      <c r="Z65" s="509"/>
      <c r="AA65" s="508"/>
      <c r="AB65" s="509"/>
      <c r="AC65" s="509"/>
      <c r="AD65" s="508"/>
      <c r="AE65" s="509"/>
      <c r="AF65" s="508"/>
      <c r="AG65" s="69"/>
      <c r="AH65" s="69"/>
      <c r="AI65" s="69"/>
      <c r="AJ65" s="69"/>
      <c r="AK65" s="69"/>
    </row>
    <row r="66" spans="1:37" hidden="1">
      <c r="A66" s="69"/>
      <c r="B66" s="69"/>
      <c r="C66" s="69"/>
      <c r="D66" s="383" t="str">
        <f>IF(MasterSheet!$A$1=1,MasterSheet!C377,MasterSheet!B377)</f>
        <v>Prirez na porez na dohodak</v>
      </c>
      <c r="E66" s="357">
        <f>SUM('Monthly plan for 2013'!E59:H59)</f>
        <v>1435569.2</v>
      </c>
      <c r="F66" s="442">
        <f>'Execution for 2013'!Q59</f>
        <v>0</v>
      </c>
      <c r="G66" s="688">
        <f t="shared" si="2"/>
        <v>-1435569.2</v>
      </c>
      <c r="H66" s="457">
        <f t="shared" si="3"/>
        <v>0</v>
      </c>
      <c r="I66" s="442">
        <f>SUM('Execution for 2012_int'!E59:H59)</f>
        <v>1391321.0799999991</v>
      </c>
      <c r="J66" s="688">
        <f t="shared" si="4"/>
        <v>-1391321.0799999991</v>
      </c>
      <c r="K66" s="457">
        <f t="shared" si="5"/>
        <v>0</v>
      </c>
      <c r="L66" s="356">
        <f>+'Monthly plan for 2013'!H59</f>
        <v>358892.3</v>
      </c>
      <c r="M66" s="378">
        <f>+'Execution for 2013'!H59</f>
        <v>0</v>
      </c>
      <c r="N66" s="688">
        <f t="shared" si="6"/>
        <v>-358892.3</v>
      </c>
      <c r="O66" s="462">
        <f t="shared" si="8"/>
        <v>0</v>
      </c>
      <c r="P66" s="357">
        <f>+'Execution for 2012_int'!H59</f>
        <v>347830.26999999979</v>
      </c>
      <c r="Q66" s="688">
        <f t="shared" si="7"/>
        <v>-347830.26999999979</v>
      </c>
      <c r="R66" s="462">
        <f t="shared" si="9"/>
        <v>0</v>
      </c>
      <c r="S66" s="442"/>
      <c r="T66" s="442"/>
      <c r="U66" s="443"/>
      <c r="V66" s="69"/>
      <c r="W66" s="70"/>
      <c r="X66" s="69"/>
      <c r="Y66" s="69"/>
      <c r="Z66" s="69"/>
      <c r="AA66" s="69"/>
      <c r="AB66" s="69"/>
      <c r="AC66" s="69"/>
      <c r="AD66" s="69"/>
      <c r="AE66" s="69"/>
      <c r="AF66" s="69"/>
      <c r="AG66" s="69"/>
      <c r="AH66" s="69"/>
      <c r="AI66" s="69"/>
      <c r="AJ66" s="69"/>
      <c r="AK66" s="69"/>
    </row>
    <row r="67" spans="1:37">
      <c r="A67" s="69"/>
      <c r="B67" s="69"/>
      <c r="C67" s="69"/>
      <c r="D67" s="305" t="str">
        <f>IF(MasterSheet!$A$1=1,MasterSheet!C378,MasterSheet!B378)</f>
        <v>Ostala lična primanja</v>
      </c>
      <c r="E67" s="391">
        <f>SUM('Monthly plan for 2013'!E60:H60)</f>
        <v>3491434.12</v>
      </c>
      <c r="F67" s="390">
        <f>'Execution for 2013'!Q60</f>
        <v>5100787.1099999994</v>
      </c>
      <c r="G67" s="690">
        <f t="shared" si="2"/>
        <v>1609352.9899999993</v>
      </c>
      <c r="H67" s="459">
        <f t="shared" si="3"/>
        <v>146.09432498757843</v>
      </c>
      <c r="I67" s="390">
        <f>SUM('Execution for 2012_int'!E60:H60)</f>
        <v>2355659.5599999996</v>
      </c>
      <c r="J67" s="690">
        <f t="shared" si="4"/>
        <v>2745127.55</v>
      </c>
      <c r="K67" s="459">
        <f t="shared" si="5"/>
        <v>216.53328845191874</v>
      </c>
      <c r="L67" s="320">
        <f>+'Monthly plan for 2013'!H60</f>
        <v>872858.53</v>
      </c>
      <c r="M67" s="389">
        <f>+'Execution for 2013'!H60</f>
        <v>1826212.77</v>
      </c>
      <c r="N67" s="690">
        <f t="shared" si="6"/>
        <v>953354.23999999999</v>
      </c>
      <c r="O67" s="464">
        <f t="shared" si="8"/>
        <v>209.22207977964084</v>
      </c>
      <c r="P67" s="390">
        <f>+'Execution for 2012_int'!H60</f>
        <v>820378.40999999992</v>
      </c>
      <c r="Q67" s="690">
        <f t="shared" si="7"/>
        <v>1005834.3600000001</v>
      </c>
      <c r="R67" s="464">
        <f t="shared" si="9"/>
        <v>222.60614708278345</v>
      </c>
      <c r="S67" s="390"/>
      <c r="T67" s="390"/>
      <c r="U67" s="443"/>
      <c r="V67" s="69"/>
      <c r="W67" s="70"/>
      <c r="X67" s="69"/>
      <c r="Y67" s="69"/>
      <c r="Z67" s="69"/>
      <c r="AA67" s="69"/>
      <c r="AB67" s="69"/>
      <c r="AC67" s="69"/>
      <c r="AD67" s="69"/>
      <c r="AE67" s="69"/>
      <c r="AF67" s="69"/>
      <c r="AG67" s="69"/>
      <c r="AH67" s="69"/>
      <c r="AI67" s="69"/>
      <c r="AJ67" s="69"/>
      <c r="AK67" s="69"/>
    </row>
    <row r="68" spans="1:37">
      <c r="A68" s="69"/>
      <c r="B68" s="69"/>
      <c r="C68" s="69"/>
      <c r="D68" s="305" t="str">
        <f>IF(MasterSheet!$A$1=1,MasterSheet!C379,MasterSheet!B379)</f>
        <v>Rashodi za materijal i usluge</v>
      </c>
      <c r="E68" s="391">
        <f>SUM('Monthly plan for 2013'!E61:H61)</f>
        <v>26779543.990000002</v>
      </c>
      <c r="F68" s="390">
        <f>'Execution for 2013'!Q61</f>
        <v>24660314.68</v>
      </c>
      <c r="G68" s="690">
        <f t="shared" si="2"/>
        <v>-2119229.3100000024</v>
      </c>
      <c r="H68" s="459">
        <f t="shared" si="3"/>
        <v>92.086387614399399</v>
      </c>
      <c r="I68" s="390">
        <f>SUM('Execution for 2012_int'!E61:H61)</f>
        <v>42472609.230000004</v>
      </c>
      <c r="J68" s="690">
        <f t="shared" si="4"/>
        <v>-17812294.550000004</v>
      </c>
      <c r="K68" s="459">
        <f t="shared" si="5"/>
        <v>58.061689938704056</v>
      </c>
      <c r="L68" s="320">
        <f>+'Monthly plan for 2013'!H61</f>
        <v>6227853</v>
      </c>
      <c r="M68" s="389">
        <f>+'Execution for 2013'!H61</f>
        <v>6764459.1500000004</v>
      </c>
      <c r="N68" s="690">
        <f t="shared" si="6"/>
        <v>536606.15000000037</v>
      </c>
      <c r="O68" s="464">
        <f t="shared" si="8"/>
        <v>108.61623018398154</v>
      </c>
      <c r="P68" s="390">
        <f>+'Execution for 2012_int'!H61</f>
        <v>21038575.030000001</v>
      </c>
      <c r="Q68" s="690">
        <f t="shared" si="7"/>
        <v>-14274115.880000001</v>
      </c>
      <c r="R68" s="464">
        <f t="shared" si="9"/>
        <v>32.152648838403771</v>
      </c>
      <c r="S68" s="390"/>
      <c r="T68" s="390"/>
      <c r="U68" s="443"/>
      <c r="V68" s="69"/>
      <c r="W68" s="70"/>
      <c r="X68" s="69"/>
      <c r="Y68" s="69"/>
      <c r="Z68" s="69"/>
      <c r="AA68" s="69"/>
      <c r="AB68" s="69"/>
      <c r="AC68" s="69"/>
      <c r="AD68" s="69"/>
      <c r="AE68" s="69"/>
      <c r="AF68" s="69"/>
      <c r="AG68" s="69"/>
      <c r="AH68" s="69"/>
      <c r="AI68" s="69"/>
      <c r="AJ68" s="69"/>
      <c r="AK68" s="69"/>
    </row>
    <row r="69" spans="1:37">
      <c r="A69" s="69"/>
      <c r="B69" s="69"/>
      <c r="C69" s="69"/>
      <c r="D69" s="305" t="str">
        <f>IF(MasterSheet!$A$1=1,MasterSheet!C380,MasterSheet!B380)</f>
        <v>Tekuće održavanje</v>
      </c>
      <c r="E69" s="391">
        <f>SUM('Monthly plan for 2013'!E62:H62)</f>
        <v>6825673.3200000003</v>
      </c>
      <c r="F69" s="390">
        <f>'Execution for 2013'!Q62</f>
        <v>3834928.6</v>
      </c>
      <c r="G69" s="690">
        <f t="shared" si="2"/>
        <v>-2990744.72</v>
      </c>
      <c r="H69" s="459">
        <f t="shared" si="3"/>
        <v>56.183887218323534</v>
      </c>
      <c r="I69" s="390">
        <f>SUM('Execution for 2012_int'!E62:H62)</f>
        <v>4672278.54</v>
      </c>
      <c r="J69" s="690">
        <f t="shared" si="4"/>
        <v>-837349.94</v>
      </c>
      <c r="K69" s="459">
        <f t="shared" si="5"/>
        <v>82.07833859151728</v>
      </c>
      <c r="L69" s="320">
        <f>+'Monthly plan for 2013'!H62</f>
        <v>1710125.83</v>
      </c>
      <c r="M69" s="389">
        <f>+'Execution for 2013'!H62</f>
        <v>860683.32</v>
      </c>
      <c r="N69" s="690">
        <f t="shared" si="6"/>
        <v>-849442.51000000013</v>
      </c>
      <c r="O69" s="464">
        <f t="shared" si="8"/>
        <v>50.328654470998778</v>
      </c>
      <c r="P69" s="390">
        <f>+'Execution for 2012_int'!H62</f>
        <v>2902402</v>
      </c>
      <c r="Q69" s="690">
        <f t="shared" si="7"/>
        <v>-2041718.6800000002</v>
      </c>
      <c r="R69" s="464">
        <f t="shared" si="9"/>
        <v>29.654173336429619</v>
      </c>
      <c r="S69" s="390"/>
      <c r="T69" s="390"/>
      <c r="U69" s="443"/>
      <c r="V69" s="69"/>
      <c r="W69" s="70"/>
      <c r="X69" s="69"/>
      <c r="Y69" s="69"/>
      <c r="Z69" s="69"/>
      <c r="AA69" s="69"/>
      <c r="AB69" s="69"/>
      <c r="AC69" s="69"/>
      <c r="AD69" s="69"/>
      <c r="AE69" s="69"/>
      <c r="AF69" s="69"/>
      <c r="AG69" s="69"/>
      <c r="AH69" s="69"/>
      <c r="AI69" s="69"/>
      <c r="AJ69" s="69"/>
      <c r="AK69" s="69"/>
    </row>
    <row r="70" spans="1:37">
      <c r="A70" s="69"/>
      <c r="B70" s="69"/>
      <c r="C70" s="69"/>
      <c r="D70" s="305" t="str">
        <f>IF(MasterSheet!$A$1=1,MasterSheet!C381,MasterSheet!B381)</f>
        <v>Kamate</v>
      </c>
      <c r="E70" s="391">
        <f>SUM('Monthly plan for 2013'!E63:H63)</f>
        <v>23467869.120000001</v>
      </c>
      <c r="F70" s="390">
        <f>'Execution for 2013'!Q63</f>
        <v>27912960.119999997</v>
      </c>
      <c r="G70" s="690">
        <f t="shared" si="2"/>
        <v>4445090.9999999963</v>
      </c>
      <c r="H70" s="459">
        <f t="shared" si="3"/>
        <v>118.94117858451733</v>
      </c>
      <c r="I70" s="390">
        <f>SUM('Execution for 2012_int'!E63:H63)</f>
        <v>22082583.460000001</v>
      </c>
      <c r="J70" s="690">
        <f t="shared" si="4"/>
        <v>5830376.6599999964</v>
      </c>
      <c r="K70" s="459">
        <f t="shared" si="5"/>
        <v>126.40260217089651</v>
      </c>
      <c r="L70" s="320">
        <f>+'Monthly plan for 2013'!H63</f>
        <v>5866967.2800000003</v>
      </c>
      <c r="M70" s="389">
        <f>+'Execution for 2013'!H63</f>
        <v>24538550.789999999</v>
      </c>
      <c r="N70" s="690">
        <f t="shared" si="6"/>
        <v>18671583.509999998</v>
      </c>
      <c r="O70" s="464">
        <f t="shared" si="8"/>
        <v>418.24932062685713</v>
      </c>
      <c r="P70" s="390">
        <f>+'Execution for 2012_int'!H63</f>
        <v>14134841.26</v>
      </c>
      <c r="Q70" s="690">
        <f t="shared" si="7"/>
        <v>10403709.529999999</v>
      </c>
      <c r="R70" s="464">
        <f t="shared" si="9"/>
        <v>173.60329938363947</v>
      </c>
      <c r="S70" s="390"/>
      <c r="T70" s="390"/>
      <c r="U70" s="443"/>
      <c r="V70" s="69"/>
      <c r="W70" s="69"/>
      <c r="X70" s="69"/>
      <c r="Y70" s="69"/>
      <c r="Z70" s="69"/>
      <c r="AA70" s="69"/>
      <c r="AB70" s="69"/>
      <c r="AC70" s="69"/>
      <c r="AD70" s="69"/>
      <c r="AE70" s="69"/>
      <c r="AF70" s="69"/>
      <c r="AG70" s="69"/>
      <c r="AH70" s="69"/>
      <c r="AI70" s="69"/>
      <c r="AJ70" s="69"/>
      <c r="AK70" s="69"/>
    </row>
    <row r="71" spans="1:37">
      <c r="A71" s="69"/>
      <c r="B71" s="69"/>
      <c r="C71" s="69"/>
      <c r="D71" s="305" t="str">
        <f>IF(MasterSheet!$A$1=1,MasterSheet!C382,MasterSheet!B382)</f>
        <v>Renta</v>
      </c>
      <c r="E71" s="391">
        <f>SUM('Monthly plan for 2013'!E64:H64)</f>
        <v>2610579.7999999998</v>
      </c>
      <c r="F71" s="390">
        <f>'Execution for 2013'!Q64</f>
        <v>2422400.3199999998</v>
      </c>
      <c r="G71" s="690">
        <f t="shared" si="2"/>
        <v>-188179.47999999998</v>
      </c>
      <c r="H71" s="459">
        <f t="shared" si="3"/>
        <v>92.791659538620493</v>
      </c>
      <c r="I71" s="390">
        <f>SUM('Execution for 2012_int'!E64:H64)</f>
        <v>2251543.1399999997</v>
      </c>
      <c r="J71" s="690">
        <f t="shared" si="4"/>
        <v>170857.18000000017</v>
      </c>
      <c r="K71" s="459">
        <f t="shared" si="5"/>
        <v>107.58844798327959</v>
      </c>
      <c r="L71" s="320">
        <f>+'Monthly plan for 2013'!H64</f>
        <v>654894.94999999995</v>
      </c>
      <c r="M71" s="389">
        <f>+'Execution for 2013'!H64</f>
        <v>605035.82999999984</v>
      </c>
      <c r="N71" s="690">
        <f t="shared" si="6"/>
        <v>-49859.120000000112</v>
      </c>
      <c r="O71" s="464">
        <f t="shared" si="8"/>
        <v>92.386699576779435</v>
      </c>
      <c r="P71" s="390">
        <f>+'Execution for 2012_int'!H64</f>
        <v>1093390.1000000001</v>
      </c>
      <c r="Q71" s="690">
        <f t="shared" si="7"/>
        <v>-488354.27000000025</v>
      </c>
      <c r="R71" s="464">
        <f t="shared" si="9"/>
        <v>55.335769914141331</v>
      </c>
      <c r="S71" s="390"/>
      <c r="T71" s="390"/>
      <c r="U71" s="443"/>
      <c r="V71" s="69"/>
      <c r="W71" s="69"/>
      <c r="X71" s="69"/>
      <c r="Y71" s="69"/>
      <c r="Z71" s="69"/>
      <c r="AA71" s="69"/>
      <c r="AB71" s="69"/>
      <c r="AC71" s="69"/>
      <c r="AD71" s="69"/>
      <c r="AE71" s="69"/>
      <c r="AF71" s="69"/>
      <c r="AG71" s="69"/>
      <c r="AH71" s="69"/>
      <c r="AI71" s="69"/>
      <c r="AJ71" s="69"/>
      <c r="AK71" s="69"/>
    </row>
    <row r="72" spans="1:37">
      <c r="A72" s="69"/>
      <c r="B72" s="69"/>
      <c r="C72" s="69"/>
      <c r="D72" s="305" t="str">
        <f>IF(MasterSheet!$A$1=1,MasterSheet!C383,MasterSheet!B383)</f>
        <v>Subvencije</v>
      </c>
      <c r="E72" s="391">
        <f>SUM('Monthly plan for 2013'!E65:H65)</f>
        <v>4840000.04</v>
      </c>
      <c r="F72" s="390">
        <f>'Execution for 2013'!Q65</f>
        <v>4983723.379999999</v>
      </c>
      <c r="G72" s="690">
        <f t="shared" si="2"/>
        <v>143723.33999999892</v>
      </c>
      <c r="H72" s="459">
        <f t="shared" si="3"/>
        <v>102.96949047132651</v>
      </c>
      <c r="I72" s="390">
        <f>SUM('Execution for 2012_int'!E65:H65)</f>
        <v>12982483.869999999</v>
      </c>
      <c r="J72" s="690">
        <f t="shared" si="4"/>
        <v>-7998760.4900000002</v>
      </c>
      <c r="K72" s="459">
        <f t="shared" si="5"/>
        <v>38.388057554351498</v>
      </c>
      <c r="L72" s="320">
        <f>+'Monthly plan for 2013'!H65</f>
        <v>1210000.01</v>
      </c>
      <c r="M72" s="389">
        <f>+'Execution for 2013'!H65</f>
        <v>667057.27</v>
      </c>
      <c r="N72" s="690">
        <f t="shared" si="6"/>
        <v>-542942.74</v>
      </c>
      <c r="O72" s="464">
        <f t="shared" si="8"/>
        <v>55.128699544390912</v>
      </c>
      <c r="P72" s="390">
        <f>+'Execution for 2012_int'!H65</f>
        <v>2150317.9900000002</v>
      </c>
      <c r="Q72" s="690">
        <f t="shared" si="7"/>
        <v>-1483260.7200000002</v>
      </c>
      <c r="R72" s="464">
        <f t="shared" si="9"/>
        <v>31.021331407825869</v>
      </c>
      <c r="S72" s="390"/>
      <c r="T72" s="390"/>
      <c r="U72" s="443"/>
      <c r="V72" s="69"/>
      <c r="W72" s="69"/>
      <c r="X72" s="69"/>
      <c r="Y72" s="69"/>
      <c r="Z72" s="69"/>
      <c r="AA72" s="69"/>
      <c r="AB72" s="69"/>
      <c r="AC72" s="69"/>
      <c r="AD72" s="69"/>
      <c r="AE72" s="69"/>
      <c r="AF72" s="69"/>
      <c r="AG72" s="69"/>
      <c r="AH72" s="69"/>
      <c r="AI72" s="69"/>
      <c r="AJ72" s="69"/>
      <c r="AK72" s="69"/>
    </row>
    <row r="73" spans="1:37">
      <c r="A73" s="69"/>
      <c r="B73" s="69"/>
      <c r="C73" s="69"/>
      <c r="D73" s="305" t="str">
        <f>IF(MasterSheet!$A$1=1,MasterSheet!C384,MasterSheet!B384)</f>
        <v>Ostali izdaci</v>
      </c>
      <c r="E73" s="391">
        <f>SUM('Monthly plan for 2013'!E66:H66)</f>
        <v>1920635.2800000007</v>
      </c>
      <c r="F73" s="390">
        <f>'Execution for 2013'!Q66</f>
        <v>1706541.6100000006</v>
      </c>
      <c r="G73" s="690">
        <f t="shared" si="2"/>
        <v>-214093.67000000016</v>
      </c>
      <c r="H73" s="459">
        <f t="shared" si="3"/>
        <v>88.852976292302614</v>
      </c>
      <c r="I73" s="390">
        <f>SUM('Execution for 2012_int'!E66:H66)</f>
        <v>1995987.59</v>
      </c>
      <c r="J73" s="690">
        <f t="shared" si="4"/>
        <v>-289445.97999999952</v>
      </c>
      <c r="K73" s="459">
        <f t="shared" si="5"/>
        <v>85.4986082353348</v>
      </c>
      <c r="L73" s="320">
        <f>+'Monthly plan for 2013'!H66</f>
        <v>480158.82000000018</v>
      </c>
      <c r="M73" s="389">
        <f>+'Execution for 2013'!H66</f>
        <v>549456.14999999991</v>
      </c>
      <c r="N73" s="690">
        <f t="shared" si="6"/>
        <v>69297.329999999725</v>
      </c>
      <c r="O73" s="464">
        <f t="shared" si="8"/>
        <v>114.43216850624542</v>
      </c>
      <c r="P73" s="390">
        <f>+'Execution for 2012_int'!H66</f>
        <v>659056.07000000007</v>
      </c>
      <c r="Q73" s="690">
        <f t="shared" si="7"/>
        <v>-109599.92000000016</v>
      </c>
      <c r="R73" s="464">
        <f t="shared" si="9"/>
        <v>83.370167579216726</v>
      </c>
      <c r="S73" s="390"/>
      <c r="T73" s="390"/>
      <c r="U73" s="443"/>
      <c r="V73" s="69"/>
      <c r="W73" s="69"/>
      <c r="X73" s="69"/>
      <c r="Y73" s="69"/>
      <c r="Z73" s="69"/>
      <c r="AA73" s="69"/>
      <c r="AB73" s="69"/>
      <c r="AC73" s="69"/>
      <c r="AD73" s="69"/>
      <c r="AE73" s="69"/>
      <c r="AF73" s="69"/>
      <c r="AG73" s="69"/>
      <c r="AH73" s="69"/>
      <c r="AI73" s="69"/>
      <c r="AJ73" s="69"/>
      <c r="AK73" s="69"/>
    </row>
    <row r="74" spans="1:37">
      <c r="A74" s="69"/>
      <c r="B74" s="69"/>
      <c r="C74" s="69"/>
      <c r="D74" s="305" t="str">
        <f>IF(MasterSheet!$A$1=1,MasterSheet!C385,MasterSheet!B385)</f>
        <v>Kapitalni izdaci u tekućem budžetu</v>
      </c>
      <c r="E74" s="391">
        <f>SUM('Monthly plan for 2013'!E67:H67)</f>
        <v>2657393.8099999996</v>
      </c>
      <c r="F74" s="390">
        <f>'Execution for 2013'!Q67</f>
        <v>1334115.46</v>
      </c>
      <c r="G74" s="690">
        <f t="shared" si="2"/>
        <v>-1323278.3499999996</v>
      </c>
      <c r="H74" s="459">
        <f t="shared" si="3"/>
        <v>50.203904855185918</v>
      </c>
      <c r="I74" s="390"/>
      <c r="J74" s="690">
        <f t="shared" si="4"/>
        <v>1334115.46</v>
      </c>
      <c r="K74" s="459" t="s">
        <v>386</v>
      </c>
      <c r="L74" s="320">
        <f>+'Monthly plan for 2013'!H67</f>
        <v>719306.7699999999</v>
      </c>
      <c r="M74" s="389">
        <f>+'Execution for 2013'!H67</f>
        <v>614710.79</v>
      </c>
      <c r="N74" s="690">
        <f t="shared" si="6"/>
        <v>-104595.97999999986</v>
      </c>
      <c r="O74" s="464">
        <f t="shared" si="8"/>
        <v>85.458779986180318</v>
      </c>
      <c r="P74" s="390"/>
      <c r="Q74" s="690">
        <f t="shared" si="7"/>
        <v>614710.79</v>
      </c>
      <c r="R74" s="464" t="s">
        <v>386</v>
      </c>
      <c r="S74" s="390"/>
      <c r="T74" s="390"/>
      <c r="U74" s="443"/>
      <c r="V74" s="69"/>
      <c r="W74" s="69"/>
      <c r="X74" s="69"/>
      <c r="Y74" s="69"/>
      <c r="Z74" s="69"/>
      <c r="AA74" s="69"/>
      <c r="AB74" s="69"/>
      <c r="AC74" s="69"/>
      <c r="AD74" s="69"/>
      <c r="AE74" s="69"/>
      <c r="AF74" s="69"/>
      <c r="AG74" s="69"/>
      <c r="AH74" s="69"/>
      <c r="AI74" s="69"/>
      <c r="AJ74" s="69"/>
      <c r="AK74" s="69"/>
    </row>
    <row r="75" spans="1:37">
      <c r="A75" s="69"/>
      <c r="B75" s="69"/>
      <c r="C75" s="69"/>
      <c r="D75" s="305" t="str">
        <f>IF(MasterSheet!$A$1=1,MasterSheet!C386,MasterSheet!B386)</f>
        <v>Transferi za socijalnu zaštitu</v>
      </c>
      <c r="E75" s="391">
        <f>SUM('Monthly plan for 2013'!E68:H68)</f>
        <v>165957575.67999998</v>
      </c>
      <c r="F75" s="390">
        <f>'Execution for 2013'!Q68</f>
        <v>157675701.87</v>
      </c>
      <c r="G75" s="690">
        <f t="shared" si="2"/>
        <v>-8281873.8099999726</v>
      </c>
      <c r="H75" s="459">
        <f t="shared" si="3"/>
        <v>95.00964401530598</v>
      </c>
      <c r="I75" s="390">
        <f>SUM('Execution for 2012_int'!E67:H67)</f>
        <v>157031865.41</v>
      </c>
      <c r="J75" s="690">
        <f t="shared" si="4"/>
        <v>643836.46000000834</v>
      </c>
      <c r="K75" s="459">
        <f t="shared" si="5"/>
        <v>100.41000370104436</v>
      </c>
      <c r="L75" s="320">
        <f>+'Monthly plan for 2013'!H68</f>
        <v>41489393.919999994</v>
      </c>
      <c r="M75" s="389">
        <f>+'Execution for 2013'!H68</f>
        <v>36723029.180000007</v>
      </c>
      <c r="N75" s="690">
        <f t="shared" si="6"/>
        <v>-4766364.7399999872</v>
      </c>
      <c r="O75" s="464">
        <f t="shared" si="8"/>
        <v>88.511847752728059</v>
      </c>
      <c r="P75" s="390">
        <f>+'Execution for 2012_int'!H67</f>
        <v>43775263.219999991</v>
      </c>
      <c r="Q75" s="690">
        <f t="shared" si="7"/>
        <v>-7052234.0399999842</v>
      </c>
      <c r="R75" s="464">
        <f t="shared" si="9"/>
        <v>83.889910599605571</v>
      </c>
      <c r="S75" s="390"/>
      <c r="T75" s="390"/>
      <c r="U75" s="390"/>
      <c r="V75" s="69"/>
      <c r="W75" s="69"/>
      <c r="X75" s="69"/>
      <c r="Y75" s="69"/>
      <c r="Z75" s="69"/>
      <c r="AA75" s="69"/>
      <c r="AB75" s="69"/>
      <c r="AC75" s="69"/>
      <c r="AD75" s="69"/>
      <c r="AE75" s="69"/>
      <c r="AF75" s="69"/>
      <c r="AG75" s="69"/>
      <c r="AH75" s="69"/>
      <c r="AI75" s="69"/>
      <c r="AJ75" s="69"/>
      <c r="AK75" s="69"/>
    </row>
    <row r="76" spans="1:37">
      <c r="A76" s="69"/>
      <c r="B76" s="69"/>
      <c r="C76" s="69"/>
      <c r="D76" s="383" t="str">
        <f>IF(MasterSheet!$A$1=1,MasterSheet!C387,MasterSheet!B387)</f>
        <v>Prava iz oblasti socijalne zaštite</v>
      </c>
      <c r="E76" s="357">
        <f>SUM('Monthly plan for 2013'!E69:H69)</f>
        <v>20336333.32</v>
      </c>
      <c r="F76" s="442">
        <f>'Execution for 2013'!Q69</f>
        <v>22628177.970000003</v>
      </c>
      <c r="G76" s="688">
        <f t="shared" si="2"/>
        <v>2291844.6500000022</v>
      </c>
      <c r="H76" s="457">
        <f t="shared" si="3"/>
        <v>111.26970439526609</v>
      </c>
      <c r="I76" s="442">
        <f>SUM('Execution for 2012_int'!E68:H68)</f>
        <v>20530973.960000001</v>
      </c>
      <c r="J76" s="688">
        <f t="shared" si="4"/>
        <v>2097204.0100000016</v>
      </c>
      <c r="K76" s="457">
        <f t="shared" si="5"/>
        <v>110.2148296232119</v>
      </c>
      <c r="L76" s="356">
        <f>+'Monthly plan for 2013'!H69</f>
        <v>5084083.33</v>
      </c>
      <c r="M76" s="378">
        <f>+'Execution for 2013'!H69</f>
        <v>5564842.5499999998</v>
      </c>
      <c r="N76" s="688">
        <f t="shared" si="6"/>
        <v>480759.21999999974</v>
      </c>
      <c r="O76" s="462">
        <f t="shared" si="8"/>
        <v>109.45616326080163</v>
      </c>
      <c r="P76" s="390">
        <f>+'Execution for 2012_int'!H68</f>
        <v>5114262.4700000007</v>
      </c>
      <c r="Q76" s="688">
        <f t="shared" si="7"/>
        <v>450580.07999999914</v>
      </c>
      <c r="R76" s="462">
        <f t="shared" si="9"/>
        <v>108.8102650703416</v>
      </c>
      <c r="S76" s="442"/>
      <c r="T76" s="442"/>
      <c r="U76" s="443"/>
      <c r="V76" s="69"/>
      <c r="W76" s="69"/>
      <c r="X76" s="69"/>
      <c r="Y76" s="69"/>
      <c r="Z76" s="69"/>
      <c r="AA76" s="69"/>
      <c r="AB76" s="69"/>
      <c r="AC76" s="69"/>
      <c r="AD76" s="69"/>
      <c r="AE76" s="69"/>
      <c r="AF76" s="69"/>
      <c r="AG76" s="69"/>
      <c r="AH76" s="69"/>
      <c r="AI76" s="69"/>
      <c r="AJ76" s="69"/>
      <c r="AK76" s="69"/>
    </row>
    <row r="77" spans="1:37">
      <c r="A77" s="69"/>
      <c r="B77" s="69"/>
      <c r="C77" s="69"/>
      <c r="D77" s="383" t="str">
        <f>IF(MasterSheet!$A$1=1,MasterSheet!C388,MasterSheet!B388)</f>
        <v>Sredstva za tehnološke viškove</v>
      </c>
      <c r="E77" s="357">
        <f>SUM('Monthly plan for 2013'!E70:H70)</f>
        <v>5120016.68</v>
      </c>
      <c r="F77" s="442">
        <f>'Execution for 2013'!Q70</f>
        <v>4418228.0599999996</v>
      </c>
      <c r="G77" s="688">
        <f t="shared" si="2"/>
        <v>-701788.62000000011</v>
      </c>
      <c r="H77" s="457">
        <f t="shared" si="3"/>
        <v>86.293235669693175</v>
      </c>
      <c r="I77" s="442">
        <f>SUM('Execution for 2012_int'!E69:H69)</f>
        <v>6252775.4499999993</v>
      </c>
      <c r="J77" s="688">
        <f t="shared" si="4"/>
        <v>-1834547.3899999997</v>
      </c>
      <c r="K77" s="457">
        <f t="shared" si="5"/>
        <v>70.660270712264264</v>
      </c>
      <c r="L77" s="356">
        <f>+'Monthly plan for 2013'!H70</f>
        <v>1280004.17</v>
      </c>
      <c r="M77" s="378">
        <f>+'Execution for 2013'!H70</f>
        <v>929016.34000000008</v>
      </c>
      <c r="N77" s="688">
        <f t="shared" si="6"/>
        <v>-350987.82999999984</v>
      </c>
      <c r="O77" s="462">
        <f t="shared" si="8"/>
        <v>72.579165113188665</v>
      </c>
      <c r="P77" s="390">
        <f>+'Execution for 2012_int'!H69</f>
        <v>1382169.35</v>
      </c>
      <c r="Q77" s="688">
        <f t="shared" si="7"/>
        <v>-453153.01</v>
      </c>
      <c r="R77" s="462">
        <f t="shared" si="9"/>
        <v>67.214364144306913</v>
      </c>
      <c r="S77" s="442"/>
      <c r="T77" s="442"/>
      <c r="U77" s="443"/>
      <c r="V77" s="69"/>
      <c r="W77" s="69"/>
      <c r="X77" s="69"/>
      <c r="Y77" s="69"/>
      <c r="Z77" s="69"/>
      <c r="AA77" s="69"/>
      <c r="AB77" s="69"/>
      <c r="AC77" s="69"/>
      <c r="AD77" s="69"/>
      <c r="AE77" s="69"/>
      <c r="AF77" s="69"/>
      <c r="AG77" s="69"/>
      <c r="AH77" s="69"/>
      <c r="AI77" s="69"/>
      <c r="AJ77" s="69"/>
      <c r="AK77" s="69"/>
    </row>
    <row r="78" spans="1:37">
      <c r="A78" s="69"/>
      <c r="B78" s="69"/>
      <c r="C78" s="69"/>
      <c r="D78" s="383" t="str">
        <f>IF(MasterSheet!$A$1=1,MasterSheet!C389,MasterSheet!B389)</f>
        <v>Prava iz oblasti penzijskog i invalidskog osiguranja</v>
      </c>
      <c r="E78" s="357">
        <f>SUM('Monthly plan for 2013'!E71:H71)</f>
        <v>133634559.03999999</v>
      </c>
      <c r="F78" s="442">
        <f>'Execution for 2013'!Q71</f>
        <v>124104607.35000002</v>
      </c>
      <c r="G78" s="688">
        <f t="shared" si="2"/>
        <v>-9529951.6899999678</v>
      </c>
      <c r="H78" s="457">
        <f t="shared" si="3"/>
        <v>92.868647333099346</v>
      </c>
      <c r="I78" s="442">
        <f>SUM('Execution for 2012_int'!E70:H70)</f>
        <v>125598691.16</v>
      </c>
      <c r="J78" s="688">
        <f t="shared" si="4"/>
        <v>-1494083.8099999726</v>
      </c>
      <c r="K78" s="457">
        <f t="shared" si="5"/>
        <v>98.810430430284768</v>
      </c>
      <c r="L78" s="356">
        <f>+'Monthly plan for 2013'!H71</f>
        <v>33408639.759999998</v>
      </c>
      <c r="M78" s="378">
        <f>+'Execution for 2013'!H71</f>
        <v>28178879.240000002</v>
      </c>
      <c r="N78" s="688">
        <f t="shared" si="6"/>
        <v>-5229760.5199999958</v>
      </c>
      <c r="O78" s="462">
        <f t="shared" si="8"/>
        <v>84.346083655098212</v>
      </c>
      <c r="P78" s="390">
        <f>+'Execution for 2012_int'!H70</f>
        <v>35356384.349999994</v>
      </c>
      <c r="Q78" s="688">
        <f t="shared" si="7"/>
        <v>-7177505.109999992</v>
      </c>
      <c r="R78" s="462">
        <f t="shared" si="9"/>
        <v>79.699550047458416</v>
      </c>
      <c r="S78" s="442"/>
      <c r="T78" s="442"/>
      <c r="U78" s="443"/>
      <c r="V78" s="69"/>
      <c r="W78" s="69"/>
      <c r="X78" s="69"/>
      <c r="Y78" s="69"/>
      <c r="Z78" s="69"/>
      <c r="AA78" s="69"/>
      <c r="AB78" s="69"/>
      <c r="AC78" s="69"/>
      <c r="AD78" s="69"/>
      <c r="AE78" s="69"/>
      <c r="AF78" s="69"/>
      <c r="AG78" s="69"/>
      <c r="AH78" s="69"/>
      <c r="AI78" s="69"/>
      <c r="AJ78" s="69"/>
      <c r="AK78" s="69"/>
    </row>
    <row r="79" spans="1:37">
      <c r="A79" s="69"/>
      <c r="B79" s="69"/>
      <c r="C79" s="69"/>
      <c r="D79" s="383" t="str">
        <f>IF(MasterSheet!$A$1=1,MasterSheet!C390,MasterSheet!B390)</f>
        <v>Ostala prava iz oblasti zdravstvene zaštite</v>
      </c>
      <c r="E79" s="357">
        <f>SUM('Monthly plan for 2013'!E72:H72)</f>
        <v>4533333.32</v>
      </c>
      <c r="F79" s="442">
        <f>'Execution for 2013'!Q72</f>
        <v>4389691.2200000007</v>
      </c>
      <c r="G79" s="688">
        <f t="shared" si="2"/>
        <v>-143642.09999999963</v>
      </c>
      <c r="H79" s="457">
        <f t="shared" si="3"/>
        <v>96.831424255386551</v>
      </c>
      <c r="I79" s="442">
        <f>SUM('Execution for 2012_int'!E71:H71)</f>
        <v>2804795.59</v>
      </c>
      <c r="J79" s="688">
        <f t="shared" si="4"/>
        <v>1584895.6300000008</v>
      </c>
      <c r="K79" s="457">
        <f t="shared" si="5"/>
        <v>156.50663583651746</v>
      </c>
      <c r="L79" s="356">
        <f>+'Monthly plan for 2013'!H72</f>
        <v>1133333.33</v>
      </c>
      <c r="M79" s="378">
        <f>+'Execution for 2013'!H72</f>
        <v>1544704.71</v>
      </c>
      <c r="N79" s="688">
        <f t="shared" si="6"/>
        <v>411371.37999999989</v>
      </c>
      <c r="O79" s="462">
        <f t="shared" si="8"/>
        <v>136.29747481263962</v>
      </c>
      <c r="P79" s="390">
        <f>+'Execution for 2012_int'!H71</f>
        <v>1080265.98</v>
      </c>
      <c r="Q79" s="688">
        <f t="shared" si="7"/>
        <v>464438.73</v>
      </c>
      <c r="R79" s="462">
        <f t="shared" si="9"/>
        <v>142.99299789113047</v>
      </c>
      <c r="S79" s="442"/>
      <c r="T79" s="442"/>
      <c r="U79" s="443"/>
      <c r="V79" s="69"/>
      <c r="W79" s="69"/>
      <c r="X79" s="69"/>
      <c r="Y79" s="69"/>
      <c r="Z79" s="69"/>
      <c r="AA79" s="69"/>
      <c r="AB79" s="69"/>
      <c r="AC79" s="69"/>
      <c r="AD79" s="69"/>
      <c r="AE79" s="69"/>
      <c r="AF79" s="69"/>
      <c r="AG79" s="69"/>
      <c r="AH79" s="69"/>
      <c r="AI79" s="69"/>
      <c r="AJ79" s="69"/>
      <c r="AK79" s="69"/>
    </row>
    <row r="80" spans="1:37">
      <c r="A80" s="69"/>
      <c r="B80" s="69"/>
      <c r="C80" s="69"/>
      <c r="D80" s="383" t="str">
        <f>IF(MasterSheet!$A$1=1,MasterSheet!C391,MasterSheet!B391)</f>
        <v>Ostala prava iz oblasti zdravstvenog osiguranja</v>
      </c>
      <c r="E80" s="357">
        <f>SUM('Monthly plan for 2013'!E73:H73)</f>
        <v>2333333.3200000003</v>
      </c>
      <c r="F80" s="442">
        <f>'Execution for 2013'!Q73</f>
        <v>2134997.27</v>
      </c>
      <c r="G80" s="688">
        <f t="shared" si="2"/>
        <v>-198336.05000000028</v>
      </c>
      <c r="H80" s="457">
        <f t="shared" si="3"/>
        <v>91.499883522856464</v>
      </c>
      <c r="I80" s="442">
        <f>SUM('Execution for 2012_int'!E72:H72)</f>
        <v>1844629.25</v>
      </c>
      <c r="J80" s="688">
        <f t="shared" si="4"/>
        <v>290368.02</v>
      </c>
      <c r="K80" s="457">
        <f t="shared" si="5"/>
        <v>115.7412672492318</v>
      </c>
      <c r="L80" s="356">
        <f>+'Monthly plan for 2013'!H73</f>
        <v>583333.33000000007</v>
      </c>
      <c r="M80" s="378">
        <f>+'Execution for 2013'!H73</f>
        <v>505586.33999999997</v>
      </c>
      <c r="N80" s="688">
        <f t="shared" si="6"/>
        <v>-77746.990000000107</v>
      </c>
      <c r="O80" s="462">
        <f t="shared" ref="O80:O92" si="10">+M80/L80*100</f>
        <v>86.671944495268235</v>
      </c>
      <c r="P80" s="390">
        <f>+'Execution for 2012_int'!H72</f>
        <v>842181.07000000007</v>
      </c>
      <c r="Q80" s="688">
        <f t="shared" si="7"/>
        <v>-336594.7300000001</v>
      </c>
      <c r="R80" s="462">
        <f t="shared" si="9"/>
        <v>60.03297366918968</v>
      </c>
      <c r="S80" s="442"/>
      <c r="T80" s="442"/>
      <c r="U80" s="443"/>
      <c r="V80" s="69"/>
      <c r="W80" s="69"/>
      <c r="X80" s="69"/>
      <c r="Y80" s="69"/>
      <c r="Z80" s="69"/>
      <c r="AA80" s="69"/>
      <c r="AB80" s="69"/>
      <c r="AC80" s="69"/>
      <c r="AD80" s="69"/>
      <c r="AE80" s="69"/>
      <c r="AF80" s="69"/>
      <c r="AG80" s="69"/>
      <c r="AH80" s="69"/>
      <c r="AI80" s="69"/>
      <c r="AJ80" s="69"/>
      <c r="AK80" s="69"/>
    </row>
    <row r="81" spans="1:37" ht="26.25" thickBot="1">
      <c r="A81" s="69"/>
      <c r="B81" s="69"/>
      <c r="C81" s="69"/>
      <c r="D81" s="385" t="str">
        <f>IF(MasterSheet!$A$1=1,MasterSheet!C392,MasterSheet!B392)</f>
        <v>Transferi institucijama pojedinicima nevladinom i javnom sektoru</v>
      </c>
      <c r="E81" s="391">
        <f>SUM('Monthly plan for 2013'!E74:H74)</f>
        <v>30938010.080000002</v>
      </c>
      <c r="F81" s="390">
        <f>'Execution for 2013'!Q74</f>
        <v>26781882.350000001</v>
      </c>
      <c r="G81" s="690">
        <f t="shared" si="2"/>
        <v>-4156127.7300000004</v>
      </c>
      <c r="H81" s="459">
        <f t="shared" si="3"/>
        <v>86.566273269505629</v>
      </c>
      <c r="I81" s="390">
        <f>SUM('Execution for 2012_int'!E73:H73)</f>
        <v>8310825.8199999994</v>
      </c>
      <c r="J81" s="690">
        <f t="shared" si="4"/>
        <v>18471056.530000001</v>
      </c>
      <c r="K81" s="459">
        <f t="shared" si="5"/>
        <v>322.25296173996827</v>
      </c>
      <c r="L81" s="320">
        <f>+'Monthly plan for 2013'!H74</f>
        <v>7617836.0300000003</v>
      </c>
      <c r="M81" s="389">
        <f>+'Execution for 2013'!H74</f>
        <v>5884665.6100000003</v>
      </c>
      <c r="N81" s="690">
        <f t="shared" si="6"/>
        <v>-1733170.42</v>
      </c>
      <c r="O81" s="464">
        <f t="shared" si="10"/>
        <v>77.248520273020375</v>
      </c>
      <c r="P81" s="390">
        <f>+'Execution for 2012_int'!H73</f>
        <v>4069831.04</v>
      </c>
      <c r="Q81" s="690">
        <f t="shared" si="7"/>
        <v>1814834.5700000003</v>
      </c>
      <c r="R81" s="464">
        <f t="shared" si="9"/>
        <v>144.59238116184792</v>
      </c>
      <c r="S81" s="390"/>
      <c r="T81" s="390"/>
      <c r="U81" s="390"/>
      <c r="V81" s="69"/>
      <c r="W81" s="69"/>
      <c r="X81" s="69"/>
      <c r="Y81" s="69"/>
      <c r="Z81" s="69"/>
      <c r="AA81" s="69"/>
      <c r="AB81" s="69"/>
      <c r="AC81" s="69"/>
      <c r="AD81" s="69"/>
      <c r="AE81" s="69"/>
      <c r="AF81" s="69"/>
      <c r="AG81" s="69"/>
      <c r="AH81" s="69"/>
      <c r="AI81" s="69"/>
      <c r="AJ81" s="69"/>
      <c r="AK81" s="69"/>
    </row>
    <row r="82" spans="1:37" hidden="1">
      <c r="A82" s="69"/>
      <c r="B82" s="69"/>
      <c r="C82" s="69"/>
      <c r="D82" s="383" t="str">
        <f>IF(MasterSheet!$A$1=1,MasterSheet!C393,MasterSheet!B393)</f>
        <v>Transferi javnim institucijama</v>
      </c>
      <c r="E82" s="357">
        <f>SUM('Monthly plan for 2013'!E75:H75)</f>
        <v>23869934.68</v>
      </c>
      <c r="F82" s="442">
        <f>'Execution for 2013'!Q75</f>
        <v>21121430.75</v>
      </c>
      <c r="G82" s="688">
        <f t="shared" si="2"/>
        <v>-2748503.9299999997</v>
      </c>
      <c r="H82" s="457">
        <f t="shared" si="3"/>
        <v>88.485498737862486</v>
      </c>
      <c r="I82" s="442">
        <f>SUM('Execution for 2012_int'!E74:H74)</f>
        <v>3053875.39</v>
      </c>
      <c r="J82" s="688">
        <f t="shared" si="4"/>
        <v>18067555.359999999</v>
      </c>
      <c r="K82" s="457">
        <f t="shared" si="5"/>
        <v>691.62713119083742</v>
      </c>
      <c r="L82" s="356">
        <f>+'Monthly plan for 2013'!H75</f>
        <v>5850817.1800000006</v>
      </c>
      <c r="M82" s="378">
        <f>+'Execution for 2013'!H75</f>
        <v>4020786.17</v>
      </c>
      <c r="N82" s="688">
        <f t="shared" si="6"/>
        <v>-1830031.0100000007</v>
      </c>
      <c r="O82" s="462">
        <f t="shared" si="10"/>
        <v>68.721787851180125</v>
      </c>
      <c r="P82" s="390">
        <f>+'Execution for 2012_int'!H74</f>
        <v>1612546.99</v>
      </c>
      <c r="Q82" s="688">
        <f t="shared" si="7"/>
        <v>2408239.1799999997</v>
      </c>
      <c r="R82" s="462">
        <f t="shared" si="9"/>
        <v>249.34381416072719</v>
      </c>
      <c r="S82" s="442"/>
      <c r="T82" s="442"/>
      <c r="U82" s="443"/>
      <c r="V82" s="69"/>
      <c r="W82" s="69"/>
      <c r="X82" s="69"/>
      <c r="Y82" s="69"/>
      <c r="Z82" s="69"/>
      <c r="AA82" s="69"/>
      <c r="AB82" s="69"/>
      <c r="AC82" s="69"/>
      <c r="AD82" s="69"/>
      <c r="AE82" s="69"/>
      <c r="AF82" s="69"/>
      <c r="AG82" s="69"/>
      <c r="AH82" s="69"/>
      <c r="AI82" s="69"/>
      <c r="AJ82" s="69"/>
      <c r="AK82" s="69"/>
    </row>
    <row r="83" spans="1:37" hidden="1">
      <c r="A83" s="69"/>
      <c r="B83" s="69"/>
      <c r="C83" s="69"/>
      <c r="D83" s="383" t="str">
        <f>IF(MasterSheet!$A$1=1,MasterSheet!C394,MasterSheet!B394)</f>
        <v>Transferi nevladinim organizacijama</v>
      </c>
      <c r="E83" s="357">
        <f>SUM('Monthly plan for 2013'!E76:H76)</f>
        <v>844875.4</v>
      </c>
      <c r="F83" s="442">
        <f>'Execution for 2013'!Q76</f>
        <v>68950.009999999995</v>
      </c>
      <c r="G83" s="688">
        <f t="shared" si="2"/>
        <v>-775925.39</v>
      </c>
      <c r="H83" s="457">
        <f t="shared" si="3"/>
        <v>8.1609678776302381</v>
      </c>
      <c r="I83" s="442">
        <f>SUM('Execution for 2012_int'!E75:H75)</f>
        <v>1913730.62</v>
      </c>
      <c r="J83" s="688">
        <f t="shared" si="4"/>
        <v>-1844780.61</v>
      </c>
      <c r="K83" s="457">
        <f t="shared" si="5"/>
        <v>3.6029109467872753</v>
      </c>
      <c r="L83" s="356">
        <f>+'Monthly plan for 2013'!H76</f>
        <v>211218.85</v>
      </c>
      <c r="M83" s="378">
        <f>+'Execution for 2013'!H76</f>
        <v>0</v>
      </c>
      <c r="N83" s="688">
        <f t="shared" si="6"/>
        <v>-211218.85</v>
      </c>
      <c r="O83" s="462">
        <f t="shared" si="10"/>
        <v>0</v>
      </c>
      <c r="P83" s="390">
        <f>+'Execution for 2012_int'!H75</f>
        <v>834504.14</v>
      </c>
      <c r="Q83" s="688">
        <f t="shared" si="7"/>
        <v>-834504.14</v>
      </c>
      <c r="R83" s="462">
        <f t="shared" si="9"/>
        <v>0</v>
      </c>
      <c r="S83" s="442"/>
      <c r="T83" s="442"/>
      <c r="U83" s="443"/>
      <c r="V83" s="69"/>
      <c r="W83" s="69"/>
      <c r="X83" s="69"/>
      <c r="Y83" s="69"/>
      <c r="Z83" s="69"/>
      <c r="AA83" s="69"/>
      <c r="AB83" s="69"/>
      <c r="AC83" s="69"/>
      <c r="AD83" s="69"/>
      <c r="AE83" s="69"/>
      <c r="AF83" s="69"/>
      <c r="AG83" s="69"/>
      <c r="AH83" s="69"/>
      <c r="AI83" s="69"/>
      <c r="AJ83" s="69"/>
      <c r="AK83" s="69"/>
    </row>
    <row r="84" spans="1:37" hidden="1">
      <c r="A84" s="69"/>
      <c r="B84" s="69"/>
      <c r="C84" s="69"/>
      <c r="D84" s="383" t="str">
        <f>IF(MasterSheet!$A$1=1,MasterSheet!C395,MasterSheet!B395)</f>
        <v>Transferi pojedincima</v>
      </c>
      <c r="E84" s="357">
        <f>SUM('Monthly plan for 2013'!E77:H77)</f>
        <v>6139866.6799999997</v>
      </c>
      <c r="F84" s="442">
        <f>'Execution for 2013'!Q77</f>
        <v>5585001.5899999999</v>
      </c>
      <c r="G84" s="688">
        <f t="shared" si="2"/>
        <v>-554865.08999999985</v>
      </c>
      <c r="H84" s="457">
        <f t="shared" si="3"/>
        <v>90.962913057910242</v>
      </c>
      <c r="I84" s="442">
        <f>SUM('Execution for 2012_int'!E76:H76)</f>
        <v>3315504.8099999996</v>
      </c>
      <c r="J84" s="688">
        <f t="shared" si="4"/>
        <v>2269496.7800000003</v>
      </c>
      <c r="K84" s="457">
        <f t="shared" si="5"/>
        <v>168.45101756917674</v>
      </c>
      <c r="L84" s="356">
        <f>+'Monthly plan for 2013'!H77</f>
        <v>1534966.67</v>
      </c>
      <c r="M84" s="378">
        <f>+'Execution for 2013'!H77</f>
        <v>1859879.4400000002</v>
      </c>
      <c r="N84" s="688">
        <f t="shared" si="6"/>
        <v>324912.77000000025</v>
      </c>
      <c r="O84" s="462">
        <f t="shared" si="10"/>
        <v>121.16741531592999</v>
      </c>
      <c r="P84" s="390">
        <f>+'Execution for 2012_int'!H76</f>
        <v>1609014.91</v>
      </c>
      <c r="Q84" s="688">
        <f t="shared" si="7"/>
        <v>250864.53000000026</v>
      </c>
      <c r="R84" s="462">
        <f t="shared" si="9"/>
        <v>115.59118740546663</v>
      </c>
      <c r="S84" s="442"/>
      <c r="T84" s="442"/>
      <c r="U84" s="443"/>
      <c r="V84" s="69"/>
      <c r="W84" s="69"/>
      <c r="X84" s="69"/>
      <c r="Y84" s="69"/>
      <c r="Z84" s="69"/>
      <c r="AA84" s="69"/>
      <c r="AB84" s="69"/>
      <c r="AC84" s="69"/>
      <c r="AD84" s="69"/>
      <c r="AE84" s="69"/>
      <c r="AF84" s="69"/>
      <c r="AG84" s="69"/>
      <c r="AH84" s="69"/>
      <c r="AI84" s="69"/>
      <c r="AJ84" s="69"/>
      <c r="AK84" s="69"/>
    </row>
    <row r="85" spans="1:37" hidden="1">
      <c r="A85" s="69"/>
      <c r="B85" s="69"/>
      <c r="C85" s="69"/>
      <c r="D85" s="383" t="str">
        <f>IF(MasterSheet!$A$1=1,MasterSheet!C396,MasterSheet!B396)</f>
        <v>Transferi opštinama</v>
      </c>
      <c r="E85" s="357">
        <f>SUM('Monthly plan for 2013'!E78:H78)</f>
        <v>83333.320000000007</v>
      </c>
      <c r="F85" s="442">
        <f>'Execution for 2013'!Q78</f>
        <v>6500</v>
      </c>
      <c r="G85" s="688">
        <f t="shared" si="2"/>
        <v>-76833.320000000007</v>
      </c>
      <c r="H85" s="457">
        <f t="shared" si="3"/>
        <v>7.800001248000199</v>
      </c>
      <c r="I85" s="442">
        <f>SUM('Execution for 2012_int'!E77:H77)</f>
        <v>27715</v>
      </c>
      <c r="J85" s="688">
        <f t="shared" si="4"/>
        <v>-21215</v>
      </c>
      <c r="K85" s="457">
        <f t="shared" si="5"/>
        <v>23.453003788562153</v>
      </c>
      <c r="L85" s="356">
        <f>+'Monthly plan for 2013'!H78</f>
        <v>20833.330000000002</v>
      </c>
      <c r="M85" s="378">
        <f>+'Execution for 2013'!H78</f>
        <v>4000</v>
      </c>
      <c r="N85" s="688">
        <f t="shared" si="6"/>
        <v>-16833.330000000002</v>
      </c>
      <c r="O85" s="462">
        <f t="shared" si="10"/>
        <v>19.200003072000491</v>
      </c>
      <c r="P85" s="390">
        <f>+'Execution for 2012_int'!H77</f>
        <v>13765</v>
      </c>
      <c r="Q85" s="688">
        <f t="shared" si="7"/>
        <v>-9765</v>
      </c>
      <c r="R85" s="462" t="s">
        <v>386</v>
      </c>
      <c r="S85" s="442"/>
      <c r="T85" s="442"/>
      <c r="U85" s="443"/>
      <c r="V85" s="69"/>
      <c r="W85" s="69"/>
      <c r="X85" s="69"/>
      <c r="Y85" s="69"/>
      <c r="Z85" s="69"/>
      <c r="AA85" s="69"/>
      <c r="AB85" s="69"/>
      <c r="AC85" s="69"/>
      <c r="AD85" s="69"/>
      <c r="AE85" s="69"/>
      <c r="AF85" s="69"/>
      <c r="AG85" s="69"/>
      <c r="AH85" s="69"/>
      <c r="AI85" s="69"/>
      <c r="AJ85" s="69"/>
      <c r="AK85" s="69"/>
    </row>
    <row r="86" spans="1:37" ht="13.5" hidden="1" thickBot="1">
      <c r="A86" s="69"/>
      <c r="B86" s="69"/>
      <c r="C86" s="69"/>
      <c r="D86" s="384" t="str">
        <f>IF(MasterSheet!$A$1=1,MasterSheet!C397,MasterSheet!B397)</f>
        <v>Transferi javnim preduzećima</v>
      </c>
      <c r="E86" s="397">
        <f>SUM('Monthly plan for 2013'!E79:H79)</f>
        <v>0</v>
      </c>
      <c r="F86" s="684">
        <f>'Execution for 2013'!Q79</f>
        <v>0</v>
      </c>
      <c r="G86" s="691">
        <f t="shared" si="2"/>
        <v>0</v>
      </c>
      <c r="H86" s="460"/>
      <c r="I86" s="684">
        <f>SUM('Execution for 2012_int'!E78:H78)</f>
        <v>0</v>
      </c>
      <c r="J86" s="691">
        <f t="shared" si="4"/>
        <v>0</v>
      </c>
      <c r="K86" s="460"/>
      <c r="L86" s="396">
        <f>+'Monthly plan for 2013'!H79</f>
        <v>0</v>
      </c>
      <c r="M86" s="550">
        <f>+'Execution for 2013'!H79</f>
        <v>0</v>
      </c>
      <c r="N86" s="691">
        <f t="shared" si="6"/>
        <v>0</v>
      </c>
      <c r="O86" s="465"/>
      <c r="P86" s="390">
        <f>+'Execution for 2012_int'!H78</f>
        <v>0</v>
      </c>
      <c r="Q86" s="691">
        <f t="shared" si="7"/>
        <v>0</v>
      </c>
      <c r="R86" s="465"/>
      <c r="S86" s="442"/>
      <c r="T86" s="442"/>
      <c r="U86" s="443"/>
      <c r="V86" s="69"/>
      <c r="W86" s="69"/>
      <c r="X86" s="69"/>
      <c r="Y86" s="69"/>
      <c r="Z86" s="69"/>
      <c r="AA86" s="69"/>
      <c r="AB86" s="69"/>
      <c r="AC86" s="69"/>
      <c r="AD86" s="69"/>
      <c r="AE86" s="69"/>
      <c r="AF86" s="69"/>
      <c r="AG86" s="69"/>
      <c r="AH86" s="69"/>
      <c r="AI86" s="69"/>
      <c r="AJ86" s="69"/>
      <c r="AK86" s="69"/>
    </row>
    <row r="87" spans="1:37" ht="14.25" thickTop="1" thickBot="1">
      <c r="A87" s="69"/>
      <c r="B87" s="69"/>
      <c r="C87" s="69"/>
      <c r="D87" s="449" t="str">
        <f>IF(MasterSheet!$A$1=1,MasterSheet!C398,MasterSheet!B398)</f>
        <v>Kapitalni budžet</v>
      </c>
      <c r="E87" s="821">
        <f>SUM('Monthly plan for 2013'!E80:H80)</f>
        <v>21879666.68</v>
      </c>
      <c r="F87" s="668">
        <f>'Execution for 2013'!Q80</f>
        <v>10766056.75</v>
      </c>
      <c r="G87" s="686">
        <f t="shared" si="2"/>
        <v>-11113609.93</v>
      </c>
      <c r="H87" s="451">
        <f t="shared" si="3"/>
        <v>49.205762169316557</v>
      </c>
      <c r="I87" s="668">
        <f>SUM('Execution for 2012_int'!E79:H79)</f>
        <v>10981041.430000002</v>
      </c>
      <c r="J87" s="686">
        <f t="shared" si="4"/>
        <v>-214984.68000000156</v>
      </c>
      <c r="K87" s="451">
        <f t="shared" si="5"/>
        <v>98.042219571154092</v>
      </c>
      <c r="L87" s="686">
        <f>+'Monthly plan for 2013'!H80</f>
        <v>5469916.6699999999</v>
      </c>
      <c r="M87" s="825">
        <f>+'Execution for 2013'!H80</f>
        <v>4197672.67</v>
      </c>
      <c r="N87" s="686">
        <f t="shared" si="6"/>
        <v>-1272244</v>
      </c>
      <c r="O87" s="452">
        <f t="shared" si="10"/>
        <v>76.741071633180837</v>
      </c>
      <c r="P87" s="686">
        <f>+'Execution for 2012_int'!H79</f>
        <v>4315733.870000001</v>
      </c>
      <c r="Q87" s="686">
        <f t="shared" si="7"/>
        <v>-118061.20000000112</v>
      </c>
      <c r="R87" s="452">
        <f>M87/P87*100</f>
        <v>97.264400364890875</v>
      </c>
      <c r="S87" s="390"/>
      <c r="T87" s="390"/>
      <c r="U87" s="444"/>
      <c r="V87" s="69"/>
      <c r="W87" s="69"/>
      <c r="X87" s="69"/>
      <c r="Y87" s="69"/>
      <c r="Z87" s="69"/>
      <c r="AA87" s="69"/>
      <c r="AB87" s="69"/>
      <c r="AC87" s="69"/>
      <c r="AD87" s="69"/>
      <c r="AE87" s="69"/>
      <c r="AF87" s="69"/>
      <c r="AG87" s="69"/>
      <c r="AH87" s="69"/>
      <c r="AI87" s="69"/>
      <c r="AJ87" s="69"/>
      <c r="AK87" s="69"/>
    </row>
    <row r="88" spans="1:37" ht="13.5" thickTop="1">
      <c r="A88" s="69"/>
      <c r="B88" s="69"/>
      <c r="C88" s="69"/>
      <c r="D88" s="383" t="str">
        <f>IF(MasterSheet!$A$1=1,MasterSheet!C399,MasterSheet!B399)</f>
        <v>Pozajmice i krediti</v>
      </c>
      <c r="E88" s="357">
        <f>SUM('Monthly plan for 2013'!E81:H81)</f>
        <v>573333.36</v>
      </c>
      <c r="F88" s="442">
        <f>'Execution for 2013'!Q81</f>
        <v>896995.11</v>
      </c>
      <c r="G88" s="688">
        <f t="shared" si="2"/>
        <v>323661.75</v>
      </c>
      <c r="H88" s="457">
        <f t="shared" si="3"/>
        <v>156.45262818824986</v>
      </c>
      <c r="I88" s="442">
        <f>SUM('Execution for 2012_int'!E80:H80)</f>
        <v>613964.80000000005</v>
      </c>
      <c r="J88" s="688">
        <f t="shared" si="4"/>
        <v>283030.30999999994</v>
      </c>
      <c r="K88" s="457">
        <f t="shared" si="5"/>
        <v>146.09878449057666</v>
      </c>
      <c r="L88" s="356">
        <f>+'Monthly plan for 2013'!H81</f>
        <v>143333.34</v>
      </c>
      <c r="M88" s="378">
        <f>+'Execution for 2013'!H81</f>
        <v>220833.34</v>
      </c>
      <c r="N88" s="688">
        <f t="shared" si="6"/>
        <v>77500</v>
      </c>
      <c r="O88" s="462">
        <f t="shared" si="10"/>
        <v>154.06976492698766</v>
      </c>
      <c r="P88" s="356">
        <f>+'Execution for 2012_int'!H80</f>
        <v>160911</v>
      </c>
      <c r="Q88" s="688">
        <f t="shared" si="7"/>
        <v>59922.34</v>
      </c>
      <c r="R88" s="462">
        <f>M88/P88*100</f>
        <v>137.23943049263255</v>
      </c>
      <c r="S88" s="442"/>
      <c r="T88" s="442"/>
      <c r="U88" s="443"/>
      <c r="V88" s="69"/>
      <c r="W88" s="69"/>
      <c r="X88" s="69"/>
      <c r="Y88" s="69"/>
      <c r="Z88" s="69"/>
      <c r="AA88" s="69"/>
      <c r="AB88" s="69"/>
      <c r="AC88" s="69"/>
      <c r="AD88" s="69"/>
      <c r="AE88" s="69"/>
      <c r="AF88" s="69"/>
      <c r="AG88" s="69"/>
      <c r="AH88" s="69"/>
      <c r="AI88" s="69"/>
      <c r="AJ88" s="69"/>
      <c r="AK88" s="69"/>
    </row>
    <row r="89" spans="1:37" ht="13.5" thickBot="1">
      <c r="A89" s="69"/>
      <c r="B89" s="69"/>
      <c r="C89" s="69"/>
      <c r="D89" s="384" t="str">
        <f>IF(MasterSheet!$A$1=1,MasterSheet!C400,MasterSheet!B400)</f>
        <v>Rezerve</v>
      </c>
      <c r="E89" s="397">
        <f>SUM('Monthly plan for 2013'!E82:H82)</f>
        <v>2452023.1599999997</v>
      </c>
      <c r="F89" s="684">
        <f>'Execution for 2013'!Q82</f>
        <v>1400422.21</v>
      </c>
      <c r="G89" s="691">
        <f t="shared" si="2"/>
        <v>-1051600.9499999997</v>
      </c>
      <c r="H89" s="460">
        <f t="shared" si="3"/>
        <v>57.112927514110432</v>
      </c>
      <c r="I89" s="684">
        <f>SUM('Execution for 2012_int'!E81:H81)</f>
        <v>4703375.5600000005</v>
      </c>
      <c r="J89" s="691">
        <f t="shared" si="4"/>
        <v>-3302953.3500000006</v>
      </c>
      <c r="K89" s="460" t="s">
        <v>386</v>
      </c>
      <c r="L89" s="396">
        <f>+'Monthly plan for 2013'!H82</f>
        <v>613005.78999999992</v>
      </c>
      <c r="M89" s="550">
        <f>+'Execution for 2013'!H82</f>
        <v>795860</v>
      </c>
      <c r="N89" s="691">
        <f t="shared" si="6"/>
        <v>182854.21000000008</v>
      </c>
      <c r="O89" s="465">
        <f t="shared" si="10"/>
        <v>129.82911629594886</v>
      </c>
      <c r="P89" s="396">
        <f>+'Execution for 2012_int'!H81</f>
        <v>292935.40000000002</v>
      </c>
      <c r="Q89" s="691">
        <f t="shared" si="7"/>
        <v>502924.6</v>
      </c>
      <c r="R89" s="465" t="s">
        <v>386</v>
      </c>
      <c r="S89" s="442"/>
      <c r="T89" s="442"/>
      <c r="U89" s="443"/>
      <c r="V89" s="69"/>
      <c r="W89" s="69"/>
      <c r="X89" s="69"/>
      <c r="Y89" s="69"/>
      <c r="Z89" s="69"/>
      <c r="AA89" s="69"/>
      <c r="AB89" s="69"/>
      <c r="AC89" s="69"/>
      <c r="AD89" s="69"/>
      <c r="AE89" s="69"/>
      <c r="AF89" s="69"/>
      <c r="AG89" s="69"/>
      <c r="AH89" s="69"/>
      <c r="AI89" s="69"/>
      <c r="AJ89" s="69"/>
      <c r="AK89" s="69"/>
    </row>
    <row r="90" spans="1:37" ht="14.25" thickTop="1" thickBot="1">
      <c r="A90" s="69"/>
      <c r="B90" s="69"/>
      <c r="C90" s="69"/>
      <c r="D90" s="384" t="str">
        <f>IF(MasterSheet!$A$1=1,MasterSheet!C408,MasterSheet!B408)</f>
        <v>Otplata garancija</v>
      </c>
      <c r="E90" s="357">
        <f>SUM('Monthly plan for 2013'!E83:H83)</f>
        <v>0</v>
      </c>
      <c r="F90" s="442">
        <f>'Execution for 2013'!Q83</f>
        <v>145520.37</v>
      </c>
      <c r="G90" s="688">
        <f t="shared" si="2"/>
        <v>145520.37</v>
      </c>
      <c r="H90" s="457" t="s">
        <v>386</v>
      </c>
      <c r="I90" s="442">
        <f>SUM('Execution for 2012_int'!E82:H82)</f>
        <v>23427740.18</v>
      </c>
      <c r="J90" s="688">
        <f t="shared" si="4"/>
        <v>-23282219.809999999</v>
      </c>
      <c r="K90" s="457">
        <f t="shared" si="5"/>
        <v>0.6211455688083356</v>
      </c>
      <c r="L90" s="356">
        <f>+'Monthly plan for 2013'!H83</f>
        <v>0</v>
      </c>
      <c r="M90" s="378">
        <f>+'Execution for 2013'!H83</f>
        <v>145520.37</v>
      </c>
      <c r="N90" s="688">
        <f t="shared" si="6"/>
        <v>145520.37</v>
      </c>
      <c r="O90" s="462" t="s">
        <v>386</v>
      </c>
      <c r="P90" s="356">
        <f>+'Execution for 2012_int'!H82</f>
        <v>23427740.18</v>
      </c>
      <c r="Q90" s="688">
        <f t="shared" si="7"/>
        <v>-23282219.809999999</v>
      </c>
      <c r="R90" s="465" t="s">
        <v>386</v>
      </c>
      <c r="S90" s="442"/>
      <c r="T90" s="442"/>
      <c r="U90" s="442"/>
      <c r="V90" s="70"/>
      <c r="W90" s="69"/>
      <c r="X90" s="69"/>
      <c r="Y90" s="69"/>
      <c r="Z90" s="69"/>
      <c r="AA90" s="69"/>
      <c r="AB90" s="69"/>
      <c r="AC90" s="69"/>
      <c r="AD90" s="69"/>
      <c r="AE90" s="69"/>
      <c r="AF90" s="69"/>
      <c r="AG90" s="69"/>
      <c r="AH90" s="69"/>
      <c r="AI90" s="69"/>
      <c r="AJ90" s="69"/>
      <c r="AK90" s="69"/>
    </row>
    <row r="91" spans="1:37" ht="14.25" thickTop="1" thickBot="1">
      <c r="A91" s="69"/>
      <c r="B91" s="69"/>
      <c r="C91" s="69"/>
      <c r="D91" s="449" t="str">
        <f>IF(MasterSheet!$A$1=1,MasterSheet!C402,MasterSheet!B402)</f>
        <v>Suficit/ Deficit</v>
      </c>
      <c r="E91" s="822">
        <f>SUM('Monthly plan for 2013'!E84:H84)</f>
        <v>-107063702.59744073</v>
      </c>
      <c r="F91" s="820">
        <f>'Execution for 2013'!Q84</f>
        <v>-71894522.659999996</v>
      </c>
      <c r="G91" s="667">
        <f t="shared" si="2"/>
        <v>35169179.937440738</v>
      </c>
      <c r="H91" s="685">
        <f>+F91/E91*100</f>
        <v>67.151164134798535</v>
      </c>
      <c r="I91" s="820">
        <f>SUM('Execution for 2012_int'!E83:H83)</f>
        <v>-127240550.60666665</v>
      </c>
      <c r="J91" s="667">
        <f t="shared" si="4"/>
        <v>55346027.946666658</v>
      </c>
      <c r="K91" s="685">
        <f t="shared" ref="K91:K102" si="11">F91/I91*100</f>
        <v>56.502838377558184</v>
      </c>
      <c r="L91" s="822">
        <f>+'Monthly plan for 2013'!H84</f>
        <v>-4130170.1161308736</v>
      </c>
      <c r="M91" s="826">
        <f>+'Execution for 2013'!H84</f>
        <v>-12187088.800000027</v>
      </c>
      <c r="N91" s="667">
        <f t="shared" si="6"/>
        <v>-8056918.6838691533</v>
      </c>
      <c r="O91" s="450">
        <f t="shared" si="10"/>
        <v>295.07474165293803</v>
      </c>
      <c r="P91" s="822">
        <f>+'Execution for 2012_int'!H83</f>
        <v>-51300834.05416666</v>
      </c>
      <c r="Q91" s="667">
        <f t="shared" si="7"/>
        <v>39113745.254166633</v>
      </c>
      <c r="R91" s="450">
        <f>M91/P91*100</f>
        <v>23.756122146341966</v>
      </c>
      <c r="S91" s="444"/>
      <c r="T91" s="444"/>
      <c r="U91" s="444"/>
      <c r="V91" s="69"/>
      <c r="W91" s="69"/>
      <c r="X91" s="69"/>
      <c r="Y91" s="69"/>
      <c r="Z91" s="69"/>
      <c r="AA91" s="69"/>
      <c r="AB91" s="69"/>
      <c r="AC91" s="69"/>
      <c r="AD91" s="69"/>
      <c r="AE91" s="69"/>
      <c r="AF91" s="69"/>
      <c r="AG91" s="69"/>
      <c r="AH91" s="69"/>
      <c r="AI91" s="69"/>
      <c r="AJ91" s="69"/>
      <c r="AK91" s="69"/>
    </row>
    <row r="92" spans="1:37" ht="14.25" thickTop="1" thickBot="1">
      <c r="A92" s="69"/>
      <c r="B92" s="69"/>
      <c r="C92" s="69"/>
      <c r="D92" s="449" t="str">
        <f>IF(MasterSheet!$A$1=1,MasterSheet!C403,MasterSheet!B403)</f>
        <v>Primarni deficit</v>
      </c>
      <c r="E92" s="822">
        <f>SUM('Monthly plan for 2013'!E85:H85)</f>
        <v>-83595833.47744073</v>
      </c>
      <c r="F92" s="820">
        <f>'Execution for 2013'!Q85</f>
        <v>-43981562.539999999</v>
      </c>
      <c r="G92" s="667">
        <f t="shared" ref="G92:G103" si="12">+F92-E92</f>
        <v>39614270.937440731</v>
      </c>
      <c r="H92" s="685">
        <f t="shared" si="3"/>
        <v>52.612146694929372</v>
      </c>
      <c r="I92" s="820">
        <f>SUM('Execution for 2012_int'!E84:H84)</f>
        <v>-105157967.14666665</v>
      </c>
      <c r="J92" s="667">
        <f t="shared" ref="J92:J103" si="13">+F92-I92</f>
        <v>61176404.606666647</v>
      </c>
      <c r="K92" s="685">
        <f t="shared" si="11"/>
        <v>41.824279922278954</v>
      </c>
      <c r="L92" s="822">
        <f>+'Monthly plan for 2013'!H85</f>
        <v>1736797.1638691267</v>
      </c>
      <c r="M92" s="826">
        <f>+'Execution for 2013'!H85</f>
        <v>12351461.989999972</v>
      </c>
      <c r="N92" s="667">
        <f t="shared" ref="N92:N103" si="14">+M92-L92</f>
        <v>10614664.826130845</v>
      </c>
      <c r="O92" s="450">
        <f t="shared" si="10"/>
        <v>711.16318283731925</v>
      </c>
      <c r="P92" s="822">
        <f>+'Execution for 2012_int'!H84</f>
        <v>-37165992.794166662</v>
      </c>
      <c r="Q92" s="667">
        <f t="shared" ref="Q92:Q103" si="15">+M92-P92</f>
        <v>49517454.784166634</v>
      </c>
      <c r="R92" s="450">
        <f>M92/P92*100</f>
        <v>-33.233235712025909</v>
      </c>
      <c r="S92" s="444"/>
      <c r="T92" s="444"/>
      <c r="U92" s="444"/>
      <c r="V92" s="69"/>
      <c r="W92" s="69"/>
      <c r="X92" s="69"/>
      <c r="Y92" s="69"/>
      <c r="Z92" s="69"/>
      <c r="AA92" s="69"/>
      <c r="AB92" s="69"/>
      <c r="AC92" s="69"/>
      <c r="AD92" s="69"/>
      <c r="AE92" s="69"/>
      <c r="AF92" s="69"/>
      <c r="AG92" s="69"/>
      <c r="AH92" s="69"/>
      <c r="AI92" s="69"/>
      <c r="AJ92" s="69"/>
      <c r="AK92" s="69"/>
    </row>
    <row r="93" spans="1:37" ht="14.25" thickTop="1" thickBot="1">
      <c r="A93" s="69"/>
      <c r="B93" s="69"/>
      <c r="C93" s="69"/>
      <c r="D93" s="449" t="str">
        <f>IF(MasterSheet!$A$1=1,MasterSheet!C404,MasterSheet!B404)</f>
        <v>Otplata duga</v>
      </c>
      <c r="E93" s="822">
        <f>SUM('Monthly plan for 2013'!E86:H86)</f>
        <v>23926000.57</v>
      </c>
      <c r="F93" s="820">
        <f>'Execution for 2013'!Q86</f>
        <v>36641314.359999999</v>
      </c>
      <c r="G93" s="667">
        <f t="shared" si="12"/>
        <v>12715313.789999999</v>
      </c>
      <c r="H93" s="685">
        <f t="shared" ref="H93:H103" si="16">+F93/E93*100</f>
        <v>153.14433456105198</v>
      </c>
      <c r="I93" s="820">
        <f>SUM('Execution for 2012_int'!E85:H85)</f>
        <v>47565714.210000001</v>
      </c>
      <c r="J93" s="667">
        <f t="shared" si="13"/>
        <v>-10924399.850000001</v>
      </c>
      <c r="K93" s="685">
        <f t="shared" si="11"/>
        <v>77.0330372802364</v>
      </c>
      <c r="L93" s="822">
        <f>+'Monthly plan for 2013'!H86</f>
        <v>8038869.4399999995</v>
      </c>
      <c r="M93" s="826">
        <f>+'Execution for 2013'!H86</f>
        <v>6287509.7100000009</v>
      </c>
      <c r="N93" s="667">
        <f t="shared" si="14"/>
        <v>-1751359.7299999986</v>
      </c>
      <c r="O93" s="450">
        <f t="shared" ref="O93:O98" si="17">+M93/L93*100</f>
        <v>78.21385528062514</v>
      </c>
      <c r="P93" s="822">
        <f>+'Execution for 2012_int'!H85</f>
        <v>11894807.530000001</v>
      </c>
      <c r="Q93" s="667">
        <f t="shared" si="15"/>
        <v>-5607297.8200000003</v>
      </c>
      <c r="R93" s="450">
        <f>M93/P93*100</f>
        <v>52.859280775600745</v>
      </c>
      <c r="S93" s="444"/>
      <c r="T93" s="444"/>
      <c r="U93" s="444"/>
      <c r="V93" s="69"/>
      <c r="W93" s="69"/>
      <c r="X93" s="69"/>
      <c r="Y93" s="69"/>
      <c r="Z93" s="69"/>
      <c r="AA93" s="69"/>
      <c r="AB93" s="69"/>
      <c r="AC93" s="69"/>
      <c r="AD93" s="69"/>
      <c r="AE93" s="69"/>
      <c r="AF93" s="69"/>
      <c r="AG93" s="69"/>
      <c r="AH93" s="69"/>
      <c r="AI93" s="69"/>
      <c r="AJ93" s="69"/>
      <c r="AK93" s="69"/>
    </row>
    <row r="94" spans="1:37" ht="13.5" thickTop="1">
      <c r="A94" s="69"/>
      <c r="B94" s="69"/>
      <c r="C94" s="69"/>
      <c r="D94" s="383" t="str">
        <f>IF(MasterSheet!$A$1=1,MasterSheet!C405,MasterSheet!B405)</f>
        <v>Otplata duga rezidentima</v>
      </c>
      <c r="E94" s="357">
        <f>SUM('Monthly plan for 2013'!E87:H87)</f>
        <v>8361190.4499999993</v>
      </c>
      <c r="F94" s="442">
        <f>'Execution for 2013'!Q87</f>
        <v>15701606.85</v>
      </c>
      <c r="G94" s="688">
        <f t="shared" si="12"/>
        <v>7340416.4000000004</v>
      </c>
      <c r="H94" s="457">
        <f t="shared" si="16"/>
        <v>187.79152255765209</v>
      </c>
      <c r="I94" s="442">
        <f>SUM('Execution for 2012_int'!E86:H86)</f>
        <v>22548201.280000001</v>
      </c>
      <c r="J94" s="688">
        <f t="shared" si="13"/>
        <v>-6846594.4300000016</v>
      </c>
      <c r="K94" s="457">
        <f t="shared" si="11"/>
        <v>69.635740141840699</v>
      </c>
      <c r="L94" s="356">
        <f>+'Monthly plan for 2013'!H87</f>
        <v>3710246.3</v>
      </c>
      <c r="M94" s="378">
        <f>+'Execution for 2013'!H87</f>
        <v>2661059.4300000002</v>
      </c>
      <c r="N94" s="688">
        <f t="shared" si="14"/>
        <v>-1049186.8699999996</v>
      </c>
      <c r="O94" s="462" t="s">
        <v>386</v>
      </c>
      <c r="P94" s="356">
        <f>+'Execution for 2012_int'!H86</f>
        <v>8806701.6500000004</v>
      </c>
      <c r="Q94" s="688">
        <f t="shared" si="15"/>
        <v>-6145642.2200000007</v>
      </c>
      <c r="R94" s="462" t="s">
        <v>386</v>
      </c>
      <c r="S94" s="442"/>
      <c r="T94" s="442"/>
      <c r="U94" s="442"/>
      <c r="V94" s="69"/>
      <c r="W94" s="69"/>
      <c r="X94" s="69"/>
      <c r="Y94" s="69"/>
      <c r="Z94" s="69"/>
      <c r="AA94" s="69"/>
      <c r="AB94" s="69"/>
      <c r="AC94" s="69"/>
      <c r="AD94" s="69"/>
      <c r="AE94" s="69"/>
      <c r="AF94" s="69"/>
      <c r="AG94" s="69"/>
      <c r="AH94" s="69"/>
      <c r="AI94" s="69"/>
      <c r="AJ94" s="69"/>
      <c r="AK94" s="69"/>
    </row>
    <row r="95" spans="1:37">
      <c r="A95" s="69"/>
      <c r="B95" s="69"/>
      <c r="C95" s="69"/>
      <c r="D95" s="383" t="str">
        <f>IF(MasterSheet!$A$1=1,MasterSheet!C406,MasterSheet!B406)</f>
        <v>Otplata duga nerezidentima</v>
      </c>
      <c r="E95" s="357">
        <f>SUM('Monthly plan for 2013'!E88:H88)</f>
        <v>9692477.8000000007</v>
      </c>
      <c r="F95" s="442">
        <f>'Execution for 2013'!Q88</f>
        <v>8056156.46</v>
      </c>
      <c r="G95" s="688">
        <f t="shared" si="12"/>
        <v>-1636321.3400000008</v>
      </c>
      <c r="H95" s="457">
        <f t="shared" si="16"/>
        <v>83.117615807177799</v>
      </c>
      <c r="I95" s="442">
        <f>SUM('Execution for 2012_int'!E87:H87)</f>
        <v>19505792.559999999</v>
      </c>
      <c r="J95" s="688">
        <f t="shared" si="13"/>
        <v>-11449636.099999998</v>
      </c>
      <c r="K95" s="457">
        <f t="shared" si="11"/>
        <v>41.301354124520643</v>
      </c>
      <c r="L95" s="356">
        <f>+'Monthly plan for 2013'!H88</f>
        <v>2810528.81</v>
      </c>
      <c r="M95" s="378">
        <f>+'Execution for 2013'!H88</f>
        <v>1743269.3</v>
      </c>
      <c r="N95" s="688">
        <f t="shared" si="14"/>
        <v>-1067259.51</v>
      </c>
      <c r="O95" s="462">
        <f t="shared" si="17"/>
        <v>62.026380722281225</v>
      </c>
      <c r="P95" s="356">
        <f>+'Execution for 2012_int'!H87</f>
        <v>2116906.48</v>
      </c>
      <c r="Q95" s="688">
        <f t="shared" si="15"/>
        <v>-373637.17999999993</v>
      </c>
      <c r="R95" s="462">
        <f>M95/P95*100</f>
        <v>82.349849484139696</v>
      </c>
      <c r="S95" s="442"/>
      <c r="T95" s="442"/>
      <c r="U95" s="443"/>
      <c r="V95" s="69"/>
      <c r="W95" s="69"/>
      <c r="X95" s="69"/>
      <c r="Y95" s="69"/>
      <c r="Z95" s="69"/>
      <c r="AA95" s="69"/>
      <c r="AB95" s="69"/>
      <c r="AC95" s="69"/>
      <c r="AD95" s="69"/>
      <c r="AE95" s="69"/>
      <c r="AF95" s="69"/>
      <c r="AG95" s="69"/>
      <c r="AH95" s="69"/>
      <c r="AI95" s="69"/>
      <c r="AJ95" s="69"/>
      <c r="AK95" s="69"/>
    </row>
    <row r="96" spans="1:37" ht="13.5" thickBot="1">
      <c r="A96" s="69"/>
      <c r="B96" s="69"/>
      <c r="C96" s="69"/>
      <c r="D96" s="383" t="str">
        <f>IF(MasterSheet!$A$1=1,MasterSheet!C407,MasterSheet!B407)</f>
        <v>Otplata obaveza iz prethodnog perioda</v>
      </c>
      <c r="E96" s="357">
        <f>SUM('Monthly plan for 2013'!E89:H89)</f>
        <v>5872332.3200000003</v>
      </c>
      <c r="F96" s="442">
        <f>'Execution for 2013'!Q89</f>
        <v>12883551.049999999</v>
      </c>
      <c r="G96" s="688">
        <f t="shared" si="12"/>
        <v>7011218.7299999986</v>
      </c>
      <c r="H96" s="457">
        <f t="shared" si="16"/>
        <v>219.39410693977891</v>
      </c>
      <c r="I96" s="442">
        <f>SUM('Execution for 2012_int'!E88:H88)</f>
        <v>5511720.370000001</v>
      </c>
      <c r="J96" s="688">
        <f t="shared" si="13"/>
        <v>7371830.6799999978</v>
      </c>
      <c r="K96" s="457">
        <f t="shared" si="11"/>
        <v>233.74827068739697</v>
      </c>
      <c r="L96" s="356">
        <f>+'Monthly plan for 2013'!H89</f>
        <v>1518094.33</v>
      </c>
      <c r="M96" s="378">
        <f>+'Execution for 2013'!H89</f>
        <v>1883180.98</v>
      </c>
      <c r="N96" s="688">
        <f t="shared" si="14"/>
        <v>365086.64999999991</v>
      </c>
      <c r="O96" s="462">
        <f t="shared" si="17"/>
        <v>124.04900952367038</v>
      </c>
      <c r="P96" s="356">
        <f>+'Execution for 2012_int'!H88</f>
        <v>971199.4</v>
      </c>
      <c r="Q96" s="688">
        <f t="shared" si="15"/>
        <v>911981.58</v>
      </c>
      <c r="R96" s="462">
        <f>M96/P96*100</f>
        <v>193.90260949502235</v>
      </c>
      <c r="S96" s="442"/>
      <c r="T96" s="442"/>
      <c r="U96" s="442"/>
      <c r="V96" s="69"/>
      <c r="W96" s="69"/>
      <c r="X96" s="69"/>
      <c r="Y96" s="69"/>
      <c r="Z96" s="69"/>
      <c r="AA96" s="69"/>
      <c r="AB96" s="69"/>
      <c r="AC96" s="69"/>
      <c r="AD96" s="69"/>
      <c r="AE96" s="69"/>
      <c r="AF96" s="69"/>
      <c r="AG96" s="69"/>
      <c r="AH96" s="69"/>
      <c r="AI96" s="69"/>
      <c r="AJ96" s="69"/>
      <c r="AK96" s="69"/>
    </row>
    <row r="97" spans="1:37" ht="14.25" thickTop="1" thickBot="1">
      <c r="A97" s="69"/>
      <c r="B97" s="69"/>
      <c r="C97" s="69"/>
      <c r="D97" s="449" t="str">
        <f>IF(MasterSheet!$A$1=1,MasterSheet!C409,MasterSheet!B409)</f>
        <v>Nedostajuća sredstva</v>
      </c>
      <c r="E97" s="822">
        <f>SUM('Monthly plan for 2013'!E90:H90)</f>
        <v>-130989703.16744073</v>
      </c>
      <c r="F97" s="820">
        <f>'Execution for 2013'!Q90</f>
        <v>-108535837.01999998</v>
      </c>
      <c r="G97" s="667">
        <f t="shared" si="12"/>
        <v>22453866.147440746</v>
      </c>
      <c r="H97" s="685">
        <f t="shared" si="16"/>
        <v>82.858296793955972</v>
      </c>
      <c r="I97" s="820">
        <f>SUM('Execution for 2012_int'!E89:H89)</f>
        <v>-174806264.81666666</v>
      </c>
      <c r="J97" s="667">
        <f t="shared" si="13"/>
        <v>66270427.796666682</v>
      </c>
      <c r="K97" s="685">
        <f t="shared" si="11"/>
        <v>62.089214670784379</v>
      </c>
      <c r="L97" s="822">
        <f>+'Monthly plan for 2013'!H90</f>
        <v>-12169039.556130873</v>
      </c>
      <c r="M97" s="826">
        <f>+'Execution for 2013'!H90</f>
        <v>-18474598.510000028</v>
      </c>
      <c r="N97" s="667">
        <f t="shared" si="14"/>
        <v>-6305558.9538691547</v>
      </c>
      <c r="O97" s="450">
        <f t="shared" si="17"/>
        <v>151.81640609173922</v>
      </c>
      <c r="P97" s="822">
        <f>+'Execution for 2012_int'!H89</f>
        <v>-63195641.584166661</v>
      </c>
      <c r="Q97" s="667">
        <f t="shared" si="15"/>
        <v>44721043.074166633</v>
      </c>
      <c r="R97" s="450">
        <f>M97/P97*100</f>
        <v>29.233975709218441</v>
      </c>
      <c r="S97" s="444"/>
      <c r="T97" s="444"/>
      <c r="U97" s="444"/>
      <c r="V97" s="69"/>
      <c r="W97" s="69"/>
      <c r="X97" s="69"/>
      <c r="Y97" s="69"/>
      <c r="Z97" s="69"/>
      <c r="AA97" s="69"/>
      <c r="AB97" s="69"/>
      <c r="AC97" s="69"/>
      <c r="AD97" s="69"/>
      <c r="AE97" s="69"/>
      <c r="AF97" s="69"/>
      <c r="AG97" s="69"/>
      <c r="AH97" s="69"/>
      <c r="AI97" s="69"/>
      <c r="AJ97" s="69"/>
      <c r="AK97" s="69"/>
    </row>
    <row r="98" spans="1:37" ht="14.25" thickTop="1" thickBot="1">
      <c r="A98" s="69"/>
      <c r="B98" s="69"/>
      <c r="C98" s="69"/>
      <c r="D98" s="449" t="str">
        <f>IF(MasterSheet!$A$1=1,MasterSheet!C410,MasterSheet!B410)</f>
        <v>Finansiranje</v>
      </c>
      <c r="E98" s="822">
        <f>SUM('Monthly plan for 2013'!E91:H91)</f>
        <v>130989703.16744074</v>
      </c>
      <c r="F98" s="820">
        <f>'Execution for 2013'!Q91</f>
        <v>108535837.01999998</v>
      </c>
      <c r="G98" s="667">
        <f t="shared" si="12"/>
        <v>-22453866.147440761</v>
      </c>
      <c r="H98" s="685">
        <f t="shared" si="16"/>
        <v>82.858296793955958</v>
      </c>
      <c r="I98" s="820">
        <f>SUM('Execution for 2012_int'!E90:H90)</f>
        <v>174806264.81666666</v>
      </c>
      <c r="J98" s="667">
        <f t="shared" si="13"/>
        <v>-66270427.796666682</v>
      </c>
      <c r="K98" s="685">
        <f t="shared" si="11"/>
        <v>62.089214670784379</v>
      </c>
      <c r="L98" s="822">
        <f>+'Monthly plan for 2013'!H91</f>
        <v>12169039.556130886</v>
      </c>
      <c r="M98" s="826">
        <f>+'Execution for 2013'!H91</f>
        <v>18474598.510000028</v>
      </c>
      <c r="N98" s="667">
        <f t="shared" si="14"/>
        <v>6305558.9538691416</v>
      </c>
      <c r="O98" s="450">
        <f t="shared" si="17"/>
        <v>151.81640609173908</v>
      </c>
      <c r="P98" s="822">
        <f>+'Execution for 2012_int'!H90</f>
        <v>63195641.584166661</v>
      </c>
      <c r="Q98" s="667">
        <f t="shared" si="15"/>
        <v>-44721043.074166633</v>
      </c>
      <c r="R98" s="450">
        <f>M98/P98*100</f>
        <v>29.233975709218441</v>
      </c>
      <c r="S98" s="444"/>
      <c r="T98" s="444"/>
      <c r="U98" s="444"/>
      <c r="V98" s="69"/>
      <c r="W98" s="69"/>
      <c r="X98" s="69"/>
      <c r="Y98" s="69"/>
      <c r="Z98" s="69"/>
      <c r="AA98" s="69"/>
      <c r="AB98" s="69"/>
      <c r="AC98" s="69"/>
      <c r="AD98" s="69"/>
      <c r="AE98" s="69"/>
      <c r="AF98" s="69"/>
      <c r="AG98" s="69"/>
      <c r="AH98" s="69"/>
      <c r="AI98" s="69"/>
      <c r="AJ98" s="69"/>
      <c r="AK98" s="69"/>
    </row>
    <row r="99" spans="1:37" ht="13.5" thickTop="1">
      <c r="A99" s="69"/>
      <c r="B99" s="69"/>
      <c r="C99" s="69"/>
      <c r="D99" s="383" t="str">
        <f>IF(MasterSheet!$A$1=1,MasterSheet!C411,MasterSheet!B411)</f>
        <v>Pozajmice i krediti iz domaćih izvora</v>
      </c>
      <c r="E99" s="357">
        <f>SUM('Monthly plan for 2013'!E92:H92)</f>
        <v>0</v>
      </c>
      <c r="F99" s="442">
        <f>'Execution for 2013'!Q92</f>
        <v>39016894.409999996</v>
      </c>
      <c r="G99" s="688">
        <f t="shared" si="12"/>
        <v>39016894.409999996</v>
      </c>
      <c r="H99" s="457" t="s">
        <v>386</v>
      </c>
      <c r="I99" s="442">
        <f>SUM('Execution for 2012_int'!E91:H91)</f>
        <v>30571576</v>
      </c>
      <c r="J99" s="688">
        <f t="shared" si="13"/>
        <v>8445318.4099999964</v>
      </c>
      <c r="K99" s="457">
        <f t="shared" si="11"/>
        <v>127.62474008536554</v>
      </c>
      <c r="L99" s="356">
        <f>+'Monthly plan for 2013'!H92</f>
        <v>0</v>
      </c>
      <c r="M99" s="378">
        <f>+'Execution for 2013'!H92</f>
        <v>13029973.82</v>
      </c>
      <c r="N99" s="688">
        <f t="shared" si="14"/>
        <v>13029973.82</v>
      </c>
      <c r="O99" s="462" t="s">
        <v>386</v>
      </c>
      <c r="P99" s="356">
        <f>+'Execution for 2012_int'!H91</f>
        <v>13979930</v>
      </c>
      <c r="Q99" s="688">
        <f t="shared" si="15"/>
        <v>-949956.1799999997</v>
      </c>
      <c r="R99" s="462" t="s">
        <v>386</v>
      </c>
      <c r="S99" s="442"/>
      <c r="T99" s="442"/>
      <c r="U99" s="442"/>
      <c r="V99" s="69"/>
      <c r="W99" s="69"/>
      <c r="X99" s="69"/>
      <c r="Y99" s="69"/>
      <c r="Z99" s="69"/>
      <c r="AA99" s="69"/>
      <c r="AB99" s="69"/>
      <c r="AC99" s="69"/>
      <c r="AD99" s="69"/>
      <c r="AE99" s="69"/>
      <c r="AF99" s="69"/>
      <c r="AG99" s="69"/>
      <c r="AH99" s="69"/>
      <c r="AI99" s="69"/>
      <c r="AJ99" s="69"/>
      <c r="AK99" s="69"/>
    </row>
    <row r="100" spans="1:37">
      <c r="A100" s="69"/>
      <c r="B100" s="69"/>
      <c r="C100" s="69"/>
      <c r="D100" s="383" t="str">
        <f>IF(MasterSheet!$A$1=1,MasterSheet!C412,MasterSheet!B412)</f>
        <v>Pozajmice i krediti iz inostranih izvora</v>
      </c>
      <c r="E100" s="357">
        <f>SUM('Monthly plan for 2013'!E93:H93)</f>
        <v>200000000</v>
      </c>
      <c r="F100" s="442">
        <f>'Execution for 2013'!Q93</f>
        <v>38170958.210000001</v>
      </c>
      <c r="G100" s="688">
        <f t="shared" si="12"/>
        <v>-161829041.78999999</v>
      </c>
      <c r="H100" s="457" t="s">
        <v>386</v>
      </c>
      <c r="I100" s="442">
        <f>SUM('Execution for 2012_int'!E92:H92)</f>
        <v>154250332.16999999</v>
      </c>
      <c r="J100" s="688">
        <f t="shared" si="13"/>
        <v>-116079373.95999998</v>
      </c>
      <c r="K100" s="457">
        <f t="shared" si="11"/>
        <v>24.746110866024988</v>
      </c>
      <c r="L100" s="356">
        <f>+'Monthly plan for 2013'!H93</f>
        <v>200000000</v>
      </c>
      <c r="M100" s="378">
        <f>+'Execution for 2013'!H93</f>
        <v>529782.18000000005</v>
      </c>
      <c r="N100" s="688">
        <f t="shared" si="14"/>
        <v>-199470217.81999999</v>
      </c>
      <c r="O100" s="462" t="s">
        <v>386</v>
      </c>
      <c r="P100" s="356">
        <f>+'Execution for 2012_int'!H92</f>
        <v>94423805.219999999</v>
      </c>
      <c r="Q100" s="688">
        <f t="shared" si="15"/>
        <v>-93894023.039999992</v>
      </c>
      <c r="R100" s="462" t="s">
        <v>386</v>
      </c>
      <c r="S100" s="442"/>
      <c r="T100" s="442"/>
      <c r="U100" s="442"/>
      <c r="V100" s="69"/>
      <c r="W100" s="69"/>
      <c r="X100" s="69"/>
      <c r="Y100" s="69"/>
      <c r="Z100" s="69"/>
      <c r="AA100" s="69"/>
      <c r="AB100" s="69"/>
      <c r="AC100" s="69"/>
      <c r="AD100" s="69"/>
      <c r="AE100" s="69"/>
      <c r="AF100" s="69"/>
      <c r="AG100" s="69"/>
      <c r="AH100" s="69"/>
      <c r="AI100" s="69"/>
      <c r="AJ100" s="69"/>
      <c r="AK100" s="69"/>
    </row>
    <row r="101" spans="1:37">
      <c r="A101" s="69"/>
      <c r="B101" s="69"/>
      <c r="C101" s="69"/>
      <c r="D101" s="383" t="str">
        <f>IF(MasterSheet!$A$1=1,MasterSheet!C413,MasterSheet!B413)</f>
        <v>Donacije</v>
      </c>
      <c r="E101" s="357">
        <f>SUM('Monthly plan for 2013'!E94:H94)</f>
        <v>0</v>
      </c>
      <c r="F101" s="442">
        <f>'Execution for 2013'!Q94</f>
        <v>1044404.25</v>
      </c>
      <c r="G101" s="688">
        <f t="shared" si="12"/>
        <v>1044404.25</v>
      </c>
      <c r="H101" s="457" t="s">
        <v>386</v>
      </c>
      <c r="I101" s="442">
        <f>SUM('Execution for 2012_int'!E93:H93)</f>
        <v>1645133.0970000001</v>
      </c>
      <c r="J101" s="688">
        <f t="shared" si="13"/>
        <v>-600728.84700000007</v>
      </c>
      <c r="K101" s="457">
        <f t="shared" si="11"/>
        <v>63.484483529298295</v>
      </c>
      <c r="L101" s="356">
        <f>+'Monthly plan for 2013'!H94</f>
        <v>0</v>
      </c>
      <c r="M101" s="378">
        <f>+'Execution for 2013'!H94</f>
        <v>99206.99</v>
      </c>
      <c r="N101" s="688">
        <f t="shared" si="14"/>
        <v>99206.99</v>
      </c>
      <c r="O101" s="462" t="s">
        <v>386</v>
      </c>
      <c r="P101" s="356">
        <f>+'Execution for 2012_int'!H93</f>
        <v>664302.91</v>
      </c>
      <c r="Q101" s="688">
        <f t="shared" si="15"/>
        <v>-565095.92000000004</v>
      </c>
      <c r="R101" s="462">
        <f>M101/P101*100</f>
        <v>14.933999009578327</v>
      </c>
      <c r="S101" s="442"/>
      <c r="T101" s="442"/>
      <c r="U101" s="442"/>
      <c r="V101" s="69"/>
      <c r="W101" s="69"/>
      <c r="X101" s="69"/>
      <c r="Y101" s="69"/>
      <c r="Z101" s="69"/>
      <c r="AA101" s="69"/>
      <c r="AB101" s="69"/>
      <c r="AC101" s="69"/>
      <c r="AD101" s="69"/>
      <c r="AE101" s="69"/>
      <c r="AF101" s="69"/>
      <c r="AG101" s="69"/>
      <c r="AH101" s="69"/>
      <c r="AI101" s="69"/>
      <c r="AJ101" s="69"/>
      <c r="AK101" s="69"/>
    </row>
    <row r="102" spans="1:37">
      <c r="A102" s="69"/>
      <c r="B102" s="69"/>
      <c r="C102" s="69"/>
      <c r="D102" s="383" t="str">
        <f>IF(MasterSheet!$A$1=1,MasterSheet!C414,MasterSheet!B414)</f>
        <v>Prihodi od privatizacije</v>
      </c>
      <c r="E102" s="357">
        <f>SUM('Monthly plan for 2013'!E95:H95)</f>
        <v>8000000</v>
      </c>
      <c r="F102" s="442">
        <f>'Execution for 2013'!Q95</f>
        <v>164255.85</v>
      </c>
      <c r="G102" s="688">
        <f t="shared" si="12"/>
        <v>-7835744.1500000004</v>
      </c>
      <c r="H102" s="457" t="s">
        <v>386</v>
      </c>
      <c r="I102" s="442">
        <f>SUM('Execution for 2012_int'!E94:H94)</f>
        <v>941772</v>
      </c>
      <c r="J102" s="688">
        <f t="shared" si="13"/>
        <v>-777516.15</v>
      </c>
      <c r="K102" s="457">
        <f t="shared" si="11"/>
        <v>17.441148175991643</v>
      </c>
      <c r="L102" s="356">
        <f>+'Monthly plan for 2013'!H95</f>
        <v>8000000</v>
      </c>
      <c r="M102" s="378">
        <f>+'Execution for 2013'!H95</f>
        <v>106428.38</v>
      </c>
      <c r="N102" s="688">
        <f t="shared" si="14"/>
        <v>-7893571.6200000001</v>
      </c>
      <c r="O102" s="462" t="s">
        <v>386</v>
      </c>
      <c r="P102" s="356">
        <f>+'Execution for 2012_int'!H94</f>
        <v>555000.79</v>
      </c>
      <c r="Q102" s="688">
        <f t="shared" si="15"/>
        <v>-448572.41000000003</v>
      </c>
      <c r="R102" s="462">
        <f>M102/P102*100</f>
        <v>19.176257388750745</v>
      </c>
      <c r="S102" s="442"/>
      <c r="T102" s="442"/>
      <c r="U102" s="442"/>
      <c r="V102" s="69"/>
      <c r="W102" s="69"/>
      <c r="X102" s="69"/>
      <c r="Y102" s="69"/>
      <c r="Z102" s="69"/>
      <c r="AA102" s="69"/>
      <c r="AB102" s="69"/>
      <c r="AC102" s="69"/>
      <c r="AD102" s="69"/>
      <c r="AE102" s="69"/>
      <c r="AF102" s="69"/>
      <c r="AG102" s="69"/>
      <c r="AH102" s="69"/>
      <c r="AI102" s="69"/>
      <c r="AJ102" s="69"/>
      <c r="AK102" s="69"/>
    </row>
    <row r="103" spans="1:37" ht="13.5" thickBot="1">
      <c r="A103" s="69"/>
      <c r="B103" s="69"/>
      <c r="C103" s="69"/>
      <c r="D103" s="386" t="str">
        <f>IF(MasterSheet!$A$1=1,MasterSheet!C415,MasterSheet!B415)</f>
        <v>Povećanje/smanjenje depozita</v>
      </c>
      <c r="E103" s="373">
        <f>SUM('Monthly plan for 2013'!E96:H96)</f>
        <v>-77010296.832559258</v>
      </c>
      <c r="F103" s="440">
        <f>'Execution for 2013'!Q96</f>
        <v>30139324.300000004</v>
      </c>
      <c r="G103" s="689">
        <f t="shared" si="12"/>
        <v>107149621.13255927</v>
      </c>
      <c r="H103" s="463">
        <f t="shared" si="16"/>
        <v>-39.136746045182583</v>
      </c>
      <c r="I103" s="440">
        <f>SUM('Execution for 2012_int'!E95:H95)</f>
        <v>-12602548.450333357</v>
      </c>
      <c r="J103" s="689">
        <f t="shared" si="13"/>
        <v>42741872.750333361</v>
      </c>
      <c r="K103" s="463" t="s">
        <v>386</v>
      </c>
      <c r="L103" s="371">
        <f>+'Monthly plan for 2013'!H96</f>
        <v>-195830960.44386911</v>
      </c>
      <c r="M103" s="379">
        <f>+'Execution for 2013'!H96</f>
        <v>4709207.1400000267</v>
      </c>
      <c r="N103" s="689">
        <f t="shared" si="14"/>
        <v>200540167.58386913</v>
      </c>
      <c r="O103" s="458" t="s">
        <v>386</v>
      </c>
      <c r="P103" s="371">
        <f>+'Execution for 2012_int'!H95</f>
        <v>-46427397.335833341</v>
      </c>
      <c r="Q103" s="689">
        <f t="shared" si="15"/>
        <v>51136604.475833371</v>
      </c>
      <c r="R103" s="458" t="s">
        <v>386</v>
      </c>
      <c r="S103" s="390"/>
      <c r="T103" s="390"/>
      <c r="U103" s="390"/>
      <c r="V103" s="69"/>
      <c r="W103" s="69"/>
      <c r="X103" s="69"/>
      <c r="Y103" s="69"/>
      <c r="Z103" s="69"/>
      <c r="AA103" s="69"/>
      <c r="AB103" s="69"/>
      <c r="AC103" s="69"/>
      <c r="AD103" s="69"/>
      <c r="AE103" s="69"/>
      <c r="AF103" s="69"/>
      <c r="AG103" s="69"/>
      <c r="AH103" s="69"/>
      <c r="AI103" s="69"/>
      <c r="AJ103" s="69"/>
      <c r="AK103" s="69"/>
    </row>
    <row r="104" spans="1:37" ht="13.5" thickTop="1">
      <c r="A104" s="69"/>
      <c r="B104" s="69"/>
      <c r="C104" s="69"/>
      <c r="D104" s="381" t="str">
        <f>IF(MasterSheet!$A$1=1,MasterSheet!C416,MasterSheet!B416)</f>
        <v>Izvor: Ministarstvo finansija Crne Gore</v>
      </c>
      <c r="E104" s="69">
        <f>F91/3493000000*100</f>
        <v>-2.0582457102776979</v>
      </c>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c r="AH104" s="69"/>
      <c r="AI104" s="69"/>
      <c r="AJ104" s="69"/>
      <c r="AK104" s="69"/>
    </row>
    <row r="105" spans="1:37">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c r="AH105" s="69"/>
      <c r="AI105" s="69"/>
      <c r="AJ105" s="69"/>
      <c r="AK105" s="69"/>
    </row>
    <row r="106" spans="1:37">
      <c r="A106" s="69"/>
      <c r="B106" s="69"/>
      <c r="C106" s="69"/>
      <c r="D106" s="69"/>
      <c r="E106" s="69"/>
      <c r="F106" s="69"/>
      <c r="G106" s="69"/>
      <c r="H106" s="73"/>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c r="AH106" s="69"/>
      <c r="AI106" s="69"/>
      <c r="AJ106" s="69"/>
      <c r="AK106" s="69"/>
    </row>
    <row r="107" spans="1:37">
      <c r="A107" s="69"/>
      <c r="B107" s="69"/>
      <c r="C107" s="69"/>
      <c r="D107" s="69"/>
      <c r="E107" s="69"/>
      <c r="F107" s="558"/>
      <c r="G107" s="558"/>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c r="AH107" s="69"/>
      <c r="AI107" s="69"/>
      <c r="AJ107" s="69"/>
      <c r="AK107" s="69"/>
    </row>
    <row r="108" spans="1:37">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c r="AH108" s="69"/>
      <c r="AI108" s="69"/>
      <c r="AJ108" s="69"/>
      <c r="AK108" s="69"/>
    </row>
    <row r="109" spans="1:37">
      <c r="A109" s="69"/>
      <c r="B109" s="69"/>
      <c r="C109" s="69"/>
      <c r="D109" s="69"/>
      <c r="E109" s="69"/>
      <c r="F109" s="69"/>
      <c r="G109" s="69"/>
      <c r="H109" s="69"/>
      <c r="I109" s="69"/>
      <c r="J109" s="69"/>
      <c r="K109" s="69"/>
      <c r="L109" s="69"/>
      <c r="M109" s="69"/>
      <c r="N109" s="69"/>
      <c r="O109" s="69"/>
      <c r="P109" s="69"/>
      <c r="Q109" s="69"/>
      <c r="R109" s="69"/>
      <c r="S109" s="69"/>
      <c r="T109" s="70"/>
      <c r="U109" s="69"/>
      <c r="V109" s="69"/>
      <c r="W109" s="69"/>
      <c r="X109" s="69"/>
      <c r="Y109" s="69"/>
      <c r="Z109" s="69"/>
      <c r="AA109" s="69"/>
      <c r="AB109" s="69"/>
      <c r="AC109" s="69"/>
      <c r="AD109" s="69"/>
      <c r="AE109" s="69"/>
      <c r="AF109" s="69"/>
      <c r="AG109" s="69"/>
      <c r="AH109" s="69"/>
      <c r="AI109" s="69"/>
      <c r="AJ109" s="69"/>
      <c r="AK109" s="69"/>
    </row>
    <row r="110" spans="1:37">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c r="AH110" s="69"/>
      <c r="AI110" s="69"/>
      <c r="AJ110" s="69"/>
      <c r="AK110" s="69"/>
    </row>
    <row r="111" spans="1:37">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c r="AH111" s="69"/>
      <c r="AI111" s="69"/>
      <c r="AJ111" s="69"/>
      <c r="AK111" s="69"/>
    </row>
    <row r="112" spans="1:37">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c r="AH112" s="69"/>
      <c r="AI112" s="69"/>
      <c r="AJ112" s="69"/>
      <c r="AK112" s="69"/>
    </row>
    <row r="113" spans="1:37">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c r="AH113" s="69"/>
      <c r="AI113" s="69"/>
      <c r="AJ113" s="69"/>
      <c r="AK113" s="69"/>
    </row>
    <row r="114" spans="1:37">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c r="AH114" s="69"/>
      <c r="AI114" s="69"/>
      <c r="AJ114" s="69"/>
      <c r="AK114" s="69"/>
    </row>
    <row r="115" spans="1:37">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c r="AH115" s="69"/>
      <c r="AI115" s="69"/>
      <c r="AJ115" s="69"/>
      <c r="AK115" s="69"/>
    </row>
    <row r="116" spans="1:37">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c r="AH116" s="69"/>
      <c r="AI116" s="69"/>
      <c r="AJ116" s="69"/>
      <c r="AK116" s="69"/>
    </row>
    <row r="117" spans="1:37">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c r="AH117" s="69"/>
      <c r="AI117" s="69"/>
      <c r="AJ117" s="69"/>
      <c r="AK117" s="69"/>
    </row>
    <row r="118" spans="1:37">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c r="AH118" s="69"/>
      <c r="AI118" s="69"/>
      <c r="AJ118" s="69"/>
      <c r="AK118" s="69"/>
    </row>
    <row r="119" spans="1:37">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c r="AH119" s="69"/>
      <c r="AI119" s="69"/>
      <c r="AJ119" s="69"/>
      <c r="AK119" s="69"/>
    </row>
    <row r="120" spans="1:37">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c r="AH120" s="69"/>
      <c r="AI120" s="69"/>
      <c r="AJ120" s="69"/>
      <c r="AK120" s="69"/>
    </row>
    <row r="121" spans="1:37">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c r="AH121" s="69"/>
      <c r="AI121" s="69"/>
      <c r="AJ121" s="69"/>
      <c r="AK121" s="69"/>
    </row>
    <row r="122" spans="1:37">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c r="AH122" s="69"/>
      <c r="AI122" s="69"/>
      <c r="AJ122" s="69"/>
      <c r="AK122" s="69"/>
    </row>
    <row r="123" spans="1:37">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c r="AH123" s="69"/>
      <c r="AI123" s="69"/>
      <c r="AJ123" s="69"/>
      <c r="AK123" s="69"/>
    </row>
    <row r="124" spans="1:37">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c r="AH124" s="69"/>
      <c r="AI124" s="69"/>
      <c r="AJ124" s="69"/>
      <c r="AK124" s="69"/>
    </row>
    <row r="125" spans="1:37">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c r="AH125" s="69"/>
      <c r="AI125" s="69"/>
      <c r="AJ125" s="69"/>
      <c r="AK125" s="69"/>
    </row>
    <row r="126" spans="1:37">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c r="AH126" s="69"/>
      <c r="AI126" s="69"/>
      <c r="AJ126" s="69"/>
      <c r="AK126" s="69"/>
    </row>
    <row r="127" spans="1:37">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c r="AH127" s="69"/>
      <c r="AI127" s="69"/>
      <c r="AJ127" s="69"/>
      <c r="AK127" s="69"/>
    </row>
    <row r="128" spans="1:37">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c r="AH128" s="69"/>
      <c r="AI128" s="69"/>
      <c r="AJ128" s="69"/>
      <c r="AK128" s="69"/>
    </row>
    <row r="129" spans="1:37">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c r="AH129" s="69"/>
      <c r="AI129" s="69"/>
      <c r="AJ129" s="69"/>
      <c r="AK129" s="69"/>
    </row>
    <row r="130" spans="1:37">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c r="AH130" s="69"/>
      <c r="AI130" s="69"/>
      <c r="AJ130" s="69"/>
      <c r="AK130" s="69"/>
    </row>
    <row r="131" spans="1:37">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c r="AH131" s="69"/>
      <c r="AI131" s="69"/>
      <c r="AJ131" s="69"/>
      <c r="AK131" s="69"/>
    </row>
    <row r="132" spans="1:37">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c r="AH132" s="69"/>
      <c r="AI132" s="69"/>
      <c r="AJ132" s="69"/>
      <c r="AK132" s="69"/>
    </row>
    <row r="133" spans="1:37">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c r="AH133" s="69"/>
      <c r="AI133" s="69"/>
      <c r="AJ133" s="69"/>
      <c r="AK133" s="69"/>
    </row>
    <row r="134" spans="1:37">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c r="AH134" s="69"/>
      <c r="AI134" s="69"/>
      <c r="AJ134" s="69"/>
      <c r="AK134" s="69"/>
    </row>
    <row r="135" spans="1:37">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c r="AH135" s="69"/>
      <c r="AI135" s="69"/>
      <c r="AJ135" s="69"/>
      <c r="AK135" s="69"/>
    </row>
    <row r="136" spans="1:37">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c r="AH136" s="69"/>
      <c r="AI136" s="69"/>
      <c r="AJ136" s="69"/>
      <c r="AK136" s="69"/>
    </row>
    <row r="137" spans="1:37">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c r="AH137" s="69"/>
      <c r="AI137" s="69"/>
      <c r="AJ137" s="69"/>
      <c r="AK137" s="69"/>
    </row>
    <row r="138" spans="1:37">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c r="AH138" s="69"/>
      <c r="AI138" s="69"/>
      <c r="AJ138" s="69"/>
      <c r="AK138" s="69"/>
    </row>
    <row r="139" spans="1:37">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c r="AH139" s="69"/>
      <c r="AI139" s="69"/>
      <c r="AJ139" s="69"/>
      <c r="AK139" s="69"/>
    </row>
    <row r="140" spans="1:37">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c r="AH140" s="69"/>
      <c r="AI140" s="69"/>
      <c r="AJ140" s="69"/>
      <c r="AK140" s="69"/>
    </row>
    <row r="141" spans="1:37">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c r="AH141" s="69"/>
      <c r="AI141" s="69"/>
      <c r="AJ141" s="69"/>
      <c r="AK141" s="69"/>
    </row>
    <row r="142" spans="1:37">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c r="AH142" s="69"/>
      <c r="AI142" s="69"/>
      <c r="AJ142" s="69"/>
      <c r="AK142" s="69"/>
    </row>
    <row r="143" spans="1:37">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c r="AH143" s="69"/>
      <c r="AI143" s="69"/>
      <c r="AJ143" s="69"/>
      <c r="AK143" s="69"/>
    </row>
    <row r="144" spans="1:37">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c r="AH144" s="69"/>
      <c r="AI144" s="69"/>
      <c r="AJ144" s="69"/>
      <c r="AK144" s="69"/>
    </row>
    <row r="145" spans="1:37">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c r="AH145" s="69"/>
      <c r="AI145" s="69"/>
      <c r="AJ145" s="69"/>
      <c r="AK145" s="69"/>
    </row>
    <row r="146" spans="1:37">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c r="AH146" s="69"/>
      <c r="AI146" s="69"/>
      <c r="AJ146" s="69"/>
      <c r="AK146" s="69"/>
    </row>
    <row r="147" spans="1:37">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c r="AH147" s="69"/>
      <c r="AI147" s="69"/>
      <c r="AJ147" s="69"/>
      <c r="AK147" s="69"/>
    </row>
    <row r="148" spans="1:37">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c r="AH148" s="69"/>
      <c r="AI148" s="69"/>
      <c r="AJ148" s="69"/>
      <c r="AK148" s="69"/>
    </row>
    <row r="149" spans="1:37">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c r="AH149" s="69"/>
      <c r="AI149" s="69"/>
      <c r="AJ149" s="69"/>
      <c r="AK149" s="69"/>
    </row>
    <row r="150" spans="1:37">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c r="AH150" s="69"/>
      <c r="AI150" s="69"/>
      <c r="AJ150" s="69"/>
      <c r="AK150" s="69"/>
    </row>
    <row r="151" spans="1:37">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c r="AH151" s="69"/>
      <c r="AI151" s="69"/>
      <c r="AJ151" s="69"/>
      <c r="AK151" s="69"/>
    </row>
    <row r="152" spans="1:37">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c r="AH152" s="69"/>
      <c r="AI152" s="69"/>
      <c r="AJ152" s="69"/>
      <c r="AK152" s="69"/>
    </row>
    <row r="153" spans="1:37">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69"/>
      <c r="Z153" s="69"/>
      <c r="AA153" s="69"/>
      <c r="AB153" s="69"/>
      <c r="AC153" s="69"/>
      <c r="AD153" s="69"/>
      <c r="AE153" s="69"/>
      <c r="AF153" s="69"/>
      <c r="AG153" s="69"/>
      <c r="AH153" s="69"/>
      <c r="AI153" s="69"/>
      <c r="AJ153" s="69"/>
      <c r="AK153" s="69"/>
    </row>
    <row r="154" spans="1:37">
      <c r="A154" s="69"/>
      <c r="B154" s="69"/>
      <c r="C154" s="69"/>
      <c r="D154" s="69"/>
      <c r="E154" s="69"/>
      <c r="F154" s="69"/>
      <c r="G154" s="69"/>
      <c r="H154" s="69"/>
      <c r="I154" s="69"/>
      <c r="J154" s="69"/>
      <c r="K154" s="69"/>
      <c r="L154" s="69"/>
      <c r="M154" s="69"/>
      <c r="N154" s="69"/>
      <c r="O154" s="69"/>
      <c r="P154" s="69"/>
      <c r="Q154" s="69"/>
      <c r="R154" s="69"/>
      <c r="S154" s="69"/>
      <c r="T154" s="69"/>
      <c r="U154" s="69"/>
      <c r="V154" s="69"/>
      <c r="W154" s="69"/>
    </row>
  </sheetData>
  <sheetProtection formatCells="0" formatColumns="0" formatRows="0" sort="0" autoFilter="0" pivotTables="0"/>
  <mergeCells count="5">
    <mergeCell ref="E24:K24"/>
    <mergeCell ref="L24:R24"/>
    <mergeCell ref="D24:D25"/>
    <mergeCell ref="I8:L8"/>
    <mergeCell ref="H9:M9"/>
  </mergeCells>
  <pageMargins left="0.70866141732283472" right="0.70866141732283472" top="0.74803149606299213" bottom="0.74803149606299213" header="0.31496062992125984" footer="0.31496062992125984"/>
  <pageSetup paperSize="9" scale="19" orientation="portrait" r:id="rId1"/>
  <drawing r:id="rId2"/>
  <legacyDrawing r:id="rId3"/>
</worksheet>
</file>

<file path=xl/worksheets/sheet15.xml><?xml version="1.0" encoding="utf-8"?>
<worksheet xmlns="http://schemas.openxmlformats.org/spreadsheetml/2006/main" xmlns:r="http://schemas.openxmlformats.org/officeDocument/2006/relationships">
  <sheetPr>
    <tabColor theme="3" tint="0.79998168889431442"/>
    <pageSetUpPr fitToPage="1"/>
  </sheetPr>
  <dimension ref="A1:AG153"/>
  <sheetViews>
    <sheetView topLeftCell="A44" workbookViewId="0">
      <selection activeCell="R53" sqref="R53:U60"/>
    </sheetView>
  </sheetViews>
  <sheetFormatPr defaultRowHeight="12.75"/>
  <cols>
    <col min="1" max="1" width="9.140625" customWidth="1"/>
    <col min="2" max="2" width="9.28515625" customWidth="1"/>
    <col min="3" max="3" width="9.85546875" customWidth="1"/>
    <col min="4" max="4" width="62" customWidth="1"/>
    <col min="5" max="12" width="10.7109375" customWidth="1"/>
    <col min="13" max="13" width="11.7109375" customWidth="1"/>
    <col min="14" max="14" width="10.7109375" customWidth="1"/>
    <col min="15" max="16" width="11.7109375" customWidth="1"/>
    <col min="17" max="17" width="15.7109375" customWidth="1"/>
    <col min="18" max="18" width="17.42578125" bestFit="1" customWidth="1"/>
    <col min="19" max="19" width="15.285156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889" t="str">
        <f>IF([4]MasterSheet!$A$1=1, [4]MasterSheet!C5,[4]MasterSheet!B5)</f>
        <v>CRNA GORA</v>
      </c>
      <c r="F8" s="889"/>
      <c r="G8" s="889"/>
      <c r="H8" s="889"/>
      <c r="I8" s="889"/>
      <c r="J8" s="889"/>
      <c r="K8" s="889"/>
      <c r="L8" s="889"/>
      <c r="M8" s="889"/>
      <c r="N8" s="889"/>
      <c r="O8" s="889"/>
      <c r="P8" s="889"/>
      <c r="Q8" s="889"/>
      <c r="R8" s="69"/>
      <c r="S8" s="69"/>
      <c r="T8" s="69"/>
      <c r="U8" s="69"/>
      <c r="V8" s="69"/>
      <c r="W8" s="70"/>
      <c r="X8" s="69"/>
      <c r="Y8" s="69"/>
      <c r="Z8" s="69"/>
      <c r="AA8" s="69"/>
      <c r="AB8" s="69"/>
      <c r="AC8" s="69"/>
      <c r="AD8" s="69"/>
      <c r="AE8" s="69"/>
      <c r="AF8" s="69"/>
      <c r="AG8" s="69"/>
    </row>
    <row r="9" spans="1:33" ht="15">
      <c r="A9" s="69"/>
      <c r="B9" s="69"/>
      <c r="C9" s="69"/>
      <c r="D9" s="69"/>
      <c r="E9" s="889" t="str">
        <f>IF([4]MasterSheet!$A$1=1, [4]MasterSheet!C6,[4]MasterSheet!B6)</f>
        <v>MINISTARSTVO FINANSIJA</v>
      </c>
      <c r="F9" s="889"/>
      <c r="G9" s="889"/>
      <c r="H9" s="889"/>
      <c r="I9" s="889"/>
      <c r="J9" s="889"/>
      <c r="K9" s="889"/>
      <c r="L9" s="889"/>
      <c r="M9" s="889"/>
      <c r="N9" s="889"/>
      <c r="O9" s="889"/>
      <c r="P9" s="889"/>
      <c r="Q9" s="889"/>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797" t="str">
        <f>IF([4]MasterSheet!$A$1=1,[4]MasterSheet!B67,[4]MasterSheet!B66)</f>
        <v>BDP (u mil. €)</v>
      </c>
      <c r="E14" s="906">
        <f>+'[4]Monthly plan for 2012_int'!E14:Q14</f>
        <v>3324000000</v>
      </c>
      <c r="F14" s="906"/>
      <c r="G14" s="906"/>
      <c r="H14" s="906"/>
      <c r="I14" s="906"/>
      <c r="J14" s="906"/>
      <c r="K14" s="906"/>
      <c r="L14" s="906"/>
      <c r="M14" s="906"/>
      <c r="N14" s="906"/>
      <c r="O14" s="906"/>
      <c r="P14" s="906"/>
      <c r="Q14" s="907"/>
      <c r="R14" s="413"/>
      <c r="S14" s="414"/>
      <c r="T14" s="69"/>
      <c r="U14" s="69"/>
      <c r="V14" s="69"/>
      <c r="W14" s="69"/>
      <c r="X14" s="69"/>
      <c r="Y14" s="69"/>
      <c r="Z14" s="69"/>
      <c r="AA14" s="69"/>
      <c r="AB14" s="69"/>
      <c r="AC14" s="69"/>
      <c r="AD14" s="69"/>
      <c r="AE14" s="69"/>
      <c r="AF14" s="69"/>
      <c r="AG14" s="69"/>
    </row>
    <row r="15" spans="1:33" ht="15.75" thickTop="1">
      <c r="A15" s="798"/>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591">
        <f>SUM(E51:G51)</f>
        <v>268704500.97249997</v>
      </c>
      <c r="I16" s="72">
        <f>+H16/E14*100</f>
        <v>8.0837695840102288</v>
      </c>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908" t="str">
        <f>IF([4]MasterSheet!$A$1=1,[4]MasterSheet!B422,[4]MasterSheet!B421)</f>
        <v>Izvršenje budžeta, po mjesecima</v>
      </c>
      <c r="E17" s="910">
        <v>2012</v>
      </c>
      <c r="F17" s="911"/>
      <c r="G17" s="911"/>
      <c r="H17" s="911"/>
      <c r="I17" s="911"/>
      <c r="J17" s="911"/>
      <c r="K17" s="911"/>
      <c r="L17" s="911"/>
      <c r="M17" s="911"/>
      <c r="N17" s="911"/>
      <c r="O17" s="911"/>
      <c r="P17" s="911"/>
      <c r="Q17" s="912"/>
      <c r="R17" s="72"/>
      <c r="S17" s="69"/>
      <c r="T17" s="69"/>
      <c r="U17" s="69"/>
      <c r="V17" s="69"/>
      <c r="W17" s="69"/>
      <c r="X17" s="69"/>
      <c r="Y17" s="69"/>
      <c r="Z17" s="69"/>
      <c r="AA17" s="69"/>
      <c r="AB17" s="69"/>
      <c r="AC17" s="69"/>
      <c r="AD17" s="69"/>
      <c r="AE17" s="69"/>
      <c r="AF17" s="69"/>
      <c r="AG17" s="69"/>
    </row>
    <row r="18" spans="1:33" ht="15" customHeight="1" thickBot="1">
      <c r="A18" s="69"/>
      <c r="B18" s="69"/>
      <c r="C18" s="69"/>
      <c r="D18" s="909"/>
      <c r="E18" s="364" t="str">
        <f>IF([4]MasterSheet!$A$1=1,[4]MasterSheet!C336,[4]MasterSheet!C335)</f>
        <v>Januar</v>
      </c>
      <c r="F18" s="365" t="str">
        <f>IF([4]MasterSheet!$A$1=1,[4]MasterSheet!D336,[4]MasterSheet!D335)</f>
        <v>Februar</v>
      </c>
      <c r="G18" s="365" t="str">
        <f>IF([4]MasterSheet!$A$1=1,[4]MasterSheet!E336,[4]MasterSheet!E335)</f>
        <v>Mart</v>
      </c>
      <c r="H18" s="365" t="str">
        <f>IF([4]MasterSheet!$A$1=1,[4]MasterSheet!F336,[4]MasterSheet!F335)</f>
        <v>April</v>
      </c>
      <c r="I18" s="365" t="str">
        <f>IF([4]MasterSheet!$A$1=1,[4]MasterSheet!G336,[4]MasterSheet!G335)</f>
        <v>Maj</v>
      </c>
      <c r="J18" s="365" t="str">
        <f>IF([4]MasterSheet!$A$1=1,[4]MasterSheet!H336,[4]MasterSheet!H335)</f>
        <v>Jun</v>
      </c>
      <c r="K18" s="365" t="str">
        <f>IF([4]MasterSheet!$A$1=1,[4]MasterSheet!I336,[4]MasterSheet!I335)</f>
        <v>Jul</v>
      </c>
      <c r="L18" s="366" t="str">
        <f>IF([4]MasterSheet!$A$1=1,[4]MasterSheet!J336,[4]MasterSheet!J335)</f>
        <v>Avgust</v>
      </c>
      <c r="M18" s="366" t="str">
        <f>IF([4]MasterSheet!$A$1=1,[4]MasterSheet!K336,[4]MasterSheet!K335)</f>
        <v>Septembar</v>
      </c>
      <c r="N18" s="366" t="str">
        <f>IF([4]MasterSheet!$A$1=1,[4]MasterSheet!L336,[4]MasterSheet!L335)</f>
        <v>Oktobar</v>
      </c>
      <c r="O18" s="366" t="str">
        <f>IF([4]MasterSheet!$A$1=1,[4]MasterSheet!M336,[4]MasterSheet!M335)</f>
        <v>Novembar</v>
      </c>
      <c r="P18" s="418" t="str">
        <f>IF([4]MasterSheet!$A$1=1,[4]MasterSheet!N336,[4]MasterSheet!N335)</f>
        <v>Decembar</v>
      </c>
      <c r="Q18" s="630" t="s">
        <v>410</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IF([4]MasterSheet!$A$1=1,[4]MasterSheet!C337,[4]MasterSheet!B337)</f>
        <v>Izvorni prihodi</v>
      </c>
      <c r="E19" s="755">
        <f>+E20+E28+E33+E38+E45+E50</f>
        <v>48726397.350000001</v>
      </c>
      <c r="F19" s="755">
        <f t="shared" ref="F19:P19" si="0">+F20+F28+F33+F38+F45+F50</f>
        <v>67761749.069999993</v>
      </c>
      <c r="G19" s="755">
        <f t="shared" si="0"/>
        <v>76276638</v>
      </c>
      <c r="H19" s="755">
        <f t="shared" si="0"/>
        <v>98761847.500000015</v>
      </c>
      <c r="I19" s="755">
        <f t="shared" si="0"/>
        <v>86817319.960000023</v>
      </c>
      <c r="J19" s="755">
        <f t="shared" si="0"/>
        <v>95935673.590000004</v>
      </c>
      <c r="K19" s="755">
        <f t="shared" si="0"/>
        <v>130902818.23</v>
      </c>
      <c r="L19" s="755">
        <f t="shared" si="0"/>
        <v>108520677.06999999</v>
      </c>
      <c r="M19" s="755">
        <f t="shared" si="0"/>
        <v>95844316.429999992</v>
      </c>
      <c r="N19" s="755">
        <f t="shared" si="0"/>
        <v>99225993.690000013</v>
      </c>
      <c r="O19" s="755">
        <f t="shared" si="0"/>
        <v>85312820.549999997</v>
      </c>
      <c r="P19" s="755">
        <f t="shared" si="0"/>
        <v>125850417.43000001</v>
      </c>
      <c r="Q19" s="622">
        <f>SUM(E19:P19)</f>
        <v>1119936668.8699999</v>
      </c>
      <c r="R19" s="591"/>
      <c r="S19" s="69"/>
      <c r="T19" s="69"/>
      <c r="U19" s="69"/>
      <c r="V19" s="69"/>
      <c r="W19" s="69"/>
      <c r="X19" s="69"/>
      <c r="Y19" s="69"/>
      <c r="Z19" s="69"/>
      <c r="AA19" s="69"/>
      <c r="AB19" s="69"/>
      <c r="AC19" s="69"/>
      <c r="AD19" s="69"/>
      <c r="AE19" s="69"/>
      <c r="AF19" s="69"/>
      <c r="AG19" s="69"/>
    </row>
    <row r="20" spans="1:33" ht="15" customHeight="1" thickTop="1">
      <c r="A20" s="69"/>
      <c r="B20" s="69"/>
      <c r="C20" s="69"/>
      <c r="D20" s="303" t="str">
        <f>IF([4]MasterSheet!$A$1=1,[4]MasterSheet!C338,[4]MasterSheet!B338)</f>
        <v>Porezi</v>
      </c>
      <c r="E20" s="767">
        <f t="shared" ref="E20:M20" si="1">SUM(E21:E27)</f>
        <v>35884139.43</v>
      </c>
      <c r="F20" s="768">
        <f t="shared" si="1"/>
        <v>38790866.019999996</v>
      </c>
      <c r="G20" s="768">
        <f t="shared" si="1"/>
        <v>44749384.840000004</v>
      </c>
      <c r="H20" s="769">
        <f t="shared" si="1"/>
        <v>62284624.009999998</v>
      </c>
      <c r="I20" s="769">
        <f t="shared" si="1"/>
        <v>54289863.810000002</v>
      </c>
      <c r="J20" s="769">
        <f t="shared" si="1"/>
        <v>64751336.399999991</v>
      </c>
      <c r="K20" s="769">
        <f t="shared" si="1"/>
        <v>89796994.480000004</v>
      </c>
      <c r="L20" s="769">
        <f t="shared" si="1"/>
        <v>63715815.289999999</v>
      </c>
      <c r="M20" s="769">
        <f t="shared" si="1"/>
        <v>65062594.769999996</v>
      </c>
      <c r="N20" s="765">
        <v>58701403.700000003</v>
      </c>
      <c r="O20" s="765">
        <v>50869538.399999999</v>
      </c>
      <c r="P20" s="765">
        <v>58547572.599999994</v>
      </c>
      <c r="Q20" s="766">
        <f t="shared" ref="Q20:Q81" si="2">SUM(E20:P20)</f>
        <v>687444133.75</v>
      </c>
      <c r="R20" s="591"/>
      <c r="S20" s="69"/>
      <c r="T20" s="69"/>
      <c r="U20" s="69"/>
      <c r="V20" s="69"/>
      <c r="W20" s="69"/>
      <c r="X20" s="69"/>
      <c r="Y20" s="69"/>
      <c r="Z20" s="69"/>
      <c r="AA20" s="69"/>
      <c r="AB20" s="69"/>
      <c r="AC20" s="69"/>
      <c r="AD20" s="69"/>
      <c r="AE20" s="69"/>
      <c r="AF20" s="69"/>
      <c r="AG20" s="69"/>
    </row>
    <row r="21" spans="1:33" ht="15" customHeight="1">
      <c r="A21" s="69"/>
      <c r="B21" s="69"/>
      <c r="C21" s="69"/>
      <c r="D21" s="304" t="str">
        <f>IF([4]MasterSheet!$A$1=1,[4]MasterSheet!C339,[4]MasterSheet!B339)</f>
        <v>Porez na dohodak fizičkih lica</v>
      </c>
      <c r="E21" s="356">
        <v>2584361.34</v>
      </c>
      <c r="F21" s="357">
        <v>5333687.79</v>
      </c>
      <c r="G21" s="357">
        <v>6340026.6100000003</v>
      </c>
      <c r="H21" s="357">
        <v>7246542.3899999997</v>
      </c>
      <c r="I21" s="357">
        <v>6418173.7599999998</v>
      </c>
      <c r="J21" s="357">
        <v>5650455.4299999997</v>
      </c>
      <c r="K21" s="357">
        <v>7808337.6900000004</v>
      </c>
      <c r="L21" s="357">
        <v>8855262.9100000001</v>
      </c>
      <c r="M21" s="357">
        <v>6244778.2599999998</v>
      </c>
      <c r="N21" s="357">
        <v>8678831</v>
      </c>
      <c r="O21" s="357">
        <v>6356523.7000000002</v>
      </c>
      <c r="P21" s="357">
        <v>10744852.300000001</v>
      </c>
      <c r="Q21" s="770">
        <f t="shared" si="2"/>
        <v>82261833.179999992</v>
      </c>
      <c r="R21" s="591"/>
      <c r="S21" s="558"/>
      <c r="T21" s="69"/>
      <c r="U21" s="69"/>
      <c r="V21" s="69"/>
      <c r="W21" s="69"/>
      <c r="X21" s="69"/>
      <c r="Y21" s="69"/>
      <c r="Z21" s="69"/>
      <c r="AA21" s="69"/>
      <c r="AB21" s="69"/>
      <c r="AC21" s="69"/>
      <c r="AD21" s="69"/>
      <c r="AE21" s="69"/>
      <c r="AF21" s="69"/>
      <c r="AG21" s="69"/>
    </row>
    <row r="22" spans="1:33" ht="15" customHeight="1">
      <c r="A22" s="69"/>
      <c r="B22" s="69"/>
      <c r="C22" s="69"/>
      <c r="D22" s="304" t="str">
        <f>IF([4]MasterSheet!$A$1=1,[4]MasterSheet!C340,[4]MasterSheet!B340)</f>
        <v>Porez na dobit pravnih lica</v>
      </c>
      <c r="E22" s="356">
        <v>405891.15</v>
      </c>
      <c r="F22" s="357">
        <v>434576.57</v>
      </c>
      <c r="G22" s="357">
        <v>4545996.0599999996</v>
      </c>
      <c r="H22" s="357">
        <v>13487997.380000001</v>
      </c>
      <c r="I22" s="357">
        <v>3054260.76</v>
      </c>
      <c r="J22" s="357">
        <v>3802498.05</v>
      </c>
      <c r="K22" s="357">
        <v>28544287.550000001</v>
      </c>
      <c r="L22" s="357">
        <v>2310250.2200000002</v>
      </c>
      <c r="M22" s="357">
        <v>3273538.66</v>
      </c>
      <c r="N22" s="357">
        <v>1542406.3</v>
      </c>
      <c r="O22" s="357">
        <v>791755</v>
      </c>
      <c r="P22" s="357">
        <v>1823099.7</v>
      </c>
      <c r="Q22" s="770">
        <f t="shared" si="2"/>
        <v>64016557.400000006</v>
      </c>
      <c r="R22" s="591"/>
      <c r="S22" s="69"/>
      <c r="T22" s="69"/>
      <c r="U22" s="69"/>
      <c r="V22" s="69"/>
      <c r="W22" s="69"/>
      <c r="X22" s="69"/>
      <c r="Y22" s="69"/>
      <c r="Z22" s="69"/>
      <c r="AA22" s="69"/>
      <c r="AB22" s="69"/>
      <c r="AC22" s="69"/>
      <c r="AD22" s="69"/>
      <c r="AE22" s="69"/>
      <c r="AF22" s="69"/>
      <c r="AG22" s="69"/>
    </row>
    <row r="23" spans="1:33" ht="15" customHeight="1">
      <c r="A23" s="69"/>
      <c r="B23" s="69"/>
      <c r="C23" s="69"/>
      <c r="D23" s="304" t="str">
        <f>IF([4]MasterSheet!$A$1=1,[4]MasterSheet!C341,[4]MasterSheet!B341)</f>
        <v>Porez na imovinu</v>
      </c>
      <c r="E23" s="356">
        <v>77264.789999999994</v>
      </c>
      <c r="F23" s="357">
        <v>98564.160000000003</v>
      </c>
      <c r="G23" s="357">
        <v>177064.83</v>
      </c>
      <c r="H23" s="357">
        <v>98294.96</v>
      </c>
      <c r="I23" s="357">
        <v>95197.53</v>
      </c>
      <c r="J23" s="357">
        <v>127299.77</v>
      </c>
      <c r="K23" s="357">
        <v>116273.1</v>
      </c>
      <c r="L23" s="357">
        <v>91295.65</v>
      </c>
      <c r="M23" s="357">
        <v>161882.07999999999</v>
      </c>
      <c r="N23" s="357">
        <v>129365.4</v>
      </c>
      <c r="O23" s="357">
        <v>134880.9</v>
      </c>
      <c r="P23" s="357">
        <v>134066.1</v>
      </c>
      <c r="Q23" s="770">
        <f t="shared" si="2"/>
        <v>1441449.27</v>
      </c>
      <c r="R23" s="591"/>
      <c r="S23" s="69"/>
      <c r="T23" s="69"/>
      <c r="U23" s="69"/>
      <c r="V23" s="69"/>
      <c r="W23" s="69"/>
      <c r="X23" s="69"/>
      <c r="Y23" s="69"/>
      <c r="Z23" s="69"/>
      <c r="AA23" s="69"/>
      <c r="AB23" s="69"/>
      <c r="AC23" s="69"/>
      <c r="AD23" s="69"/>
      <c r="AE23" s="69"/>
      <c r="AF23" s="69"/>
      <c r="AG23" s="69"/>
    </row>
    <row r="24" spans="1:33" ht="15" customHeight="1">
      <c r="A24" s="69"/>
      <c r="B24" s="69"/>
      <c r="C24" s="69"/>
      <c r="D24" s="304" t="str">
        <f>IF([4]MasterSheet!$A$1=1,[4]MasterSheet!C342,[4]MasterSheet!B342)</f>
        <v>Porez na dodatu vrijednost</v>
      </c>
      <c r="E24" s="356">
        <v>21196163.460000001</v>
      </c>
      <c r="F24" s="357">
        <v>21324767.77</v>
      </c>
      <c r="G24" s="357">
        <v>23762618.34</v>
      </c>
      <c r="H24" s="357">
        <v>27714374.960000001</v>
      </c>
      <c r="I24" s="357">
        <v>30992938.18</v>
      </c>
      <c r="J24" s="357">
        <v>37819988.479999997</v>
      </c>
      <c r="K24" s="357">
        <v>37346236.600000001</v>
      </c>
      <c r="L24" s="357">
        <v>32213362.77</v>
      </c>
      <c r="M24" s="357">
        <v>33594293.979999997</v>
      </c>
      <c r="N24" s="357">
        <v>33884900</v>
      </c>
      <c r="O24" s="357">
        <v>29084760.399999999</v>
      </c>
      <c r="P24" s="357">
        <v>25779626.199999999</v>
      </c>
      <c r="Q24" s="770">
        <f t="shared" si="2"/>
        <v>354714031.13999993</v>
      </c>
      <c r="R24" s="591"/>
      <c r="S24" s="69"/>
      <c r="T24" s="69"/>
      <c r="U24" s="69"/>
      <c r="V24" s="69"/>
      <c r="W24" s="69"/>
      <c r="X24" s="69"/>
      <c r="Y24" s="69"/>
      <c r="Z24" s="69"/>
      <c r="AA24" s="69"/>
      <c r="AB24" s="69"/>
      <c r="AC24" s="69"/>
      <c r="AD24" s="69"/>
      <c r="AE24" s="69"/>
      <c r="AF24" s="69"/>
      <c r="AG24" s="69"/>
    </row>
    <row r="25" spans="1:33" ht="15" customHeight="1">
      <c r="A25" s="69"/>
      <c r="B25" s="69"/>
      <c r="C25" s="69"/>
      <c r="D25" s="304" t="str">
        <f>IF([4]MasterSheet!$A$1=1,[4]MasterSheet!C343,[4]MasterSheet!B343)</f>
        <v xml:space="preserve">Akcize </v>
      </c>
      <c r="E25" s="356">
        <v>9267303.6799999997</v>
      </c>
      <c r="F25" s="357">
        <v>9083966.1199999992</v>
      </c>
      <c r="G25" s="357">
        <v>6379102.2800000003</v>
      </c>
      <c r="H25" s="357">
        <v>9978716.9000000004</v>
      </c>
      <c r="I25" s="357">
        <v>10087834.560000001</v>
      </c>
      <c r="J25" s="357">
        <v>14771461.699999999</v>
      </c>
      <c r="K25" s="357">
        <v>13185513.26</v>
      </c>
      <c r="L25" s="357">
        <v>17419420.949999999</v>
      </c>
      <c r="M25" s="357">
        <v>19430036.780000001</v>
      </c>
      <c r="N25" s="357">
        <v>11829688</v>
      </c>
      <c r="O25" s="357">
        <v>12445142.4</v>
      </c>
      <c r="P25" s="357">
        <v>17887911</v>
      </c>
      <c r="Q25" s="770">
        <f t="shared" si="2"/>
        <v>151766097.63</v>
      </c>
      <c r="R25" s="591"/>
      <c r="S25" s="69"/>
      <c r="T25" s="69"/>
      <c r="U25" s="69"/>
      <c r="V25" s="69"/>
      <c r="W25" s="69"/>
      <c r="X25" s="69"/>
      <c r="Y25" s="69"/>
      <c r="Z25" s="69"/>
      <c r="AA25" s="69"/>
      <c r="AB25" s="69"/>
      <c r="AC25" s="69"/>
      <c r="AD25" s="69"/>
      <c r="AE25" s="69"/>
      <c r="AF25" s="69"/>
      <c r="AG25" s="69"/>
    </row>
    <row r="26" spans="1:33" ht="15" customHeight="1">
      <c r="A26" s="69"/>
      <c r="B26" s="69"/>
      <c r="C26" s="69"/>
      <c r="D26" s="304" t="str">
        <f>IF([4]MasterSheet!$A$1=1,[4]MasterSheet!C344,[4]MasterSheet!B344)</f>
        <v>Porez na međ. trgov. i transakcije</v>
      </c>
      <c r="E26" s="356">
        <v>2099688</v>
      </c>
      <c r="F26" s="357">
        <v>2267285.1800000002</v>
      </c>
      <c r="G26" s="357">
        <v>3241532.58</v>
      </c>
      <c r="H26" s="357">
        <v>3383475.63</v>
      </c>
      <c r="I26" s="357">
        <v>3249031</v>
      </c>
      <c r="J26" s="357">
        <v>2148285.92</v>
      </c>
      <c r="K26" s="357">
        <v>2356613.06</v>
      </c>
      <c r="L26" s="357">
        <v>2414822.0699999998</v>
      </c>
      <c r="M26" s="357">
        <v>1990647.26</v>
      </c>
      <c r="N26" s="357">
        <v>2265475.5</v>
      </c>
      <c r="O26" s="357">
        <v>1692216.7</v>
      </c>
      <c r="P26" s="357">
        <v>1855952.3</v>
      </c>
      <c r="Q26" s="770">
        <f t="shared" si="2"/>
        <v>28965025.200000003</v>
      </c>
      <c r="R26" s="591"/>
      <c r="S26" s="69"/>
      <c r="T26" s="69"/>
      <c r="U26" s="69"/>
      <c r="V26" s="69"/>
      <c r="W26" s="69"/>
      <c r="X26" s="69"/>
      <c r="Y26" s="69"/>
      <c r="Z26" s="69"/>
      <c r="AA26" s="69"/>
      <c r="AB26" s="69"/>
      <c r="AC26" s="69"/>
      <c r="AD26" s="69"/>
      <c r="AE26" s="69"/>
      <c r="AF26" s="69"/>
      <c r="AG26" s="69"/>
    </row>
    <row r="27" spans="1:33" ht="15" customHeight="1">
      <c r="B27" s="69"/>
      <c r="C27" s="69"/>
      <c r="D27" s="304" t="str">
        <f>IF([4]MasterSheet!$A$1=1,[4]MasterSheet!C345,[4]MasterSheet!B345)</f>
        <v>Ostali republički porezi</v>
      </c>
      <c r="E27" s="356">
        <v>253467.01</v>
      </c>
      <c r="F27" s="357">
        <v>248018.43</v>
      </c>
      <c r="G27" s="357">
        <v>303044.14</v>
      </c>
      <c r="H27" s="357">
        <v>375221.79</v>
      </c>
      <c r="I27" s="357">
        <v>392428.02</v>
      </c>
      <c r="J27" s="357">
        <v>431347.05</v>
      </c>
      <c r="K27" s="357">
        <v>439733.22</v>
      </c>
      <c r="L27" s="357">
        <v>411400.72</v>
      </c>
      <c r="M27" s="357">
        <v>367417.75</v>
      </c>
      <c r="N27" s="357">
        <v>370737.5</v>
      </c>
      <c r="O27" s="357">
        <v>364259.3</v>
      </c>
      <c r="P27" s="357">
        <v>322065</v>
      </c>
      <c r="Q27" s="770">
        <f t="shared" si="2"/>
        <v>4279139.93</v>
      </c>
      <c r="R27" s="591"/>
      <c r="S27" s="69"/>
      <c r="T27" s="69"/>
      <c r="U27" s="69"/>
      <c r="V27" s="69"/>
      <c r="W27" s="69"/>
      <c r="X27" s="69"/>
      <c r="Y27" s="69"/>
      <c r="Z27" s="69"/>
      <c r="AA27" s="69"/>
      <c r="AB27" s="69"/>
      <c r="AC27" s="69"/>
      <c r="AD27" s="69"/>
      <c r="AE27" s="69"/>
      <c r="AF27" s="69"/>
      <c r="AG27" s="69"/>
    </row>
    <row r="28" spans="1:33" ht="15" customHeight="1">
      <c r="A28" s="69"/>
      <c r="C28" s="69"/>
      <c r="D28" s="305" t="str">
        <f>IF([4]MasterSheet!$A$1=1,[4]MasterSheet!C346,[4]MasterSheet!B346)</f>
        <v>Doprinosi</v>
      </c>
      <c r="E28" s="759">
        <f t="shared" ref="E28:P28" si="3">SUM(E29:E32)</f>
        <v>9731156.040000001</v>
      </c>
      <c r="F28" s="760">
        <f t="shared" si="3"/>
        <v>25137844.68</v>
      </c>
      <c r="G28" s="760">
        <f t="shared" si="3"/>
        <v>26888282.780000001</v>
      </c>
      <c r="H28" s="761">
        <f t="shared" si="3"/>
        <v>32058383.460000001</v>
      </c>
      <c r="I28" s="761">
        <f t="shared" si="3"/>
        <v>28410887.77</v>
      </c>
      <c r="J28" s="761">
        <f t="shared" si="3"/>
        <v>26977256.400000002</v>
      </c>
      <c r="K28" s="761">
        <f t="shared" si="3"/>
        <v>33964107.439999998</v>
      </c>
      <c r="L28" s="761">
        <f t="shared" si="3"/>
        <v>39513387.179999992</v>
      </c>
      <c r="M28" s="761">
        <f t="shared" si="3"/>
        <v>26633440.359999999</v>
      </c>
      <c r="N28" s="761">
        <f t="shared" si="3"/>
        <v>34145979.200000003</v>
      </c>
      <c r="O28" s="761">
        <f t="shared" si="3"/>
        <v>29139013.399999999</v>
      </c>
      <c r="P28" s="761">
        <f t="shared" si="3"/>
        <v>49650668.800000004</v>
      </c>
      <c r="Q28" s="756">
        <f t="shared" si="2"/>
        <v>362250407.50999999</v>
      </c>
      <c r="R28" s="591"/>
      <c r="S28" s="69"/>
      <c r="T28" s="69"/>
      <c r="U28" s="69"/>
      <c r="V28" s="69"/>
      <c r="W28" s="69"/>
      <c r="X28" s="69"/>
      <c r="Y28" s="69"/>
      <c r="Z28" s="69"/>
      <c r="AA28" s="69"/>
      <c r="AB28" s="69"/>
      <c r="AC28" s="69"/>
      <c r="AD28" s="69"/>
      <c r="AE28" s="69"/>
      <c r="AF28" s="69"/>
      <c r="AG28" s="69"/>
    </row>
    <row r="29" spans="1:33" ht="15" customHeight="1">
      <c r="A29" s="69"/>
      <c r="B29" s="69"/>
      <c r="C29" s="69"/>
      <c r="D29" s="304" t="str">
        <f>IF([4]MasterSheet!$A$1=1,[4]MasterSheet!C347,[4]MasterSheet!B347)</f>
        <v>Doprinosi za PIO</v>
      </c>
      <c r="E29" s="356">
        <v>5695801.6600000001</v>
      </c>
      <c r="F29" s="357">
        <v>15441279.77</v>
      </c>
      <c r="G29" s="357">
        <v>15437035.58</v>
      </c>
      <c r="H29" s="357">
        <v>19415928.859999999</v>
      </c>
      <c r="I29" s="357">
        <v>17293835.780000001</v>
      </c>
      <c r="J29" s="357">
        <v>15127835.310000001</v>
      </c>
      <c r="K29" s="357">
        <v>20262459.149999999</v>
      </c>
      <c r="L29" s="357">
        <v>23332023.34</v>
      </c>
      <c r="M29" s="357">
        <v>15879377.689999999</v>
      </c>
      <c r="N29" s="357">
        <v>20348896</v>
      </c>
      <c r="O29" s="357">
        <v>17841683</v>
      </c>
      <c r="P29" s="357">
        <v>30425518.300000001</v>
      </c>
      <c r="Q29" s="770">
        <f>SUM(E29:P29)</f>
        <v>216501674.44000003</v>
      </c>
      <c r="R29" s="591"/>
      <c r="S29" s="69"/>
      <c r="T29" s="69"/>
      <c r="U29" s="69"/>
      <c r="V29" s="69"/>
      <c r="W29" s="69"/>
      <c r="X29" s="69"/>
      <c r="Y29" s="69"/>
      <c r="Z29" s="69"/>
      <c r="AA29" s="69"/>
      <c r="AB29" s="69"/>
      <c r="AC29" s="69"/>
      <c r="AD29" s="69"/>
      <c r="AE29" s="69"/>
      <c r="AF29" s="69"/>
      <c r="AG29" s="69"/>
    </row>
    <row r="30" spans="1:33" ht="15" customHeight="1">
      <c r="A30" s="69"/>
      <c r="B30" s="69"/>
      <c r="C30" s="69"/>
      <c r="D30" s="304" t="str">
        <f>IF([4]MasterSheet!$A$1=1,[4]MasterSheet!C348,[4]MasterSheet!B348)</f>
        <v>Doprinosi za zdravstvo</v>
      </c>
      <c r="E30" s="356">
        <v>3347397.46</v>
      </c>
      <c r="F30" s="357">
        <v>8394380.3000000007</v>
      </c>
      <c r="G30" s="357">
        <v>9781009.6899999995</v>
      </c>
      <c r="H30" s="357">
        <v>11000368.380000001</v>
      </c>
      <c r="I30" s="357">
        <v>9619171.1899999995</v>
      </c>
      <c r="J30" s="357">
        <v>10066537.18</v>
      </c>
      <c r="K30" s="357">
        <v>11720166.57</v>
      </c>
      <c r="L30" s="357">
        <v>13959252.779999999</v>
      </c>
      <c r="M30" s="357">
        <v>9392302.7699999996</v>
      </c>
      <c r="N30" s="357">
        <v>11926599.6</v>
      </c>
      <c r="O30" s="357">
        <v>9839543.1999999993</v>
      </c>
      <c r="P30" s="357">
        <v>16692125.800000001</v>
      </c>
      <c r="Q30" s="770">
        <f t="shared" si="2"/>
        <v>125738854.91999999</v>
      </c>
      <c r="R30" s="591"/>
      <c r="S30" s="69"/>
      <c r="T30" s="69"/>
      <c r="U30" s="69"/>
      <c r="V30" s="69"/>
      <c r="W30" s="69"/>
      <c r="X30" s="69"/>
      <c r="Y30" s="69"/>
      <c r="Z30" s="69"/>
      <c r="AA30" s="69"/>
      <c r="AB30" s="69"/>
      <c r="AC30" s="69"/>
      <c r="AD30" s="69"/>
      <c r="AE30" s="69"/>
      <c r="AF30" s="69"/>
      <c r="AG30" s="69"/>
    </row>
    <row r="31" spans="1:33" ht="15" customHeight="1">
      <c r="A31" s="69"/>
      <c r="B31" s="69"/>
      <c r="C31" s="69"/>
      <c r="D31" s="304" t="str">
        <f>IF([4]MasterSheet!$A$1=1,[4]MasterSheet!C349,[4]MasterSheet!B349)</f>
        <v>Doprinosi za nezaposlene</v>
      </c>
      <c r="E31" s="356">
        <v>261820.11</v>
      </c>
      <c r="F31" s="357">
        <v>670649.61</v>
      </c>
      <c r="G31" s="357">
        <v>810598.01</v>
      </c>
      <c r="H31" s="357">
        <v>865002.57</v>
      </c>
      <c r="I31" s="357">
        <v>766364.84</v>
      </c>
      <c r="J31" s="357">
        <v>786359.24</v>
      </c>
      <c r="K31" s="357">
        <v>940708.12</v>
      </c>
      <c r="L31" s="357">
        <v>1110722.05</v>
      </c>
      <c r="M31" s="357">
        <v>742103.54</v>
      </c>
      <c r="N31" s="357">
        <v>994442.2</v>
      </c>
      <c r="O31" s="357">
        <v>735907</v>
      </c>
      <c r="P31" s="357">
        <v>1302914</v>
      </c>
      <c r="Q31" s="770">
        <f>SUM(E31:P31)</f>
        <v>9987591.2899999991</v>
      </c>
      <c r="R31" s="591"/>
      <c r="S31" s="69"/>
      <c r="T31" s="69"/>
      <c r="U31" s="69"/>
      <c r="V31" s="69"/>
      <c r="W31" s="69"/>
      <c r="X31" s="69"/>
      <c r="Y31" s="69"/>
      <c r="Z31" s="69"/>
      <c r="AA31" s="69"/>
      <c r="AB31" s="69"/>
      <c r="AC31" s="69"/>
      <c r="AD31" s="69"/>
      <c r="AE31" s="69"/>
      <c r="AF31" s="69"/>
      <c r="AG31" s="69"/>
    </row>
    <row r="32" spans="1:33" ht="15" customHeight="1">
      <c r="A32" s="69"/>
      <c r="B32" s="69"/>
      <c r="C32" s="69"/>
      <c r="D32" s="304" t="str">
        <f>IF([4]MasterSheet!$A$1=1,[4]MasterSheet!C350,[4]MasterSheet!B350)</f>
        <v>Ostali doprinosi</v>
      </c>
      <c r="E32" s="356">
        <v>426136.81</v>
      </c>
      <c r="F32" s="357">
        <v>631535</v>
      </c>
      <c r="G32" s="357">
        <v>859639.5</v>
      </c>
      <c r="H32" s="357">
        <v>777083.65</v>
      </c>
      <c r="I32" s="357">
        <v>731515.96</v>
      </c>
      <c r="J32" s="357">
        <v>996524.67</v>
      </c>
      <c r="K32" s="357">
        <v>1040773.6</v>
      </c>
      <c r="L32" s="357">
        <v>1111389.01</v>
      </c>
      <c r="M32" s="357">
        <v>619656.36</v>
      </c>
      <c r="N32" s="357">
        <v>876041.4</v>
      </c>
      <c r="O32" s="357">
        <v>721880.2</v>
      </c>
      <c r="P32" s="357">
        <v>1230110.7</v>
      </c>
      <c r="Q32" s="770">
        <f t="shared" si="2"/>
        <v>10022286.859999999</v>
      </c>
      <c r="R32" s="591"/>
      <c r="S32" s="69"/>
      <c r="T32" s="69"/>
      <c r="U32" s="69"/>
      <c r="V32" s="69"/>
      <c r="W32" s="69"/>
      <c r="X32" s="69"/>
      <c r="Y32" s="69"/>
      <c r="Z32" s="69"/>
      <c r="AA32" s="69"/>
      <c r="AB32" s="69"/>
      <c r="AC32" s="69"/>
      <c r="AD32" s="69"/>
      <c r="AE32" s="69"/>
      <c r="AF32" s="69"/>
      <c r="AG32" s="69"/>
    </row>
    <row r="33" spans="1:33" ht="15" customHeight="1">
      <c r="A33" s="69"/>
      <c r="B33" s="69"/>
      <c r="C33" s="69"/>
      <c r="D33" s="305" t="str">
        <f>IF([4]MasterSheet!$A$1=1,[4]MasterSheet!C351,[4]MasterSheet!B351)</f>
        <v>Takse</v>
      </c>
      <c r="E33" s="759">
        <f t="shared" ref="E33:P33" si="4">SUM(E34:E37)</f>
        <v>803062.28</v>
      </c>
      <c r="F33" s="760">
        <f t="shared" si="4"/>
        <v>835376.39</v>
      </c>
      <c r="G33" s="760">
        <f t="shared" si="4"/>
        <v>1072659.4200000002</v>
      </c>
      <c r="H33" s="761">
        <f t="shared" si="4"/>
        <v>1109363.0499999998</v>
      </c>
      <c r="I33" s="761">
        <f t="shared" si="4"/>
        <v>1099270.6500000001</v>
      </c>
      <c r="J33" s="761">
        <f t="shared" si="4"/>
        <v>1253551.57</v>
      </c>
      <c r="K33" s="761">
        <f t="shared" si="4"/>
        <v>1289824.8500000001</v>
      </c>
      <c r="L33" s="761">
        <f t="shared" si="4"/>
        <v>1278055.56</v>
      </c>
      <c r="M33" s="761">
        <f t="shared" si="4"/>
        <v>1133050.1499999999</v>
      </c>
      <c r="N33" s="761">
        <f t="shared" si="4"/>
        <v>2484009.73</v>
      </c>
      <c r="O33" s="761">
        <f t="shared" si="4"/>
        <v>1819882.25</v>
      </c>
      <c r="P33" s="761">
        <f t="shared" si="4"/>
        <v>3820099.98</v>
      </c>
      <c r="Q33" s="756">
        <f t="shared" si="2"/>
        <v>17998205.880000003</v>
      </c>
      <c r="R33" s="591"/>
      <c r="S33" s="69"/>
      <c r="T33" s="69"/>
      <c r="U33" s="69"/>
      <c r="V33" s="69"/>
      <c r="W33" s="69"/>
      <c r="X33" s="69"/>
      <c r="Y33" s="69"/>
      <c r="Z33" s="69"/>
      <c r="AA33" s="69"/>
      <c r="AB33" s="69"/>
      <c r="AC33" s="69"/>
      <c r="AD33" s="69"/>
      <c r="AE33" s="69"/>
      <c r="AF33" s="69"/>
      <c r="AG33" s="69"/>
    </row>
    <row r="34" spans="1:33" ht="15" customHeight="1">
      <c r="A34" s="69"/>
      <c r="B34" s="69"/>
      <c r="C34" s="69"/>
      <c r="D34" s="304" t="str">
        <f>IF([4]MasterSheet!$A$1=1,[4]MasterSheet!C352,[4]MasterSheet!B352)</f>
        <v>Administrativne takse</v>
      </c>
      <c r="E34" s="356">
        <v>519954.63</v>
      </c>
      <c r="F34" s="357">
        <v>547311.54</v>
      </c>
      <c r="G34" s="357">
        <v>728275.64</v>
      </c>
      <c r="H34" s="357">
        <v>742069.25</v>
      </c>
      <c r="I34" s="357">
        <v>789988.97</v>
      </c>
      <c r="J34" s="357">
        <v>831253.16</v>
      </c>
      <c r="K34" s="357">
        <v>788624.18</v>
      </c>
      <c r="L34" s="357">
        <v>788905.59</v>
      </c>
      <c r="M34" s="357">
        <v>626373.48</v>
      </c>
      <c r="N34" s="357">
        <v>904066.73</v>
      </c>
      <c r="O34" s="357">
        <v>612584.25</v>
      </c>
      <c r="P34" s="357">
        <v>665074.38</v>
      </c>
      <c r="Q34" s="770">
        <f t="shared" si="2"/>
        <v>8544481.8000000007</v>
      </c>
      <c r="R34" s="591"/>
      <c r="S34" s="69"/>
      <c r="T34" s="69"/>
      <c r="U34" s="69"/>
      <c r="V34" s="69"/>
      <c r="W34" s="69"/>
      <c r="X34" s="69"/>
      <c r="Y34" s="69"/>
      <c r="Z34" s="69"/>
      <c r="AA34" s="69"/>
      <c r="AB34" s="69"/>
      <c r="AC34" s="69"/>
      <c r="AD34" s="69"/>
      <c r="AE34" s="69"/>
      <c r="AF34" s="69"/>
      <c r="AG34" s="69"/>
    </row>
    <row r="35" spans="1:33" ht="15" customHeight="1">
      <c r="A35" s="69"/>
      <c r="B35" s="69"/>
      <c r="C35" s="69"/>
      <c r="D35" s="304" t="str">
        <f>IF([4]MasterSheet!$A$1=1,[4]MasterSheet!C353,[4]MasterSheet!B353)</f>
        <v>Sudske takse</v>
      </c>
      <c r="E35" s="356">
        <v>247589.66</v>
      </c>
      <c r="F35" s="357">
        <v>252773.36</v>
      </c>
      <c r="G35" s="357">
        <v>319795.43</v>
      </c>
      <c r="H35" s="357">
        <v>339127.23</v>
      </c>
      <c r="I35" s="357">
        <v>263103.05</v>
      </c>
      <c r="J35" s="357">
        <v>325661.40000000002</v>
      </c>
      <c r="K35" s="357">
        <v>282799</v>
      </c>
      <c r="L35" s="357">
        <v>199526.56</v>
      </c>
      <c r="M35" s="357">
        <v>280321.98</v>
      </c>
      <c r="N35" s="357">
        <v>289811.40000000002</v>
      </c>
      <c r="O35" s="357">
        <v>325677</v>
      </c>
      <c r="P35" s="357">
        <v>348890.6</v>
      </c>
      <c r="Q35" s="770">
        <f t="shared" si="2"/>
        <v>3475076.67</v>
      </c>
      <c r="R35" s="591"/>
      <c r="S35" s="69"/>
      <c r="T35" s="69"/>
      <c r="U35" s="69"/>
      <c r="V35" s="69"/>
      <c r="W35" s="69"/>
      <c r="X35" s="69"/>
      <c r="Y35" s="69"/>
      <c r="Z35" s="69"/>
      <c r="AA35" s="69"/>
      <c r="AB35" s="69"/>
      <c r="AC35" s="69"/>
      <c r="AD35" s="69"/>
      <c r="AE35" s="69"/>
      <c r="AF35" s="69"/>
      <c r="AG35" s="69"/>
    </row>
    <row r="36" spans="1:33" ht="15" customHeight="1">
      <c r="A36" s="69"/>
      <c r="B36" s="69"/>
      <c r="C36" s="69"/>
      <c r="D36" s="304" t="str">
        <f>IF([4]MasterSheet!$A$1=1,[4]MasterSheet!C354,[4]MasterSheet!B354)</f>
        <v>Boravišne takse</v>
      </c>
      <c r="E36" s="356">
        <v>14861.66</v>
      </c>
      <c r="F36" s="357">
        <v>5374.77</v>
      </c>
      <c r="G36" s="357">
        <v>5399.35</v>
      </c>
      <c r="H36" s="357">
        <v>9826.15</v>
      </c>
      <c r="I36" s="357">
        <v>13154.85</v>
      </c>
      <c r="J36" s="357">
        <v>34509.61</v>
      </c>
      <c r="K36" s="357">
        <v>113075.53</v>
      </c>
      <c r="L36" s="357">
        <v>144390.32999999999</v>
      </c>
      <c r="M36" s="357">
        <v>75874.92</v>
      </c>
      <c r="N36" s="357">
        <v>51819.1</v>
      </c>
      <c r="O36" s="357">
        <v>14792.6</v>
      </c>
      <c r="P36" s="357">
        <v>8896.9</v>
      </c>
      <c r="Q36" s="770">
        <f t="shared" si="2"/>
        <v>491975.76999999996</v>
      </c>
      <c r="R36" s="591"/>
      <c r="S36" s="69"/>
      <c r="T36" s="69"/>
      <c r="U36" s="69"/>
      <c r="V36" s="69"/>
      <c r="W36" s="69"/>
      <c r="X36" s="69"/>
      <c r="Y36" s="69"/>
      <c r="Z36" s="69"/>
      <c r="AA36" s="69"/>
      <c r="AB36" s="69"/>
      <c r="AC36" s="69"/>
      <c r="AD36" s="69"/>
      <c r="AE36" s="69"/>
      <c r="AF36" s="69"/>
      <c r="AG36" s="69"/>
    </row>
    <row r="37" spans="1:33" ht="15" customHeight="1">
      <c r="A37" s="69"/>
      <c r="B37" s="69"/>
      <c r="C37" s="69"/>
      <c r="D37" s="304" t="str">
        <f>IF([4]MasterSheet!$A$1=1,[4]MasterSheet!C355,[4]MasterSheet!B355)</f>
        <v>Ostale takse</v>
      </c>
      <c r="E37" s="356">
        <v>20656.330000000002</v>
      </c>
      <c r="F37" s="357">
        <v>29916.720000000001</v>
      </c>
      <c r="G37" s="357">
        <v>19189</v>
      </c>
      <c r="H37" s="357">
        <v>18340.419999999998</v>
      </c>
      <c r="I37" s="357">
        <v>33023.78</v>
      </c>
      <c r="J37" s="357">
        <v>62127.4</v>
      </c>
      <c r="K37" s="357">
        <v>105326.14</v>
      </c>
      <c r="L37" s="357">
        <v>145233.07999999999</v>
      </c>
      <c r="M37" s="357">
        <v>150479.76999999999</v>
      </c>
      <c r="N37" s="357">
        <v>1238312.5</v>
      </c>
      <c r="O37" s="357">
        <v>866828.4</v>
      </c>
      <c r="P37" s="357">
        <v>2797238.1</v>
      </c>
      <c r="Q37" s="770">
        <f t="shared" si="2"/>
        <v>5486671.6400000006</v>
      </c>
      <c r="R37" s="591"/>
      <c r="S37" s="69"/>
      <c r="T37" s="69"/>
      <c r="U37" s="69"/>
      <c r="V37" s="69"/>
      <c r="W37" s="69"/>
      <c r="X37" s="69"/>
      <c r="Y37" s="69"/>
      <c r="Z37" s="69"/>
      <c r="AA37" s="69"/>
      <c r="AB37" s="69"/>
      <c r="AC37" s="69"/>
      <c r="AD37" s="69"/>
      <c r="AE37" s="69"/>
      <c r="AF37" s="69"/>
      <c r="AG37" s="69"/>
    </row>
    <row r="38" spans="1:33" ht="15" customHeight="1">
      <c r="A38" s="69"/>
      <c r="B38" s="69"/>
      <c r="C38" s="69"/>
      <c r="D38" s="305" t="str">
        <f>IF([4]MasterSheet!$A$1=1,[4]MasterSheet!C356,[4]MasterSheet!B356)</f>
        <v>Naknade</v>
      </c>
      <c r="E38" s="759">
        <f t="shared" ref="E38:P38" si="5">SUM(E39:E44)</f>
        <v>839122.82</v>
      </c>
      <c r="F38" s="760">
        <f t="shared" si="5"/>
        <v>792117.05</v>
      </c>
      <c r="G38" s="760">
        <f t="shared" si="5"/>
        <v>742715.4</v>
      </c>
      <c r="H38" s="761">
        <f t="shared" si="5"/>
        <v>1304057.26</v>
      </c>
      <c r="I38" s="761">
        <f t="shared" si="5"/>
        <v>850650.9</v>
      </c>
      <c r="J38" s="761">
        <f t="shared" si="5"/>
        <v>1029014.73</v>
      </c>
      <c r="K38" s="761">
        <f t="shared" si="5"/>
        <v>1709413.33</v>
      </c>
      <c r="L38" s="761">
        <f t="shared" si="5"/>
        <v>992598.97</v>
      </c>
      <c r="M38" s="761">
        <f t="shared" si="5"/>
        <v>1163836.81</v>
      </c>
      <c r="N38" s="761">
        <f t="shared" si="5"/>
        <v>982067.9</v>
      </c>
      <c r="O38" s="761">
        <f t="shared" si="5"/>
        <v>787100.3</v>
      </c>
      <c r="P38" s="761">
        <f t="shared" si="5"/>
        <v>1513418</v>
      </c>
      <c r="Q38" s="756">
        <f t="shared" si="2"/>
        <v>12706113.470000001</v>
      </c>
      <c r="R38" s="591"/>
      <c r="S38" s="69"/>
      <c r="T38" s="69"/>
      <c r="U38" s="69"/>
      <c r="V38" s="69"/>
      <c r="W38" s="69"/>
      <c r="X38" s="69"/>
      <c r="Y38" s="69"/>
      <c r="Z38" s="69"/>
      <c r="AA38" s="69"/>
      <c r="AB38" s="69"/>
      <c r="AC38" s="69"/>
      <c r="AD38" s="69"/>
      <c r="AE38" s="69"/>
      <c r="AF38" s="69"/>
      <c r="AG38" s="69"/>
    </row>
    <row r="39" spans="1:33" ht="15" customHeight="1">
      <c r="A39" s="69"/>
      <c r="B39" s="69"/>
      <c r="C39" s="69"/>
      <c r="D39" s="304" t="str">
        <f>IF([4]MasterSheet!$A$1=1,[4]MasterSheet!C357,[4]MasterSheet!B357)</f>
        <v>Nakn. za koriš. dob. od opš. int.</v>
      </c>
      <c r="E39" s="356">
        <v>55049.09</v>
      </c>
      <c r="F39" s="357">
        <v>17306.62</v>
      </c>
      <c r="G39" s="357">
        <v>16879.599999999999</v>
      </c>
      <c r="H39" s="357">
        <v>20157.53</v>
      </c>
      <c r="I39" s="357">
        <v>22455.27</v>
      </c>
      <c r="J39" s="357">
        <v>21824.22</v>
      </c>
      <c r="K39" s="357">
        <v>43122.11</v>
      </c>
      <c r="L39" s="357">
        <v>66384.289999999994</v>
      </c>
      <c r="M39" s="357">
        <v>81765.37</v>
      </c>
      <c r="N39" s="357">
        <v>88908.6</v>
      </c>
      <c r="O39" s="357">
        <v>55540.5</v>
      </c>
      <c r="P39" s="357">
        <v>73978</v>
      </c>
      <c r="Q39" s="770">
        <f t="shared" si="2"/>
        <v>563371.19999999995</v>
      </c>
      <c r="R39" s="591"/>
      <c r="S39" s="69"/>
      <c r="T39" s="69"/>
      <c r="U39" s="69"/>
      <c r="V39" s="69"/>
      <c r="W39" s="69"/>
      <c r="X39" s="69"/>
      <c r="Y39" s="69"/>
      <c r="Z39" s="69"/>
      <c r="AA39" s="69"/>
      <c r="AB39" s="69"/>
      <c r="AC39" s="69"/>
      <c r="AD39" s="69"/>
      <c r="AE39" s="69"/>
      <c r="AF39" s="69"/>
      <c r="AG39" s="69"/>
    </row>
    <row r="40" spans="1:33" ht="15" customHeight="1">
      <c r="A40" s="69"/>
      <c r="B40" s="69"/>
      <c r="C40" s="69"/>
      <c r="D40" s="304" t="str">
        <f>IF([4]MasterSheet!$A$1=1,[4]MasterSheet!C358,[4]MasterSheet!B358)</f>
        <v>Naknada za kor. prirodnih dobara</v>
      </c>
      <c r="E40" s="356">
        <v>45159</v>
      </c>
      <c r="F40" s="357">
        <v>65694.95</v>
      </c>
      <c r="G40" s="357">
        <v>71910.320000000007</v>
      </c>
      <c r="H40" s="357">
        <v>97300.91</v>
      </c>
      <c r="I40" s="357">
        <v>117038.96</v>
      </c>
      <c r="J40" s="357">
        <v>127415.44</v>
      </c>
      <c r="K40" s="357">
        <v>133240.70000000001</v>
      </c>
      <c r="L40" s="357">
        <v>161946.03</v>
      </c>
      <c r="M40" s="357">
        <v>129649.1</v>
      </c>
      <c r="N40" s="357">
        <v>165061</v>
      </c>
      <c r="O40" s="357">
        <v>108683.7</v>
      </c>
      <c r="P40" s="357">
        <v>153822.79999999999</v>
      </c>
      <c r="Q40" s="770">
        <f t="shared" si="2"/>
        <v>1376922.9100000001</v>
      </c>
      <c r="R40" s="591"/>
      <c r="S40" s="69"/>
      <c r="T40" s="69"/>
      <c r="U40" s="69"/>
      <c r="V40" s="69"/>
      <c r="W40" s="69"/>
      <c r="X40" s="69"/>
      <c r="Y40" s="69"/>
      <c r="Z40" s="69"/>
      <c r="AA40" s="69"/>
      <c r="AB40" s="69"/>
      <c r="AC40" s="69"/>
      <c r="AD40" s="69"/>
      <c r="AE40" s="69"/>
      <c r="AF40" s="69"/>
      <c r="AG40" s="69"/>
    </row>
    <row r="41" spans="1:33" ht="15" customHeight="1">
      <c r="A41" s="69"/>
      <c r="B41" s="69"/>
      <c r="C41" s="69"/>
      <c r="D41" s="304" t="str">
        <f>IF([4]MasterSheet!$A$1=1,[4]MasterSheet!C359,[4]MasterSheet!B359)</f>
        <v>Ekološke naknade</v>
      </c>
      <c r="E41" s="356">
        <v>178437.34</v>
      </c>
      <c r="F41" s="357">
        <v>1601.92</v>
      </c>
      <c r="G41" s="357">
        <v>9698.7999999999993</v>
      </c>
      <c r="H41" s="357">
        <v>51841.13</v>
      </c>
      <c r="I41" s="357">
        <v>7885.79</v>
      </c>
      <c r="J41" s="357">
        <v>169044.61</v>
      </c>
      <c r="K41" s="357">
        <v>34712.1</v>
      </c>
      <c r="L41" s="357">
        <v>31526.95</v>
      </c>
      <c r="M41" s="357">
        <v>61175.45</v>
      </c>
      <c r="N41" s="357">
        <v>64653.599999999999</v>
      </c>
      <c r="O41" s="357">
        <v>338.7</v>
      </c>
      <c r="P41" s="357">
        <v>43379</v>
      </c>
      <c r="Q41" s="770">
        <f t="shared" si="2"/>
        <v>654295.3899999999</v>
      </c>
      <c r="R41" s="591"/>
      <c r="S41" s="69"/>
      <c r="T41" s="69"/>
      <c r="U41" s="69"/>
      <c r="V41" s="69"/>
      <c r="W41" s="69"/>
      <c r="X41" s="69"/>
      <c r="Y41" s="69"/>
      <c r="Z41" s="69"/>
      <c r="AA41" s="69"/>
      <c r="AB41" s="69"/>
      <c r="AC41" s="69"/>
      <c r="AD41" s="69"/>
      <c r="AE41" s="69"/>
      <c r="AF41" s="69"/>
      <c r="AG41" s="69"/>
    </row>
    <row r="42" spans="1:33" ht="15" customHeight="1">
      <c r="A42" s="69"/>
      <c r="B42" s="69"/>
      <c r="C42" s="69"/>
      <c r="D42" s="304" t="str">
        <f>IF([4]MasterSheet!$A$1=1,[4]MasterSheet!C360,[4]MasterSheet!B360)</f>
        <v>Naknade za priređ.  igara na sreću</v>
      </c>
      <c r="E42" s="356">
        <v>206077.15</v>
      </c>
      <c r="F42" s="357">
        <v>279371.71000000002</v>
      </c>
      <c r="G42" s="357">
        <v>313567.45</v>
      </c>
      <c r="H42" s="357">
        <v>254149.11</v>
      </c>
      <c r="I42" s="357">
        <v>238988.77</v>
      </c>
      <c r="J42" s="357">
        <v>229639.52</v>
      </c>
      <c r="K42" s="357">
        <v>321629.11</v>
      </c>
      <c r="L42" s="357">
        <v>297617.15999999997</v>
      </c>
      <c r="M42" s="357">
        <v>187845.2</v>
      </c>
      <c r="N42" s="357">
        <v>263708.3</v>
      </c>
      <c r="O42" s="357">
        <v>308276.7</v>
      </c>
      <c r="P42" s="357">
        <v>418222.5</v>
      </c>
      <c r="Q42" s="770">
        <f t="shared" si="2"/>
        <v>3319092.68</v>
      </c>
      <c r="R42" s="591"/>
      <c r="S42" s="69"/>
      <c r="T42" s="69"/>
      <c r="U42" s="69"/>
      <c r="V42" s="69"/>
      <c r="W42" s="69"/>
      <c r="X42" s="69"/>
      <c r="Y42" s="69"/>
      <c r="Z42" s="69"/>
      <c r="AA42" s="69"/>
      <c r="AB42" s="69"/>
      <c r="AC42" s="69"/>
      <c r="AD42" s="69"/>
      <c r="AE42" s="69"/>
      <c r="AF42" s="69"/>
      <c r="AG42" s="69"/>
    </row>
    <row r="43" spans="1:33" ht="15" customHeight="1">
      <c r="A43" s="69"/>
      <c r="B43" s="69"/>
      <c r="C43" s="69"/>
      <c r="D43" s="304" t="str">
        <f>IF([4]MasterSheet!$A$1=1,[4]MasterSheet!C361,[4]MasterSheet!B361)</f>
        <v>Naknade za puteve</v>
      </c>
      <c r="E43" s="356">
        <v>245088</v>
      </c>
      <c r="F43" s="357">
        <v>217809.7</v>
      </c>
      <c r="G43" s="357">
        <v>213761.85</v>
      </c>
      <c r="H43" s="357">
        <v>208650.17</v>
      </c>
      <c r="I43" s="357">
        <v>325701.71999999997</v>
      </c>
      <c r="J43" s="357">
        <v>353440.47</v>
      </c>
      <c r="K43" s="357">
        <v>347586.8</v>
      </c>
      <c r="L43" s="357">
        <v>320443.98</v>
      </c>
      <c r="M43" s="357">
        <v>544299.9</v>
      </c>
      <c r="N43" s="357">
        <v>171140.5</v>
      </c>
      <c r="O43" s="357">
        <v>201875.6</v>
      </c>
      <c r="P43" s="357">
        <v>177610.8</v>
      </c>
      <c r="Q43" s="770">
        <f t="shared" si="2"/>
        <v>3327409.4899999998</v>
      </c>
      <c r="R43" s="591"/>
      <c r="S43" s="69"/>
      <c r="T43" s="69"/>
      <c r="U43" s="69"/>
      <c r="V43" s="69"/>
      <c r="W43" s="69"/>
      <c r="X43" s="69"/>
      <c r="Y43" s="69"/>
      <c r="Z43" s="69"/>
      <c r="AA43" s="69"/>
      <c r="AB43" s="69"/>
      <c r="AC43" s="69"/>
      <c r="AD43" s="69"/>
      <c r="AE43" s="69"/>
      <c r="AF43" s="69"/>
      <c r="AG43" s="69"/>
    </row>
    <row r="44" spans="1:33" ht="15" customHeight="1">
      <c r="A44" s="69"/>
      <c r="B44" s="69"/>
      <c r="C44" s="69"/>
      <c r="D44" s="304" t="str">
        <f>IF([4]MasterSheet!$A$1=1,[4]MasterSheet!C362,[4]MasterSheet!B362)</f>
        <v>Ostale naknade</v>
      </c>
      <c r="E44" s="356">
        <v>109312.24</v>
      </c>
      <c r="F44" s="357">
        <v>210332.15</v>
      </c>
      <c r="G44" s="357">
        <v>116897.38</v>
      </c>
      <c r="H44" s="357">
        <v>671958.41</v>
      </c>
      <c r="I44" s="357">
        <v>138580.39000000001</v>
      </c>
      <c r="J44" s="357">
        <v>127650.47</v>
      </c>
      <c r="K44" s="357">
        <v>829122.51</v>
      </c>
      <c r="L44" s="357">
        <v>114680.56</v>
      </c>
      <c r="M44" s="357">
        <v>159101.79</v>
      </c>
      <c r="N44" s="357">
        <v>228595.9</v>
      </c>
      <c r="O44" s="357">
        <v>112385.1</v>
      </c>
      <c r="P44" s="357">
        <v>646404.9</v>
      </c>
      <c r="Q44" s="770">
        <f t="shared" si="2"/>
        <v>3465021.8000000003</v>
      </c>
      <c r="R44" s="591"/>
      <c r="S44" s="69"/>
      <c r="T44" s="69"/>
      <c r="U44" s="69"/>
      <c r="V44" s="69"/>
      <c r="W44" s="69"/>
      <c r="X44" s="69"/>
      <c r="Y44" s="69"/>
      <c r="Z44" s="69"/>
      <c r="AA44" s="69"/>
      <c r="AB44" s="69"/>
      <c r="AC44" s="69"/>
      <c r="AD44" s="69"/>
      <c r="AE44" s="69"/>
      <c r="AF44" s="69"/>
      <c r="AG44" s="69"/>
    </row>
    <row r="45" spans="1:33" ht="15" customHeight="1">
      <c r="A45" s="69"/>
      <c r="B45" s="69"/>
      <c r="C45" s="69"/>
      <c r="D45" s="305" t="str">
        <f>IF([4]MasterSheet!$A$1=1,[4]MasterSheet!C363,[4]MasterSheet!B363)</f>
        <v>Ostali prihodi</v>
      </c>
      <c r="E45" s="759">
        <f t="shared" ref="E45:P45" si="6">SUM(E46:E49)</f>
        <v>981241.31</v>
      </c>
      <c r="F45" s="760">
        <f t="shared" si="6"/>
        <v>1896628.8599999999</v>
      </c>
      <c r="G45" s="760">
        <f t="shared" si="6"/>
        <v>2487819.8499999996</v>
      </c>
      <c r="H45" s="761">
        <f t="shared" si="6"/>
        <v>1782955.79</v>
      </c>
      <c r="I45" s="761">
        <f t="shared" si="6"/>
        <v>1949221.93</v>
      </c>
      <c r="J45" s="761">
        <f t="shared" si="6"/>
        <v>1597289.56</v>
      </c>
      <c r="K45" s="761">
        <f t="shared" si="6"/>
        <v>3675901.37</v>
      </c>
      <c r="L45" s="761">
        <f t="shared" si="6"/>
        <v>2499744.7200000002</v>
      </c>
      <c r="M45" s="761">
        <f t="shared" si="6"/>
        <v>1522592.85</v>
      </c>
      <c r="N45" s="761">
        <f t="shared" si="6"/>
        <v>2633710.96</v>
      </c>
      <c r="O45" s="761">
        <f t="shared" si="6"/>
        <v>2223740.7999999998</v>
      </c>
      <c r="P45" s="761">
        <f t="shared" si="6"/>
        <v>11793178.25</v>
      </c>
      <c r="Q45" s="756">
        <f t="shared" si="2"/>
        <v>35044026.25</v>
      </c>
      <c r="R45" s="591"/>
      <c r="S45" s="69"/>
      <c r="T45" s="69"/>
      <c r="U45" s="69"/>
      <c r="V45" s="69"/>
      <c r="W45" s="69"/>
      <c r="X45" s="69"/>
      <c r="Y45" s="69"/>
      <c r="Z45" s="69"/>
      <c r="AA45" s="69"/>
      <c r="AB45" s="69"/>
      <c r="AC45" s="69"/>
      <c r="AD45" s="69"/>
      <c r="AE45" s="69"/>
      <c r="AF45" s="69"/>
      <c r="AG45" s="69"/>
    </row>
    <row r="46" spans="1:33" ht="15" customHeight="1">
      <c r="A46" s="69"/>
      <c r="B46" s="69"/>
      <c r="C46" s="69"/>
      <c r="D46" s="304" t="str">
        <f>IF([4]MasterSheet!$A$1=1,[4]MasterSheet!C364,[4]MasterSheet!B364)</f>
        <v>Prihodi od kapitala</v>
      </c>
      <c r="E46" s="356">
        <v>141489.54</v>
      </c>
      <c r="F46" s="357">
        <v>285221.32</v>
      </c>
      <c r="G46" s="357">
        <v>419392.41</v>
      </c>
      <c r="H46" s="357">
        <v>408464.22</v>
      </c>
      <c r="I46" s="357">
        <v>93664.4</v>
      </c>
      <c r="J46" s="357">
        <v>126926.84</v>
      </c>
      <c r="K46" s="357">
        <v>1776283.64</v>
      </c>
      <c r="L46" s="357">
        <v>126438.83</v>
      </c>
      <c r="M46" s="357">
        <v>55918.96</v>
      </c>
      <c r="N46" s="357">
        <v>39667.800000000003</v>
      </c>
      <c r="O46" s="357">
        <v>769292.9</v>
      </c>
      <c r="P46" s="357">
        <v>8537550.9100000001</v>
      </c>
      <c r="Q46" s="770">
        <f t="shared" si="2"/>
        <v>12780311.77</v>
      </c>
      <c r="R46" s="591"/>
      <c r="S46" s="69"/>
      <c r="T46" s="69"/>
      <c r="U46" s="69"/>
      <c r="V46" s="69"/>
      <c r="W46" s="69"/>
      <c r="X46" s="69"/>
      <c r="Y46" s="69"/>
      <c r="Z46" s="69"/>
      <c r="AA46" s="69"/>
      <c r="AB46" s="69"/>
      <c r="AC46" s="69"/>
      <c r="AD46" s="69"/>
      <c r="AE46" s="69"/>
      <c r="AF46" s="69"/>
      <c r="AG46" s="69"/>
    </row>
    <row r="47" spans="1:33" ht="15" customHeight="1">
      <c r="A47" s="69"/>
      <c r="B47" s="69"/>
      <c r="C47" s="69"/>
      <c r="D47" s="304" t="str">
        <f>IF([4]MasterSheet!$A$1=1,[4]MasterSheet!C365,[4]MasterSheet!B365)</f>
        <v>Novčane kazne i oduzete imovinske koristi</v>
      </c>
      <c r="E47" s="356">
        <v>394898.64</v>
      </c>
      <c r="F47" s="357">
        <v>492027.45</v>
      </c>
      <c r="G47" s="357">
        <v>704590.7</v>
      </c>
      <c r="H47" s="357">
        <v>637820</v>
      </c>
      <c r="I47" s="357">
        <v>695594.63</v>
      </c>
      <c r="J47" s="357">
        <v>670451.38</v>
      </c>
      <c r="K47" s="357">
        <v>991510.75</v>
      </c>
      <c r="L47" s="357">
        <v>1145293.46</v>
      </c>
      <c r="M47" s="357">
        <v>744189.43</v>
      </c>
      <c r="N47" s="357">
        <v>738665.2</v>
      </c>
      <c r="O47" s="357">
        <v>706328</v>
      </c>
      <c r="P47" s="357">
        <v>826891.6</v>
      </c>
      <c r="Q47" s="770">
        <f t="shared" si="2"/>
        <v>8748261.2400000002</v>
      </c>
      <c r="R47" s="591"/>
      <c r="S47" s="69"/>
      <c r="T47" s="69"/>
      <c r="U47" s="69"/>
      <c r="V47" s="69"/>
      <c r="W47" s="69"/>
      <c r="X47" s="69"/>
      <c r="Y47" s="69"/>
      <c r="Z47" s="69"/>
      <c r="AA47" s="69"/>
      <c r="AB47" s="69"/>
      <c r="AC47" s="69"/>
      <c r="AD47" s="69"/>
      <c r="AE47" s="69"/>
      <c r="AF47" s="69"/>
      <c r="AG47" s="69"/>
    </row>
    <row r="48" spans="1:33" ht="15" customHeight="1">
      <c r="A48" s="69"/>
      <c r="B48" s="69"/>
      <c r="C48" s="69"/>
      <c r="D48" s="304" t="str">
        <f>IF([4]MasterSheet!$A$1=1,[4]MasterSheet!C366,[4]MasterSheet!B366)</f>
        <v>Prihodi koje organi ostvaruju vršenjem svoje djel.</v>
      </c>
      <c r="E48" s="356">
        <v>100875.57</v>
      </c>
      <c r="F48" s="357">
        <v>108799.21</v>
      </c>
      <c r="G48" s="357">
        <v>185279.53</v>
      </c>
      <c r="H48" s="357">
        <v>205973.71</v>
      </c>
      <c r="I48" s="357">
        <v>185448.45</v>
      </c>
      <c r="J48" s="357">
        <v>193721.37</v>
      </c>
      <c r="K48" s="357">
        <v>179542.49</v>
      </c>
      <c r="L48" s="357">
        <v>156200.82</v>
      </c>
      <c r="M48" s="357">
        <v>144288.17000000001</v>
      </c>
      <c r="N48" s="357">
        <v>154848.1</v>
      </c>
      <c r="O48" s="357">
        <v>139736.6</v>
      </c>
      <c r="P48" s="357">
        <v>252440.7</v>
      </c>
      <c r="Q48" s="770">
        <f t="shared" si="2"/>
        <v>2007154.7200000002</v>
      </c>
      <c r="R48" s="591"/>
      <c r="S48" s="69"/>
      <c r="T48" s="69"/>
      <c r="U48" s="69"/>
      <c r="V48" s="69"/>
      <c r="W48" s="69"/>
      <c r="X48" s="69"/>
      <c r="Y48" s="69"/>
      <c r="Z48" s="69"/>
      <c r="AA48" s="69"/>
      <c r="AB48" s="69"/>
      <c r="AC48" s="69"/>
      <c r="AD48" s="69"/>
      <c r="AE48" s="69"/>
      <c r="AF48" s="69"/>
      <c r="AG48" s="69"/>
    </row>
    <row r="49" spans="1:33">
      <c r="A49" s="69"/>
      <c r="B49" s="69"/>
      <c r="C49" s="69"/>
      <c r="D49" s="304" t="str">
        <f>IF([4]MasterSheet!$A$1=1,[4]MasterSheet!C367,[4]MasterSheet!B367)</f>
        <v>Ostali prihodi</v>
      </c>
      <c r="E49" s="356">
        <v>343977.56</v>
      </c>
      <c r="F49" s="357">
        <v>1010580.88</v>
      </c>
      <c r="G49" s="357">
        <v>1178557.21</v>
      </c>
      <c r="H49" s="357">
        <v>530697.86</v>
      </c>
      <c r="I49" s="357">
        <v>974514.45</v>
      </c>
      <c r="J49" s="357">
        <v>606189.97</v>
      </c>
      <c r="K49" s="357">
        <v>728564.49</v>
      </c>
      <c r="L49" s="357">
        <v>1071811.6100000001</v>
      </c>
      <c r="M49" s="357">
        <v>578196.29</v>
      </c>
      <c r="N49" s="357">
        <v>1700529.86</v>
      </c>
      <c r="O49" s="357">
        <v>608383.30000000005</v>
      </c>
      <c r="P49" s="357">
        <v>2176295.04</v>
      </c>
      <c r="Q49" s="770">
        <f t="shared" si="2"/>
        <v>11508298.52</v>
      </c>
      <c r="R49" s="591"/>
      <c r="S49" s="69"/>
      <c r="T49" s="69"/>
      <c r="U49" s="69"/>
      <c r="V49" s="69"/>
      <c r="W49" s="69"/>
      <c r="X49" s="69"/>
      <c r="Y49" s="69"/>
      <c r="Z49" s="69"/>
      <c r="AA49" s="69"/>
      <c r="AB49" s="69"/>
      <c r="AC49" s="69"/>
      <c r="AD49" s="69"/>
      <c r="AE49" s="69"/>
      <c r="AF49" s="69"/>
      <c r="AG49" s="69"/>
    </row>
    <row r="50" spans="1:33" ht="17.25" customHeight="1" thickBot="1">
      <c r="A50" s="69"/>
      <c r="B50" s="69"/>
      <c r="C50" s="69"/>
      <c r="D50" s="370" t="str">
        <f>IF([4]MasterSheet!$A$1=1,[4]MasterSheet!C368,[4]MasterSheet!B368)</f>
        <v>Primici od otplate kredita i sredstva prenijeta iz prethodne godine</v>
      </c>
      <c r="E50" s="762">
        <v>487675.47</v>
      </c>
      <c r="F50" s="763">
        <v>308916.07</v>
      </c>
      <c r="G50" s="763">
        <v>335775.71</v>
      </c>
      <c r="H50" s="764">
        <v>222463.93</v>
      </c>
      <c r="I50" s="764">
        <v>217424.9</v>
      </c>
      <c r="J50" s="764">
        <v>327224.93</v>
      </c>
      <c r="K50" s="764">
        <v>466576.76</v>
      </c>
      <c r="L50" s="764">
        <v>521075.35</v>
      </c>
      <c r="M50" s="764">
        <v>328801.49</v>
      </c>
      <c r="N50" s="757">
        <v>278822.2</v>
      </c>
      <c r="O50" s="757">
        <v>473545.4</v>
      </c>
      <c r="P50" s="757">
        <v>525479.80000000005</v>
      </c>
      <c r="Q50" s="758">
        <f>SUM(E50:P50)</f>
        <v>4493782.01</v>
      </c>
      <c r="R50" s="591"/>
      <c r="S50" s="70"/>
      <c r="T50" s="70"/>
      <c r="U50" s="70"/>
      <c r="V50" s="69"/>
      <c r="W50" s="69"/>
      <c r="X50" s="69"/>
      <c r="Y50" s="69"/>
      <c r="Z50" s="69"/>
      <c r="AA50" s="69"/>
      <c r="AB50" s="69"/>
      <c r="AC50" s="69"/>
      <c r="AD50" s="69"/>
      <c r="AE50" s="69"/>
      <c r="AF50" s="69"/>
      <c r="AG50" s="69"/>
    </row>
    <row r="51" spans="1:33" ht="14.25" thickTop="1" thickBot="1">
      <c r="A51" s="69"/>
      <c r="B51" s="69"/>
      <c r="C51" s="69"/>
      <c r="D51" s="360" t="str">
        <f>IF([4]MasterSheet!$A$1=1,[4]MasterSheet!C369,[4]MasterSheet!B369)</f>
        <v>Izdaci</v>
      </c>
      <c r="E51" s="434">
        <f t="shared" ref="E51:P51" si="7">E53+E67+E73+E79+E80+E81+E82</f>
        <v>84271578.034166664</v>
      </c>
      <c r="F51" s="434">
        <f t="shared" si="7"/>
        <v>99554510.344166666</v>
      </c>
      <c r="G51" s="434">
        <f t="shared" si="7"/>
        <v>84878412.594166651</v>
      </c>
      <c r="H51" s="434">
        <f t="shared" si="7"/>
        <v>150062681.55416667</v>
      </c>
      <c r="I51" s="434">
        <f t="shared" si="7"/>
        <v>102719879.32416666</v>
      </c>
      <c r="J51" s="434">
        <f t="shared" si="7"/>
        <v>99681419.30416666</v>
      </c>
      <c r="K51" s="434">
        <f t="shared" si="7"/>
        <v>104298876.75416666</v>
      </c>
      <c r="L51" s="434">
        <f t="shared" si="7"/>
        <v>97733551.42416665</v>
      </c>
      <c r="M51" s="434">
        <f t="shared" si="7"/>
        <v>117663742.07416666</v>
      </c>
      <c r="N51" s="434">
        <f t="shared" si="7"/>
        <v>104028532.06416667</v>
      </c>
      <c r="O51" s="434">
        <f t="shared" si="7"/>
        <v>100500611.94416665</v>
      </c>
      <c r="P51" s="422">
        <f t="shared" si="7"/>
        <v>137230144.39416665</v>
      </c>
      <c r="Q51" s="622">
        <f>SUM(E51:P51)</f>
        <v>1282623939.8099999</v>
      </c>
      <c r="R51" s="591"/>
      <c r="S51" s="70"/>
      <c r="T51" s="70"/>
      <c r="U51" s="70"/>
      <c r="V51" s="69"/>
      <c r="W51" s="69"/>
      <c r="X51" s="69"/>
      <c r="Y51" s="69"/>
      <c r="Z51" s="69"/>
      <c r="AA51" s="69"/>
      <c r="AB51" s="69"/>
      <c r="AC51" s="69"/>
      <c r="AD51" s="69"/>
      <c r="AE51" s="69"/>
      <c r="AF51" s="69"/>
      <c r="AG51" s="69"/>
    </row>
    <row r="52" spans="1:33" ht="14.25" thickTop="1" thickBot="1">
      <c r="A52" s="69"/>
      <c r="B52" s="69"/>
      <c r="C52" s="69"/>
      <c r="D52" s="360" t="str">
        <f>IF([4]MasterSheet!$A$1=1,[4]MasterSheet!C370,[4]MasterSheet!B370)</f>
        <v>Tekuća budžetska potrošnja</v>
      </c>
      <c r="E52" s="434">
        <f t="shared" ref="E52:P52" si="8">E51-E79</f>
        <v>82273408.94416666</v>
      </c>
      <c r="F52" s="434">
        <f t="shared" si="8"/>
        <v>96161351.344166666</v>
      </c>
      <c r="G52" s="434">
        <f t="shared" si="8"/>
        <v>83604433.124166653</v>
      </c>
      <c r="H52" s="434">
        <f t="shared" si="8"/>
        <v>145746947.68416667</v>
      </c>
      <c r="I52" s="434">
        <f t="shared" si="8"/>
        <v>97220733.094166651</v>
      </c>
      <c r="J52" s="434">
        <f t="shared" si="8"/>
        <v>95567734.69416666</v>
      </c>
      <c r="K52" s="434">
        <f t="shared" si="8"/>
        <v>98162857.774166659</v>
      </c>
      <c r="L52" s="434">
        <f t="shared" si="8"/>
        <v>89850865.224166647</v>
      </c>
      <c r="M52" s="434">
        <f t="shared" si="8"/>
        <v>113020716.95416665</v>
      </c>
      <c r="N52" s="434">
        <f t="shared" si="8"/>
        <v>98178714.454166666</v>
      </c>
      <c r="O52" s="434">
        <f t="shared" si="8"/>
        <v>94331565.004166648</v>
      </c>
      <c r="P52" s="422">
        <f t="shared" si="8"/>
        <v>120815075.68416665</v>
      </c>
      <c r="Q52" s="622">
        <f>SUM(E52:P52)</f>
        <v>1214934403.98</v>
      </c>
      <c r="R52" s="591"/>
      <c r="S52" s="70"/>
      <c r="T52" s="70"/>
      <c r="U52" s="70"/>
      <c r="V52" s="69"/>
      <c r="W52" s="69"/>
      <c r="X52" s="69"/>
      <c r="Y52" s="69"/>
      <c r="Z52" s="69"/>
      <c r="AA52" s="69"/>
      <c r="AB52" s="69"/>
      <c r="AC52" s="69"/>
      <c r="AD52" s="69"/>
      <c r="AE52" s="69"/>
      <c r="AF52" s="69"/>
      <c r="AG52" s="69"/>
    </row>
    <row r="53" spans="1:33" ht="13.5" thickTop="1">
      <c r="A53" s="69"/>
      <c r="B53" s="69"/>
      <c r="C53" s="69"/>
      <c r="D53" s="305" t="str">
        <f>IF([4]MasterSheet!$A$1=1,[4]MasterSheet!C371,[4]MasterSheet!B371)</f>
        <v>Tekući izdaci</v>
      </c>
      <c r="E53" s="320">
        <f t="shared" ref="E53:O53" si="9">E54+SUM(E60:E66)</f>
        <v>43725778.234166659</v>
      </c>
      <c r="F53" s="391">
        <f t="shared" si="9"/>
        <v>51825693.214166664</v>
      </c>
      <c r="G53" s="391">
        <f t="shared" si="9"/>
        <v>44126631.034166656</v>
      </c>
      <c r="H53" s="524">
        <f t="shared" si="9"/>
        <v>74020266.844166666</v>
      </c>
      <c r="I53" s="524">
        <f t="shared" si="9"/>
        <v>53619869.474166662</v>
      </c>
      <c r="J53" s="524">
        <f t="shared" si="9"/>
        <v>52630337.524166659</v>
      </c>
      <c r="K53" s="524">
        <f t="shared" si="9"/>
        <v>54342136.114166662</v>
      </c>
      <c r="L53" s="524">
        <f t="shared" si="9"/>
        <v>47455288.464166656</v>
      </c>
      <c r="M53" s="524">
        <f t="shared" si="9"/>
        <v>67642299.574166656</v>
      </c>
      <c r="N53" s="524">
        <f t="shared" si="9"/>
        <v>51954684.564166658</v>
      </c>
      <c r="O53" s="445">
        <f t="shared" si="9"/>
        <v>48459721.664166659</v>
      </c>
      <c r="P53" s="390">
        <f t="shared" ref="P53" si="10">P54+SUM(P60:P66)</f>
        <v>67409104.244166657</v>
      </c>
      <c r="Q53" s="626">
        <f t="shared" si="2"/>
        <v>657211810.94999993</v>
      </c>
      <c r="R53" s="591"/>
      <c r="S53" s="70"/>
      <c r="T53" s="70"/>
      <c r="U53" s="70"/>
      <c r="V53" s="69"/>
      <c r="W53" s="69"/>
      <c r="X53" s="69"/>
      <c r="Y53" s="69"/>
      <c r="Z53" s="69"/>
      <c r="AA53" s="69"/>
      <c r="AB53" s="69"/>
      <c r="AC53" s="69"/>
      <c r="AD53" s="69"/>
      <c r="AE53" s="69"/>
      <c r="AF53" s="69"/>
      <c r="AG53" s="69"/>
    </row>
    <row r="54" spans="1:33">
      <c r="A54" s="69"/>
      <c r="B54" s="69"/>
      <c r="C54" s="69"/>
      <c r="D54" s="305" t="str">
        <f>IF([4]MasterSheet!$A$1=1,[4]MasterSheet!C372,[4]MasterSheet!B372)</f>
        <v>Bruto zarade i doprinosi na teret poslodavca</v>
      </c>
      <c r="E54" s="320">
        <f t="shared" ref="E54:P54" si="11">SUM(E55:E59)</f>
        <v>31221305.984166659</v>
      </c>
      <c r="F54" s="391">
        <f t="shared" si="11"/>
        <v>31221305.984166659</v>
      </c>
      <c r="G54" s="391">
        <f t="shared" si="11"/>
        <v>31221305.984166659</v>
      </c>
      <c r="H54" s="524">
        <f t="shared" si="11"/>
        <v>31221305.984166659</v>
      </c>
      <c r="I54" s="524">
        <f t="shared" si="11"/>
        <v>31221305.984166659</v>
      </c>
      <c r="J54" s="524">
        <f t="shared" si="11"/>
        <v>31221305.984166659</v>
      </c>
      <c r="K54" s="524">
        <f t="shared" si="11"/>
        <v>31221305.984166659</v>
      </c>
      <c r="L54" s="524">
        <f t="shared" si="11"/>
        <v>31221305.984166659</v>
      </c>
      <c r="M54" s="524">
        <f t="shared" si="11"/>
        <v>31221305.984166659</v>
      </c>
      <c r="N54" s="524">
        <f t="shared" si="11"/>
        <v>31221305.984166659</v>
      </c>
      <c r="O54" s="524">
        <f t="shared" si="11"/>
        <v>31221305.984166659</v>
      </c>
      <c r="P54" s="524">
        <f t="shared" si="11"/>
        <v>31221305.984166659</v>
      </c>
      <c r="Q54" s="626">
        <f t="shared" si="2"/>
        <v>374655671.80999994</v>
      </c>
      <c r="R54" s="591"/>
      <c r="S54" s="849"/>
      <c r="T54" s="70"/>
      <c r="U54" s="70"/>
      <c r="V54" s="69"/>
      <c r="W54" s="69"/>
      <c r="X54" s="69"/>
      <c r="Y54" s="69"/>
      <c r="Z54" s="69"/>
      <c r="AA54" s="69"/>
      <c r="AB54" s="69"/>
      <c r="AC54" s="69"/>
      <c r="AD54" s="69"/>
      <c r="AE54" s="69"/>
      <c r="AF54" s="69"/>
      <c r="AG54" s="69"/>
    </row>
    <row r="55" spans="1:33">
      <c r="A55" s="69"/>
      <c r="B55" s="69"/>
      <c r="C55" s="69"/>
      <c r="D55" s="383" t="str">
        <f>IF([4]MasterSheet!$A$1=1,[4]MasterSheet!C373,[4]MasterSheet!B373)</f>
        <v>Neto zarade</v>
      </c>
      <c r="E55" s="356">
        <v>18592435.842499997</v>
      </c>
      <c r="F55" s="358">
        <v>18592435.842499997</v>
      </c>
      <c r="G55" s="358">
        <v>18592435.842499997</v>
      </c>
      <c r="H55" s="357">
        <v>18592435.842499997</v>
      </c>
      <c r="I55" s="357">
        <v>18592435.842499997</v>
      </c>
      <c r="J55" s="357">
        <v>18592435.842499997</v>
      </c>
      <c r="K55" s="357">
        <v>18592435.842499997</v>
      </c>
      <c r="L55" s="357">
        <v>18592435.842499997</v>
      </c>
      <c r="M55" s="357">
        <v>18592435.842499997</v>
      </c>
      <c r="N55" s="357">
        <v>18592435.842499997</v>
      </c>
      <c r="O55" s="358">
        <v>18592435.842499997</v>
      </c>
      <c r="P55" s="357">
        <v>18592435.842499997</v>
      </c>
      <c r="Q55" s="624">
        <f t="shared" si="2"/>
        <v>223109230.10999998</v>
      </c>
      <c r="R55" s="591"/>
      <c r="S55" s="849"/>
      <c r="T55" s="70"/>
      <c r="U55" s="70"/>
      <c r="V55" s="69"/>
      <c r="W55" s="69"/>
      <c r="X55" s="69"/>
      <c r="Y55" s="69"/>
      <c r="Z55" s="69"/>
      <c r="AA55" s="69"/>
      <c r="AB55" s="69"/>
      <c r="AC55" s="69"/>
      <c r="AD55" s="69"/>
      <c r="AE55" s="69"/>
      <c r="AF55" s="69"/>
      <c r="AG55" s="69"/>
    </row>
    <row r="56" spans="1:33">
      <c r="A56" s="69"/>
      <c r="B56" s="69"/>
      <c r="C56" s="69"/>
      <c r="D56" s="383" t="str">
        <f>IF([4]MasterSheet!$A$1=1,[4]MasterSheet!C374,[4]MasterSheet!B374)</f>
        <v>Porez na zarade</v>
      </c>
      <c r="E56" s="356">
        <v>2449839.9833333329</v>
      </c>
      <c r="F56" s="358">
        <v>2449839.9833333329</v>
      </c>
      <c r="G56" s="358">
        <v>2449839.9833333329</v>
      </c>
      <c r="H56" s="357">
        <v>2449839.9833333329</v>
      </c>
      <c r="I56" s="357">
        <v>2449839.9833333329</v>
      </c>
      <c r="J56" s="357">
        <v>2449839.9833333329</v>
      </c>
      <c r="K56" s="357">
        <v>2449839.9833333329</v>
      </c>
      <c r="L56" s="357">
        <v>2449839.9833333329</v>
      </c>
      <c r="M56" s="357">
        <v>2449839.9833333329</v>
      </c>
      <c r="N56" s="357">
        <v>2449839.9833333329</v>
      </c>
      <c r="O56" s="358">
        <v>2449839.9833333329</v>
      </c>
      <c r="P56" s="357">
        <v>2449839.9833333329</v>
      </c>
      <c r="Q56" s="624">
        <f t="shared" si="2"/>
        <v>29398079.800000001</v>
      </c>
      <c r="R56" s="591"/>
      <c r="S56" s="849"/>
      <c r="T56" s="70"/>
      <c r="U56" s="70"/>
      <c r="V56" s="69"/>
      <c r="W56" s="69"/>
      <c r="X56" s="69"/>
      <c r="Y56" s="69"/>
      <c r="Z56" s="69"/>
      <c r="AA56" s="69"/>
      <c r="AB56" s="69"/>
      <c r="AC56" s="69"/>
      <c r="AD56" s="69"/>
      <c r="AE56" s="69"/>
      <c r="AF56" s="69"/>
      <c r="AG56" s="69"/>
    </row>
    <row r="57" spans="1:33">
      <c r="A57" s="69"/>
      <c r="B57" s="69"/>
      <c r="C57" s="69"/>
      <c r="D57" s="383" t="str">
        <f>IF([4]MasterSheet!$A$1=1,[4]MasterSheet!C375,[4]MasterSheet!B375)</f>
        <v>Doprinosi na teret zaposlenog</v>
      </c>
      <c r="E57" s="356">
        <v>6427332.1391666634</v>
      </c>
      <c r="F57" s="358">
        <v>6427332.1391666634</v>
      </c>
      <c r="G57" s="358">
        <v>6427332.1391666634</v>
      </c>
      <c r="H57" s="357">
        <v>6427332.1391666634</v>
      </c>
      <c r="I57" s="357">
        <v>6427332.1391666634</v>
      </c>
      <c r="J57" s="357">
        <v>6427332.1391666634</v>
      </c>
      <c r="K57" s="357">
        <v>6427332.1391666634</v>
      </c>
      <c r="L57" s="357">
        <v>6427332.1391666634</v>
      </c>
      <c r="M57" s="357">
        <v>6427332.1391666634</v>
      </c>
      <c r="N57" s="357">
        <v>6427332.1391666634</v>
      </c>
      <c r="O57" s="358">
        <v>6427332.1391666634</v>
      </c>
      <c r="P57" s="357">
        <v>6427332.1391666634</v>
      </c>
      <c r="Q57" s="624">
        <f t="shared" si="2"/>
        <v>77127985.669999957</v>
      </c>
      <c r="R57" s="591"/>
      <c r="S57" s="849"/>
      <c r="T57" s="69"/>
      <c r="U57" s="69"/>
      <c r="V57" s="69"/>
      <c r="W57" s="69"/>
      <c r="X57" s="69"/>
      <c r="Y57" s="69"/>
      <c r="Z57" s="69"/>
      <c r="AA57" s="69"/>
      <c r="AB57" s="69"/>
      <c r="AC57" s="69"/>
      <c r="AD57" s="69"/>
      <c r="AE57" s="69"/>
      <c r="AF57" s="69"/>
      <c r="AG57" s="69"/>
    </row>
    <row r="58" spans="1:33">
      <c r="A58" s="69"/>
      <c r="B58" s="69"/>
      <c r="C58" s="69"/>
      <c r="D58" s="383" t="str">
        <f>IF([4]MasterSheet!$A$1=1,[4]MasterSheet!C376,[4]MasterSheet!B376)</f>
        <v>Doprinosi na teret poslodavca</v>
      </c>
      <c r="E58" s="356">
        <v>3403867.7491666647</v>
      </c>
      <c r="F58" s="358">
        <v>3403867.7491666647</v>
      </c>
      <c r="G58" s="358">
        <v>3403867.7491666647</v>
      </c>
      <c r="H58" s="357">
        <v>3403867.7491666647</v>
      </c>
      <c r="I58" s="357">
        <v>3403867.7491666647</v>
      </c>
      <c r="J58" s="357">
        <v>3403867.7491666647</v>
      </c>
      <c r="K58" s="357">
        <v>3403867.7491666647</v>
      </c>
      <c r="L58" s="357">
        <v>3403867.7491666647</v>
      </c>
      <c r="M58" s="357">
        <v>3403867.7491666647</v>
      </c>
      <c r="N58" s="357">
        <v>3403867.7491666647</v>
      </c>
      <c r="O58" s="358">
        <v>3403867.7491666647</v>
      </c>
      <c r="P58" s="357">
        <v>3403867.7491666647</v>
      </c>
      <c r="Q58" s="624">
        <f t="shared" si="2"/>
        <v>40846412.98999998</v>
      </c>
      <c r="R58" s="591"/>
      <c r="S58" s="849"/>
      <c r="T58" s="69"/>
      <c r="U58" s="69"/>
      <c r="V58" s="69"/>
      <c r="W58" s="69"/>
      <c r="X58" s="69"/>
      <c r="Y58" s="69"/>
      <c r="Z58" s="69"/>
      <c r="AA58" s="69"/>
      <c r="AB58" s="69"/>
      <c r="AC58" s="69"/>
      <c r="AD58" s="69"/>
      <c r="AE58" s="69"/>
      <c r="AF58" s="69"/>
      <c r="AG58" s="69"/>
    </row>
    <row r="59" spans="1:33">
      <c r="A59" s="69"/>
      <c r="B59" s="69"/>
      <c r="C59" s="69"/>
      <c r="D59" s="383" t="str">
        <f>IF([4]MasterSheet!$A$1=1,[4]MasterSheet!C377,[4]MasterSheet!B377)</f>
        <v>Prirez na porez na dohodak</v>
      </c>
      <c r="E59" s="356">
        <v>347830.26999999979</v>
      </c>
      <c r="F59" s="358">
        <v>347830.26999999979</v>
      </c>
      <c r="G59" s="358">
        <v>347830.26999999979</v>
      </c>
      <c r="H59" s="357">
        <v>347830.26999999979</v>
      </c>
      <c r="I59" s="357">
        <v>347830.26999999979</v>
      </c>
      <c r="J59" s="357">
        <v>347830.26999999979</v>
      </c>
      <c r="K59" s="357">
        <v>347830.26999999979</v>
      </c>
      <c r="L59" s="357">
        <v>347830.26999999979</v>
      </c>
      <c r="M59" s="357">
        <v>347830.26999999979</v>
      </c>
      <c r="N59" s="357">
        <v>347830.26999999979</v>
      </c>
      <c r="O59" s="358">
        <v>347830.26999999979</v>
      </c>
      <c r="P59" s="357">
        <v>347830.26999999979</v>
      </c>
      <c r="Q59" s="624">
        <f t="shared" si="2"/>
        <v>4173963.2399999965</v>
      </c>
      <c r="R59" s="591"/>
      <c r="S59" s="69"/>
      <c r="T59" s="69"/>
      <c r="U59" s="69"/>
      <c r="V59" s="69"/>
      <c r="W59" s="69"/>
      <c r="X59" s="69"/>
      <c r="Y59" s="69"/>
      <c r="Z59" s="69"/>
      <c r="AA59" s="69"/>
      <c r="AB59" s="69"/>
      <c r="AC59" s="69"/>
      <c r="AD59" s="69"/>
      <c r="AE59" s="69"/>
      <c r="AF59" s="69"/>
      <c r="AG59" s="69"/>
    </row>
    <row r="60" spans="1:33">
      <c r="A60" s="69"/>
      <c r="B60" s="69"/>
      <c r="C60" s="69"/>
      <c r="D60" s="305" t="str">
        <f>IF([4]MasterSheet!$A$1=1,[4]MasterSheet!C378,[4]MasterSheet!B378)</f>
        <v>Ostala lična primanja</v>
      </c>
      <c r="E60" s="320">
        <v>66647.16</v>
      </c>
      <c r="F60" s="391">
        <v>822156.95</v>
      </c>
      <c r="G60" s="391">
        <v>646477.04</v>
      </c>
      <c r="H60" s="524">
        <v>820378.40999999992</v>
      </c>
      <c r="I60" s="524">
        <v>1041771.9800000001</v>
      </c>
      <c r="J60" s="524">
        <v>1019602.9</v>
      </c>
      <c r="K60" s="524">
        <v>880519.29999999993</v>
      </c>
      <c r="L60" s="524">
        <v>818962.52</v>
      </c>
      <c r="M60" s="524">
        <v>990756.55</v>
      </c>
      <c r="N60" s="524">
        <v>903060.2699999999</v>
      </c>
      <c r="O60" s="391">
        <v>864089.92</v>
      </c>
      <c r="P60" s="390">
        <v>1461904.24</v>
      </c>
      <c r="Q60" s="623">
        <f t="shared" si="2"/>
        <v>10336327.24</v>
      </c>
      <c r="R60" s="591"/>
      <c r="S60" s="69"/>
      <c r="T60" s="69"/>
      <c r="U60" s="69"/>
      <c r="V60" s="69"/>
      <c r="W60" s="69"/>
      <c r="X60" s="69"/>
      <c r="Y60" s="69"/>
      <c r="Z60" s="69"/>
      <c r="AA60" s="69"/>
      <c r="AB60" s="69"/>
      <c r="AC60" s="69"/>
      <c r="AD60" s="69"/>
      <c r="AE60" s="69"/>
      <c r="AF60" s="69"/>
      <c r="AG60" s="69"/>
    </row>
    <row r="61" spans="1:33">
      <c r="A61" s="69"/>
      <c r="B61" s="69"/>
      <c r="C61" s="69"/>
      <c r="D61" s="305" t="str">
        <f>IF([4]MasterSheet!$A$1=1,[4]MasterSheet!C379,[4]MasterSheet!B379)</f>
        <v>Rashodi za materijal i usluge</v>
      </c>
      <c r="E61" s="320">
        <v>2307586.9200000004</v>
      </c>
      <c r="F61" s="391">
        <v>12464473.660000002</v>
      </c>
      <c r="G61" s="391">
        <v>6661973.6200000001</v>
      </c>
      <c r="H61" s="524">
        <v>21038575.030000001</v>
      </c>
      <c r="I61" s="524">
        <v>14120185.49</v>
      </c>
      <c r="J61" s="524">
        <v>10190493.379999999</v>
      </c>
      <c r="K61" s="524">
        <v>16199464.850000001</v>
      </c>
      <c r="L61" s="524">
        <v>10524888.790000001</v>
      </c>
      <c r="M61" s="524">
        <v>13026234.309999999</v>
      </c>
      <c r="N61" s="524">
        <v>13171062.299999999</v>
      </c>
      <c r="O61" s="391">
        <v>12385969.689999999</v>
      </c>
      <c r="P61" s="390">
        <v>21503323.57</v>
      </c>
      <c r="Q61" s="623">
        <f t="shared" si="2"/>
        <v>153594231.61000001</v>
      </c>
      <c r="R61" s="591"/>
      <c r="S61" s="69"/>
      <c r="T61" s="69"/>
      <c r="U61" s="69"/>
      <c r="V61" s="69"/>
      <c r="W61" s="69"/>
      <c r="X61" s="69"/>
      <c r="Y61" s="69"/>
      <c r="Z61" s="69"/>
      <c r="AA61" s="69"/>
      <c r="AB61" s="69"/>
      <c r="AC61" s="69"/>
      <c r="AD61" s="69"/>
      <c r="AE61" s="69"/>
      <c r="AF61" s="69"/>
      <c r="AG61" s="69"/>
    </row>
    <row r="62" spans="1:33">
      <c r="A62" s="69"/>
      <c r="B62" s="73"/>
      <c r="C62" s="69"/>
      <c r="D62" s="305" t="str">
        <f>IF([4]MasterSheet!$A$1=1,[4]MasterSheet!C380,[4]MasterSheet!B380)</f>
        <v>Tekuće održavanje</v>
      </c>
      <c r="E62" s="320">
        <v>26607.39</v>
      </c>
      <c r="F62" s="391">
        <v>420045.88</v>
      </c>
      <c r="G62" s="391">
        <v>1323223.27</v>
      </c>
      <c r="H62" s="524">
        <v>2902402</v>
      </c>
      <c r="I62" s="524">
        <v>2532098.79</v>
      </c>
      <c r="J62" s="524">
        <v>2724742.96</v>
      </c>
      <c r="K62" s="524">
        <v>1559826.11</v>
      </c>
      <c r="L62" s="524">
        <v>423771.83999999997</v>
      </c>
      <c r="M62" s="524">
        <v>2144478.7599999998</v>
      </c>
      <c r="N62" s="524">
        <v>4139379.72</v>
      </c>
      <c r="O62" s="391">
        <v>1284256.96</v>
      </c>
      <c r="P62" s="390">
        <v>3071804.1999999997</v>
      </c>
      <c r="Q62" s="623">
        <f t="shared" si="2"/>
        <v>22552637.879999999</v>
      </c>
      <c r="R62" s="591"/>
      <c r="S62" s="69"/>
      <c r="T62" s="69"/>
      <c r="U62" s="69"/>
      <c r="V62" s="69"/>
      <c r="W62" s="69"/>
      <c r="X62" s="69"/>
      <c r="Y62" s="69"/>
      <c r="Z62" s="69"/>
      <c r="AA62" s="69"/>
      <c r="AB62" s="69"/>
      <c r="AC62" s="69"/>
      <c r="AD62" s="69"/>
      <c r="AE62" s="69"/>
      <c r="AF62" s="69"/>
      <c r="AG62" s="69"/>
    </row>
    <row r="63" spans="1:33">
      <c r="A63" s="69"/>
      <c r="B63" s="69"/>
      <c r="C63" s="69"/>
      <c r="D63" s="305" t="str">
        <f>IF([4]MasterSheet!$A$1=1,[4]MasterSheet!C381,[4]MasterSheet!B381)</f>
        <v>Kamate</v>
      </c>
      <c r="E63" s="320">
        <v>3640898.93</v>
      </c>
      <c r="F63" s="391">
        <v>1655265.05</v>
      </c>
      <c r="G63" s="391">
        <v>2651578.2199999997</v>
      </c>
      <c r="H63" s="524">
        <v>14134841.26</v>
      </c>
      <c r="I63" s="524">
        <v>2024043.49</v>
      </c>
      <c r="J63" s="524">
        <v>4869387.8</v>
      </c>
      <c r="K63" s="524">
        <v>1226477.6600000001</v>
      </c>
      <c r="L63" s="524">
        <v>2600709.6799999997</v>
      </c>
      <c r="M63" s="524">
        <v>18177726.709999997</v>
      </c>
      <c r="N63" s="524">
        <v>517881.75</v>
      </c>
      <c r="O63" s="391">
        <v>800162.89999999991</v>
      </c>
      <c r="P63" s="390">
        <v>3694933.17</v>
      </c>
      <c r="Q63" s="623">
        <f t="shared" si="2"/>
        <v>55993906.619999997</v>
      </c>
      <c r="R63" s="591"/>
      <c r="S63" s="70"/>
      <c r="T63" s="69"/>
      <c r="U63" s="69"/>
      <c r="V63" s="69"/>
      <c r="W63" s="69"/>
      <c r="X63" s="69"/>
      <c r="Y63" s="69"/>
      <c r="Z63" s="69"/>
      <c r="AA63" s="69"/>
      <c r="AB63" s="69"/>
      <c r="AC63" s="69"/>
      <c r="AD63" s="69"/>
      <c r="AE63" s="69"/>
      <c r="AF63" s="69"/>
      <c r="AG63" s="69"/>
    </row>
    <row r="64" spans="1:33">
      <c r="A64" s="69"/>
      <c r="B64" s="69"/>
      <c r="C64" s="69"/>
      <c r="D64" s="305" t="str">
        <f>IF([4]MasterSheet!$A$1=1,[4]MasterSheet!C382,[4]MasterSheet!B382)</f>
        <v>Renta</v>
      </c>
      <c r="E64" s="320">
        <v>85943.950000000012</v>
      </c>
      <c r="F64" s="391">
        <v>745704.35999999987</v>
      </c>
      <c r="G64" s="391">
        <v>326504.73000000004</v>
      </c>
      <c r="H64" s="524">
        <v>1093390.1000000001</v>
      </c>
      <c r="I64" s="524">
        <v>695307.58999999985</v>
      </c>
      <c r="J64" s="524">
        <v>531135.40999999992</v>
      </c>
      <c r="K64" s="524">
        <v>656525.46</v>
      </c>
      <c r="L64" s="524">
        <v>504210.03</v>
      </c>
      <c r="M64" s="524">
        <v>513677.69</v>
      </c>
      <c r="N64" s="524">
        <v>395979.9</v>
      </c>
      <c r="O64" s="391">
        <v>684569.8</v>
      </c>
      <c r="P64" s="390">
        <v>987182.14999999991</v>
      </c>
      <c r="Q64" s="623">
        <f t="shared" si="2"/>
        <v>7220131.1699999999</v>
      </c>
      <c r="R64" s="591"/>
      <c r="S64" s="70"/>
      <c r="T64" s="69"/>
      <c r="U64" s="69"/>
      <c r="V64" s="69"/>
      <c r="W64" s="69"/>
      <c r="X64" s="69"/>
      <c r="Y64" s="69"/>
      <c r="Z64" s="69"/>
      <c r="AA64" s="69"/>
      <c r="AB64" s="69"/>
      <c r="AC64" s="69"/>
      <c r="AD64" s="69"/>
      <c r="AE64" s="69"/>
      <c r="AF64" s="69"/>
      <c r="AG64" s="69"/>
    </row>
    <row r="65" spans="1:33">
      <c r="A65" s="69"/>
      <c r="B65" s="69"/>
      <c r="C65" s="69"/>
      <c r="D65" s="305" t="str">
        <f>IF([4]MasterSheet!$A$1=1,[4]MasterSheet!C383,[4]MasterSheet!B383)</f>
        <v>Subvencije</v>
      </c>
      <c r="E65" s="320">
        <v>6141587.4900000002</v>
      </c>
      <c r="F65" s="391">
        <v>3764809.78</v>
      </c>
      <c r="G65" s="391">
        <v>925768.61</v>
      </c>
      <c r="H65" s="524">
        <v>2150317.9900000002</v>
      </c>
      <c r="I65" s="524">
        <v>1550691.25</v>
      </c>
      <c r="J65" s="524">
        <v>1420818.93</v>
      </c>
      <c r="K65" s="524">
        <v>2033075.22</v>
      </c>
      <c r="L65" s="524">
        <v>644463.29</v>
      </c>
      <c r="M65" s="524">
        <v>860528.81</v>
      </c>
      <c r="N65" s="524">
        <v>870099.62</v>
      </c>
      <c r="O65" s="391">
        <v>753201.53</v>
      </c>
      <c r="P65" s="390">
        <v>4738055.78</v>
      </c>
      <c r="Q65" s="623">
        <f t="shared" si="2"/>
        <v>25853418.300000001</v>
      </c>
      <c r="R65" s="591"/>
      <c r="S65" s="70"/>
      <c r="T65" s="69"/>
      <c r="U65" s="69"/>
      <c r="V65" s="69"/>
      <c r="W65" s="69"/>
      <c r="X65" s="69"/>
      <c r="Y65" s="69"/>
      <c r="Z65" s="69"/>
      <c r="AA65" s="69"/>
      <c r="AB65" s="69"/>
      <c r="AC65" s="69"/>
      <c r="AD65" s="69"/>
      <c r="AE65" s="69"/>
      <c r="AF65" s="69"/>
      <c r="AG65" s="69"/>
    </row>
    <row r="66" spans="1:33" ht="12.75" customHeight="1">
      <c r="A66" s="69"/>
      <c r="B66" s="69"/>
      <c r="C66" s="69"/>
      <c r="D66" s="305" t="str">
        <f>IF([4]MasterSheet!$A$1=1,[4]MasterSheet!C384,[4]MasterSheet!B384)</f>
        <v>Ostali izdaci</v>
      </c>
      <c r="E66" s="320">
        <v>235200.41</v>
      </c>
      <c r="F66" s="391">
        <v>731931.55</v>
      </c>
      <c r="G66" s="391">
        <v>369799.56000000006</v>
      </c>
      <c r="H66" s="524">
        <v>659056.07000000007</v>
      </c>
      <c r="I66" s="524">
        <v>434464.9</v>
      </c>
      <c r="J66" s="524">
        <v>652850.16</v>
      </c>
      <c r="K66" s="524">
        <v>564941.53</v>
      </c>
      <c r="L66" s="524">
        <v>716976.33000000007</v>
      </c>
      <c r="M66" s="524">
        <v>707590.75999999989</v>
      </c>
      <c r="N66" s="524">
        <v>735915.0199999999</v>
      </c>
      <c r="O66" s="391">
        <v>466164.87999999995</v>
      </c>
      <c r="P66" s="390">
        <v>730595.14999999991</v>
      </c>
      <c r="Q66" s="623">
        <f t="shared" si="2"/>
        <v>7005486.3200000003</v>
      </c>
      <c r="R66" s="591"/>
      <c r="S66" s="70"/>
      <c r="T66" s="69"/>
      <c r="U66" s="69"/>
      <c r="V66" s="69"/>
      <c r="W66" s="69"/>
      <c r="X66" s="69"/>
      <c r="Y66" s="69"/>
      <c r="Z66" s="69"/>
      <c r="AA66" s="69"/>
      <c r="AB66" s="69"/>
      <c r="AC66" s="69"/>
      <c r="AD66" s="69"/>
      <c r="AE66" s="69"/>
      <c r="AF66" s="69"/>
      <c r="AG66" s="69"/>
    </row>
    <row r="67" spans="1:33">
      <c r="A67" s="69"/>
      <c r="B67" s="69"/>
      <c r="C67" s="69"/>
      <c r="D67" s="305" t="str">
        <f>IF([4]MasterSheet!$A$1=1,[4]MasterSheet!C386,[4]MasterSheet!B386)</f>
        <v>Transferi za socijalnu zaštitu</v>
      </c>
      <c r="E67" s="320">
        <f>+SUM(E68:E72)</f>
        <v>37234260.75</v>
      </c>
      <c r="F67" s="391">
        <f t="shared" ref="F67:O67" si="12">+SUM(F68:F72)</f>
        <v>40396294.500000007</v>
      </c>
      <c r="G67" s="391">
        <f t="shared" si="12"/>
        <v>35626046.939999998</v>
      </c>
      <c r="H67" s="524">
        <f t="shared" si="12"/>
        <v>43775263.219999991</v>
      </c>
      <c r="I67" s="524">
        <f t="shared" si="12"/>
        <v>40867515.959999993</v>
      </c>
      <c r="J67" s="524">
        <f t="shared" si="12"/>
        <v>39071905.920000002</v>
      </c>
      <c r="K67" s="524">
        <f t="shared" si="12"/>
        <v>40978773.030000001</v>
      </c>
      <c r="L67" s="524">
        <f t="shared" si="12"/>
        <v>39985767.849999994</v>
      </c>
      <c r="M67" s="524">
        <f t="shared" si="12"/>
        <v>40349549.839999996</v>
      </c>
      <c r="N67" s="524">
        <f t="shared" si="12"/>
        <v>40556328.559999995</v>
      </c>
      <c r="O67" s="391">
        <f t="shared" si="12"/>
        <v>40339878.769999996</v>
      </c>
      <c r="P67" s="524">
        <f t="shared" ref="P67" si="13">SUM(P68:P72)</f>
        <v>42455256.619999997</v>
      </c>
      <c r="Q67" s="626">
        <f t="shared" si="2"/>
        <v>481636841.96000004</v>
      </c>
      <c r="R67" s="591"/>
      <c r="S67" s="70"/>
      <c r="T67" s="69"/>
      <c r="U67" s="69"/>
      <c r="V67" s="69"/>
      <c r="W67" s="69"/>
      <c r="X67" s="69"/>
      <c r="Y67" s="69"/>
      <c r="Z67" s="69"/>
      <c r="AA67" s="69"/>
      <c r="AB67" s="69"/>
      <c r="AC67" s="69"/>
      <c r="AD67" s="69"/>
      <c r="AE67" s="69"/>
      <c r="AF67" s="69"/>
      <c r="AG67" s="69"/>
    </row>
    <row r="68" spans="1:33">
      <c r="A68" s="69"/>
      <c r="B68" s="69"/>
      <c r="C68" s="69"/>
      <c r="D68" s="304" t="str">
        <f>IF([4]MasterSheet!$A$1=1,[4]MasterSheet!C387,[4]MasterSheet!B387)</f>
        <v>Prava iz oblasti socijalne zaštite</v>
      </c>
      <c r="E68" s="356">
        <v>4880739.1300000008</v>
      </c>
      <c r="F68" s="358">
        <v>5464431.5300000003</v>
      </c>
      <c r="G68" s="358">
        <v>5071540.8299999991</v>
      </c>
      <c r="H68" s="674">
        <v>5114262.4700000007</v>
      </c>
      <c r="I68" s="357">
        <v>5127234.6900000004</v>
      </c>
      <c r="J68" s="357">
        <v>5352636.95</v>
      </c>
      <c r="K68" s="357">
        <v>5472666.7700000005</v>
      </c>
      <c r="L68" s="357">
        <v>5393033.8800000008</v>
      </c>
      <c r="M68" s="357">
        <v>5945077.8899999997</v>
      </c>
      <c r="N68" s="357">
        <v>5754938.6399999987</v>
      </c>
      <c r="O68" s="358">
        <v>5713396.9199999999</v>
      </c>
      <c r="P68" s="357">
        <v>5898676.7699999996</v>
      </c>
      <c r="Q68" s="624">
        <f t="shared" si="2"/>
        <v>65188636.470000014</v>
      </c>
      <c r="R68" s="591"/>
      <c r="S68" s="70"/>
      <c r="T68" s="69"/>
      <c r="U68" s="69"/>
      <c r="V68" s="69"/>
      <c r="W68" s="69"/>
      <c r="X68" s="69"/>
      <c r="Y68" s="69"/>
      <c r="Z68" s="69"/>
      <c r="AA68" s="69"/>
      <c r="AB68" s="69"/>
      <c r="AC68" s="69"/>
      <c r="AD68" s="69"/>
      <c r="AE68" s="69"/>
      <c r="AF68" s="69"/>
      <c r="AG68" s="69"/>
    </row>
    <row r="69" spans="1:33">
      <c r="A69" s="69"/>
      <c r="B69" s="69"/>
      <c r="C69" s="69"/>
      <c r="D69" s="304" t="str">
        <f>IF([4]MasterSheet!$A$1=1,[4]MasterSheet!C388,[4]MasterSheet!B388)</f>
        <v>Sredstva za tehnološke viškove</v>
      </c>
      <c r="E69" s="356">
        <v>1736584.53</v>
      </c>
      <c r="F69" s="358">
        <v>1660250.14</v>
      </c>
      <c r="G69" s="358">
        <v>1473771.4300000002</v>
      </c>
      <c r="H69" s="357">
        <v>1382169.35</v>
      </c>
      <c r="I69" s="357">
        <v>1498835.8599999999</v>
      </c>
      <c r="J69" s="357">
        <v>1233240.1499999999</v>
      </c>
      <c r="K69" s="357">
        <v>1101163.56</v>
      </c>
      <c r="L69" s="357">
        <v>771327.97</v>
      </c>
      <c r="M69" s="357">
        <v>1170345.77</v>
      </c>
      <c r="N69" s="357">
        <v>982048.69</v>
      </c>
      <c r="O69" s="358">
        <v>981764.53</v>
      </c>
      <c r="P69" s="357">
        <v>2138916.16</v>
      </c>
      <c r="Q69" s="624">
        <f t="shared" si="2"/>
        <v>16130418.139999999</v>
      </c>
      <c r="R69" s="591"/>
      <c r="S69" s="69"/>
      <c r="T69" s="69"/>
      <c r="U69" s="69"/>
      <c r="V69" s="69"/>
      <c r="W69" s="69"/>
      <c r="X69" s="69"/>
      <c r="Y69" s="69"/>
      <c r="Z69" s="69"/>
      <c r="AA69" s="69"/>
      <c r="AB69" s="69"/>
      <c r="AC69" s="69"/>
      <c r="AD69" s="69"/>
      <c r="AE69" s="69"/>
      <c r="AF69" s="69"/>
      <c r="AG69" s="69"/>
    </row>
    <row r="70" spans="1:33">
      <c r="A70" s="69"/>
      <c r="B70" s="69"/>
      <c r="C70" s="69"/>
      <c r="D70" s="304" t="str">
        <f>IF([4]MasterSheet!$A$1=1,[4]MasterSheet!C389,[4]MasterSheet!B389)</f>
        <v>Prava iz oblasti penzijskog i invalidskog osiguranja</v>
      </c>
      <c r="E70" s="356">
        <v>30358548.720000003</v>
      </c>
      <c r="F70" s="358">
        <v>31864788.480000004</v>
      </c>
      <c r="G70" s="358">
        <v>28018969.609999999</v>
      </c>
      <c r="H70" s="357">
        <v>35356384.349999994</v>
      </c>
      <c r="I70" s="357">
        <v>31736646.849999994</v>
      </c>
      <c r="J70" s="357">
        <v>31408284.820000004</v>
      </c>
      <c r="K70" s="357">
        <v>31647148.099999998</v>
      </c>
      <c r="L70" s="357">
        <v>31683169.529999997</v>
      </c>
      <c r="M70" s="357">
        <v>31593887.719999995</v>
      </c>
      <c r="N70" s="357">
        <v>31763390.189999998</v>
      </c>
      <c r="O70" s="357">
        <v>31604023.609999999</v>
      </c>
      <c r="P70" s="357">
        <v>31930090.09</v>
      </c>
      <c r="Q70" s="624">
        <f t="shared" si="2"/>
        <v>378965332.06999993</v>
      </c>
      <c r="R70" s="591"/>
      <c r="S70" s="69"/>
      <c r="T70" s="69"/>
      <c r="U70" s="69"/>
      <c r="V70" s="69"/>
      <c r="W70" s="69"/>
      <c r="X70" s="69"/>
      <c r="Y70" s="69"/>
      <c r="Z70" s="69"/>
      <c r="AA70" s="69"/>
      <c r="AB70" s="69"/>
      <c r="AC70" s="69"/>
      <c r="AD70" s="69"/>
      <c r="AE70" s="69"/>
      <c r="AF70" s="69"/>
      <c r="AG70" s="69"/>
    </row>
    <row r="71" spans="1:33">
      <c r="A71" s="69"/>
      <c r="B71" s="69"/>
      <c r="C71" s="69"/>
      <c r="D71" s="304" t="str">
        <f>IF([4]MasterSheet!$A$1=1,[4]MasterSheet!C390,[4]MasterSheet!B390)</f>
        <v>Ostala prava iz oblasti zdravstvene zaštite</v>
      </c>
      <c r="E71" s="356">
        <v>168399.48</v>
      </c>
      <c r="F71" s="358">
        <v>814363.46</v>
      </c>
      <c r="G71" s="358">
        <v>741766.67</v>
      </c>
      <c r="H71" s="357">
        <v>1080265.98</v>
      </c>
      <c r="I71" s="357">
        <v>1810921.59</v>
      </c>
      <c r="J71" s="357">
        <v>658447.02</v>
      </c>
      <c r="K71" s="357">
        <v>2020707.95</v>
      </c>
      <c r="L71" s="357">
        <v>1077249.07</v>
      </c>
      <c r="M71" s="357">
        <v>1120011.27</v>
      </c>
      <c r="N71" s="357">
        <v>1238335.1599999999</v>
      </c>
      <c r="O71" s="357">
        <v>1417252.98</v>
      </c>
      <c r="P71" s="357">
        <v>1349685.24</v>
      </c>
      <c r="Q71" s="624">
        <f t="shared" si="2"/>
        <v>13497405.870000001</v>
      </c>
      <c r="R71" s="591"/>
      <c r="S71" s="69"/>
      <c r="T71" s="69"/>
      <c r="U71" s="69"/>
      <c r="V71" s="69"/>
      <c r="W71" s="69"/>
      <c r="X71" s="69"/>
      <c r="Y71" s="69"/>
      <c r="Z71" s="69"/>
      <c r="AA71" s="69"/>
      <c r="AB71" s="69"/>
      <c r="AC71" s="69"/>
      <c r="AD71" s="69"/>
      <c r="AE71" s="69"/>
      <c r="AF71" s="69"/>
      <c r="AG71" s="69"/>
    </row>
    <row r="72" spans="1:33">
      <c r="A72" s="69"/>
      <c r="B72" s="69"/>
      <c r="C72" s="69"/>
      <c r="D72" s="304" t="str">
        <f>IF([4]MasterSheet!$A$1=1,[4]MasterSheet!C391,[4]MasterSheet!B391)</f>
        <v>Ostala prava iz oblasti zdravstvenog osiguranja</v>
      </c>
      <c r="E72" s="356">
        <v>89988.89</v>
      </c>
      <c r="F72" s="358">
        <v>592460.8899999999</v>
      </c>
      <c r="G72" s="358">
        <v>319998.40000000002</v>
      </c>
      <c r="H72" s="357">
        <v>842181.07000000007</v>
      </c>
      <c r="I72" s="357">
        <v>693876.97</v>
      </c>
      <c r="J72" s="357">
        <v>419296.98000000004</v>
      </c>
      <c r="K72" s="357">
        <v>737086.65</v>
      </c>
      <c r="L72" s="357">
        <v>1060987.3999999999</v>
      </c>
      <c r="M72" s="357">
        <v>520227.19</v>
      </c>
      <c r="N72" s="357">
        <v>817615.87999999989</v>
      </c>
      <c r="O72" s="357">
        <v>623440.73</v>
      </c>
      <c r="P72" s="357">
        <v>1137888.3599999999</v>
      </c>
      <c r="Q72" s="624">
        <f t="shared" si="2"/>
        <v>7855049.4100000001</v>
      </c>
      <c r="R72" s="591"/>
      <c r="S72" s="69"/>
      <c r="T72" s="69"/>
      <c r="U72" s="69"/>
      <c r="V72" s="69"/>
      <c r="W72" s="69"/>
      <c r="X72" s="69"/>
      <c r="Y72" s="69"/>
      <c r="Z72" s="69"/>
      <c r="AA72" s="69"/>
      <c r="AB72" s="69"/>
      <c r="AC72" s="69"/>
      <c r="AD72" s="69"/>
      <c r="AE72" s="69"/>
      <c r="AF72" s="69"/>
      <c r="AG72" s="69"/>
    </row>
    <row r="73" spans="1:33" ht="15.75" customHeight="1">
      <c r="A73" s="69"/>
      <c r="B73" s="69"/>
      <c r="C73" s="69"/>
      <c r="D73" s="385" t="str">
        <f>IF([4]MasterSheet!$A$1=1,[4]MasterSheet!C392,[4]MasterSheet!B392)</f>
        <v>Transferi institucijama pojedinicima nevladinom i javnom sektoru</v>
      </c>
      <c r="E73" s="320">
        <f>+SUM(E74:E78)</f>
        <v>442338.09</v>
      </c>
      <c r="F73" s="391">
        <f t="shared" ref="F73:P73" si="14">+SUM(F74:F78)</f>
        <v>2805814.11</v>
      </c>
      <c r="G73" s="391">
        <f t="shared" si="14"/>
        <v>992842.58</v>
      </c>
      <c r="H73" s="524">
        <f t="shared" si="14"/>
        <v>4069831.04</v>
      </c>
      <c r="I73" s="524">
        <f t="shared" si="14"/>
        <v>2468513.6399999997</v>
      </c>
      <c r="J73" s="524">
        <f t="shared" si="14"/>
        <v>2427947.75</v>
      </c>
      <c r="K73" s="524">
        <f t="shared" si="14"/>
        <v>2319910.83</v>
      </c>
      <c r="L73" s="524">
        <f t="shared" si="14"/>
        <v>2060764.41</v>
      </c>
      <c r="M73" s="524">
        <f t="shared" si="14"/>
        <v>2677803.0700000003</v>
      </c>
      <c r="N73" s="524">
        <f t="shared" si="14"/>
        <v>2974174.89</v>
      </c>
      <c r="O73" s="524">
        <f t="shared" si="14"/>
        <v>2032800.4700000002</v>
      </c>
      <c r="P73" s="524">
        <f t="shared" si="14"/>
        <v>6239525.4100000001</v>
      </c>
      <c r="Q73" s="626">
        <f t="shared" si="2"/>
        <v>31512266.289999999</v>
      </c>
      <c r="R73" s="591"/>
      <c r="S73" s="69"/>
      <c r="T73" s="69"/>
      <c r="U73" s="69"/>
      <c r="V73" s="69"/>
      <c r="W73" s="69"/>
      <c r="X73" s="69"/>
      <c r="Y73" s="69"/>
      <c r="Z73" s="69"/>
      <c r="AA73" s="69"/>
      <c r="AB73" s="69"/>
      <c r="AC73" s="69"/>
      <c r="AD73" s="69"/>
      <c r="AE73" s="69"/>
      <c r="AF73" s="69"/>
      <c r="AG73" s="69"/>
    </row>
    <row r="74" spans="1:33">
      <c r="A74" s="69"/>
      <c r="B74" s="69"/>
      <c r="C74" s="69"/>
      <c r="D74" s="304" t="str">
        <f>IF([4]MasterSheet!$A$1=1,[4]MasterSheet!C393,[4]MasterSheet!B393)</f>
        <v>Transferi javnim institucijama</v>
      </c>
      <c r="E74" s="356">
        <v>180794.57</v>
      </c>
      <c r="F74" s="358">
        <v>973625.26</v>
      </c>
      <c r="G74" s="358">
        <v>286908.57</v>
      </c>
      <c r="H74" s="357">
        <v>1612546.99</v>
      </c>
      <c r="I74" s="357">
        <v>1303321.6299999999</v>
      </c>
      <c r="J74" s="357">
        <v>886080.96</v>
      </c>
      <c r="K74" s="357">
        <v>1106414.21</v>
      </c>
      <c r="L74" s="357">
        <v>436602.5</v>
      </c>
      <c r="M74" s="357">
        <v>1185849.8700000001</v>
      </c>
      <c r="N74" s="357">
        <v>1032204.8999999999</v>
      </c>
      <c r="O74" s="357">
        <v>681492.05</v>
      </c>
      <c r="P74" s="357">
        <v>3781227.46</v>
      </c>
      <c r="Q74" s="624">
        <f t="shared" si="2"/>
        <v>13467068.969999999</v>
      </c>
      <c r="R74" s="591"/>
      <c r="S74" s="69"/>
      <c r="T74" s="69"/>
      <c r="U74" s="69"/>
      <c r="V74" s="69"/>
      <c r="W74" s="69"/>
      <c r="X74" s="69"/>
      <c r="Y74" s="69"/>
      <c r="Z74" s="69"/>
      <c r="AA74" s="69"/>
      <c r="AB74" s="69"/>
      <c r="AC74" s="69"/>
      <c r="AD74" s="69"/>
      <c r="AE74" s="69"/>
      <c r="AF74" s="69"/>
      <c r="AG74" s="69"/>
    </row>
    <row r="75" spans="1:33">
      <c r="A75" s="69"/>
      <c r="B75" s="69"/>
      <c r="C75" s="69"/>
      <c r="D75" s="304" t="str">
        <f>IF([4]MasterSheet!$A$1=1,[4]MasterSheet!C394,[4]MasterSheet!B394)</f>
        <v>Transferi nevladinim organizacijama</v>
      </c>
      <c r="E75" s="356">
        <v>253000</v>
      </c>
      <c r="F75" s="358">
        <v>532747.41999999993</v>
      </c>
      <c r="G75" s="358">
        <v>293479.06</v>
      </c>
      <c r="H75" s="357">
        <v>834504.14</v>
      </c>
      <c r="I75" s="357">
        <v>293789.06</v>
      </c>
      <c r="J75" s="357">
        <v>273109.06</v>
      </c>
      <c r="K75" s="357">
        <v>321292.39</v>
      </c>
      <c r="L75" s="357">
        <v>264742.39</v>
      </c>
      <c r="M75" s="357">
        <v>434992.39</v>
      </c>
      <c r="N75" s="357">
        <v>278192.39</v>
      </c>
      <c r="O75" s="357">
        <v>205427.01</v>
      </c>
      <c r="P75" s="357">
        <v>604477.73</v>
      </c>
      <c r="Q75" s="624">
        <f t="shared" si="2"/>
        <v>4589753.040000001</v>
      </c>
      <c r="R75" s="591"/>
      <c r="S75" s="69"/>
      <c r="T75" s="69"/>
      <c r="U75" s="69"/>
      <c r="V75" s="69"/>
      <c r="W75" s="69"/>
      <c r="X75" s="69"/>
      <c r="Y75" s="69"/>
      <c r="Z75" s="69"/>
      <c r="AA75" s="69"/>
      <c r="AB75" s="69"/>
      <c r="AC75" s="69"/>
      <c r="AD75" s="69"/>
      <c r="AE75" s="69"/>
      <c r="AF75" s="69"/>
      <c r="AG75" s="69"/>
    </row>
    <row r="76" spans="1:33">
      <c r="A76" s="69"/>
      <c r="B76" s="69"/>
      <c r="C76" s="69"/>
      <c r="D76" s="304" t="str">
        <f>IF([4]MasterSheet!$A$1=1,[4]MasterSheet!C395,[4]MasterSheet!B395)</f>
        <v>Transferi pojedincima</v>
      </c>
      <c r="E76" s="356">
        <v>8543.52</v>
      </c>
      <c r="F76" s="358">
        <v>1289941.43</v>
      </c>
      <c r="G76" s="358">
        <v>408004.94999999995</v>
      </c>
      <c r="H76" s="357">
        <v>1609014.91</v>
      </c>
      <c r="I76" s="357">
        <v>864201.95</v>
      </c>
      <c r="J76" s="357">
        <v>971963.56</v>
      </c>
      <c r="K76" s="357">
        <v>875604.23</v>
      </c>
      <c r="L76" s="357">
        <v>887463.7</v>
      </c>
      <c r="M76" s="357">
        <v>1047260.81</v>
      </c>
      <c r="N76" s="357">
        <v>1654802.6</v>
      </c>
      <c r="O76" s="357">
        <v>1143581.4100000001</v>
      </c>
      <c r="P76" s="357">
        <v>1848040.2200000002</v>
      </c>
      <c r="Q76" s="624">
        <f t="shared" si="2"/>
        <v>12608423.290000001</v>
      </c>
      <c r="R76" s="591"/>
      <c r="S76" s="69"/>
      <c r="T76" s="69"/>
      <c r="U76" s="69"/>
      <c r="V76" s="69"/>
      <c r="W76" s="69"/>
      <c r="X76" s="69"/>
      <c r="Y76" s="69"/>
      <c r="Z76" s="69"/>
      <c r="AA76" s="69"/>
      <c r="AB76" s="69"/>
      <c r="AC76" s="69"/>
      <c r="AD76" s="69"/>
      <c r="AE76" s="69"/>
      <c r="AF76" s="69"/>
      <c r="AG76" s="69"/>
    </row>
    <row r="77" spans="1:33">
      <c r="A77" s="69"/>
      <c r="B77" s="69"/>
      <c r="C77" s="69"/>
      <c r="D77" s="304" t="str">
        <f>IF([4]MasterSheet!$A$1=1,[4]MasterSheet!C396,[4]MasterSheet!B396)</f>
        <v>Transferi opštinama</v>
      </c>
      <c r="E77" s="356">
        <v>0</v>
      </c>
      <c r="F77" s="358">
        <v>9500</v>
      </c>
      <c r="G77" s="358">
        <v>4450</v>
      </c>
      <c r="H77" s="357">
        <v>13765</v>
      </c>
      <c r="I77" s="357">
        <v>7201</v>
      </c>
      <c r="J77" s="357">
        <v>296794.17</v>
      </c>
      <c r="K77" s="357">
        <v>16600</v>
      </c>
      <c r="L77" s="357">
        <v>471955.82</v>
      </c>
      <c r="M77" s="357">
        <v>9700</v>
      </c>
      <c r="N77" s="357">
        <v>8975</v>
      </c>
      <c r="O77" s="357">
        <v>2300</v>
      </c>
      <c r="P77" s="357">
        <v>5780</v>
      </c>
      <c r="Q77" s="624">
        <f t="shared" si="2"/>
        <v>847020.99</v>
      </c>
      <c r="R77" s="591"/>
      <c r="S77" s="69"/>
      <c r="T77" s="69"/>
      <c r="U77" s="69"/>
      <c r="V77" s="69"/>
      <c r="W77" s="69"/>
      <c r="X77" s="69"/>
      <c r="Y77" s="69"/>
      <c r="Z77" s="69"/>
      <c r="AA77" s="69"/>
      <c r="AB77" s="69"/>
      <c r="AC77" s="69"/>
      <c r="AD77" s="69"/>
      <c r="AE77" s="69"/>
      <c r="AF77" s="69"/>
      <c r="AG77" s="69"/>
    </row>
    <row r="78" spans="1:33" ht="13.5" thickBot="1">
      <c r="A78" s="69"/>
      <c r="B78" s="69"/>
      <c r="C78" s="69"/>
      <c r="D78" s="666" t="str">
        <f>IF([4]MasterSheet!$A$1=1,[4]MasterSheet!C397,[4]MasterSheet!B397)</f>
        <v>Transferi javnim preduzećima</v>
      </c>
      <c r="E78" s="396">
        <v>0</v>
      </c>
      <c r="F78" s="398">
        <v>0</v>
      </c>
      <c r="G78" s="398">
        <v>0</v>
      </c>
      <c r="H78" s="397">
        <v>0</v>
      </c>
      <c r="I78" s="397">
        <v>0</v>
      </c>
      <c r="J78" s="397">
        <v>0</v>
      </c>
      <c r="K78" s="397">
        <v>0</v>
      </c>
      <c r="L78" s="397">
        <v>0</v>
      </c>
      <c r="M78" s="397">
        <v>0</v>
      </c>
      <c r="N78" s="397">
        <v>0</v>
      </c>
      <c r="O78" s="397">
        <v>0</v>
      </c>
      <c r="P78" s="397">
        <v>0</v>
      </c>
      <c r="Q78" s="627">
        <f t="shared" si="2"/>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IF([4]MasterSheet!$A$1=1,[4]MasterSheet!C398,[4]MasterSheet!B398)</f>
        <v>Kapitalni budžet</v>
      </c>
      <c r="E79" s="673">
        <v>1998169.09</v>
      </c>
      <c r="F79" s="454">
        <v>3393159</v>
      </c>
      <c r="G79" s="454">
        <v>1273979.4700000002</v>
      </c>
      <c r="H79" s="676">
        <v>4315733.870000001</v>
      </c>
      <c r="I79" s="676">
        <v>5499146.2300000004</v>
      </c>
      <c r="J79" s="676">
        <v>4113684.61</v>
      </c>
      <c r="K79" s="676">
        <v>6136018.9800000004</v>
      </c>
      <c r="L79" s="677">
        <v>7882686.1999999993</v>
      </c>
      <c r="M79" s="677">
        <v>4643025.12</v>
      </c>
      <c r="N79" s="677">
        <v>5849817.6100000003</v>
      </c>
      <c r="O79" s="401">
        <v>6169046.9400000004</v>
      </c>
      <c r="P79" s="401">
        <v>16415068.709999997</v>
      </c>
      <c r="Q79" s="628">
        <f t="shared" si="2"/>
        <v>67689535.829999998</v>
      </c>
      <c r="R79" s="69"/>
      <c r="S79" s="69"/>
      <c r="T79" s="69"/>
      <c r="U79" s="69"/>
      <c r="V79" s="69"/>
      <c r="W79" s="69"/>
      <c r="X79" s="69"/>
      <c r="Y79" s="69"/>
      <c r="Z79" s="69"/>
      <c r="AA79" s="69"/>
      <c r="AB79" s="69"/>
      <c r="AC79" s="69"/>
      <c r="AD79" s="69"/>
      <c r="AE79" s="69"/>
      <c r="AF79" s="69"/>
      <c r="AG79" s="69"/>
    </row>
    <row r="80" spans="1:33" ht="13.5" thickTop="1">
      <c r="A80" s="69"/>
      <c r="B80" s="69"/>
      <c r="C80" s="69"/>
      <c r="D80" s="304" t="str">
        <f>IF([4]MasterSheet!$A$1=1,[4]MasterSheet!C399,[4]MasterSheet!B399)</f>
        <v>Pozajmice i krediti</v>
      </c>
      <c r="E80" s="356">
        <v>0</v>
      </c>
      <c r="F80" s="358">
        <v>327340.79999999999</v>
      </c>
      <c r="G80" s="358">
        <v>125713</v>
      </c>
      <c r="H80" s="357">
        <v>160911</v>
      </c>
      <c r="I80" s="357">
        <v>139637</v>
      </c>
      <c r="J80" s="357">
        <v>154669</v>
      </c>
      <c r="K80" s="357">
        <v>30000</v>
      </c>
      <c r="L80" s="357">
        <v>50000</v>
      </c>
      <c r="M80" s="357">
        <v>214389</v>
      </c>
      <c r="N80" s="357">
        <v>139389</v>
      </c>
      <c r="O80" s="357">
        <v>45000</v>
      </c>
      <c r="P80" s="357">
        <v>388584.89</v>
      </c>
      <c r="Q80" s="629">
        <f t="shared" si="2"/>
        <v>1775633.69</v>
      </c>
      <c r="R80" s="69"/>
      <c r="S80" s="69"/>
      <c r="T80" s="69"/>
      <c r="U80" s="69"/>
      <c r="V80" s="69"/>
      <c r="W80" s="69"/>
      <c r="X80" s="69"/>
      <c r="Y80" s="69"/>
      <c r="Z80" s="69"/>
      <c r="AA80" s="69"/>
      <c r="AB80" s="69"/>
      <c r="AC80" s="69"/>
      <c r="AD80" s="69"/>
      <c r="AE80" s="69"/>
      <c r="AF80" s="69"/>
      <c r="AG80" s="69"/>
    </row>
    <row r="81" spans="1:33" ht="13.5" thickBot="1">
      <c r="A81" s="69"/>
      <c r="B81" s="69"/>
      <c r="C81" s="69"/>
      <c r="D81" s="666" t="str">
        <f>IF([4]MasterSheet!$A$1=1,[4]MasterSheet!C400,[4]MasterSheet!B400)</f>
        <v>Rezerve</v>
      </c>
      <c r="E81" s="396">
        <v>871031.87</v>
      </c>
      <c r="F81" s="398">
        <v>806208.72</v>
      </c>
      <c r="G81" s="398">
        <v>2733199.57</v>
      </c>
      <c r="H81" s="397">
        <v>292935.40000000002</v>
      </c>
      <c r="I81" s="397">
        <v>125197.02</v>
      </c>
      <c r="J81" s="397">
        <v>1282874.5</v>
      </c>
      <c r="K81" s="397">
        <v>492037.8</v>
      </c>
      <c r="L81" s="397">
        <v>299044.5</v>
      </c>
      <c r="M81" s="397">
        <v>2136675.4700000002</v>
      </c>
      <c r="N81" s="397">
        <v>2009396.54</v>
      </c>
      <c r="O81" s="397">
        <v>3454164.1</v>
      </c>
      <c r="P81" s="397">
        <v>3575252.97</v>
      </c>
      <c r="Q81" s="627">
        <f t="shared" si="2"/>
        <v>18078018.460000001</v>
      </c>
      <c r="R81" s="69"/>
      <c r="S81" s="69"/>
      <c r="T81" s="69"/>
      <c r="U81" s="69"/>
      <c r="V81" s="69"/>
      <c r="W81" s="69"/>
      <c r="X81" s="69"/>
      <c r="Y81" s="69"/>
      <c r="Z81" s="69"/>
      <c r="AA81" s="69"/>
      <c r="AB81" s="69"/>
      <c r="AC81" s="69"/>
      <c r="AD81" s="69"/>
      <c r="AE81" s="69"/>
      <c r="AF81" s="69"/>
      <c r="AG81" s="69"/>
    </row>
    <row r="82" spans="1:33" ht="14.25" thickTop="1" thickBot="1">
      <c r="A82" s="69"/>
      <c r="B82" s="69"/>
      <c r="C82" s="69"/>
      <c r="D82" s="666" t="str">
        <f>IF([4]MasterSheet!$A$1=1,[4]MasterSheet!C408,[4]MasterSheet!B408)</f>
        <v>Otplata garancija</v>
      </c>
      <c r="E82" s="356">
        <v>0</v>
      </c>
      <c r="F82" s="358">
        <v>0</v>
      </c>
      <c r="G82" s="358">
        <v>0</v>
      </c>
      <c r="H82" s="357">
        <v>23427740.18</v>
      </c>
      <c r="I82" s="357">
        <v>0</v>
      </c>
      <c r="J82" s="357">
        <v>0</v>
      </c>
      <c r="K82" s="357">
        <v>0</v>
      </c>
      <c r="L82" s="357">
        <v>0</v>
      </c>
      <c r="M82" s="357">
        <v>0</v>
      </c>
      <c r="N82" s="357">
        <v>544740.9</v>
      </c>
      <c r="O82" s="357">
        <v>0</v>
      </c>
      <c r="P82" s="357">
        <v>747351.55</v>
      </c>
      <c r="Q82" s="624">
        <f>SUM(E82:P82)</f>
        <v>24719832.629999999</v>
      </c>
      <c r="R82" s="69"/>
      <c r="S82" s="69"/>
      <c r="T82" s="69"/>
      <c r="U82" s="69"/>
      <c r="V82" s="69"/>
      <c r="W82" s="69"/>
      <c r="X82" s="69"/>
      <c r="Y82" s="69"/>
      <c r="Z82" s="69"/>
      <c r="AA82" s="69"/>
      <c r="AB82" s="69"/>
      <c r="AC82" s="69"/>
      <c r="AD82" s="69"/>
      <c r="AE82" s="69"/>
      <c r="AF82" s="69"/>
      <c r="AG82" s="69"/>
    </row>
    <row r="83" spans="1:33" ht="14.25" thickTop="1" thickBot="1">
      <c r="A83" s="69"/>
      <c r="B83" s="69"/>
      <c r="C83" s="69"/>
      <c r="D83" s="360" t="str">
        <f>IF([4]MasterSheet!$A$1=1,[4]MasterSheet!C402,[4]MasterSheet!B402)</f>
        <v>Suficit/ Deficit</v>
      </c>
      <c r="E83" s="434">
        <f t="shared" ref="E83:P83" si="15">E19-E51</f>
        <v>-35545180.684166662</v>
      </c>
      <c r="F83" s="434">
        <f t="shared" si="15"/>
        <v>-31792761.274166673</v>
      </c>
      <c r="G83" s="434">
        <f t="shared" si="15"/>
        <v>-8601774.5941666514</v>
      </c>
      <c r="H83" s="434">
        <f t="shared" si="15"/>
        <v>-51300834.05416666</v>
      </c>
      <c r="I83" s="434">
        <f t="shared" si="15"/>
        <v>-15902559.364166632</v>
      </c>
      <c r="J83" s="434">
        <f t="shared" si="15"/>
        <v>-3745745.7141666561</v>
      </c>
      <c r="K83" s="434">
        <f t="shared" si="15"/>
        <v>26603941.475833341</v>
      </c>
      <c r="L83" s="434">
        <f t="shared" si="15"/>
        <v>10787125.645833343</v>
      </c>
      <c r="M83" s="434">
        <f t="shared" si="15"/>
        <v>-21819425.644166663</v>
      </c>
      <c r="N83" s="434">
        <f t="shared" si="15"/>
        <v>-4802538.3741666526</v>
      </c>
      <c r="O83" s="434">
        <f t="shared" si="15"/>
        <v>-15187791.394166648</v>
      </c>
      <c r="P83" s="434">
        <f t="shared" si="15"/>
        <v>-11379726.964166641</v>
      </c>
      <c r="Q83" s="622">
        <f>SUM(E83:P83)</f>
        <v>-162687270.93999988</v>
      </c>
      <c r="R83" s="661"/>
      <c r="S83" s="69"/>
      <c r="T83" s="69"/>
      <c r="U83" s="69"/>
      <c r="V83" s="69"/>
      <c r="W83" s="69"/>
      <c r="X83" s="69"/>
      <c r="Y83" s="69"/>
      <c r="Z83" s="69"/>
      <c r="AA83" s="69"/>
      <c r="AB83" s="69"/>
      <c r="AC83" s="69"/>
      <c r="AD83" s="69"/>
      <c r="AE83" s="69"/>
      <c r="AF83" s="69"/>
      <c r="AG83" s="69"/>
    </row>
    <row r="84" spans="1:33" ht="14.25" thickTop="1" thickBot="1">
      <c r="A84" s="69"/>
      <c r="B84" s="69"/>
      <c r="C84" s="69"/>
      <c r="D84" s="360" t="str">
        <f>IF([4]MasterSheet!$A$1=1,[4]MasterSheet!C403,[4]MasterSheet!B403)</f>
        <v>Primarni deficit</v>
      </c>
      <c r="E84" s="434">
        <f t="shared" ref="E84:P84" si="16">E83+E63</f>
        <v>-31904281.754166663</v>
      </c>
      <c r="F84" s="434">
        <f t="shared" si="16"/>
        <v>-30137496.224166673</v>
      </c>
      <c r="G84" s="434">
        <f t="shared" si="16"/>
        <v>-5950196.3741666516</v>
      </c>
      <c r="H84" s="434">
        <f t="shared" si="16"/>
        <v>-37165992.794166662</v>
      </c>
      <c r="I84" s="434">
        <f t="shared" si="16"/>
        <v>-13878515.874166632</v>
      </c>
      <c r="J84" s="434">
        <f t="shared" si="16"/>
        <v>1123642.0858333437</v>
      </c>
      <c r="K84" s="434">
        <f t="shared" si="16"/>
        <v>27830419.135833342</v>
      </c>
      <c r="L84" s="434">
        <f t="shared" si="16"/>
        <v>13387835.325833343</v>
      </c>
      <c r="M84" s="434">
        <f t="shared" si="16"/>
        <v>-3641698.9341666661</v>
      </c>
      <c r="N84" s="434">
        <f t="shared" si="16"/>
        <v>-4284656.6241666526</v>
      </c>
      <c r="O84" s="434">
        <f t="shared" si="16"/>
        <v>-14387628.494166648</v>
      </c>
      <c r="P84" s="434">
        <f t="shared" si="16"/>
        <v>-7684793.7941666413</v>
      </c>
      <c r="Q84" s="622">
        <f t="shared" ref="Q84:Q95" si="17">SUM(E84:P84)</f>
        <v>-106693364.31999987</v>
      </c>
      <c r="R84" s="69"/>
      <c r="S84" s="69"/>
      <c r="T84" s="69"/>
      <c r="U84" s="69"/>
      <c r="V84" s="69"/>
      <c r="W84" s="69"/>
      <c r="X84" s="69"/>
      <c r="Y84" s="69"/>
      <c r="Z84" s="69"/>
      <c r="AA84" s="69"/>
      <c r="AB84" s="69"/>
      <c r="AC84" s="69"/>
      <c r="AD84" s="69"/>
      <c r="AE84" s="69"/>
      <c r="AF84" s="69"/>
      <c r="AG84" s="69"/>
    </row>
    <row r="85" spans="1:33" ht="14.25" thickTop="1" thickBot="1">
      <c r="A85" s="69"/>
      <c r="B85" s="69"/>
      <c r="C85" s="69"/>
      <c r="D85" s="360" t="str">
        <f>IF([4]MasterSheet!$A$1=1,[4]MasterSheet!C404,[4]MasterSheet!B404)</f>
        <v>Otplata duga</v>
      </c>
      <c r="E85" s="434">
        <f t="shared" ref="E85" si="18">SUM(E86:E88)</f>
        <v>15701160.219999999</v>
      </c>
      <c r="F85" s="434">
        <f t="shared" ref="F85:P85" si="19">SUM(F86:F88)</f>
        <v>11938455.789999999</v>
      </c>
      <c r="G85" s="434">
        <f t="shared" si="19"/>
        <v>8031290.6699999999</v>
      </c>
      <c r="H85" s="434">
        <f t="shared" si="19"/>
        <v>11894807.530000001</v>
      </c>
      <c r="I85" s="434">
        <f t="shared" si="19"/>
        <v>12123435.280000001</v>
      </c>
      <c r="J85" s="434">
        <f t="shared" si="19"/>
        <v>22119130.799999997</v>
      </c>
      <c r="K85" s="434">
        <f t="shared" si="19"/>
        <v>23072365.600000001</v>
      </c>
      <c r="L85" s="434">
        <f t="shared" si="19"/>
        <v>22682074.169999998</v>
      </c>
      <c r="M85" s="434">
        <f t="shared" si="19"/>
        <v>16352664.420000002</v>
      </c>
      <c r="N85" s="434">
        <f t="shared" si="19"/>
        <v>5243232.6900000004</v>
      </c>
      <c r="O85" s="434">
        <f t="shared" si="19"/>
        <v>4437967.62</v>
      </c>
      <c r="P85" s="434">
        <f t="shared" si="19"/>
        <v>15103373.34</v>
      </c>
      <c r="Q85" s="622">
        <f t="shared" si="17"/>
        <v>168699958.13</v>
      </c>
      <c r="R85" s="69"/>
      <c r="S85" s="69"/>
      <c r="T85" s="69"/>
      <c r="U85" s="69"/>
      <c r="V85" s="69"/>
      <c r="W85" s="69"/>
      <c r="X85" s="69"/>
      <c r="Y85" s="69"/>
      <c r="Z85" s="69"/>
      <c r="AA85" s="69"/>
      <c r="AB85" s="69"/>
      <c r="AC85" s="69"/>
      <c r="AD85" s="69"/>
      <c r="AE85" s="69"/>
      <c r="AF85" s="69"/>
      <c r="AG85" s="69"/>
    </row>
    <row r="86" spans="1:33" ht="13.5" thickTop="1">
      <c r="A86" s="69"/>
      <c r="B86" s="69"/>
      <c r="C86" s="69"/>
      <c r="D86" s="304" t="str">
        <f>IF([4]MasterSheet!$A$1=1,[4]MasterSheet!C405,[4]MasterSheet!B405)</f>
        <v>Otplata duga rezidentima</v>
      </c>
      <c r="E86" s="356">
        <v>4367230.4400000004</v>
      </c>
      <c r="F86" s="358">
        <v>5235864.3</v>
      </c>
      <c r="G86" s="358">
        <v>4138404.89</v>
      </c>
      <c r="H86" s="357">
        <v>8806701.6500000004</v>
      </c>
      <c r="I86" s="357">
        <v>8698958</v>
      </c>
      <c r="J86" s="357">
        <v>7125416.4000000004</v>
      </c>
      <c r="K86" s="357">
        <v>6912748.5</v>
      </c>
      <c r="L86" s="357">
        <v>19807243.84</v>
      </c>
      <c r="M86" s="357">
        <v>8131951.3399999999</v>
      </c>
      <c r="N86" s="357">
        <v>2641976.31</v>
      </c>
      <c r="O86" s="357">
        <v>870919.5</v>
      </c>
      <c r="P86" s="357">
        <v>1203417.48</v>
      </c>
      <c r="Q86" s="624">
        <f t="shared" si="17"/>
        <v>77940832.650000006</v>
      </c>
      <c r="R86" s="69"/>
      <c r="S86" s="69"/>
      <c r="T86" s="69"/>
      <c r="U86" s="69"/>
      <c r="V86" s="69"/>
      <c r="W86" s="69"/>
      <c r="X86" s="69"/>
      <c r="Y86" s="69"/>
      <c r="Z86" s="69"/>
      <c r="AA86" s="69"/>
      <c r="AB86" s="69"/>
      <c r="AC86" s="69"/>
      <c r="AD86" s="69"/>
      <c r="AE86" s="69"/>
      <c r="AF86" s="69"/>
      <c r="AG86" s="69"/>
    </row>
    <row r="87" spans="1:33">
      <c r="A87" s="69"/>
      <c r="B87" s="69"/>
      <c r="C87" s="69"/>
      <c r="D87" s="304" t="str">
        <f>IF([4]MasterSheet!$A$1=1,[4]MasterSheet!C406,[4]MasterSheet!B406)</f>
        <v>Otplata duga nerezidentima</v>
      </c>
      <c r="E87" s="356">
        <v>10468608.6</v>
      </c>
      <c r="F87" s="358">
        <v>4137572.64</v>
      </c>
      <c r="G87" s="358">
        <v>2782704.84</v>
      </c>
      <c r="H87" s="357">
        <v>2116906.48</v>
      </c>
      <c r="I87" s="357">
        <v>1830498.99</v>
      </c>
      <c r="J87" s="357">
        <v>11172575</v>
      </c>
      <c r="K87" s="357">
        <v>2998058.5</v>
      </c>
      <c r="L87" s="357">
        <v>570948.22</v>
      </c>
      <c r="M87" s="357">
        <v>3646535.14</v>
      </c>
      <c r="N87" s="357">
        <v>1290336.6000000001</v>
      </c>
      <c r="O87" s="357">
        <v>2534491.81</v>
      </c>
      <c r="P87" s="357">
        <v>11325574.57</v>
      </c>
      <c r="Q87" s="624">
        <f t="shared" si="17"/>
        <v>54874811.390000001</v>
      </c>
      <c r="R87" s="69"/>
      <c r="S87" s="69"/>
      <c r="T87" s="69"/>
      <c r="U87" s="69"/>
      <c r="V87" s="69"/>
      <c r="W87" s="69"/>
      <c r="X87" s="69"/>
      <c r="Y87" s="69"/>
      <c r="Z87" s="69"/>
      <c r="AA87" s="69"/>
      <c r="AB87" s="69"/>
      <c r="AC87" s="69"/>
      <c r="AD87" s="69"/>
      <c r="AE87" s="69"/>
      <c r="AF87" s="69"/>
      <c r="AG87" s="69"/>
    </row>
    <row r="88" spans="1:33" ht="13.5" thickBot="1">
      <c r="A88" s="69"/>
      <c r="B88" s="69"/>
      <c r="C88" s="69"/>
      <c r="D88" s="304" t="str">
        <f>IF([4]MasterSheet!$A$1=1,[4]MasterSheet!C407,[4]MasterSheet!B407)</f>
        <v>Otplata obaveza iz prethodnog perioda</v>
      </c>
      <c r="E88" s="356">
        <v>865321.18</v>
      </c>
      <c r="F88" s="358">
        <v>2565018.85</v>
      </c>
      <c r="G88" s="358">
        <v>1110180.94</v>
      </c>
      <c r="H88" s="357">
        <v>971199.4</v>
      </c>
      <c r="I88" s="357">
        <v>1593978.29</v>
      </c>
      <c r="J88" s="357">
        <v>3821139.4</v>
      </c>
      <c r="K88" s="357">
        <v>13161558.6</v>
      </c>
      <c r="L88" s="357">
        <v>2303882.11</v>
      </c>
      <c r="M88" s="357">
        <v>4574177.9400000004</v>
      </c>
      <c r="N88" s="357">
        <v>1310919.78</v>
      </c>
      <c r="O88" s="357">
        <v>1032556.31</v>
      </c>
      <c r="P88" s="357">
        <v>2574381.29</v>
      </c>
      <c r="Q88" s="624">
        <f t="shared" si="17"/>
        <v>35884314.090000004</v>
      </c>
      <c r="R88" s="69"/>
      <c r="S88" s="69"/>
      <c r="T88" s="69"/>
      <c r="U88" s="69"/>
      <c r="V88" s="69"/>
      <c r="W88" s="69"/>
      <c r="X88" s="69"/>
      <c r="Y88" s="69"/>
      <c r="Z88" s="69"/>
      <c r="AA88" s="69"/>
      <c r="AB88" s="69"/>
      <c r="AC88" s="69"/>
      <c r="AD88" s="69"/>
      <c r="AE88" s="69"/>
      <c r="AF88" s="69"/>
      <c r="AG88" s="69"/>
    </row>
    <row r="89" spans="1:33" ht="14.25" thickTop="1" thickBot="1">
      <c r="A89" s="69"/>
      <c r="B89" s="69"/>
      <c r="C89" s="69"/>
      <c r="D89" s="360" t="str">
        <f>IF([4]MasterSheet!$A$1=1,[4]MasterSheet!C409,[4]MasterSheet!B409)</f>
        <v>Nedostajuća sredstva</v>
      </c>
      <c r="E89" s="434">
        <f t="shared" ref="E89:P89" si="20">E83-E85</f>
        <v>-51246340.904166661</v>
      </c>
      <c r="F89" s="434">
        <f t="shared" si="20"/>
        <v>-43731217.064166673</v>
      </c>
      <c r="G89" s="434">
        <f t="shared" si="20"/>
        <v>-16633065.264166651</v>
      </c>
      <c r="H89" s="434">
        <f t="shared" si="20"/>
        <v>-63195641.584166661</v>
      </c>
      <c r="I89" s="434">
        <f t="shared" si="20"/>
        <v>-28025994.644166633</v>
      </c>
      <c r="J89" s="434">
        <f t="shared" si="20"/>
        <v>-25864876.514166653</v>
      </c>
      <c r="K89" s="434">
        <f t="shared" si="20"/>
        <v>3531575.87583334</v>
      </c>
      <c r="L89" s="434">
        <f t="shared" si="20"/>
        <v>-11894948.524166655</v>
      </c>
      <c r="M89" s="434">
        <f t="shared" si="20"/>
        <v>-38172090.064166665</v>
      </c>
      <c r="N89" s="434">
        <f t="shared" si="20"/>
        <v>-10045771.064166654</v>
      </c>
      <c r="O89" s="434">
        <f t="shared" si="20"/>
        <v>-19625759.014166649</v>
      </c>
      <c r="P89" s="387">
        <f t="shared" si="20"/>
        <v>-26483100.304166641</v>
      </c>
      <c r="Q89" s="622">
        <f>SUM(E89:P89)</f>
        <v>-331387229.06999987</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IF([4]MasterSheet!$A$1=1,[4]MasterSheet!C410,[4]MasterSheet!B410)</f>
        <v>Finansiranje</v>
      </c>
      <c r="E90" s="434">
        <f t="shared" ref="E90" si="21">SUM(E91:E95)</f>
        <v>51246340.904166661</v>
      </c>
      <c r="F90" s="434">
        <f t="shared" ref="F90:P90" si="22">SUM(F91:F95)</f>
        <v>43731217.064166673</v>
      </c>
      <c r="G90" s="434">
        <f t="shared" si="22"/>
        <v>16633065.264166651</v>
      </c>
      <c r="H90" s="434">
        <f t="shared" si="22"/>
        <v>63195641.584166661</v>
      </c>
      <c r="I90" s="434">
        <f t="shared" si="22"/>
        <v>28025994.644166633</v>
      </c>
      <c r="J90" s="434">
        <f t="shared" si="22"/>
        <v>25864876.514166653</v>
      </c>
      <c r="K90" s="434">
        <f t="shared" si="22"/>
        <v>-3531575.8758333474</v>
      </c>
      <c r="L90" s="434">
        <f t="shared" si="22"/>
        <v>11894948.524166655</v>
      </c>
      <c r="M90" s="434">
        <f t="shared" si="22"/>
        <v>38172090.064166665</v>
      </c>
      <c r="N90" s="434">
        <f t="shared" si="22"/>
        <v>10045771.064166654</v>
      </c>
      <c r="O90" s="434">
        <f t="shared" si="22"/>
        <v>19625759.014166649</v>
      </c>
      <c r="P90" s="387">
        <f t="shared" si="22"/>
        <v>26483100.304166641</v>
      </c>
      <c r="Q90" s="622">
        <f t="shared" si="17"/>
        <v>331387229.06999987</v>
      </c>
      <c r="R90" s="69"/>
      <c r="S90" s="69"/>
      <c r="T90" s="69"/>
      <c r="U90" s="69"/>
      <c r="V90" s="69"/>
      <c r="W90" s="69"/>
      <c r="X90" s="69"/>
      <c r="Y90" s="69"/>
      <c r="Z90" s="69"/>
      <c r="AA90" s="69"/>
      <c r="AB90" s="69"/>
      <c r="AC90" s="69"/>
      <c r="AD90" s="69"/>
      <c r="AE90" s="69"/>
      <c r="AF90" s="69"/>
      <c r="AG90" s="69"/>
    </row>
    <row r="91" spans="1:33" ht="13.5" thickTop="1">
      <c r="A91" s="69"/>
      <c r="B91" s="69"/>
      <c r="C91" s="69"/>
      <c r="D91" s="304" t="str">
        <f>IF([4]MasterSheet!$A$1=1,[4]MasterSheet!C411,[4]MasterSheet!B411)</f>
        <v>Pozajmice i krediti iz domaćih izvora</v>
      </c>
      <c r="E91" s="356">
        <v>10091646</v>
      </c>
      <c r="F91" s="358">
        <v>1500000</v>
      </c>
      <c r="G91" s="358">
        <v>5000000</v>
      </c>
      <c r="H91" s="675">
        <v>13979930</v>
      </c>
      <c r="I91" s="357">
        <v>0</v>
      </c>
      <c r="J91" s="357">
        <v>3689700</v>
      </c>
      <c r="K91" s="357">
        <v>8374900</v>
      </c>
      <c r="L91" s="357">
        <v>0</v>
      </c>
      <c r="M91" s="357">
        <v>0</v>
      </c>
      <c r="N91" s="357">
        <v>1308000</v>
      </c>
      <c r="O91" s="357">
        <v>0</v>
      </c>
      <c r="P91" s="421">
        <v>19510199.850000001</v>
      </c>
      <c r="Q91" s="624">
        <f t="shared" si="17"/>
        <v>63454375.850000001</v>
      </c>
      <c r="R91" s="69"/>
      <c r="S91" s="665"/>
      <c r="T91" s="69"/>
      <c r="U91" s="69"/>
      <c r="V91" s="69"/>
      <c r="W91" s="69"/>
      <c r="X91" s="69"/>
      <c r="Y91" s="69"/>
      <c r="Z91" s="69"/>
      <c r="AA91" s="69"/>
      <c r="AB91" s="69"/>
      <c r="AC91" s="69"/>
      <c r="AD91" s="69"/>
      <c r="AE91" s="69"/>
      <c r="AF91" s="69"/>
      <c r="AG91" s="69"/>
    </row>
    <row r="92" spans="1:33">
      <c r="A92" s="69"/>
      <c r="B92" s="69"/>
      <c r="C92" s="69"/>
      <c r="D92" s="304" t="str">
        <f>IF([4]MasterSheet!$A$1=1,[4]MasterSheet!C412,[4]MasterSheet!B412)</f>
        <v>Pozajmice i krediti iz inostranih izvora</v>
      </c>
      <c r="E92" s="356">
        <v>17753.55</v>
      </c>
      <c r="F92" s="358">
        <v>59500471.32</v>
      </c>
      <c r="G92" s="358">
        <v>308302.08000000002</v>
      </c>
      <c r="H92" s="357">
        <v>94423805.219999999</v>
      </c>
      <c r="I92" s="357">
        <v>185718.5</v>
      </c>
      <c r="J92" s="357">
        <v>257737.36</v>
      </c>
      <c r="K92" s="357">
        <v>97281898.599999994</v>
      </c>
      <c r="L92" s="357">
        <v>547054.86</v>
      </c>
      <c r="M92" s="357">
        <v>703927.59</v>
      </c>
      <c r="N92" s="357">
        <v>1587510.4</v>
      </c>
      <c r="O92" s="357">
        <v>1242648.76</v>
      </c>
      <c r="P92" s="421">
        <v>2072547.73</v>
      </c>
      <c r="Q92" s="624">
        <f>SUM(E92:P92)</f>
        <v>258129375.97</v>
      </c>
      <c r="R92" s="69"/>
      <c r="S92" s="69"/>
      <c r="T92" s="69"/>
      <c r="U92" s="69"/>
      <c r="V92" s="69"/>
      <c r="W92" s="69"/>
      <c r="X92" s="69"/>
      <c r="Y92" s="69"/>
      <c r="Z92" s="69"/>
      <c r="AA92" s="69"/>
      <c r="AB92" s="69"/>
      <c r="AC92" s="69"/>
      <c r="AD92" s="69"/>
      <c r="AE92" s="69"/>
      <c r="AF92" s="69"/>
      <c r="AG92" s="69"/>
    </row>
    <row r="93" spans="1:33">
      <c r="A93" s="69"/>
      <c r="B93" s="69"/>
      <c r="C93" s="69"/>
      <c r="D93" s="304" t="str">
        <f>IF([4]MasterSheet!$A$1=1,[4]MasterSheet!C413,[4]MasterSheet!B413)</f>
        <v>Donacije</v>
      </c>
      <c r="E93" s="356">
        <v>120840.82</v>
      </c>
      <c r="F93" s="358">
        <v>462333.48700000002</v>
      </c>
      <c r="G93" s="358">
        <v>397655.88</v>
      </c>
      <c r="H93" s="357">
        <v>664302.91</v>
      </c>
      <c r="I93" s="357">
        <v>198856.38</v>
      </c>
      <c r="J93" s="357">
        <v>265058.73</v>
      </c>
      <c r="K93" s="357">
        <v>1010975.94</v>
      </c>
      <c r="L93" s="357">
        <v>111156.37</v>
      </c>
      <c r="M93" s="357">
        <v>301806.81</v>
      </c>
      <c r="N93" s="357">
        <v>567941.03</v>
      </c>
      <c r="O93" s="357">
        <v>523766.2</v>
      </c>
      <c r="P93" s="421">
        <v>412637.7</v>
      </c>
      <c r="Q93" s="624">
        <f t="shared" si="17"/>
        <v>5037332.2570000002</v>
      </c>
      <c r="R93" s="69"/>
      <c r="S93" s="69"/>
      <c r="T93" s="69"/>
      <c r="U93" s="69"/>
      <c r="V93" s="69"/>
      <c r="W93" s="69"/>
      <c r="X93" s="69"/>
      <c r="Y93" s="69"/>
      <c r="Z93" s="69"/>
      <c r="AA93" s="69"/>
      <c r="AB93" s="69"/>
      <c r="AC93" s="69"/>
      <c r="AD93" s="69"/>
      <c r="AE93" s="69"/>
      <c r="AF93" s="69"/>
      <c r="AG93" s="69"/>
    </row>
    <row r="94" spans="1:33">
      <c r="A94" s="69"/>
      <c r="B94" s="69"/>
      <c r="C94" s="69"/>
      <c r="D94" s="304" t="str">
        <f>IF([4]MasterSheet!$A$1=1,[4]MasterSheet!C414,[4]MasterSheet!B414)</f>
        <v>Prihodi od privatizacije</v>
      </c>
      <c r="E94" s="356">
        <v>103661.6</v>
      </c>
      <c r="F94" s="358">
        <v>231003.75</v>
      </c>
      <c r="G94" s="358">
        <v>52105.86</v>
      </c>
      <c r="H94" s="357">
        <v>555000.79</v>
      </c>
      <c r="I94" s="357">
        <v>299888.71999999997</v>
      </c>
      <c r="J94" s="357">
        <v>122462.67</v>
      </c>
      <c r="K94" s="357">
        <v>27365.52</v>
      </c>
      <c r="L94" s="357">
        <v>3199.35</v>
      </c>
      <c r="M94" s="357">
        <v>47613.4</v>
      </c>
      <c r="N94" s="357">
        <v>1116739.67</v>
      </c>
      <c r="O94" s="357">
        <v>216183.91</v>
      </c>
      <c r="P94" s="421">
        <v>709400.16</v>
      </c>
      <c r="Q94" s="624">
        <f t="shared" si="17"/>
        <v>3484625.4000000004</v>
      </c>
      <c r="R94" s="69"/>
      <c r="S94" s="69"/>
      <c r="T94" s="69"/>
      <c r="U94" s="69"/>
      <c r="V94" s="69"/>
      <c r="W94" s="69"/>
      <c r="X94" s="69"/>
      <c r="Y94" s="69"/>
      <c r="Z94" s="69"/>
      <c r="AA94" s="69"/>
      <c r="AB94" s="69"/>
      <c r="AC94" s="69"/>
      <c r="AD94" s="69"/>
      <c r="AE94" s="69"/>
      <c r="AF94" s="69"/>
      <c r="AG94" s="69"/>
    </row>
    <row r="95" spans="1:33" ht="13.5" thickBot="1">
      <c r="A95" s="69"/>
      <c r="B95" s="69"/>
      <c r="C95" s="69"/>
      <c r="D95" s="386" t="str">
        <f>IF([4]MasterSheet!$A$1=1,[4]MasterSheet!C415,[4]MasterSheet!B415)</f>
        <v>Povećanje/smanjenje depozita</v>
      </c>
      <c r="E95" s="371">
        <f t="shared" ref="E95:P95" si="23">-E89-SUM(E91:E94)</f>
        <v>40912438.934166662</v>
      </c>
      <c r="F95" s="373">
        <f t="shared" si="23"/>
        <v>-17962591.492833331</v>
      </c>
      <c r="G95" s="373">
        <f t="shared" si="23"/>
        <v>10875001.444166651</v>
      </c>
      <c r="H95" s="372">
        <f t="shared" si="23"/>
        <v>-46427397.335833341</v>
      </c>
      <c r="I95" s="372">
        <f t="shared" si="23"/>
        <v>27341531.044166632</v>
      </c>
      <c r="J95" s="372">
        <f t="shared" si="23"/>
        <v>21529917.754166655</v>
      </c>
      <c r="K95" s="372">
        <f t="shared" si="23"/>
        <v>-110226715.93583333</v>
      </c>
      <c r="L95" s="372">
        <f t="shared" si="23"/>
        <v>11233537.944166655</v>
      </c>
      <c r="M95" s="372">
        <f t="shared" si="23"/>
        <v>37118742.264166668</v>
      </c>
      <c r="N95" s="372">
        <f t="shared" si="23"/>
        <v>5465579.9641666543</v>
      </c>
      <c r="O95" s="372">
        <f t="shared" si="23"/>
        <v>17643160.144166648</v>
      </c>
      <c r="P95" s="372">
        <f t="shared" si="23"/>
        <v>3778314.8641666397</v>
      </c>
      <c r="Q95" s="625">
        <f t="shared" si="17"/>
        <v>1281519.5929998606</v>
      </c>
      <c r="R95" s="382"/>
      <c r="S95" s="69"/>
      <c r="T95" s="69"/>
      <c r="U95" s="69"/>
      <c r="V95" s="69"/>
      <c r="W95" s="69"/>
      <c r="X95" s="69"/>
      <c r="Y95" s="69"/>
      <c r="Z95" s="69"/>
      <c r="AA95" s="69"/>
      <c r="AB95" s="69"/>
      <c r="AC95" s="69"/>
      <c r="AD95" s="69"/>
      <c r="AE95" s="69"/>
      <c r="AF95" s="69"/>
      <c r="AG95" s="69"/>
    </row>
    <row r="96" spans="1:33" ht="13.5" thickTop="1">
      <c r="A96" s="69"/>
      <c r="B96" s="69"/>
      <c r="C96" s="69"/>
      <c r="D96" s="381" t="str">
        <f>IF([4]MasterSheet!$A$1=1,[4]MasterSheet!C416,[4]MasterSheet!B416)</f>
        <v>Izvor: Ministarstvo finansija Crne Gore</v>
      </c>
      <c r="E96" s="69"/>
      <c r="F96" s="558">
        <f>SUM(E83:G83)</f>
        <v>-75939716.552499995</v>
      </c>
      <c r="G96" s="69">
        <f>+F96/'Cental Budget_int'!Q15*100</f>
        <v>-2.2845883439380263</v>
      </c>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formatCells="0" formatColumns="0" formatRows="0" sort="0" autoFilter="0" pivotTables="0"/>
  <mergeCells count="5">
    <mergeCell ref="E8:Q8"/>
    <mergeCell ref="E9:Q9"/>
    <mergeCell ref="E14:Q14"/>
    <mergeCell ref="D17:D18"/>
    <mergeCell ref="E17:Q17"/>
  </mergeCells>
  <printOptions horizontalCentered="1" verticalCentered="1"/>
  <pageMargins left="0.70866141732283472" right="0.70866141732283472" top="0.74803149606299213" bottom="0.74803149606299213" header="0.31496062992125984" footer="0.31496062992125984"/>
  <pageSetup scale="25" orientation="landscape" r:id="rId1"/>
  <drawing r:id="rId2"/>
  <legacyDrawing r:id="rId3"/>
</worksheet>
</file>

<file path=xl/worksheets/sheet16.xml><?xml version="1.0" encoding="utf-8"?>
<worksheet xmlns="http://schemas.openxmlformats.org/spreadsheetml/2006/main" xmlns:r="http://schemas.openxmlformats.org/officeDocument/2006/relationships">
  <sheetPr codeName="Sheet10"/>
  <dimension ref="A1:W444"/>
  <sheetViews>
    <sheetView topLeftCell="B414" workbookViewId="0">
      <selection activeCell="J436" sqref="J436"/>
    </sheetView>
  </sheetViews>
  <sheetFormatPr defaultColWidth="9.140625" defaultRowHeight="12.75"/>
  <cols>
    <col min="1" max="1" width="2" style="567" customWidth="1"/>
    <col min="2" max="2" width="62" style="567" customWidth="1"/>
    <col min="3" max="3" width="63.140625" style="567" customWidth="1"/>
    <col min="4" max="4" width="41.7109375" style="567" customWidth="1"/>
    <col min="5" max="5" width="20" style="567" customWidth="1"/>
    <col min="6" max="6" width="8.5703125" style="567" customWidth="1"/>
    <col min="7" max="7" width="5.42578125" style="567" customWidth="1"/>
    <col min="8" max="8" width="6.42578125" style="567" customWidth="1"/>
    <col min="9" max="9" width="8" style="567" customWidth="1"/>
    <col min="10" max="10" width="6.42578125" style="567" customWidth="1"/>
    <col min="11" max="11" width="9.28515625" style="567" customWidth="1"/>
    <col min="12" max="12" width="7.42578125" style="567" customWidth="1"/>
    <col min="13" max="13" width="17" style="567" customWidth="1"/>
    <col min="14" max="14" width="8.85546875" style="567" customWidth="1"/>
    <col min="15" max="15" width="83.140625" style="567" customWidth="1"/>
    <col min="16" max="16" width="6.42578125" style="567" customWidth="1"/>
    <col min="17" max="17" width="5.42578125" style="567" customWidth="1"/>
    <col min="18" max="18" width="6.42578125" style="567" customWidth="1"/>
    <col min="19" max="19" width="2.7109375" style="567" customWidth="1"/>
    <col min="20" max="20" width="6.5703125" style="567" customWidth="1"/>
    <col min="21" max="21" width="5.7109375" style="567" customWidth="1"/>
    <col min="22" max="22" width="11.7109375" style="302" customWidth="1"/>
    <col min="23" max="16384" width="9.140625" style="302"/>
  </cols>
  <sheetData>
    <row r="1" spans="1:3">
      <c r="A1" s="566">
        <v>2</v>
      </c>
      <c r="B1" s="567" t="s">
        <v>262</v>
      </c>
    </row>
    <row r="3" spans="1:3">
      <c r="B3" s="982" t="s">
        <v>197</v>
      </c>
      <c r="C3" s="982"/>
    </row>
    <row r="5" spans="1:3" ht="15" customHeight="1">
      <c r="B5" s="567" t="s">
        <v>200</v>
      </c>
      <c r="C5" s="567" t="s">
        <v>198</v>
      </c>
    </row>
    <row r="6" spans="1:3">
      <c r="B6" s="567" t="s">
        <v>201</v>
      </c>
      <c r="C6" s="567" t="s">
        <v>199</v>
      </c>
    </row>
    <row r="8" spans="1:3">
      <c r="B8" s="567" t="s">
        <v>209</v>
      </c>
      <c r="C8" s="567" t="s">
        <v>388</v>
      </c>
    </row>
    <row r="9" spans="1:3">
      <c r="B9" s="567" t="s">
        <v>207</v>
      </c>
      <c r="C9" s="567" t="s">
        <v>208</v>
      </c>
    </row>
    <row r="10" spans="1:3">
      <c r="B10" s="567" t="s">
        <v>214</v>
      </c>
      <c r="C10" s="567" t="s">
        <v>216</v>
      </c>
    </row>
    <row r="11" spans="1:3">
      <c r="B11" s="567" t="s">
        <v>215</v>
      </c>
      <c r="C11" s="567" t="s">
        <v>213</v>
      </c>
    </row>
    <row r="12" spans="1:3">
      <c r="B12" s="567" t="s">
        <v>217</v>
      </c>
      <c r="C12" s="567" t="s">
        <v>218</v>
      </c>
    </row>
    <row r="13" spans="1:3">
      <c r="B13" s="567" t="s">
        <v>212</v>
      </c>
      <c r="C13" s="567" t="s">
        <v>389</v>
      </c>
    </row>
    <row r="14" spans="1:3">
      <c r="B14" s="567" t="s">
        <v>390</v>
      </c>
      <c r="C14" s="567" t="s">
        <v>391</v>
      </c>
    </row>
    <row r="15" spans="1:3">
      <c r="B15" s="567" t="s">
        <v>210</v>
      </c>
      <c r="C15" s="567" t="s">
        <v>211</v>
      </c>
    </row>
    <row r="16" spans="1:3">
      <c r="B16" s="567" t="s">
        <v>202</v>
      </c>
      <c r="C16" s="567" t="s">
        <v>203</v>
      </c>
    </row>
    <row r="17" spans="2:3" ht="15" customHeight="1">
      <c r="B17" s="567" t="s">
        <v>204</v>
      </c>
      <c r="C17" s="567" t="s">
        <v>301</v>
      </c>
    </row>
    <row r="18" spans="2:3">
      <c r="B18" s="567" t="s">
        <v>392</v>
      </c>
      <c r="C18" s="567" t="s">
        <v>393</v>
      </c>
    </row>
    <row r="19" spans="2:3">
      <c r="B19" s="567" t="s">
        <v>302</v>
      </c>
      <c r="C19" s="567" t="s">
        <v>303</v>
      </c>
    </row>
    <row r="21" spans="2:3">
      <c r="B21" s="567" t="s">
        <v>225</v>
      </c>
      <c r="C21" s="567" t="s">
        <v>226</v>
      </c>
    </row>
    <row r="22" spans="2:3">
      <c r="B22" s="567" t="s">
        <v>205</v>
      </c>
      <c r="C22" s="567" t="s">
        <v>206</v>
      </c>
    </row>
    <row r="24" spans="2:3">
      <c r="B24" s="567" t="s">
        <v>342</v>
      </c>
    </row>
    <row r="25" spans="2:3">
      <c r="B25" s="567" t="s">
        <v>224</v>
      </c>
    </row>
    <row r="27" spans="2:3">
      <c r="B27" s="568" t="s">
        <v>173</v>
      </c>
    </row>
    <row r="28" spans="2:3">
      <c r="B28" s="568" t="s">
        <v>172</v>
      </c>
    </row>
    <row r="30" spans="2:3">
      <c r="B30" s="567" t="s">
        <v>219</v>
      </c>
    </row>
    <row r="31" spans="2:3">
      <c r="B31" s="567" t="s">
        <v>223</v>
      </c>
    </row>
    <row r="37" spans="2:20">
      <c r="B37" s="982" t="s">
        <v>255</v>
      </c>
      <c r="C37" s="982"/>
      <c r="D37" s="982"/>
      <c r="E37" s="982"/>
      <c r="F37" s="982"/>
      <c r="G37" s="982"/>
      <c r="H37" s="982"/>
      <c r="I37" s="982"/>
      <c r="J37" s="982"/>
      <c r="K37" s="982"/>
      <c r="L37" s="982"/>
      <c r="M37" s="982"/>
      <c r="N37" s="982"/>
      <c r="O37" s="982"/>
      <c r="P37" s="982"/>
      <c r="Q37" s="982"/>
      <c r="R37" s="982"/>
      <c r="S37" s="982"/>
      <c r="T37" s="982"/>
    </row>
    <row r="40" spans="2:20" ht="12.75" customHeight="1">
      <c r="B40" s="981" t="s">
        <v>250</v>
      </c>
      <c r="C40" s="981"/>
      <c r="D40" s="986" t="s">
        <v>256</v>
      </c>
      <c r="E40" s="986"/>
      <c r="F40" s="981" t="s">
        <v>251</v>
      </c>
      <c r="G40" s="981"/>
      <c r="H40" s="981"/>
      <c r="I40" s="368" t="s">
        <v>252</v>
      </c>
      <c r="J40" s="981" t="s">
        <v>253</v>
      </c>
      <c r="K40" s="981"/>
      <c r="L40" s="981"/>
      <c r="M40" s="981" t="s">
        <v>254</v>
      </c>
      <c r="N40" s="981"/>
      <c r="O40" s="981"/>
      <c r="P40" s="981"/>
    </row>
    <row r="41" spans="2:20">
      <c r="B41" s="981"/>
      <c r="C41" s="981"/>
      <c r="D41" s="986"/>
      <c r="E41" s="986"/>
      <c r="F41" s="569">
        <v>2008</v>
      </c>
      <c r="G41" s="570">
        <v>2009</v>
      </c>
      <c r="H41" s="570">
        <v>2010</v>
      </c>
      <c r="I41" s="570">
        <v>2011</v>
      </c>
      <c r="J41" s="570">
        <v>2012</v>
      </c>
      <c r="K41" s="570">
        <v>2013</v>
      </c>
      <c r="L41" s="570">
        <v>2014</v>
      </c>
      <c r="M41" s="570">
        <v>2011</v>
      </c>
      <c r="N41" s="570">
        <v>2012</v>
      </c>
      <c r="O41" s="570">
        <v>2013</v>
      </c>
      <c r="P41" s="570">
        <v>2014</v>
      </c>
    </row>
    <row r="42" spans="2:20">
      <c r="B42" s="984" t="s">
        <v>234</v>
      </c>
      <c r="C42" s="571" t="s">
        <v>235</v>
      </c>
      <c r="D42" s="987" t="s">
        <v>182</v>
      </c>
      <c r="E42" s="572" t="s">
        <v>183</v>
      </c>
      <c r="F42" s="987" t="s">
        <v>258</v>
      </c>
      <c r="G42" s="987"/>
      <c r="H42" s="987"/>
      <c r="I42" s="573" t="s">
        <v>259</v>
      </c>
      <c r="J42" s="988" t="s">
        <v>260</v>
      </c>
      <c r="K42" s="988"/>
      <c r="L42" s="988"/>
      <c r="M42" s="987" t="s">
        <v>261</v>
      </c>
      <c r="N42" s="987"/>
      <c r="O42" s="987"/>
      <c r="P42" s="987"/>
    </row>
    <row r="43" spans="2:20">
      <c r="B43" s="984"/>
      <c r="C43" s="574" t="s">
        <v>236</v>
      </c>
      <c r="D43" s="987"/>
      <c r="E43" s="572" t="s">
        <v>184</v>
      </c>
      <c r="G43" s="572"/>
      <c r="H43" s="572"/>
      <c r="I43" s="573"/>
      <c r="J43" s="572"/>
      <c r="K43" s="573"/>
      <c r="L43" s="572"/>
      <c r="M43" s="573"/>
      <c r="N43" s="572"/>
    </row>
    <row r="44" spans="2:20">
      <c r="B44" s="984"/>
      <c r="C44" s="571" t="s">
        <v>237</v>
      </c>
      <c r="D44" s="987"/>
      <c r="E44" s="572" t="s">
        <v>185</v>
      </c>
      <c r="F44" s="572"/>
      <c r="G44" s="573"/>
      <c r="H44" s="572"/>
      <c r="I44" s="573"/>
      <c r="J44" s="573"/>
      <c r="K44" s="573"/>
      <c r="L44" s="572"/>
      <c r="M44" s="572"/>
      <c r="N44" s="572"/>
    </row>
    <row r="45" spans="2:20">
      <c r="B45" s="984"/>
      <c r="C45" s="571" t="s">
        <v>238</v>
      </c>
      <c r="D45" s="987"/>
      <c r="E45" s="573" t="s">
        <v>186</v>
      </c>
      <c r="F45" s="573"/>
      <c r="G45" s="573"/>
      <c r="H45" s="573"/>
      <c r="I45" s="573"/>
      <c r="J45" s="573"/>
      <c r="K45" s="573"/>
      <c r="L45" s="573"/>
      <c r="M45" s="573"/>
      <c r="N45" s="573"/>
    </row>
    <row r="46" spans="2:20">
      <c r="B46" s="984"/>
      <c r="C46" s="571" t="s">
        <v>239</v>
      </c>
      <c r="D46" s="987"/>
      <c r="E46" s="573" t="s">
        <v>187</v>
      </c>
      <c r="F46" s="573"/>
      <c r="G46" s="573"/>
      <c r="H46" s="573"/>
      <c r="I46" s="573"/>
      <c r="J46" s="573"/>
      <c r="K46" s="573"/>
      <c r="L46" s="573"/>
      <c r="M46" s="573"/>
      <c r="N46" s="573"/>
    </row>
    <row r="47" spans="2:20">
      <c r="B47" s="984"/>
      <c r="C47" s="571" t="s">
        <v>240</v>
      </c>
      <c r="D47" s="987"/>
      <c r="E47" s="572" t="s">
        <v>188</v>
      </c>
      <c r="F47" s="573"/>
      <c r="G47" s="573"/>
      <c r="H47" s="573"/>
      <c r="I47" s="572"/>
      <c r="J47" s="572"/>
      <c r="K47" s="572"/>
      <c r="L47" s="572"/>
      <c r="M47" s="572"/>
      <c r="N47" s="572"/>
    </row>
    <row r="48" spans="2:20">
      <c r="B48" s="984"/>
      <c r="C48" s="571" t="s">
        <v>241</v>
      </c>
      <c r="D48" s="987"/>
      <c r="E48" s="573" t="s">
        <v>189</v>
      </c>
      <c r="F48" s="573"/>
      <c r="G48" s="573"/>
      <c r="H48" s="573"/>
      <c r="I48" s="573"/>
      <c r="J48" s="573"/>
      <c r="K48" s="573"/>
      <c r="L48" s="573"/>
      <c r="M48" s="573"/>
      <c r="N48" s="573"/>
    </row>
    <row r="49" spans="2:20">
      <c r="B49" s="984"/>
      <c r="C49" s="575" t="s">
        <v>242</v>
      </c>
      <c r="D49" s="987"/>
      <c r="E49" s="572" t="s">
        <v>257</v>
      </c>
      <c r="F49" s="573"/>
      <c r="G49" s="572"/>
      <c r="H49" s="572"/>
      <c r="I49" s="572"/>
      <c r="J49" s="572"/>
      <c r="K49" s="572"/>
      <c r="L49" s="572"/>
      <c r="M49" s="572"/>
      <c r="N49" s="572"/>
    </row>
    <row r="50" spans="2:20">
      <c r="B50" s="984"/>
      <c r="C50" s="571" t="s">
        <v>243</v>
      </c>
      <c r="D50" s="987"/>
      <c r="E50" s="573" t="s">
        <v>190</v>
      </c>
      <c r="F50" s="573"/>
      <c r="G50" s="573"/>
      <c r="H50" s="573"/>
      <c r="I50" s="573"/>
      <c r="J50" s="573"/>
      <c r="K50" s="573"/>
      <c r="L50" s="573"/>
      <c r="M50" s="573"/>
      <c r="N50" s="573"/>
    </row>
    <row r="51" spans="2:20">
      <c r="B51" s="984"/>
      <c r="C51" s="571" t="s">
        <v>408</v>
      </c>
      <c r="D51" s="987"/>
      <c r="E51" s="573" t="s">
        <v>409</v>
      </c>
      <c r="F51" s="573"/>
      <c r="G51" s="573"/>
      <c r="H51" s="573"/>
      <c r="I51" s="573"/>
      <c r="J51" s="573"/>
      <c r="K51" s="573"/>
      <c r="L51" s="573"/>
      <c r="M51" s="573"/>
      <c r="N51" s="573"/>
    </row>
    <row r="52" spans="2:20">
      <c r="B52" s="985" t="s">
        <v>244</v>
      </c>
      <c r="C52" s="576" t="s">
        <v>245</v>
      </c>
      <c r="D52" s="987" t="s">
        <v>191</v>
      </c>
      <c r="E52" s="573" t="s">
        <v>192</v>
      </c>
      <c r="F52" s="573"/>
      <c r="G52" s="573"/>
      <c r="H52" s="573"/>
      <c r="I52" s="573"/>
      <c r="J52" s="573"/>
      <c r="K52" s="573"/>
      <c r="L52" s="573"/>
      <c r="M52" s="573"/>
      <c r="N52" s="573"/>
    </row>
    <row r="53" spans="2:20">
      <c r="B53" s="985"/>
      <c r="C53" s="576" t="s">
        <v>246</v>
      </c>
      <c r="D53" s="987"/>
      <c r="E53" s="573" t="s">
        <v>193</v>
      </c>
      <c r="F53" s="573"/>
      <c r="G53" s="573"/>
      <c r="H53" s="573"/>
      <c r="I53" s="573"/>
      <c r="J53" s="573"/>
      <c r="K53" s="573"/>
      <c r="L53" s="573"/>
      <c r="M53" s="573"/>
      <c r="N53" s="573"/>
    </row>
    <row r="54" spans="2:20">
      <c r="B54" s="985"/>
      <c r="C54" s="576" t="s">
        <v>247</v>
      </c>
      <c r="D54" s="987"/>
      <c r="E54" s="573" t="s">
        <v>397</v>
      </c>
      <c r="F54" s="573"/>
      <c r="G54" s="573"/>
      <c r="H54" s="573"/>
      <c r="I54" s="573"/>
      <c r="J54" s="573"/>
      <c r="K54" s="572"/>
      <c r="L54" s="573"/>
      <c r="M54" s="573"/>
      <c r="N54" s="573"/>
    </row>
    <row r="55" spans="2:20">
      <c r="B55" s="985"/>
      <c r="C55" s="576" t="s">
        <v>398</v>
      </c>
      <c r="D55" s="987"/>
      <c r="E55" s="576" t="s">
        <v>400</v>
      </c>
      <c r="F55" s="573"/>
      <c r="G55" s="573"/>
      <c r="H55" s="573"/>
      <c r="I55" s="573"/>
      <c r="J55" s="573"/>
      <c r="K55" s="572"/>
      <c r="L55" s="573"/>
      <c r="M55" s="573"/>
      <c r="N55" s="573"/>
    </row>
    <row r="56" spans="2:20">
      <c r="B56" s="985"/>
      <c r="C56" s="576" t="s">
        <v>80</v>
      </c>
      <c r="D56" s="987"/>
      <c r="E56" s="573" t="s">
        <v>194</v>
      </c>
      <c r="F56" s="573"/>
      <c r="G56" s="572"/>
      <c r="H56" s="577"/>
      <c r="I56" s="577"/>
      <c r="J56" s="577"/>
      <c r="K56" s="577"/>
      <c r="L56" s="577"/>
      <c r="M56" s="577"/>
      <c r="N56" s="572"/>
    </row>
    <row r="57" spans="2:20">
      <c r="B57" s="985"/>
      <c r="C57" s="576" t="s">
        <v>248</v>
      </c>
      <c r="D57" s="987"/>
      <c r="E57" s="573" t="s">
        <v>195</v>
      </c>
      <c r="F57" s="573"/>
      <c r="G57" s="573"/>
      <c r="H57" s="573"/>
      <c r="I57" s="573"/>
      <c r="J57" s="577"/>
      <c r="K57" s="572"/>
      <c r="L57" s="573"/>
      <c r="M57" s="573"/>
      <c r="N57" s="573"/>
    </row>
    <row r="58" spans="2:20">
      <c r="B58" s="985"/>
      <c r="C58" s="576" t="s">
        <v>399</v>
      </c>
      <c r="D58" s="987"/>
      <c r="E58" s="573" t="s">
        <v>401</v>
      </c>
      <c r="F58" s="573"/>
      <c r="G58" s="573"/>
      <c r="H58" s="573"/>
      <c r="I58" s="573"/>
      <c r="J58" s="577"/>
      <c r="K58" s="572"/>
      <c r="L58" s="573"/>
      <c r="M58" s="573"/>
      <c r="N58" s="573"/>
    </row>
    <row r="59" spans="2:20">
      <c r="B59" s="985"/>
      <c r="C59" s="576" t="s">
        <v>249</v>
      </c>
      <c r="D59" s="987"/>
      <c r="E59" s="573" t="s">
        <v>196</v>
      </c>
      <c r="F59" s="573"/>
      <c r="G59" s="573"/>
      <c r="H59" s="573"/>
      <c r="I59" s="573"/>
      <c r="J59" s="573"/>
      <c r="K59" s="573"/>
      <c r="L59" s="577"/>
      <c r="M59" s="573"/>
      <c r="N59" s="573"/>
    </row>
    <row r="60" spans="2:20">
      <c r="B60" s="567" t="s">
        <v>344</v>
      </c>
      <c r="D60" s="567" t="s">
        <v>343</v>
      </c>
    </row>
    <row r="62" spans="2:20">
      <c r="B62" s="982" t="s">
        <v>263</v>
      </c>
      <c r="C62" s="982"/>
      <c r="D62" s="982"/>
      <c r="E62" s="982"/>
      <c r="F62" s="982"/>
      <c r="G62" s="982"/>
      <c r="H62" s="982"/>
      <c r="I62" s="982"/>
      <c r="J62" s="982"/>
      <c r="K62" s="982"/>
      <c r="L62" s="982"/>
      <c r="M62" s="982"/>
      <c r="N62" s="982"/>
      <c r="O62" s="982"/>
      <c r="P62" s="982"/>
      <c r="Q62" s="982"/>
      <c r="R62" s="982"/>
      <c r="S62" s="982"/>
      <c r="T62" s="982"/>
    </row>
    <row r="66" spans="2:22">
      <c r="B66" s="567" t="s">
        <v>394</v>
      </c>
    </row>
    <row r="67" spans="2:22">
      <c r="B67" s="567" t="s">
        <v>395</v>
      </c>
      <c r="M67" s="567" t="s">
        <v>359</v>
      </c>
      <c r="O67" s="567" t="s">
        <v>411</v>
      </c>
    </row>
    <row r="68" spans="2:22">
      <c r="D68" s="578"/>
      <c r="E68" s="579"/>
      <c r="F68" s="578"/>
      <c r="G68" s="579"/>
      <c r="H68" s="578"/>
      <c r="I68" s="579"/>
      <c r="J68" s="578"/>
      <c r="K68" s="579"/>
      <c r="L68" s="578"/>
      <c r="M68" s="579" t="s">
        <v>358</v>
      </c>
      <c r="N68" s="578"/>
      <c r="O68" s="579" t="s">
        <v>412</v>
      </c>
      <c r="P68" s="578"/>
      <c r="Q68" s="579"/>
      <c r="R68" s="578"/>
      <c r="S68" s="579"/>
      <c r="T68" s="578"/>
    </row>
    <row r="69" spans="2:22">
      <c r="C69" s="560">
        <v>2006</v>
      </c>
      <c r="D69" s="560"/>
      <c r="E69" s="560">
        <v>2007</v>
      </c>
      <c r="F69" s="560"/>
      <c r="G69" s="560">
        <v>2008</v>
      </c>
      <c r="H69" s="560"/>
      <c r="I69" s="560">
        <v>2009</v>
      </c>
      <c r="J69" s="560"/>
      <c r="K69" s="560">
        <v>2010</v>
      </c>
      <c r="L69" s="560"/>
      <c r="M69" s="560">
        <v>2011</v>
      </c>
      <c r="N69" s="560"/>
      <c r="O69" s="560">
        <v>2012</v>
      </c>
      <c r="P69" s="560"/>
      <c r="Q69" s="560">
        <v>2013</v>
      </c>
      <c r="R69" s="560"/>
      <c r="S69" s="560">
        <v>2014</v>
      </c>
      <c r="T69" s="560"/>
      <c r="U69" s="567">
        <v>2015</v>
      </c>
    </row>
    <row r="70" spans="2:22">
      <c r="B70" s="561" t="s">
        <v>127</v>
      </c>
      <c r="C70" s="562" t="s">
        <v>274</v>
      </c>
      <c r="D70" s="562" t="s">
        <v>150</v>
      </c>
      <c r="E70" s="562" t="s">
        <v>274</v>
      </c>
      <c r="F70" s="562" t="s">
        <v>150</v>
      </c>
      <c r="G70" s="562" t="s">
        <v>274</v>
      </c>
      <c r="H70" s="562" t="s">
        <v>150</v>
      </c>
      <c r="I70" s="562" t="s">
        <v>274</v>
      </c>
      <c r="J70" s="562" t="s">
        <v>150</v>
      </c>
      <c r="K70" s="562" t="s">
        <v>274</v>
      </c>
      <c r="L70" s="562" t="s">
        <v>150</v>
      </c>
      <c r="M70" s="562" t="s">
        <v>274</v>
      </c>
      <c r="N70" s="562" t="s">
        <v>150</v>
      </c>
      <c r="O70" s="562" t="s">
        <v>274</v>
      </c>
      <c r="P70" s="562" t="s">
        <v>150</v>
      </c>
      <c r="Q70" s="562" t="s">
        <v>274</v>
      </c>
      <c r="R70" s="562" t="s">
        <v>150</v>
      </c>
      <c r="S70" s="562" t="s">
        <v>274</v>
      </c>
      <c r="T70" s="562" t="s">
        <v>150</v>
      </c>
      <c r="U70" s="562" t="s">
        <v>274</v>
      </c>
      <c r="V70" s="369" t="s">
        <v>150</v>
      </c>
    </row>
    <row r="71" spans="2:22">
      <c r="B71" s="561" t="s">
        <v>264</v>
      </c>
      <c r="C71" s="562" t="s">
        <v>274</v>
      </c>
      <c r="D71" s="562" t="s">
        <v>167</v>
      </c>
      <c r="E71" s="562" t="s">
        <v>274</v>
      </c>
      <c r="F71" s="562" t="s">
        <v>167</v>
      </c>
      <c r="G71" s="562" t="s">
        <v>274</v>
      </c>
      <c r="H71" s="562" t="s">
        <v>167</v>
      </c>
      <c r="I71" s="562" t="s">
        <v>274</v>
      </c>
      <c r="J71" s="562" t="s">
        <v>167</v>
      </c>
      <c r="K71" s="562" t="s">
        <v>274</v>
      </c>
      <c r="L71" s="562" t="s">
        <v>167</v>
      </c>
      <c r="M71" s="562" t="s">
        <v>274</v>
      </c>
      <c r="N71" s="562" t="s">
        <v>167</v>
      </c>
      <c r="O71" s="562" t="s">
        <v>274</v>
      </c>
      <c r="P71" s="562" t="s">
        <v>167</v>
      </c>
      <c r="Q71" s="562" t="s">
        <v>274</v>
      </c>
      <c r="R71" s="562" t="s">
        <v>167</v>
      </c>
      <c r="S71" s="562" t="s">
        <v>274</v>
      </c>
      <c r="T71" s="562" t="s">
        <v>167</v>
      </c>
      <c r="U71" s="562" t="s">
        <v>274</v>
      </c>
      <c r="V71" s="369" t="s">
        <v>167</v>
      </c>
    </row>
    <row r="72" spans="2:22">
      <c r="B72" s="563" t="s">
        <v>128</v>
      </c>
      <c r="C72" s="579" t="s">
        <v>1</v>
      </c>
      <c r="D72" s="580"/>
      <c r="E72" s="581"/>
      <c r="F72" s="580"/>
      <c r="G72" s="581"/>
      <c r="H72" s="580"/>
      <c r="I72" s="581"/>
      <c r="J72" s="580"/>
      <c r="K72" s="581"/>
      <c r="L72" s="580"/>
      <c r="M72" s="581"/>
      <c r="N72" s="580"/>
      <c r="O72" s="581"/>
      <c r="P72" s="580"/>
      <c r="Q72" s="581"/>
      <c r="R72" s="580"/>
      <c r="S72" s="581"/>
      <c r="T72" s="580"/>
    </row>
    <row r="73" spans="2:22">
      <c r="B73" s="563" t="s">
        <v>2</v>
      </c>
      <c r="C73" s="579" t="s">
        <v>168</v>
      </c>
      <c r="D73" s="578"/>
      <c r="E73" s="579"/>
      <c r="F73" s="578"/>
      <c r="G73" s="579"/>
      <c r="H73" s="578"/>
      <c r="I73" s="579"/>
      <c r="J73" s="578"/>
      <c r="K73" s="579"/>
      <c r="L73" s="578"/>
      <c r="M73" s="579"/>
      <c r="N73" s="578"/>
      <c r="O73" s="579"/>
      <c r="P73" s="578"/>
      <c r="Q73" s="579"/>
      <c r="R73" s="578"/>
      <c r="S73" s="579"/>
      <c r="T73" s="578"/>
    </row>
    <row r="74" spans="2:22">
      <c r="B74" s="564" t="s">
        <v>3</v>
      </c>
      <c r="C74" s="579" t="s">
        <v>69</v>
      </c>
      <c r="D74" s="578"/>
      <c r="E74" s="579"/>
      <c r="F74" s="578"/>
      <c r="G74" s="579"/>
      <c r="H74" s="578"/>
      <c r="I74" s="579"/>
      <c r="J74" s="578"/>
      <c r="K74" s="579"/>
      <c r="L74" s="578"/>
      <c r="M74" s="579"/>
      <c r="N74" s="578"/>
      <c r="O74" s="579"/>
      <c r="P74" s="578"/>
      <c r="Q74" s="579"/>
      <c r="R74" s="578"/>
      <c r="S74" s="579"/>
      <c r="T74" s="578"/>
    </row>
    <row r="75" spans="2:22">
      <c r="B75" s="563" t="s">
        <v>5</v>
      </c>
      <c r="C75" s="579" t="s">
        <v>265</v>
      </c>
      <c r="D75" s="578"/>
      <c r="E75" s="579"/>
      <c r="F75" s="578"/>
      <c r="G75" s="579"/>
      <c r="H75" s="578"/>
      <c r="I75" s="579"/>
      <c r="J75" s="578"/>
      <c r="K75" s="579"/>
      <c r="L75" s="578"/>
      <c r="M75" s="579"/>
      <c r="N75" s="578"/>
      <c r="O75" s="579"/>
      <c r="P75" s="578"/>
      <c r="Q75" s="579"/>
      <c r="R75" s="578"/>
      <c r="S75" s="579"/>
      <c r="T75" s="578"/>
    </row>
    <row r="76" spans="2:22">
      <c r="B76" s="563" t="s">
        <v>7</v>
      </c>
      <c r="C76" s="582" t="s">
        <v>8</v>
      </c>
      <c r="D76" s="578"/>
      <c r="E76" s="579"/>
      <c r="F76" s="578"/>
      <c r="G76" s="579"/>
      <c r="H76" s="578"/>
      <c r="I76" s="579"/>
      <c r="J76" s="578"/>
      <c r="K76" s="579"/>
      <c r="L76" s="578"/>
      <c r="M76" s="579"/>
      <c r="N76" s="578"/>
      <c r="O76" s="579"/>
      <c r="P76" s="578"/>
      <c r="Q76" s="579"/>
      <c r="R76" s="578"/>
      <c r="S76" s="579"/>
      <c r="T76" s="578"/>
    </row>
    <row r="77" spans="2:22">
      <c r="B77" s="563" t="s">
        <v>9</v>
      </c>
      <c r="C77" s="582" t="s">
        <v>10</v>
      </c>
      <c r="D77" s="580"/>
      <c r="E77" s="581"/>
      <c r="F77" s="580"/>
      <c r="G77" s="581"/>
      <c r="H77" s="580"/>
      <c r="I77" s="581"/>
      <c r="J77" s="580"/>
      <c r="K77" s="581"/>
      <c r="L77" s="580"/>
      <c r="M77" s="581"/>
      <c r="N77" s="580"/>
      <c r="O77" s="581"/>
      <c r="P77" s="580"/>
      <c r="Q77" s="581"/>
      <c r="R77" s="580"/>
      <c r="S77" s="581"/>
      <c r="T77" s="580"/>
    </row>
    <row r="78" spans="2:22">
      <c r="B78" s="563" t="s">
        <v>12</v>
      </c>
      <c r="C78" s="582" t="s">
        <v>13</v>
      </c>
      <c r="D78" s="580"/>
      <c r="E78" s="579"/>
      <c r="F78" s="580"/>
      <c r="G78" s="579"/>
      <c r="H78" s="580"/>
      <c r="I78" s="579"/>
      <c r="J78" s="580"/>
      <c r="K78" s="579"/>
      <c r="L78" s="580"/>
      <c r="M78" s="579"/>
      <c r="N78" s="580"/>
      <c r="O78" s="579"/>
      <c r="P78" s="580"/>
      <c r="Q78" s="579"/>
      <c r="R78" s="580"/>
      <c r="S78" s="579"/>
      <c r="T78" s="580"/>
    </row>
    <row r="79" spans="2:22">
      <c r="B79" s="563" t="s">
        <v>14</v>
      </c>
      <c r="C79" s="582" t="s">
        <v>15</v>
      </c>
      <c r="D79" s="580"/>
      <c r="E79" s="579"/>
      <c r="F79" s="580"/>
      <c r="G79" s="579"/>
      <c r="H79" s="580"/>
      <c r="I79" s="579"/>
      <c r="J79" s="580"/>
      <c r="K79" s="579"/>
      <c r="L79" s="580"/>
      <c r="M79" s="579"/>
      <c r="N79" s="580"/>
      <c r="O79" s="579"/>
      <c r="P79" s="580"/>
      <c r="Q79" s="579"/>
      <c r="R79" s="580"/>
      <c r="S79" s="579"/>
      <c r="T79" s="580"/>
    </row>
    <row r="80" spans="2:22">
      <c r="B80" s="563" t="s">
        <v>17</v>
      </c>
      <c r="C80" s="582" t="s">
        <v>18</v>
      </c>
      <c r="D80" s="580"/>
      <c r="E80" s="579"/>
      <c r="F80" s="580"/>
      <c r="G80" s="579"/>
      <c r="H80" s="580"/>
      <c r="I80" s="579"/>
      <c r="J80" s="580"/>
      <c r="K80" s="579"/>
      <c r="L80" s="580"/>
      <c r="M80" s="579"/>
      <c r="N80" s="580"/>
      <c r="O80" s="579"/>
      <c r="P80" s="580"/>
      <c r="Q80" s="579"/>
      <c r="R80" s="580"/>
      <c r="S80" s="579"/>
      <c r="T80" s="580"/>
    </row>
    <row r="81" spans="2:20">
      <c r="B81" s="563" t="s">
        <v>19</v>
      </c>
      <c r="C81" s="582" t="s">
        <v>20</v>
      </c>
      <c r="D81" s="580"/>
      <c r="E81" s="579"/>
      <c r="F81" s="580"/>
      <c r="G81" s="579"/>
      <c r="H81" s="580"/>
      <c r="I81" s="579"/>
      <c r="J81" s="580"/>
      <c r="K81" s="579"/>
      <c r="L81" s="580"/>
      <c r="M81" s="579"/>
      <c r="N81" s="580"/>
      <c r="O81" s="579"/>
      <c r="P81" s="580"/>
      <c r="Q81" s="579"/>
      <c r="R81" s="580"/>
      <c r="S81" s="579"/>
      <c r="T81" s="580"/>
    </row>
    <row r="82" spans="2:20">
      <c r="B82" s="563" t="s">
        <v>21</v>
      </c>
      <c r="C82" s="582" t="s">
        <v>22</v>
      </c>
      <c r="D82" s="580"/>
      <c r="E82" s="581"/>
      <c r="F82" s="580"/>
      <c r="G82" s="581"/>
      <c r="H82" s="580"/>
      <c r="I82" s="581"/>
      <c r="J82" s="580"/>
      <c r="K82" s="581"/>
      <c r="L82" s="580"/>
      <c r="M82" s="581"/>
      <c r="N82" s="580"/>
      <c r="O82" s="581"/>
      <c r="P82" s="580"/>
      <c r="Q82" s="581"/>
      <c r="R82" s="580"/>
      <c r="S82" s="581"/>
      <c r="T82" s="580"/>
    </row>
    <row r="83" spans="2:20">
      <c r="B83" s="563" t="s">
        <v>23</v>
      </c>
      <c r="C83" s="582" t="s">
        <v>24</v>
      </c>
      <c r="D83" s="580"/>
      <c r="E83" s="579"/>
      <c r="F83" s="580"/>
      <c r="G83" s="579"/>
      <c r="H83" s="580"/>
      <c r="I83" s="579"/>
      <c r="J83" s="580"/>
      <c r="K83" s="579"/>
      <c r="L83" s="580"/>
      <c r="M83" s="579"/>
      <c r="N83" s="580"/>
      <c r="O83" s="579"/>
      <c r="P83" s="580"/>
      <c r="Q83" s="579"/>
      <c r="R83" s="580"/>
      <c r="S83" s="579"/>
      <c r="T83" s="580"/>
    </row>
    <row r="84" spans="2:20">
      <c r="B84" s="563" t="s">
        <v>25</v>
      </c>
      <c r="C84" s="582" t="s">
        <v>26</v>
      </c>
      <c r="D84" s="580"/>
      <c r="E84" s="579"/>
      <c r="F84" s="580"/>
      <c r="G84" s="579"/>
      <c r="H84" s="580"/>
      <c r="I84" s="579"/>
      <c r="J84" s="580"/>
      <c r="K84" s="579"/>
      <c r="L84" s="580"/>
      <c r="M84" s="579"/>
      <c r="N84" s="580"/>
      <c r="O84" s="579"/>
      <c r="P84" s="580"/>
      <c r="Q84" s="579"/>
      <c r="R84" s="580"/>
      <c r="S84" s="579"/>
      <c r="T84" s="580"/>
    </row>
    <row r="85" spans="2:20">
      <c r="B85" s="563" t="s">
        <v>27</v>
      </c>
      <c r="C85" s="582" t="s">
        <v>28</v>
      </c>
      <c r="D85" s="580"/>
      <c r="E85" s="579"/>
      <c r="F85" s="580"/>
      <c r="G85" s="579"/>
      <c r="H85" s="580"/>
      <c r="I85" s="579"/>
      <c r="J85" s="580"/>
      <c r="K85" s="579"/>
      <c r="L85" s="580"/>
      <c r="M85" s="579"/>
      <c r="N85" s="580"/>
      <c r="O85" s="579"/>
      <c r="P85" s="580"/>
      <c r="Q85" s="579"/>
      <c r="R85" s="580"/>
      <c r="S85" s="579"/>
      <c r="T85" s="580"/>
    </row>
    <row r="86" spans="2:20">
      <c r="B86" s="563" t="s">
        <v>29</v>
      </c>
      <c r="C86" s="582" t="s">
        <v>30</v>
      </c>
      <c r="D86" s="580"/>
      <c r="E86" s="579"/>
      <c r="F86" s="580"/>
      <c r="G86" s="579"/>
      <c r="H86" s="580"/>
      <c r="I86" s="579"/>
      <c r="J86" s="580"/>
      <c r="K86" s="579"/>
      <c r="L86" s="580"/>
      <c r="M86" s="579"/>
      <c r="N86" s="580"/>
      <c r="O86" s="579"/>
      <c r="P86" s="580"/>
      <c r="Q86" s="579"/>
      <c r="R86" s="580"/>
      <c r="S86" s="579"/>
      <c r="T86" s="580"/>
    </row>
    <row r="87" spans="2:20">
      <c r="B87" s="563" t="s">
        <v>31</v>
      </c>
      <c r="C87" s="582" t="s">
        <v>176</v>
      </c>
      <c r="D87" s="580"/>
      <c r="E87" s="579"/>
      <c r="F87" s="580"/>
      <c r="G87" s="579"/>
      <c r="H87" s="580"/>
      <c r="I87" s="579"/>
      <c r="J87" s="580"/>
      <c r="K87" s="579"/>
      <c r="L87" s="580"/>
      <c r="M87" s="579"/>
      <c r="N87" s="580"/>
      <c r="O87" s="579"/>
      <c r="P87" s="580"/>
      <c r="Q87" s="579"/>
      <c r="R87" s="580"/>
      <c r="S87" s="579"/>
      <c r="T87" s="580"/>
    </row>
    <row r="88" spans="2:20">
      <c r="B88" s="563" t="s">
        <v>32</v>
      </c>
      <c r="C88" s="568" t="s">
        <v>33</v>
      </c>
      <c r="D88" s="580"/>
      <c r="E88" s="579"/>
      <c r="F88" s="580"/>
      <c r="G88" s="579"/>
      <c r="H88" s="580"/>
      <c r="I88" s="579"/>
      <c r="J88" s="580"/>
      <c r="K88" s="579"/>
      <c r="L88" s="580"/>
      <c r="M88" s="579"/>
      <c r="N88" s="580"/>
      <c r="O88" s="579"/>
      <c r="P88" s="580"/>
      <c r="Q88" s="579"/>
      <c r="R88" s="580"/>
      <c r="S88" s="579"/>
      <c r="T88" s="580"/>
    </row>
    <row r="89" spans="2:20">
      <c r="B89" s="563" t="s">
        <v>34</v>
      </c>
      <c r="C89" s="568" t="s">
        <v>35</v>
      </c>
      <c r="D89" s="580"/>
      <c r="E89" s="581"/>
      <c r="F89" s="580"/>
      <c r="G89" s="581"/>
      <c r="H89" s="580"/>
      <c r="I89" s="581"/>
      <c r="J89" s="580"/>
      <c r="K89" s="581"/>
      <c r="L89" s="580"/>
      <c r="M89" s="581"/>
      <c r="N89" s="580"/>
      <c r="O89" s="581"/>
      <c r="P89" s="580"/>
      <c r="Q89" s="581"/>
      <c r="R89" s="580"/>
      <c r="S89" s="581"/>
      <c r="T89" s="580"/>
    </row>
    <row r="90" spans="2:20">
      <c r="B90" s="563" t="s">
        <v>37</v>
      </c>
      <c r="C90" s="568" t="s">
        <v>38</v>
      </c>
      <c r="D90" s="580"/>
      <c r="E90" s="579"/>
      <c r="F90" s="580"/>
      <c r="G90" s="579"/>
      <c r="H90" s="580"/>
      <c r="I90" s="579"/>
      <c r="J90" s="580"/>
      <c r="K90" s="579"/>
      <c r="L90" s="580"/>
      <c r="M90" s="579"/>
      <c r="N90" s="580"/>
      <c r="O90" s="579"/>
      <c r="P90" s="580"/>
      <c r="Q90" s="579"/>
      <c r="R90" s="580"/>
      <c r="S90" s="579"/>
      <c r="T90" s="580"/>
    </row>
    <row r="91" spans="2:20">
      <c r="B91" s="563" t="s">
        <v>39</v>
      </c>
      <c r="C91" s="568" t="s">
        <v>169</v>
      </c>
      <c r="D91" s="580"/>
      <c r="E91" s="579"/>
      <c r="F91" s="580"/>
      <c r="G91" s="579"/>
      <c r="H91" s="580"/>
      <c r="I91" s="579"/>
      <c r="J91" s="580"/>
      <c r="K91" s="579"/>
      <c r="L91" s="580"/>
      <c r="M91" s="579"/>
      <c r="N91" s="580"/>
      <c r="O91" s="579"/>
      <c r="P91" s="580"/>
      <c r="Q91" s="579"/>
      <c r="R91" s="580"/>
      <c r="S91" s="579"/>
      <c r="T91" s="580"/>
    </row>
    <row r="92" spans="2:20">
      <c r="B92" s="563" t="s">
        <v>40</v>
      </c>
      <c r="C92" s="568" t="s">
        <v>41</v>
      </c>
      <c r="D92" s="580"/>
      <c r="E92" s="579"/>
      <c r="F92" s="580"/>
      <c r="G92" s="579"/>
      <c r="H92" s="580"/>
      <c r="I92" s="579"/>
      <c r="J92" s="580"/>
      <c r="K92" s="579"/>
      <c r="L92" s="580"/>
      <c r="M92" s="579"/>
      <c r="N92" s="580"/>
      <c r="O92" s="579"/>
      <c r="P92" s="580"/>
      <c r="Q92" s="579"/>
      <c r="R92" s="580"/>
      <c r="S92" s="579"/>
      <c r="T92" s="580"/>
    </row>
    <row r="93" spans="2:20">
      <c r="B93" s="563" t="s">
        <v>42</v>
      </c>
      <c r="C93" s="568" t="s">
        <v>43</v>
      </c>
      <c r="D93" s="580"/>
      <c r="E93" s="579"/>
      <c r="F93" s="580"/>
      <c r="G93" s="579"/>
      <c r="H93" s="580"/>
      <c r="I93" s="579"/>
      <c r="J93" s="580"/>
      <c r="K93" s="579"/>
      <c r="L93" s="580"/>
      <c r="M93" s="579"/>
      <c r="N93" s="580"/>
      <c r="O93" s="579"/>
      <c r="P93" s="580"/>
      <c r="Q93" s="579"/>
      <c r="R93" s="580"/>
      <c r="S93" s="579"/>
      <c r="T93" s="580"/>
    </row>
    <row r="94" spans="2:20">
      <c r="B94" s="563" t="s">
        <v>45</v>
      </c>
      <c r="C94" s="568" t="s">
        <v>46</v>
      </c>
      <c r="D94" s="580"/>
      <c r="E94" s="581"/>
      <c r="F94" s="580"/>
      <c r="G94" s="581"/>
      <c r="H94" s="580"/>
      <c r="I94" s="581"/>
      <c r="J94" s="580"/>
      <c r="K94" s="581"/>
      <c r="L94" s="580"/>
      <c r="M94" s="581"/>
      <c r="N94" s="580"/>
      <c r="O94" s="581"/>
      <c r="P94" s="580"/>
      <c r="Q94" s="581"/>
      <c r="R94" s="580"/>
      <c r="S94" s="581"/>
      <c r="T94" s="580"/>
    </row>
    <row r="95" spans="2:20">
      <c r="B95" s="563" t="s">
        <v>47</v>
      </c>
      <c r="C95" s="568" t="s">
        <v>48</v>
      </c>
      <c r="D95" s="580"/>
      <c r="E95" s="581"/>
      <c r="F95" s="580"/>
      <c r="G95" s="581"/>
      <c r="H95" s="580"/>
      <c r="I95" s="581"/>
      <c r="J95" s="580"/>
      <c r="K95" s="581"/>
      <c r="L95" s="580"/>
      <c r="M95" s="581"/>
      <c r="N95" s="580"/>
      <c r="O95" s="581"/>
      <c r="P95" s="580"/>
      <c r="Q95" s="581"/>
      <c r="R95" s="580"/>
      <c r="S95" s="581"/>
      <c r="T95" s="580"/>
    </row>
    <row r="96" spans="2:20">
      <c r="B96" s="563" t="s">
        <v>50</v>
      </c>
      <c r="C96" s="568" t="s">
        <v>170</v>
      </c>
      <c r="D96" s="580"/>
      <c r="E96" s="581"/>
      <c r="F96" s="580"/>
      <c r="G96" s="581"/>
      <c r="H96" s="580"/>
      <c r="I96" s="581"/>
      <c r="J96" s="580"/>
      <c r="K96" s="581"/>
      <c r="L96" s="580"/>
      <c r="M96" s="581"/>
      <c r="N96" s="580"/>
      <c r="O96" s="581"/>
      <c r="P96" s="580"/>
      <c r="Q96" s="581"/>
      <c r="R96" s="580"/>
      <c r="S96" s="581"/>
      <c r="T96" s="580"/>
    </row>
    <row r="97" spans="2:20">
      <c r="B97" s="563" t="s">
        <v>51</v>
      </c>
      <c r="C97" s="568" t="s">
        <v>52</v>
      </c>
      <c r="D97" s="578"/>
      <c r="E97" s="579"/>
      <c r="F97" s="578"/>
      <c r="G97" s="579"/>
      <c r="H97" s="578"/>
      <c r="I97" s="579"/>
      <c r="J97" s="578"/>
      <c r="K97" s="579"/>
      <c r="L97" s="578"/>
      <c r="M97" s="579"/>
      <c r="N97" s="578"/>
      <c r="O97" s="579"/>
      <c r="P97" s="578"/>
      <c r="Q97" s="579"/>
      <c r="R97" s="578"/>
      <c r="S97" s="579"/>
      <c r="T97" s="578"/>
    </row>
    <row r="98" spans="2:20">
      <c r="B98" s="563" t="s">
        <v>53</v>
      </c>
      <c r="C98" s="568" t="s">
        <v>54</v>
      </c>
      <c r="D98" s="578"/>
      <c r="E98" s="579"/>
      <c r="F98" s="578"/>
      <c r="G98" s="579"/>
      <c r="H98" s="578"/>
      <c r="I98" s="579"/>
      <c r="J98" s="578"/>
      <c r="K98" s="579"/>
      <c r="L98" s="578"/>
      <c r="M98" s="579"/>
      <c r="N98" s="578"/>
      <c r="O98" s="579"/>
      <c r="P98" s="578"/>
      <c r="Q98" s="579"/>
      <c r="R98" s="578"/>
      <c r="S98" s="579"/>
      <c r="T98" s="578"/>
    </row>
    <row r="99" spans="2:20">
      <c r="B99" s="563" t="s">
        <v>55</v>
      </c>
      <c r="C99" s="568" t="s">
        <v>56</v>
      </c>
      <c r="D99" s="578"/>
      <c r="E99" s="579"/>
      <c r="F99" s="578"/>
      <c r="G99" s="579"/>
      <c r="H99" s="578"/>
      <c r="I99" s="579"/>
      <c r="J99" s="578"/>
      <c r="K99" s="579"/>
      <c r="L99" s="578"/>
      <c r="M99" s="579"/>
      <c r="N99" s="578"/>
      <c r="O99" s="579"/>
      <c r="P99" s="578"/>
      <c r="Q99" s="579"/>
      <c r="R99" s="578"/>
      <c r="S99" s="579"/>
      <c r="T99" s="578"/>
    </row>
    <row r="100" spans="2:20">
      <c r="B100" s="563" t="s">
        <v>57</v>
      </c>
      <c r="C100" s="568" t="s">
        <v>58</v>
      </c>
      <c r="D100" s="578"/>
      <c r="E100" s="579"/>
      <c r="F100" s="578"/>
      <c r="G100" s="579"/>
      <c r="H100" s="578"/>
      <c r="I100" s="579"/>
      <c r="J100" s="578"/>
      <c r="K100" s="579"/>
      <c r="L100" s="578"/>
      <c r="M100" s="579"/>
      <c r="N100" s="578"/>
      <c r="O100" s="579"/>
      <c r="P100" s="578"/>
      <c r="Q100" s="579"/>
      <c r="R100" s="578"/>
      <c r="S100" s="579"/>
      <c r="T100" s="578"/>
    </row>
    <row r="101" spans="2:20">
      <c r="B101" s="563" t="s">
        <v>59</v>
      </c>
      <c r="C101" s="568" t="s">
        <v>60</v>
      </c>
      <c r="D101" s="578"/>
      <c r="E101" s="579"/>
      <c r="F101" s="578"/>
      <c r="G101" s="579"/>
      <c r="H101" s="578"/>
      <c r="I101" s="579"/>
      <c r="J101" s="578"/>
      <c r="K101" s="579"/>
      <c r="L101" s="578"/>
      <c r="M101" s="579"/>
      <c r="N101" s="578"/>
      <c r="O101" s="579"/>
      <c r="P101" s="578"/>
      <c r="Q101" s="579"/>
      <c r="R101" s="578"/>
      <c r="S101" s="579"/>
      <c r="T101" s="578"/>
    </row>
    <row r="102" spans="2:20">
      <c r="B102" s="563" t="s">
        <v>53</v>
      </c>
      <c r="C102" s="568" t="s">
        <v>54</v>
      </c>
      <c r="D102" s="578"/>
      <c r="E102" s="579"/>
      <c r="F102" s="578"/>
      <c r="G102" s="579"/>
      <c r="H102" s="578"/>
      <c r="I102" s="579"/>
      <c r="J102" s="578"/>
      <c r="K102" s="579"/>
      <c r="L102" s="578"/>
      <c r="M102" s="579"/>
      <c r="N102" s="578"/>
      <c r="O102" s="579"/>
      <c r="P102" s="578"/>
      <c r="Q102" s="579"/>
      <c r="R102" s="578"/>
      <c r="S102" s="579"/>
      <c r="T102" s="578"/>
    </row>
    <row r="103" spans="2:20">
      <c r="B103" s="563" t="s">
        <v>266</v>
      </c>
      <c r="C103" s="568" t="s">
        <v>61</v>
      </c>
      <c r="D103" s="578"/>
      <c r="E103" s="579"/>
      <c r="F103" s="578"/>
      <c r="G103" s="579"/>
      <c r="H103" s="578"/>
      <c r="I103" s="579"/>
      <c r="J103" s="578"/>
      <c r="K103" s="579"/>
      <c r="L103" s="578"/>
      <c r="M103" s="579"/>
      <c r="N103" s="578"/>
      <c r="O103" s="579"/>
      <c r="P103" s="578"/>
      <c r="Q103" s="579"/>
      <c r="R103" s="578"/>
      <c r="S103" s="579"/>
      <c r="T103" s="578"/>
    </row>
    <row r="104" spans="2:20">
      <c r="B104" s="563" t="s">
        <v>62</v>
      </c>
      <c r="C104" s="568" t="s">
        <v>361</v>
      </c>
      <c r="D104" s="578"/>
      <c r="E104" s="579"/>
      <c r="F104" s="578"/>
      <c r="G104" s="579"/>
      <c r="H104" s="578"/>
      <c r="I104" s="579"/>
      <c r="J104" s="578"/>
      <c r="K104" s="579"/>
      <c r="L104" s="578"/>
      <c r="M104" s="579"/>
      <c r="N104" s="578"/>
      <c r="O104" s="579"/>
      <c r="P104" s="578"/>
      <c r="Q104" s="579"/>
      <c r="R104" s="578"/>
      <c r="S104" s="579"/>
      <c r="T104" s="578"/>
    </row>
    <row r="105" spans="2:20">
      <c r="B105" s="563" t="s">
        <v>126</v>
      </c>
      <c r="C105" s="568" t="s">
        <v>171</v>
      </c>
      <c r="D105" s="578"/>
      <c r="E105" s="579"/>
      <c r="F105" s="578"/>
      <c r="G105" s="579"/>
      <c r="H105" s="578"/>
      <c r="I105" s="579"/>
      <c r="J105" s="578"/>
      <c r="K105" s="579"/>
      <c r="L105" s="578"/>
      <c r="M105" s="579"/>
      <c r="N105" s="578"/>
      <c r="O105" s="579"/>
      <c r="P105" s="578"/>
      <c r="Q105" s="579"/>
      <c r="R105" s="578"/>
      <c r="S105" s="579"/>
      <c r="T105" s="578"/>
    </row>
    <row r="106" spans="2:20">
      <c r="B106" s="565" t="s">
        <v>63</v>
      </c>
      <c r="C106" s="568" t="s">
        <v>362</v>
      </c>
      <c r="D106" s="578"/>
      <c r="E106" s="579"/>
      <c r="F106" s="578"/>
      <c r="G106" s="579"/>
      <c r="H106" s="578"/>
      <c r="I106" s="579"/>
      <c r="J106" s="578"/>
      <c r="K106" s="579"/>
      <c r="L106" s="578"/>
      <c r="M106" s="579"/>
      <c r="N106" s="578"/>
      <c r="O106" s="579"/>
      <c r="P106" s="578"/>
      <c r="Q106" s="579"/>
      <c r="R106" s="578"/>
      <c r="S106" s="579"/>
      <c r="T106" s="578"/>
    </row>
    <row r="107" spans="2:20">
      <c r="B107" s="565" t="s">
        <v>64</v>
      </c>
      <c r="C107" s="568" t="s">
        <v>65</v>
      </c>
      <c r="D107" s="578"/>
      <c r="E107" s="579"/>
      <c r="F107" s="578"/>
      <c r="G107" s="579"/>
      <c r="H107" s="578"/>
      <c r="I107" s="579"/>
      <c r="J107" s="578"/>
      <c r="K107" s="579"/>
      <c r="L107" s="578"/>
      <c r="M107" s="579"/>
      <c r="N107" s="578"/>
      <c r="O107" s="579"/>
      <c r="P107" s="578"/>
      <c r="Q107" s="579"/>
      <c r="R107" s="578"/>
      <c r="S107" s="579"/>
      <c r="T107" s="578"/>
    </row>
    <row r="108" spans="2:20">
      <c r="B108" s="565" t="s">
        <v>66</v>
      </c>
      <c r="C108" s="568" t="s">
        <v>67</v>
      </c>
      <c r="D108" s="578"/>
      <c r="E108" s="579"/>
      <c r="F108" s="578"/>
      <c r="G108" s="579"/>
      <c r="H108" s="578"/>
      <c r="I108" s="579"/>
      <c r="J108" s="578"/>
      <c r="K108" s="579"/>
      <c r="L108" s="578"/>
      <c r="M108" s="579"/>
      <c r="N108" s="578"/>
      <c r="O108" s="579"/>
      <c r="P108" s="578"/>
      <c r="Q108" s="579"/>
      <c r="R108" s="578"/>
      <c r="S108" s="579"/>
      <c r="T108" s="578"/>
    </row>
    <row r="109" spans="2:20">
      <c r="B109" s="565" t="s">
        <v>68</v>
      </c>
      <c r="C109" s="568" t="s">
        <v>69</v>
      </c>
      <c r="D109" s="578"/>
      <c r="E109" s="579"/>
      <c r="F109" s="578"/>
      <c r="G109" s="579"/>
      <c r="H109" s="578"/>
      <c r="I109" s="579"/>
      <c r="J109" s="578"/>
      <c r="K109" s="579"/>
      <c r="L109" s="578"/>
      <c r="M109" s="579"/>
      <c r="N109" s="578"/>
      <c r="O109" s="579"/>
      <c r="P109" s="578"/>
      <c r="Q109" s="579"/>
      <c r="R109" s="578"/>
      <c r="S109" s="579"/>
      <c r="T109" s="578"/>
    </row>
    <row r="110" spans="2:20">
      <c r="B110" s="565" t="s">
        <v>70</v>
      </c>
      <c r="C110" s="568" t="s">
        <v>71</v>
      </c>
      <c r="D110" s="578"/>
      <c r="E110" s="579"/>
      <c r="F110" s="578"/>
      <c r="G110" s="579"/>
      <c r="H110" s="578"/>
      <c r="I110" s="579"/>
      <c r="J110" s="578"/>
      <c r="K110" s="579"/>
      <c r="L110" s="578"/>
      <c r="M110" s="579"/>
      <c r="N110" s="578"/>
      <c r="O110" s="579"/>
      <c r="P110" s="578"/>
      <c r="Q110" s="579"/>
      <c r="R110" s="578"/>
      <c r="S110" s="579"/>
      <c r="T110" s="578"/>
    </row>
    <row r="111" spans="2:20">
      <c r="B111" s="565" t="s">
        <v>72</v>
      </c>
      <c r="C111" s="568" t="s">
        <v>73</v>
      </c>
      <c r="D111" s="578"/>
      <c r="E111" s="579"/>
      <c r="F111" s="578"/>
      <c r="G111" s="579"/>
      <c r="H111" s="578"/>
      <c r="I111" s="579"/>
      <c r="J111" s="578"/>
      <c r="K111" s="579"/>
      <c r="L111" s="578"/>
      <c r="M111" s="579"/>
      <c r="N111" s="578"/>
      <c r="O111" s="579"/>
      <c r="P111" s="578"/>
      <c r="Q111" s="579"/>
      <c r="R111" s="578"/>
      <c r="S111" s="579"/>
      <c r="T111" s="578"/>
    </row>
    <row r="112" spans="2:20">
      <c r="B112" s="565" t="s">
        <v>129</v>
      </c>
      <c r="C112" s="568" t="s">
        <v>180</v>
      </c>
      <c r="D112" s="580"/>
      <c r="E112" s="581"/>
      <c r="F112" s="580"/>
      <c r="G112" s="581"/>
      <c r="H112" s="580"/>
      <c r="I112" s="581"/>
      <c r="J112" s="580"/>
      <c r="K112" s="581"/>
      <c r="L112" s="580"/>
      <c r="M112" s="581"/>
      <c r="N112" s="580"/>
      <c r="O112" s="581"/>
      <c r="P112" s="580"/>
      <c r="Q112" s="581"/>
      <c r="R112" s="580"/>
      <c r="S112" s="581"/>
      <c r="T112" s="580"/>
    </row>
    <row r="113" spans="2:20">
      <c r="B113" s="565" t="s">
        <v>75</v>
      </c>
      <c r="C113" s="568" t="s">
        <v>76</v>
      </c>
      <c r="D113" s="578"/>
      <c r="E113" s="579"/>
      <c r="F113" s="578"/>
      <c r="G113" s="579"/>
      <c r="H113" s="578"/>
      <c r="I113" s="579"/>
      <c r="J113" s="578"/>
      <c r="K113" s="579"/>
      <c r="L113" s="578"/>
      <c r="M113" s="579"/>
      <c r="N113" s="578"/>
      <c r="O113" s="579"/>
      <c r="P113" s="578"/>
      <c r="Q113" s="579"/>
      <c r="R113" s="578"/>
      <c r="S113" s="579"/>
      <c r="T113" s="578"/>
    </row>
    <row r="114" spans="2:20">
      <c r="B114" s="565" t="s">
        <v>77</v>
      </c>
      <c r="C114" s="568" t="s">
        <v>78</v>
      </c>
      <c r="D114" s="578"/>
      <c r="E114" s="579"/>
      <c r="F114" s="578"/>
      <c r="G114" s="579"/>
      <c r="H114" s="578"/>
      <c r="I114" s="579"/>
      <c r="J114" s="578"/>
      <c r="K114" s="579"/>
      <c r="L114" s="578"/>
      <c r="M114" s="579"/>
      <c r="N114" s="578"/>
      <c r="O114" s="579"/>
      <c r="P114" s="578"/>
      <c r="Q114" s="579"/>
      <c r="R114" s="578"/>
      <c r="S114" s="579"/>
      <c r="T114" s="578"/>
    </row>
    <row r="115" spans="2:20">
      <c r="B115" s="565" t="s">
        <v>79</v>
      </c>
      <c r="C115" s="568" t="s">
        <v>151</v>
      </c>
      <c r="D115" s="578"/>
      <c r="E115" s="579"/>
      <c r="F115" s="578"/>
      <c r="G115" s="579"/>
      <c r="H115" s="578"/>
      <c r="I115" s="579"/>
      <c r="J115" s="578"/>
      <c r="K115" s="579"/>
      <c r="L115" s="578"/>
      <c r="M115" s="579"/>
      <c r="N115" s="578"/>
      <c r="O115" s="579"/>
      <c r="P115" s="578"/>
      <c r="Q115" s="579"/>
      <c r="R115" s="578"/>
      <c r="S115" s="579"/>
      <c r="T115" s="578"/>
    </row>
    <row r="116" spans="2:20">
      <c r="B116" s="565" t="s">
        <v>80</v>
      </c>
      <c r="C116" s="568" t="s">
        <v>81</v>
      </c>
      <c r="D116" s="578"/>
      <c r="E116" s="579"/>
      <c r="F116" s="578"/>
      <c r="G116" s="579"/>
      <c r="H116" s="578"/>
      <c r="I116" s="579"/>
      <c r="J116" s="578"/>
      <c r="K116" s="579"/>
      <c r="L116" s="578"/>
      <c r="M116" s="579"/>
      <c r="N116" s="578"/>
      <c r="O116" s="579"/>
      <c r="P116" s="578"/>
      <c r="Q116" s="579"/>
      <c r="R116" s="578"/>
      <c r="S116" s="579"/>
      <c r="T116" s="578"/>
    </row>
    <row r="117" spans="2:20">
      <c r="B117" s="565" t="s">
        <v>82</v>
      </c>
      <c r="C117" s="568" t="s">
        <v>83</v>
      </c>
      <c r="D117" s="578"/>
      <c r="E117" s="579"/>
      <c r="F117" s="578"/>
      <c r="G117" s="579"/>
      <c r="H117" s="578"/>
      <c r="I117" s="579"/>
      <c r="J117" s="578"/>
      <c r="K117" s="579"/>
      <c r="L117" s="578"/>
      <c r="M117" s="579"/>
      <c r="N117" s="578"/>
      <c r="O117" s="579"/>
      <c r="P117" s="578"/>
      <c r="Q117" s="579"/>
      <c r="R117" s="578"/>
      <c r="S117" s="579"/>
      <c r="T117" s="578"/>
    </row>
    <row r="118" spans="2:20">
      <c r="B118" s="565" t="s">
        <v>84</v>
      </c>
      <c r="C118" s="568" t="s">
        <v>85</v>
      </c>
      <c r="D118" s="580"/>
      <c r="E118" s="581"/>
      <c r="F118" s="580"/>
      <c r="G118" s="581"/>
      <c r="H118" s="580"/>
      <c r="I118" s="581"/>
      <c r="J118" s="580"/>
      <c r="K118" s="581"/>
      <c r="L118" s="580"/>
      <c r="M118" s="581"/>
      <c r="N118" s="580"/>
      <c r="O118" s="581"/>
      <c r="P118" s="580"/>
      <c r="Q118" s="581"/>
      <c r="R118" s="580"/>
      <c r="S118" s="581"/>
      <c r="T118" s="580"/>
    </row>
    <row r="119" spans="2:20">
      <c r="B119" s="565" t="s">
        <v>86</v>
      </c>
      <c r="C119" s="568" t="s">
        <v>363</v>
      </c>
      <c r="D119" s="578"/>
      <c r="E119" s="579"/>
      <c r="F119" s="578"/>
      <c r="G119" s="579"/>
      <c r="H119" s="578"/>
      <c r="I119" s="579"/>
      <c r="J119" s="578"/>
      <c r="K119" s="579"/>
      <c r="L119" s="578"/>
      <c r="M119" s="579"/>
      <c r="N119" s="578"/>
      <c r="O119" s="579"/>
      <c r="P119" s="578"/>
      <c r="Q119" s="579"/>
      <c r="R119" s="578"/>
      <c r="S119" s="579"/>
      <c r="T119" s="578"/>
    </row>
    <row r="120" spans="2:20">
      <c r="B120" s="565" t="s">
        <v>130</v>
      </c>
      <c r="C120" s="568" t="s">
        <v>181</v>
      </c>
      <c r="D120" s="578"/>
      <c r="E120" s="579"/>
      <c r="F120" s="578"/>
      <c r="G120" s="579"/>
      <c r="H120" s="578"/>
      <c r="I120" s="579"/>
      <c r="J120" s="578"/>
      <c r="K120" s="579"/>
      <c r="L120" s="578"/>
      <c r="M120" s="579"/>
      <c r="N120" s="578"/>
      <c r="O120" s="579"/>
      <c r="P120" s="578"/>
      <c r="Q120" s="579"/>
      <c r="R120" s="578"/>
      <c r="S120" s="579"/>
      <c r="T120" s="578"/>
    </row>
    <row r="121" spans="2:20">
      <c r="B121" s="565" t="s">
        <v>87</v>
      </c>
      <c r="C121" s="568" t="s">
        <v>88</v>
      </c>
      <c r="D121" s="578"/>
      <c r="E121" s="579"/>
      <c r="F121" s="578"/>
      <c r="G121" s="579"/>
      <c r="H121" s="578"/>
      <c r="I121" s="579"/>
      <c r="J121" s="578"/>
      <c r="K121" s="579"/>
      <c r="L121" s="578"/>
      <c r="M121" s="579"/>
      <c r="N121" s="578"/>
      <c r="O121" s="579"/>
      <c r="P121" s="578"/>
      <c r="Q121" s="579"/>
      <c r="R121" s="578"/>
      <c r="S121" s="579"/>
      <c r="T121" s="578"/>
    </row>
    <row r="122" spans="2:20">
      <c r="B122" s="565" t="s">
        <v>89</v>
      </c>
      <c r="C122" s="568" t="s">
        <v>90</v>
      </c>
      <c r="D122" s="578"/>
      <c r="E122" s="579"/>
      <c r="F122" s="578"/>
      <c r="G122" s="579"/>
      <c r="H122" s="578"/>
      <c r="I122" s="579"/>
      <c r="J122" s="578"/>
      <c r="K122" s="579"/>
      <c r="L122" s="578"/>
      <c r="M122" s="579"/>
      <c r="N122" s="578"/>
      <c r="O122" s="579"/>
      <c r="P122" s="578"/>
      <c r="Q122" s="579"/>
      <c r="R122" s="578"/>
      <c r="S122" s="579"/>
      <c r="T122" s="578"/>
    </row>
    <row r="123" spans="2:20">
      <c r="B123" s="565" t="s">
        <v>91</v>
      </c>
      <c r="C123" s="568" t="s">
        <v>92</v>
      </c>
      <c r="D123" s="578"/>
      <c r="E123" s="579"/>
      <c r="F123" s="578"/>
      <c r="G123" s="579"/>
      <c r="H123" s="578"/>
      <c r="I123" s="579"/>
      <c r="J123" s="578"/>
      <c r="K123" s="579"/>
      <c r="L123" s="578"/>
      <c r="M123" s="579"/>
      <c r="N123" s="578"/>
      <c r="O123" s="579"/>
      <c r="P123" s="578"/>
      <c r="Q123" s="579"/>
      <c r="R123" s="578"/>
      <c r="S123" s="579"/>
      <c r="T123" s="578"/>
    </row>
    <row r="124" spans="2:20">
      <c r="B124" s="565" t="s">
        <v>93</v>
      </c>
      <c r="C124" s="568" t="s">
        <v>94</v>
      </c>
      <c r="D124" s="580"/>
      <c r="E124" s="581"/>
      <c r="F124" s="580"/>
      <c r="G124" s="581"/>
      <c r="H124" s="580"/>
      <c r="I124" s="581"/>
      <c r="J124" s="580"/>
      <c r="K124" s="581"/>
      <c r="L124" s="580"/>
      <c r="M124" s="581"/>
      <c r="N124" s="580"/>
      <c r="O124" s="581"/>
      <c r="P124" s="580"/>
      <c r="Q124" s="581"/>
      <c r="R124" s="580"/>
      <c r="S124" s="581"/>
      <c r="T124" s="580"/>
    </row>
    <row r="125" spans="2:20">
      <c r="B125" s="565" t="s">
        <v>95</v>
      </c>
      <c r="C125" s="568" t="s">
        <v>96</v>
      </c>
      <c r="D125" s="580"/>
      <c r="E125" s="581"/>
      <c r="F125" s="580"/>
      <c r="G125" s="581"/>
      <c r="H125" s="580"/>
      <c r="I125" s="581"/>
      <c r="J125" s="580"/>
      <c r="K125" s="581"/>
      <c r="L125" s="580"/>
      <c r="M125" s="581"/>
      <c r="N125" s="580"/>
      <c r="O125" s="581"/>
      <c r="P125" s="580"/>
      <c r="Q125" s="581"/>
      <c r="R125" s="580"/>
      <c r="S125" s="581"/>
      <c r="T125" s="580"/>
    </row>
    <row r="126" spans="2:20">
      <c r="B126" s="565" t="s">
        <v>97</v>
      </c>
      <c r="C126" s="568" t="s">
        <v>98</v>
      </c>
      <c r="D126" s="580"/>
      <c r="E126" s="581"/>
      <c r="F126" s="580"/>
      <c r="G126" s="581"/>
      <c r="H126" s="580"/>
      <c r="I126" s="581"/>
      <c r="J126" s="580"/>
      <c r="K126" s="581"/>
      <c r="L126" s="580"/>
      <c r="M126" s="581"/>
      <c r="N126" s="580"/>
      <c r="O126" s="581"/>
      <c r="P126" s="580"/>
      <c r="Q126" s="581"/>
      <c r="R126" s="580"/>
      <c r="S126" s="581"/>
      <c r="T126" s="580"/>
    </row>
    <row r="127" spans="2:20">
      <c r="B127" s="565" t="s">
        <v>100</v>
      </c>
      <c r="C127" s="568" t="s">
        <v>101</v>
      </c>
      <c r="D127" s="580"/>
      <c r="E127" s="581"/>
      <c r="F127" s="580"/>
      <c r="G127" s="581"/>
      <c r="H127" s="580"/>
      <c r="I127" s="581"/>
      <c r="J127" s="580"/>
      <c r="K127" s="581"/>
      <c r="L127" s="580"/>
      <c r="M127" s="581"/>
      <c r="N127" s="580"/>
      <c r="O127" s="581"/>
      <c r="P127" s="580"/>
      <c r="Q127" s="581"/>
      <c r="R127" s="580"/>
      <c r="S127" s="581"/>
      <c r="T127" s="580"/>
    </row>
    <row r="128" spans="2:20">
      <c r="B128" s="565" t="s">
        <v>102</v>
      </c>
      <c r="C128" s="568" t="s">
        <v>103</v>
      </c>
      <c r="D128" s="580"/>
      <c r="E128" s="581"/>
      <c r="F128" s="580"/>
      <c r="G128" s="581"/>
      <c r="H128" s="580"/>
      <c r="I128" s="581"/>
      <c r="J128" s="580"/>
      <c r="K128" s="581"/>
      <c r="L128" s="580"/>
      <c r="M128" s="581"/>
      <c r="N128" s="580"/>
      <c r="O128" s="581"/>
      <c r="P128" s="580"/>
      <c r="Q128" s="581"/>
      <c r="R128" s="580"/>
      <c r="S128" s="581"/>
      <c r="T128" s="580"/>
    </row>
    <row r="129" spans="2:20">
      <c r="B129" s="565" t="s">
        <v>104</v>
      </c>
      <c r="C129" s="568" t="s">
        <v>105</v>
      </c>
      <c r="D129" s="580"/>
      <c r="E129" s="581"/>
      <c r="F129" s="580"/>
      <c r="G129" s="581"/>
      <c r="H129" s="580"/>
      <c r="I129" s="581"/>
      <c r="J129" s="580"/>
      <c r="K129" s="581"/>
      <c r="L129" s="580"/>
      <c r="M129" s="581"/>
      <c r="N129" s="580"/>
      <c r="O129" s="581"/>
      <c r="P129" s="580"/>
      <c r="Q129" s="581"/>
      <c r="R129" s="580"/>
      <c r="S129" s="581"/>
      <c r="T129" s="580"/>
    </row>
    <row r="130" spans="2:20">
      <c r="B130" s="565" t="s">
        <v>106</v>
      </c>
      <c r="C130" s="568" t="s">
        <v>107</v>
      </c>
      <c r="D130" s="580"/>
      <c r="E130" s="581"/>
      <c r="F130" s="580"/>
      <c r="G130" s="581"/>
      <c r="H130" s="580"/>
      <c r="I130" s="581"/>
      <c r="J130" s="580"/>
      <c r="K130" s="581"/>
      <c r="L130" s="580"/>
      <c r="M130" s="581"/>
      <c r="N130" s="580"/>
      <c r="O130" s="581"/>
      <c r="P130" s="580"/>
      <c r="Q130" s="581"/>
      <c r="R130" s="580"/>
      <c r="S130" s="581"/>
      <c r="T130" s="580"/>
    </row>
    <row r="131" spans="2:20">
      <c r="B131" s="565" t="s">
        <v>108</v>
      </c>
      <c r="C131" s="568" t="s">
        <v>174</v>
      </c>
      <c r="D131" s="580"/>
      <c r="E131" s="581"/>
      <c r="F131" s="580"/>
      <c r="G131" s="581"/>
      <c r="H131" s="580"/>
      <c r="I131" s="581"/>
      <c r="J131" s="580"/>
      <c r="K131" s="581"/>
      <c r="L131" s="580"/>
      <c r="M131" s="581"/>
      <c r="N131" s="580"/>
      <c r="O131" s="581"/>
      <c r="P131" s="580"/>
      <c r="Q131" s="581"/>
      <c r="R131" s="580"/>
      <c r="S131" s="581"/>
      <c r="T131" s="580"/>
    </row>
    <row r="132" spans="2:20">
      <c r="B132" s="565" t="s">
        <v>109</v>
      </c>
      <c r="C132" s="568" t="s">
        <v>175</v>
      </c>
      <c r="D132" s="578"/>
      <c r="E132" s="579"/>
      <c r="F132" s="578"/>
      <c r="G132" s="579"/>
      <c r="H132" s="578"/>
      <c r="I132" s="579"/>
      <c r="J132" s="578"/>
      <c r="K132" s="579"/>
      <c r="L132" s="578"/>
      <c r="M132" s="579"/>
      <c r="N132" s="578"/>
      <c r="O132" s="579"/>
      <c r="P132" s="578"/>
      <c r="Q132" s="579"/>
      <c r="R132" s="578"/>
      <c r="S132" s="579"/>
      <c r="T132" s="578"/>
    </row>
    <row r="133" spans="2:20">
      <c r="B133" s="565" t="s">
        <v>131</v>
      </c>
      <c r="C133" s="568" t="s">
        <v>177</v>
      </c>
      <c r="D133" s="578"/>
      <c r="E133" s="579"/>
      <c r="F133" s="578"/>
      <c r="G133" s="579"/>
      <c r="H133" s="578"/>
      <c r="I133" s="579"/>
      <c r="J133" s="578"/>
      <c r="K133" s="579"/>
      <c r="L133" s="578"/>
      <c r="M133" s="579"/>
      <c r="N133" s="578"/>
      <c r="O133" s="579"/>
      <c r="P133" s="578"/>
      <c r="Q133" s="579"/>
      <c r="R133" s="578"/>
      <c r="S133" s="579"/>
      <c r="T133" s="578"/>
    </row>
    <row r="134" spans="2:20">
      <c r="B134" s="565" t="s">
        <v>111</v>
      </c>
      <c r="C134" s="568" t="s">
        <v>112</v>
      </c>
      <c r="D134" s="578"/>
      <c r="E134" s="579"/>
      <c r="F134" s="578"/>
      <c r="G134" s="579"/>
      <c r="H134" s="578"/>
      <c r="I134" s="579"/>
      <c r="J134" s="578"/>
      <c r="K134" s="579"/>
      <c r="L134" s="578"/>
      <c r="M134" s="579"/>
      <c r="N134" s="578"/>
      <c r="O134" s="579"/>
      <c r="P134" s="578"/>
      <c r="Q134" s="579"/>
      <c r="R134" s="578"/>
      <c r="S134" s="579"/>
      <c r="T134" s="578"/>
    </row>
    <row r="135" spans="2:20">
      <c r="B135" s="565" t="s">
        <v>118</v>
      </c>
      <c r="C135" s="568" t="s">
        <v>119</v>
      </c>
      <c r="D135" s="578"/>
      <c r="E135" s="579"/>
      <c r="F135" s="578"/>
      <c r="G135" s="579"/>
      <c r="H135" s="578"/>
      <c r="I135" s="579"/>
      <c r="J135" s="578"/>
      <c r="K135" s="579"/>
      <c r="L135" s="578"/>
      <c r="M135" s="579"/>
      <c r="N135" s="578"/>
      <c r="O135" s="579"/>
      <c r="P135" s="578"/>
      <c r="Q135" s="579"/>
      <c r="R135" s="578"/>
      <c r="S135" s="579"/>
      <c r="T135" s="578"/>
    </row>
    <row r="136" spans="2:20">
      <c r="B136" s="565" t="s">
        <v>152</v>
      </c>
      <c r="C136" s="568" t="s">
        <v>178</v>
      </c>
      <c r="D136" s="580"/>
      <c r="E136" s="581"/>
      <c r="F136" s="580"/>
      <c r="G136" s="581"/>
      <c r="H136" s="580"/>
      <c r="I136" s="581"/>
      <c r="J136" s="580"/>
      <c r="K136" s="581"/>
      <c r="L136" s="580"/>
      <c r="M136" s="581"/>
      <c r="N136" s="580"/>
      <c r="O136" s="581"/>
      <c r="P136" s="580"/>
      <c r="Q136" s="581"/>
      <c r="R136" s="580"/>
      <c r="S136" s="581"/>
      <c r="T136" s="580"/>
    </row>
    <row r="137" spans="2:20">
      <c r="B137" s="565" t="s">
        <v>132</v>
      </c>
      <c r="C137" s="568" t="s">
        <v>120</v>
      </c>
      <c r="D137" s="580"/>
      <c r="E137" s="581"/>
      <c r="F137" s="580"/>
      <c r="G137" s="581"/>
      <c r="H137" s="580"/>
      <c r="I137" s="581"/>
      <c r="J137" s="580"/>
      <c r="K137" s="581"/>
      <c r="L137" s="580"/>
      <c r="M137" s="581"/>
      <c r="N137" s="580"/>
      <c r="O137" s="581"/>
      <c r="P137" s="580"/>
      <c r="Q137" s="581"/>
      <c r="R137" s="580"/>
      <c r="S137" s="581"/>
      <c r="T137" s="580"/>
    </row>
    <row r="138" spans="2:20">
      <c r="B138" s="565" t="s">
        <v>133</v>
      </c>
      <c r="C138" s="568" t="s">
        <v>179</v>
      </c>
      <c r="D138" s="578"/>
      <c r="E138" s="579"/>
      <c r="F138" s="578"/>
      <c r="G138" s="579"/>
      <c r="H138" s="578"/>
      <c r="I138" s="579"/>
      <c r="J138" s="578"/>
      <c r="K138" s="579"/>
      <c r="L138" s="578"/>
      <c r="M138" s="579"/>
      <c r="N138" s="578"/>
      <c r="O138" s="579"/>
      <c r="P138" s="578"/>
      <c r="Q138" s="579"/>
      <c r="R138" s="578"/>
      <c r="S138" s="579"/>
      <c r="T138" s="578"/>
    </row>
    <row r="139" spans="2:20">
      <c r="B139" s="565" t="s">
        <v>0</v>
      </c>
      <c r="C139" s="568" t="s">
        <v>134</v>
      </c>
      <c r="D139" s="578"/>
      <c r="E139" s="579"/>
      <c r="F139" s="578"/>
      <c r="G139" s="579"/>
      <c r="H139" s="578"/>
      <c r="I139" s="579"/>
      <c r="J139" s="578"/>
      <c r="K139" s="579"/>
      <c r="L139" s="578"/>
      <c r="M139" s="579"/>
      <c r="N139" s="578"/>
      <c r="O139" s="579"/>
      <c r="P139" s="578"/>
      <c r="Q139" s="579"/>
      <c r="R139" s="578"/>
      <c r="S139" s="579"/>
      <c r="T139" s="578"/>
    </row>
    <row r="140" spans="2:20">
      <c r="B140" s="565" t="s">
        <v>135</v>
      </c>
      <c r="C140" s="568" t="s">
        <v>136</v>
      </c>
      <c r="D140" s="578"/>
      <c r="E140" s="579"/>
      <c r="F140" s="578"/>
      <c r="G140" s="579"/>
      <c r="H140" s="578"/>
      <c r="I140" s="579"/>
      <c r="J140" s="578"/>
      <c r="K140" s="579"/>
      <c r="L140" s="578"/>
      <c r="M140" s="579"/>
      <c r="N140" s="578"/>
      <c r="O140" s="579"/>
      <c r="P140" s="578"/>
      <c r="Q140" s="579"/>
      <c r="R140" s="578"/>
      <c r="S140" s="579"/>
      <c r="T140" s="578"/>
    </row>
    <row r="141" spans="2:20">
      <c r="B141" s="565" t="s">
        <v>137</v>
      </c>
      <c r="C141" s="568" t="s">
        <v>138</v>
      </c>
      <c r="D141" s="578"/>
      <c r="E141" s="579"/>
      <c r="F141" s="578"/>
      <c r="G141" s="579"/>
      <c r="H141" s="578"/>
      <c r="I141" s="579"/>
      <c r="J141" s="578"/>
      <c r="K141" s="579"/>
      <c r="L141" s="578"/>
      <c r="M141" s="579"/>
      <c r="N141" s="578"/>
      <c r="O141" s="579"/>
      <c r="P141" s="578"/>
      <c r="Q141" s="579"/>
      <c r="R141" s="578"/>
      <c r="S141" s="579"/>
      <c r="T141" s="578"/>
    </row>
    <row r="142" spans="2:20">
      <c r="B142" s="565" t="s">
        <v>116</v>
      </c>
      <c r="C142" s="568" t="s">
        <v>139</v>
      </c>
    </row>
    <row r="143" spans="2:20">
      <c r="B143" s="565" t="s">
        <v>113</v>
      </c>
      <c r="C143" s="568" t="s">
        <v>140</v>
      </c>
    </row>
    <row r="144" spans="2:20">
      <c r="B144" s="565" t="s">
        <v>141</v>
      </c>
      <c r="C144" s="568" t="s">
        <v>142</v>
      </c>
    </row>
    <row r="145" spans="2:22">
      <c r="B145" s="565" t="s">
        <v>121</v>
      </c>
      <c r="C145" s="568" t="s">
        <v>143</v>
      </c>
    </row>
    <row r="146" spans="2:22">
      <c r="B146" s="565" t="s">
        <v>144</v>
      </c>
      <c r="C146" s="568" t="s">
        <v>145</v>
      </c>
    </row>
    <row r="147" spans="2:22">
      <c r="B147" s="565" t="s">
        <v>122</v>
      </c>
      <c r="C147" s="568" t="s">
        <v>146</v>
      </c>
    </row>
    <row r="148" spans="2:22">
      <c r="B148" s="565" t="s">
        <v>123</v>
      </c>
      <c r="C148" s="568" t="s">
        <v>147</v>
      </c>
    </row>
    <row r="149" spans="2:22">
      <c r="B149" s="565" t="s">
        <v>340</v>
      </c>
      <c r="C149" s="568" t="s">
        <v>148</v>
      </c>
    </row>
    <row r="150" spans="2:22">
      <c r="B150" s="565" t="s">
        <v>125</v>
      </c>
      <c r="C150" s="568" t="s">
        <v>149</v>
      </c>
    </row>
    <row r="151" spans="2:22">
      <c r="B151" s="567" t="s">
        <v>277</v>
      </c>
      <c r="C151" s="567" t="s">
        <v>278</v>
      </c>
    </row>
    <row r="154" spans="2:22">
      <c r="B154" s="982" t="s">
        <v>267</v>
      </c>
      <c r="C154" s="982"/>
      <c r="D154" s="982"/>
      <c r="E154" s="982"/>
      <c r="F154" s="982"/>
      <c r="G154" s="982"/>
      <c r="H154" s="982"/>
      <c r="I154" s="982"/>
      <c r="J154" s="982"/>
      <c r="K154" s="982"/>
      <c r="L154" s="982"/>
      <c r="M154" s="982"/>
      <c r="N154" s="982"/>
      <c r="O154" s="982"/>
      <c r="P154" s="982"/>
      <c r="Q154" s="982"/>
      <c r="R154" s="982"/>
      <c r="S154" s="982"/>
      <c r="T154" s="982"/>
    </row>
    <row r="158" spans="2:22">
      <c r="C158" s="567">
        <v>2006</v>
      </c>
      <c r="E158" s="567">
        <v>2007</v>
      </c>
      <c r="G158" s="567">
        <v>2008</v>
      </c>
      <c r="I158" s="567">
        <v>2009</v>
      </c>
      <c r="K158" s="567">
        <v>2010</v>
      </c>
      <c r="M158" s="567">
        <v>2011</v>
      </c>
      <c r="O158" s="567">
        <v>2012</v>
      </c>
      <c r="Q158" s="567">
        <v>2013</v>
      </c>
      <c r="S158" s="567">
        <v>2014</v>
      </c>
      <c r="U158" s="567">
        <v>2015</v>
      </c>
    </row>
    <row r="159" spans="2:22">
      <c r="B159" s="567" t="s">
        <v>270</v>
      </c>
      <c r="C159" s="567" t="s">
        <v>274</v>
      </c>
      <c r="D159" s="567" t="s">
        <v>154</v>
      </c>
      <c r="E159" s="567" t="s">
        <v>274</v>
      </c>
      <c r="F159" s="567" t="s">
        <v>154</v>
      </c>
      <c r="G159" s="567" t="s">
        <v>274</v>
      </c>
      <c r="H159" s="567" t="s">
        <v>154</v>
      </c>
      <c r="I159" s="567" t="s">
        <v>274</v>
      </c>
      <c r="J159" s="567" t="s">
        <v>154</v>
      </c>
      <c r="K159" s="567" t="s">
        <v>274</v>
      </c>
      <c r="L159" s="567" t="s">
        <v>154</v>
      </c>
      <c r="M159" s="567" t="s">
        <v>274</v>
      </c>
      <c r="N159" s="567" t="s">
        <v>154</v>
      </c>
      <c r="O159" s="567" t="s">
        <v>274</v>
      </c>
      <c r="P159" s="567" t="s">
        <v>154</v>
      </c>
      <c r="Q159" s="567" t="s">
        <v>274</v>
      </c>
      <c r="R159" s="567" t="s">
        <v>154</v>
      </c>
      <c r="S159" s="567" t="s">
        <v>274</v>
      </c>
      <c r="T159" s="567" t="s">
        <v>154</v>
      </c>
      <c r="U159" s="567" t="s">
        <v>274</v>
      </c>
      <c r="V159" s="302" t="s">
        <v>154</v>
      </c>
    </row>
    <row r="160" spans="2:22">
      <c r="B160" s="567" t="s">
        <v>269</v>
      </c>
      <c r="C160" s="567" t="s">
        <v>274</v>
      </c>
      <c r="D160" s="567" t="s">
        <v>268</v>
      </c>
      <c r="E160" s="567" t="s">
        <v>274</v>
      </c>
      <c r="F160" s="567" t="s">
        <v>268</v>
      </c>
      <c r="G160" s="567" t="s">
        <v>274</v>
      </c>
      <c r="H160" s="567" t="s">
        <v>268</v>
      </c>
      <c r="I160" s="567" t="s">
        <v>274</v>
      </c>
      <c r="J160" s="567" t="s">
        <v>268</v>
      </c>
      <c r="K160" s="567" t="s">
        <v>274</v>
      </c>
      <c r="L160" s="567" t="s">
        <v>268</v>
      </c>
      <c r="M160" s="567" t="s">
        <v>274</v>
      </c>
      <c r="N160" s="567" t="s">
        <v>268</v>
      </c>
      <c r="O160" s="567" t="s">
        <v>274</v>
      </c>
      <c r="P160" s="567" t="s">
        <v>268</v>
      </c>
      <c r="Q160" s="567" t="s">
        <v>274</v>
      </c>
      <c r="R160" s="567" t="s">
        <v>268</v>
      </c>
      <c r="S160" s="567" t="s">
        <v>274</v>
      </c>
      <c r="T160" s="567" t="s">
        <v>268</v>
      </c>
      <c r="U160" s="567" t="s">
        <v>274</v>
      </c>
      <c r="V160" s="302" t="s">
        <v>268</v>
      </c>
    </row>
    <row r="161" spans="2:3">
      <c r="B161" s="567" t="s">
        <v>272</v>
      </c>
      <c r="C161" s="567" t="s">
        <v>271</v>
      </c>
    </row>
    <row r="162" spans="2:3">
      <c r="B162" s="567" t="s">
        <v>128</v>
      </c>
      <c r="C162" s="567" t="s">
        <v>1</v>
      </c>
    </row>
    <row r="163" spans="2:3">
      <c r="B163" s="567" t="s">
        <v>2</v>
      </c>
      <c r="C163" s="567" t="s">
        <v>168</v>
      </c>
    </row>
    <row r="164" spans="2:3">
      <c r="B164" s="567" t="s">
        <v>3</v>
      </c>
      <c r="C164" s="567" t="s">
        <v>4</v>
      </c>
    </row>
    <row r="165" spans="2:3">
      <c r="B165" s="567" t="s">
        <v>5</v>
      </c>
      <c r="C165" s="567" t="s">
        <v>6</v>
      </c>
    </row>
    <row r="166" spans="2:3">
      <c r="B166" s="567" t="s">
        <v>7</v>
      </c>
      <c r="C166" s="567" t="s">
        <v>8</v>
      </c>
    </row>
    <row r="167" spans="2:3">
      <c r="B167" s="567" t="s">
        <v>9</v>
      </c>
      <c r="C167" s="567" t="s">
        <v>10</v>
      </c>
    </row>
    <row r="168" spans="2:3">
      <c r="B168" s="567" t="s">
        <v>11</v>
      </c>
      <c r="C168" s="567" t="s">
        <v>275</v>
      </c>
    </row>
    <row r="169" spans="2:3">
      <c r="B169" s="567" t="s">
        <v>12</v>
      </c>
      <c r="C169" s="567" t="s">
        <v>13</v>
      </c>
    </row>
    <row r="170" spans="2:3">
      <c r="B170" s="567" t="s">
        <v>14</v>
      </c>
      <c r="C170" s="567" t="s">
        <v>15</v>
      </c>
    </row>
    <row r="171" spans="2:3">
      <c r="B171" s="567" t="s">
        <v>16</v>
      </c>
      <c r="C171" s="567" t="s">
        <v>18</v>
      </c>
    </row>
    <row r="172" spans="2:3">
      <c r="B172" s="567" t="s">
        <v>19</v>
      </c>
      <c r="C172" s="567" t="s">
        <v>20</v>
      </c>
    </row>
    <row r="173" spans="2:3">
      <c r="B173" s="567" t="s">
        <v>21</v>
      </c>
      <c r="C173" s="567" t="s">
        <v>22</v>
      </c>
    </row>
    <row r="174" spans="2:3">
      <c r="B174" s="567" t="s">
        <v>23</v>
      </c>
      <c r="C174" s="567" t="s">
        <v>24</v>
      </c>
    </row>
    <row r="175" spans="2:3">
      <c r="B175" s="567" t="s">
        <v>25</v>
      </c>
      <c r="C175" s="567" t="s">
        <v>26</v>
      </c>
    </row>
    <row r="176" spans="2:3">
      <c r="B176" s="567" t="s">
        <v>27</v>
      </c>
      <c r="C176" s="567" t="s">
        <v>28</v>
      </c>
    </row>
    <row r="177" spans="2:3">
      <c r="B177" s="567" t="s">
        <v>29</v>
      </c>
      <c r="C177" s="567" t="s">
        <v>30</v>
      </c>
    </row>
    <row r="178" spans="2:3">
      <c r="B178" s="567" t="s">
        <v>31</v>
      </c>
      <c r="C178" s="567" t="s">
        <v>176</v>
      </c>
    </row>
    <row r="179" spans="2:3">
      <c r="B179" s="567" t="s">
        <v>32</v>
      </c>
      <c r="C179" s="567" t="s">
        <v>33</v>
      </c>
    </row>
    <row r="180" spans="2:3">
      <c r="B180" s="567" t="s">
        <v>34</v>
      </c>
      <c r="C180" s="567" t="s">
        <v>279</v>
      </c>
    </row>
    <row r="181" spans="2:3">
      <c r="B181" s="567" t="s">
        <v>36</v>
      </c>
      <c r="C181" s="567" t="s">
        <v>284</v>
      </c>
    </row>
    <row r="182" spans="2:3">
      <c r="B182" s="567" t="s">
        <v>37</v>
      </c>
      <c r="C182" s="567" t="s">
        <v>38</v>
      </c>
    </row>
    <row r="183" spans="2:3">
      <c r="B183" s="567" t="s">
        <v>39</v>
      </c>
      <c r="C183" s="567" t="s">
        <v>169</v>
      </c>
    </row>
    <row r="184" spans="2:3">
      <c r="B184" s="567" t="s">
        <v>40</v>
      </c>
      <c r="C184" s="567" t="s">
        <v>41</v>
      </c>
    </row>
    <row r="185" spans="2:3">
      <c r="B185" s="567" t="s">
        <v>42</v>
      </c>
      <c r="C185" s="567" t="s">
        <v>43</v>
      </c>
    </row>
    <row r="186" spans="2:3">
      <c r="B186" s="567" t="s">
        <v>163</v>
      </c>
      <c r="C186" s="567" t="s">
        <v>289</v>
      </c>
    </row>
    <row r="187" spans="2:3">
      <c r="B187" s="567" t="s">
        <v>44</v>
      </c>
      <c r="C187" s="567" t="s">
        <v>288</v>
      </c>
    </row>
    <row r="188" spans="2:3">
      <c r="B188" s="567" t="s">
        <v>45</v>
      </c>
      <c r="C188" s="567" t="s">
        <v>46</v>
      </c>
    </row>
    <row r="189" spans="2:3">
      <c r="B189" s="567" t="s">
        <v>47</v>
      </c>
      <c r="C189" s="567" t="s">
        <v>48</v>
      </c>
    </row>
    <row r="190" spans="2:3">
      <c r="B190" s="567" t="s">
        <v>49</v>
      </c>
      <c r="C190" s="567" t="s">
        <v>280</v>
      </c>
    </row>
    <row r="191" spans="2:3">
      <c r="B191" s="567" t="s">
        <v>50</v>
      </c>
      <c r="C191" s="567" t="s">
        <v>170</v>
      </c>
    </row>
    <row r="192" spans="2:3">
      <c r="B192" s="567" t="s">
        <v>51</v>
      </c>
      <c r="C192" s="567" t="s">
        <v>52</v>
      </c>
    </row>
    <row r="193" spans="2:3">
      <c r="B193" s="567" t="s">
        <v>53</v>
      </c>
      <c r="C193" s="567" t="s">
        <v>54</v>
      </c>
    </row>
    <row r="194" spans="2:3">
      <c r="B194" s="567" t="s">
        <v>55</v>
      </c>
      <c r="C194" s="567" t="s">
        <v>56</v>
      </c>
    </row>
    <row r="195" spans="2:3">
      <c r="B195" s="567" t="s">
        <v>57</v>
      </c>
      <c r="C195" s="567" t="s">
        <v>58</v>
      </c>
    </row>
    <row r="196" spans="2:3">
      <c r="B196" s="567" t="s">
        <v>59</v>
      </c>
      <c r="C196" s="567" t="s">
        <v>60</v>
      </c>
    </row>
    <row r="197" spans="2:3">
      <c r="B197" s="567" t="s">
        <v>53</v>
      </c>
      <c r="C197" s="567" t="s">
        <v>54</v>
      </c>
    </row>
    <row r="198" spans="2:3">
      <c r="B198" s="563" t="s">
        <v>266</v>
      </c>
      <c r="C198" s="567" t="s">
        <v>61</v>
      </c>
    </row>
    <row r="199" spans="2:3">
      <c r="B199" s="567" t="s">
        <v>123</v>
      </c>
      <c r="C199" s="567" t="s">
        <v>147</v>
      </c>
    </row>
    <row r="200" spans="2:3">
      <c r="B200" s="567" t="s">
        <v>62</v>
      </c>
      <c r="C200" s="567" t="s">
        <v>361</v>
      </c>
    </row>
    <row r="201" spans="2:3">
      <c r="B201" s="567" t="s">
        <v>273</v>
      </c>
      <c r="C201" s="567" t="s">
        <v>281</v>
      </c>
    </row>
    <row r="202" spans="2:3">
      <c r="B202" s="567" t="s">
        <v>63</v>
      </c>
      <c r="C202" s="567" t="s">
        <v>362</v>
      </c>
    </row>
    <row r="203" spans="2:3">
      <c r="B203" s="567" t="s">
        <v>64</v>
      </c>
      <c r="C203" s="567" t="s">
        <v>65</v>
      </c>
    </row>
    <row r="204" spans="2:3">
      <c r="B204" s="567" t="s">
        <v>66</v>
      </c>
      <c r="C204" s="567" t="s">
        <v>67</v>
      </c>
    </row>
    <row r="205" spans="2:3">
      <c r="B205" s="567" t="s">
        <v>68</v>
      </c>
      <c r="C205" s="567" t="s">
        <v>69</v>
      </c>
    </row>
    <row r="206" spans="2:3">
      <c r="B206" s="567" t="s">
        <v>70</v>
      </c>
      <c r="C206" s="567" t="s">
        <v>71</v>
      </c>
    </row>
    <row r="207" spans="2:3">
      <c r="B207" s="567" t="s">
        <v>72</v>
      </c>
      <c r="C207" s="567" t="s">
        <v>73</v>
      </c>
    </row>
    <row r="208" spans="2:3">
      <c r="B208" s="567" t="s">
        <v>74</v>
      </c>
      <c r="C208" s="567" t="s">
        <v>282</v>
      </c>
    </row>
    <row r="209" spans="2:3">
      <c r="B209" s="567" t="s">
        <v>75</v>
      </c>
      <c r="C209" s="567" t="s">
        <v>76</v>
      </c>
    </row>
    <row r="210" spans="2:3">
      <c r="B210" s="567" t="s">
        <v>77</v>
      </c>
      <c r="C210" s="567" t="s">
        <v>78</v>
      </c>
    </row>
    <row r="211" spans="2:3">
      <c r="B211" s="567" t="s">
        <v>79</v>
      </c>
      <c r="C211" s="567" t="s">
        <v>283</v>
      </c>
    </row>
    <row r="212" spans="2:3">
      <c r="B212" s="567" t="s">
        <v>80</v>
      </c>
      <c r="C212" s="567" t="s">
        <v>81</v>
      </c>
    </row>
    <row r="213" spans="2:3">
      <c r="B213" s="567" t="s">
        <v>82</v>
      </c>
      <c r="C213" s="567" t="s">
        <v>83</v>
      </c>
    </row>
    <row r="214" spans="2:3">
      <c r="B214" s="567" t="s">
        <v>84</v>
      </c>
      <c r="C214" s="567" t="s">
        <v>85</v>
      </c>
    </row>
    <row r="215" spans="2:3">
      <c r="B215" s="567" t="s">
        <v>86</v>
      </c>
      <c r="C215" s="567" t="s">
        <v>363</v>
      </c>
    </row>
    <row r="216" spans="2:3">
      <c r="B216" s="567" t="s">
        <v>87</v>
      </c>
      <c r="C216" s="567" t="s">
        <v>88</v>
      </c>
    </row>
    <row r="217" spans="2:3">
      <c r="B217" s="567" t="s">
        <v>89</v>
      </c>
      <c r="C217" s="567" t="s">
        <v>90</v>
      </c>
    </row>
    <row r="218" spans="2:3">
      <c r="B218" s="567" t="s">
        <v>91</v>
      </c>
      <c r="C218" s="567" t="s">
        <v>92</v>
      </c>
    </row>
    <row r="219" spans="2:3">
      <c r="B219" s="567" t="s">
        <v>93</v>
      </c>
      <c r="C219" s="567" t="s">
        <v>94</v>
      </c>
    </row>
    <row r="220" spans="2:3">
      <c r="B220" s="567" t="s">
        <v>95</v>
      </c>
      <c r="C220" s="567" t="s">
        <v>96</v>
      </c>
    </row>
    <row r="221" spans="2:3">
      <c r="B221" s="567" t="s">
        <v>97</v>
      </c>
      <c r="C221" s="567" t="s">
        <v>98</v>
      </c>
    </row>
    <row r="222" spans="2:3">
      <c r="B222" s="567" t="s">
        <v>99</v>
      </c>
      <c r="C222" s="567" t="s">
        <v>101</v>
      </c>
    </row>
    <row r="223" spans="2:3">
      <c r="B223" s="567" t="s">
        <v>102</v>
      </c>
      <c r="C223" s="567" t="s">
        <v>103</v>
      </c>
    </row>
    <row r="224" spans="2:3">
      <c r="B224" s="567" t="s">
        <v>104</v>
      </c>
      <c r="C224" s="567" t="s">
        <v>105</v>
      </c>
    </row>
    <row r="225" spans="2:3">
      <c r="B225" s="567" t="s">
        <v>106</v>
      </c>
      <c r="C225" s="567" t="s">
        <v>107</v>
      </c>
    </row>
    <row r="226" spans="2:3">
      <c r="B226" s="567" t="s">
        <v>108</v>
      </c>
      <c r="C226" s="568" t="s">
        <v>174</v>
      </c>
    </row>
    <row r="227" spans="2:3">
      <c r="B227" s="567" t="s">
        <v>109</v>
      </c>
      <c r="C227" s="568" t="s">
        <v>175</v>
      </c>
    </row>
    <row r="228" spans="2:3">
      <c r="B228" s="567" t="s">
        <v>164</v>
      </c>
      <c r="C228" s="567" t="s">
        <v>364</v>
      </c>
    </row>
    <row r="229" spans="2:3">
      <c r="B229" s="567" t="s">
        <v>110</v>
      </c>
      <c r="C229" s="568" t="s">
        <v>177</v>
      </c>
    </row>
    <row r="230" spans="2:3">
      <c r="B230" s="567" t="s">
        <v>111</v>
      </c>
      <c r="C230" s="567" t="s">
        <v>112</v>
      </c>
    </row>
    <row r="231" spans="2:3">
      <c r="B231" s="567" t="s">
        <v>113</v>
      </c>
      <c r="C231" s="567" t="s">
        <v>114</v>
      </c>
    </row>
    <row r="232" spans="2:3">
      <c r="B232" s="567" t="s">
        <v>115</v>
      </c>
      <c r="C232" s="567" t="s">
        <v>117</v>
      </c>
    </row>
    <row r="233" spans="2:3">
      <c r="B233" s="567" t="s">
        <v>118</v>
      </c>
      <c r="C233" s="567" t="s">
        <v>119</v>
      </c>
    </row>
    <row r="234" spans="2:3">
      <c r="B234" s="567" t="s">
        <v>152</v>
      </c>
      <c r="C234" s="568" t="s">
        <v>178</v>
      </c>
    </row>
    <row r="235" spans="2:3">
      <c r="B235" s="567" t="s">
        <v>276</v>
      </c>
      <c r="C235" s="567" t="s">
        <v>298</v>
      </c>
    </row>
    <row r="236" spans="2:3">
      <c r="B236" s="567" t="s">
        <v>133</v>
      </c>
      <c r="C236" s="568" t="s">
        <v>179</v>
      </c>
    </row>
    <row r="237" spans="2:3">
      <c r="B237" s="567" t="s">
        <v>0</v>
      </c>
      <c r="C237" s="568" t="s">
        <v>134</v>
      </c>
    </row>
    <row r="238" spans="2:3">
      <c r="B238" s="567" t="s">
        <v>159</v>
      </c>
      <c r="C238" s="568" t="s">
        <v>136</v>
      </c>
    </row>
    <row r="239" spans="2:3">
      <c r="B239" s="567" t="s">
        <v>160</v>
      </c>
      <c r="C239" s="568" t="s">
        <v>138</v>
      </c>
    </row>
    <row r="240" spans="2:3">
      <c r="B240" s="567" t="s">
        <v>161</v>
      </c>
      <c r="C240" s="568" t="s">
        <v>139</v>
      </c>
    </row>
    <row r="241" spans="2:21">
      <c r="B241" s="567" t="s">
        <v>113</v>
      </c>
      <c r="C241" s="568" t="s">
        <v>140</v>
      </c>
    </row>
    <row r="242" spans="2:21">
      <c r="B242" s="567" t="s">
        <v>141</v>
      </c>
      <c r="C242" s="568" t="s">
        <v>142</v>
      </c>
    </row>
    <row r="243" spans="2:21">
      <c r="B243" s="567" t="s">
        <v>121</v>
      </c>
      <c r="C243" s="568" t="s">
        <v>143</v>
      </c>
    </row>
    <row r="244" spans="2:21">
      <c r="B244" s="567" t="s">
        <v>144</v>
      </c>
      <c r="C244" s="568" t="s">
        <v>145</v>
      </c>
    </row>
    <row r="245" spans="2:21">
      <c r="B245" s="567" t="s">
        <v>122</v>
      </c>
      <c r="C245" s="568" t="s">
        <v>146</v>
      </c>
    </row>
    <row r="246" spans="2:21">
      <c r="B246" s="567" t="s">
        <v>124</v>
      </c>
      <c r="C246" s="568" t="s">
        <v>148</v>
      </c>
    </row>
    <row r="247" spans="2:21">
      <c r="B247" s="567" t="s">
        <v>123</v>
      </c>
      <c r="C247" s="561" t="s">
        <v>147</v>
      </c>
    </row>
    <row r="248" spans="2:21">
      <c r="B248" s="567" t="s">
        <v>165</v>
      </c>
      <c r="C248" s="561" t="s">
        <v>286</v>
      </c>
    </row>
    <row r="249" spans="2:21">
      <c r="B249" s="567" t="s">
        <v>166</v>
      </c>
      <c r="C249" s="561" t="s">
        <v>287</v>
      </c>
    </row>
    <row r="250" spans="2:21">
      <c r="B250" s="567" t="s">
        <v>277</v>
      </c>
      <c r="C250" s="567" t="s">
        <v>285</v>
      </c>
    </row>
    <row r="253" spans="2:21">
      <c r="B253" s="982" t="s">
        <v>290</v>
      </c>
      <c r="C253" s="982"/>
      <c r="D253" s="982"/>
      <c r="E253" s="982"/>
      <c r="F253" s="982"/>
      <c r="G253" s="982"/>
      <c r="H253" s="982"/>
      <c r="I253" s="982"/>
      <c r="J253" s="982"/>
      <c r="K253" s="982"/>
      <c r="L253" s="982"/>
      <c r="M253" s="982"/>
      <c r="N253" s="982"/>
      <c r="O253" s="982"/>
      <c r="P253" s="982"/>
      <c r="Q253" s="982"/>
      <c r="R253" s="982"/>
      <c r="S253" s="982"/>
      <c r="T253" s="982"/>
    </row>
    <row r="256" spans="2:21">
      <c r="C256" s="567">
        <v>2006</v>
      </c>
      <c r="E256" s="567">
        <v>2007</v>
      </c>
      <c r="G256" s="567">
        <v>2008</v>
      </c>
      <c r="I256" s="567">
        <v>2009</v>
      </c>
      <c r="K256" s="567">
        <v>2010</v>
      </c>
      <c r="M256" s="567">
        <v>2011</v>
      </c>
      <c r="O256" s="567">
        <v>2012</v>
      </c>
      <c r="Q256" s="567">
        <v>2013</v>
      </c>
      <c r="S256" s="567">
        <v>2014</v>
      </c>
      <c r="U256" s="567">
        <v>2015</v>
      </c>
    </row>
    <row r="257" spans="2:22">
      <c r="B257" s="567" t="s">
        <v>246</v>
      </c>
      <c r="C257" s="567" t="s">
        <v>274</v>
      </c>
      <c r="D257" s="567" t="s">
        <v>154</v>
      </c>
      <c r="E257" s="567" t="s">
        <v>274</v>
      </c>
      <c r="F257" s="567" t="s">
        <v>154</v>
      </c>
      <c r="G257" s="567" t="s">
        <v>274</v>
      </c>
      <c r="H257" s="567" t="s">
        <v>154</v>
      </c>
      <c r="I257" s="567" t="s">
        <v>274</v>
      </c>
      <c r="J257" s="567" t="s">
        <v>154</v>
      </c>
      <c r="K257" s="567" t="s">
        <v>274</v>
      </c>
      <c r="L257" s="567" t="s">
        <v>154</v>
      </c>
      <c r="M257" s="567" t="s">
        <v>274</v>
      </c>
      <c r="N257" s="567" t="s">
        <v>154</v>
      </c>
      <c r="O257" s="567" t="s">
        <v>274</v>
      </c>
      <c r="P257" s="567" t="s">
        <v>154</v>
      </c>
      <c r="Q257" s="567" t="s">
        <v>274</v>
      </c>
      <c r="R257" s="567" t="s">
        <v>154</v>
      </c>
      <c r="S257" s="567" t="s">
        <v>274</v>
      </c>
      <c r="T257" s="567" t="s">
        <v>154</v>
      </c>
      <c r="U257" s="567" t="s">
        <v>274</v>
      </c>
      <c r="V257" s="302" t="s">
        <v>154</v>
      </c>
    </row>
    <row r="258" spans="2:22">
      <c r="B258" s="567" t="s">
        <v>193</v>
      </c>
      <c r="C258" s="567" t="s">
        <v>274</v>
      </c>
      <c r="D258" s="567" t="s">
        <v>268</v>
      </c>
      <c r="E258" s="567" t="s">
        <v>274</v>
      </c>
      <c r="F258" s="567" t="s">
        <v>268</v>
      </c>
      <c r="G258" s="567" t="s">
        <v>274</v>
      </c>
      <c r="H258" s="567" t="s">
        <v>268</v>
      </c>
      <c r="I258" s="567" t="s">
        <v>274</v>
      </c>
      <c r="J258" s="567" t="s">
        <v>268</v>
      </c>
      <c r="K258" s="567" t="s">
        <v>274</v>
      </c>
      <c r="L258" s="567" t="s">
        <v>268</v>
      </c>
      <c r="M258" s="567" t="s">
        <v>274</v>
      </c>
      <c r="N258" s="567" t="s">
        <v>268</v>
      </c>
      <c r="O258" s="567" t="s">
        <v>274</v>
      </c>
      <c r="P258" s="567" t="s">
        <v>268</v>
      </c>
      <c r="Q258" s="567" t="s">
        <v>274</v>
      </c>
      <c r="R258" s="567" t="s">
        <v>268</v>
      </c>
      <c r="S258" s="567" t="s">
        <v>274</v>
      </c>
      <c r="T258" s="567" t="s">
        <v>268</v>
      </c>
      <c r="U258" s="567" t="s">
        <v>274</v>
      </c>
      <c r="V258" s="302" t="s">
        <v>268</v>
      </c>
    </row>
    <row r="259" spans="2:22">
      <c r="B259" s="567" t="s">
        <v>128</v>
      </c>
      <c r="C259" s="567" t="s">
        <v>1</v>
      </c>
    </row>
    <row r="260" spans="2:22">
      <c r="B260" s="567" t="s">
        <v>2</v>
      </c>
      <c r="C260" s="567" t="s">
        <v>168</v>
      </c>
    </row>
    <row r="261" spans="2:22">
      <c r="B261" s="567" t="s">
        <v>3</v>
      </c>
      <c r="C261" s="567" t="s">
        <v>4</v>
      </c>
    </row>
    <row r="262" spans="2:22">
      <c r="B262" s="567" t="s">
        <v>5</v>
      </c>
      <c r="C262" s="567" t="s">
        <v>6</v>
      </c>
    </row>
    <row r="263" spans="2:22">
      <c r="B263" s="567" t="s">
        <v>7</v>
      </c>
      <c r="C263" s="567" t="s">
        <v>8</v>
      </c>
    </row>
    <row r="264" spans="2:22">
      <c r="B264" s="567" t="s">
        <v>9</v>
      </c>
      <c r="C264" s="567" t="s">
        <v>10</v>
      </c>
    </row>
    <row r="265" spans="2:22">
      <c r="B265" s="567" t="s">
        <v>12</v>
      </c>
      <c r="C265" s="567" t="s">
        <v>13</v>
      </c>
    </row>
    <row r="266" spans="2:22">
      <c r="B266" s="567" t="s">
        <v>14</v>
      </c>
      <c r="C266" s="567" t="s">
        <v>15</v>
      </c>
    </row>
    <row r="267" spans="2:22">
      <c r="B267" s="567" t="s">
        <v>11</v>
      </c>
      <c r="C267" s="567" t="s">
        <v>293</v>
      </c>
    </row>
    <row r="268" spans="2:22">
      <c r="B268" s="567" t="s">
        <v>16</v>
      </c>
      <c r="C268" s="567" t="s">
        <v>18</v>
      </c>
    </row>
    <row r="269" spans="2:22">
      <c r="B269" s="567" t="s">
        <v>19</v>
      </c>
      <c r="C269" s="567" t="s">
        <v>20</v>
      </c>
    </row>
    <row r="270" spans="2:22">
      <c r="B270" s="567" t="s">
        <v>21</v>
      </c>
      <c r="C270" s="567" t="s">
        <v>22</v>
      </c>
    </row>
    <row r="271" spans="2:22">
      <c r="B271" s="567" t="s">
        <v>23</v>
      </c>
      <c r="C271" s="567" t="s">
        <v>24</v>
      </c>
    </row>
    <row r="272" spans="2:22">
      <c r="B272" s="567" t="s">
        <v>25</v>
      </c>
      <c r="C272" s="567" t="s">
        <v>26</v>
      </c>
    </row>
    <row r="273" spans="2:3">
      <c r="B273" s="567" t="s">
        <v>27</v>
      </c>
      <c r="C273" s="567" t="s">
        <v>28</v>
      </c>
    </row>
    <row r="274" spans="2:3">
      <c r="B274" s="567" t="s">
        <v>29</v>
      </c>
      <c r="C274" s="567" t="s">
        <v>30</v>
      </c>
    </row>
    <row r="275" spans="2:3">
      <c r="B275" s="567" t="s">
        <v>39</v>
      </c>
      <c r="C275" s="567" t="s">
        <v>169</v>
      </c>
    </row>
    <row r="276" spans="2:3">
      <c r="B276" s="567" t="s">
        <v>53</v>
      </c>
      <c r="C276" s="567" t="s">
        <v>54</v>
      </c>
    </row>
    <row r="277" spans="2:3">
      <c r="B277" s="563" t="s">
        <v>266</v>
      </c>
      <c r="C277" s="567" t="s">
        <v>61</v>
      </c>
    </row>
    <row r="278" spans="2:3">
      <c r="B278" s="567" t="s">
        <v>246</v>
      </c>
      <c r="C278" s="567" t="s">
        <v>294</v>
      </c>
    </row>
    <row r="279" spans="2:3">
      <c r="B279" s="567" t="s">
        <v>291</v>
      </c>
      <c r="C279" s="567" t="s">
        <v>295</v>
      </c>
    </row>
    <row r="280" spans="2:3">
      <c r="B280" s="567" t="s">
        <v>63</v>
      </c>
      <c r="C280" s="567" t="s">
        <v>362</v>
      </c>
    </row>
    <row r="281" spans="2:3">
      <c r="B281" s="567" t="s">
        <v>64</v>
      </c>
      <c r="C281" s="567" t="s">
        <v>65</v>
      </c>
    </row>
    <row r="282" spans="2:3">
      <c r="B282" s="567" t="s">
        <v>66</v>
      </c>
      <c r="C282" s="567" t="s">
        <v>67</v>
      </c>
    </row>
    <row r="283" spans="2:3">
      <c r="B283" s="567" t="s">
        <v>68</v>
      </c>
      <c r="C283" s="567" t="s">
        <v>69</v>
      </c>
    </row>
    <row r="284" spans="2:3">
      <c r="B284" s="567" t="s">
        <v>70</v>
      </c>
      <c r="C284" s="567" t="s">
        <v>71</v>
      </c>
    </row>
    <row r="285" spans="2:3">
      <c r="B285" s="567" t="s">
        <v>72</v>
      </c>
      <c r="C285" s="567" t="s">
        <v>73</v>
      </c>
    </row>
    <row r="286" spans="2:3">
      <c r="B286" s="567" t="s">
        <v>155</v>
      </c>
      <c r="C286" s="567" t="s">
        <v>282</v>
      </c>
    </row>
    <row r="287" spans="2:3">
      <c r="B287" s="567" t="s">
        <v>75</v>
      </c>
      <c r="C287" s="567" t="s">
        <v>76</v>
      </c>
    </row>
    <row r="288" spans="2:3">
      <c r="B288" s="567" t="s">
        <v>77</v>
      </c>
      <c r="C288" s="567" t="s">
        <v>78</v>
      </c>
    </row>
    <row r="289" spans="2:3">
      <c r="B289" s="567" t="s">
        <v>79</v>
      </c>
      <c r="C289" s="567" t="s">
        <v>283</v>
      </c>
    </row>
    <row r="290" spans="2:3">
      <c r="B290" s="567" t="s">
        <v>80</v>
      </c>
      <c r="C290" s="567" t="s">
        <v>81</v>
      </c>
    </row>
    <row r="291" spans="2:3">
      <c r="B291" s="567" t="s">
        <v>82</v>
      </c>
      <c r="C291" s="567" t="s">
        <v>83</v>
      </c>
    </row>
    <row r="292" spans="2:3">
      <c r="B292" s="567" t="s">
        <v>84</v>
      </c>
      <c r="C292" s="567" t="s">
        <v>85</v>
      </c>
    </row>
    <row r="293" spans="2:3">
      <c r="B293" s="567" t="s">
        <v>86</v>
      </c>
      <c r="C293" s="567" t="s">
        <v>363</v>
      </c>
    </row>
    <row r="294" spans="2:3">
      <c r="B294" s="567" t="s">
        <v>156</v>
      </c>
      <c r="C294" s="567" t="s">
        <v>365</v>
      </c>
    </row>
    <row r="295" spans="2:3">
      <c r="B295" s="567" t="s">
        <v>87</v>
      </c>
      <c r="C295" s="567" t="s">
        <v>88</v>
      </c>
    </row>
    <row r="296" spans="2:3">
      <c r="B296" s="567" t="s">
        <v>89</v>
      </c>
      <c r="C296" s="567" t="s">
        <v>90</v>
      </c>
    </row>
    <row r="297" spans="2:3">
      <c r="B297" s="567" t="s">
        <v>91</v>
      </c>
      <c r="C297" s="567" t="s">
        <v>92</v>
      </c>
    </row>
    <row r="298" spans="2:3">
      <c r="B298" s="567" t="s">
        <v>93</v>
      </c>
      <c r="C298" s="567" t="s">
        <v>94</v>
      </c>
    </row>
    <row r="299" spans="2:3">
      <c r="B299" s="567" t="s">
        <v>95</v>
      </c>
      <c r="C299" s="567" t="s">
        <v>96</v>
      </c>
    </row>
    <row r="300" spans="2:3">
      <c r="B300" s="567" t="s">
        <v>97</v>
      </c>
      <c r="C300" s="567" t="s">
        <v>98</v>
      </c>
    </row>
    <row r="301" spans="2:3">
      <c r="B301" s="567" t="s">
        <v>157</v>
      </c>
      <c r="C301" s="567" t="s">
        <v>101</v>
      </c>
    </row>
    <row r="302" spans="2:3">
      <c r="B302" s="567" t="s">
        <v>102</v>
      </c>
      <c r="C302" s="567" t="s">
        <v>103</v>
      </c>
    </row>
    <row r="303" spans="2:3">
      <c r="B303" s="567" t="s">
        <v>104</v>
      </c>
      <c r="C303" s="567" t="s">
        <v>105</v>
      </c>
    </row>
    <row r="304" spans="2:3">
      <c r="B304" s="567" t="s">
        <v>109</v>
      </c>
      <c r="C304" s="568" t="s">
        <v>175</v>
      </c>
    </row>
    <row r="305" spans="2:3">
      <c r="B305" s="567" t="s">
        <v>106</v>
      </c>
      <c r="C305" s="567" t="s">
        <v>107</v>
      </c>
    </row>
    <row r="306" spans="2:3">
      <c r="B306" s="567" t="s">
        <v>292</v>
      </c>
      <c r="C306" s="567" t="s">
        <v>364</v>
      </c>
    </row>
    <row r="307" spans="2:3">
      <c r="B307" s="567" t="s">
        <v>110</v>
      </c>
      <c r="C307" s="567" t="s">
        <v>296</v>
      </c>
    </row>
    <row r="308" spans="2:3">
      <c r="B308" s="567" t="s">
        <v>158</v>
      </c>
      <c r="C308" s="567" t="s">
        <v>297</v>
      </c>
    </row>
    <row r="309" spans="2:3">
      <c r="B309" s="567" t="s">
        <v>111</v>
      </c>
      <c r="C309" s="567" t="s">
        <v>112</v>
      </c>
    </row>
    <row r="310" spans="2:3">
      <c r="B310" s="567" t="s">
        <v>113</v>
      </c>
      <c r="C310" s="567" t="s">
        <v>114</v>
      </c>
    </row>
    <row r="311" spans="2:3">
      <c r="B311" s="567" t="s">
        <v>116</v>
      </c>
      <c r="C311" s="567" t="s">
        <v>117</v>
      </c>
    </row>
    <row r="312" spans="2:3">
      <c r="B312" s="567" t="s">
        <v>118</v>
      </c>
      <c r="C312" s="567" t="s">
        <v>119</v>
      </c>
    </row>
    <row r="313" spans="2:3">
      <c r="B313" s="567" t="s">
        <v>152</v>
      </c>
      <c r="C313" s="568" t="s">
        <v>178</v>
      </c>
    </row>
    <row r="314" spans="2:3">
      <c r="B314" s="567" t="s">
        <v>276</v>
      </c>
      <c r="C314" s="567" t="s">
        <v>298</v>
      </c>
    </row>
    <row r="315" spans="2:3">
      <c r="B315" s="567" t="s">
        <v>133</v>
      </c>
      <c r="C315" s="568" t="s">
        <v>179</v>
      </c>
    </row>
    <row r="316" spans="2:3">
      <c r="B316" s="567" t="s">
        <v>0</v>
      </c>
      <c r="C316" s="568" t="s">
        <v>134</v>
      </c>
    </row>
    <row r="317" spans="2:3">
      <c r="B317" s="567" t="s">
        <v>159</v>
      </c>
      <c r="C317" s="568" t="s">
        <v>136</v>
      </c>
    </row>
    <row r="318" spans="2:3">
      <c r="B318" s="567" t="s">
        <v>160</v>
      </c>
      <c r="C318" s="568" t="s">
        <v>138</v>
      </c>
    </row>
    <row r="319" spans="2:3">
      <c r="B319" s="567" t="s">
        <v>116</v>
      </c>
      <c r="C319" s="568" t="s">
        <v>139</v>
      </c>
    </row>
    <row r="320" spans="2:3">
      <c r="B320" s="567" t="s">
        <v>113</v>
      </c>
      <c r="C320" s="568" t="s">
        <v>140</v>
      </c>
    </row>
    <row r="321" spans="2:20">
      <c r="B321" s="567" t="s">
        <v>141</v>
      </c>
      <c r="C321" s="568" t="s">
        <v>142</v>
      </c>
    </row>
    <row r="322" spans="2:20">
      <c r="B322" s="567" t="s">
        <v>121</v>
      </c>
      <c r="C322" s="568" t="s">
        <v>299</v>
      </c>
    </row>
    <row r="323" spans="2:20">
      <c r="B323" s="567" t="s">
        <v>144</v>
      </c>
      <c r="C323" s="568" t="s">
        <v>145</v>
      </c>
    </row>
    <row r="324" spans="2:20">
      <c r="B324" s="567" t="s">
        <v>122</v>
      </c>
      <c r="C324" s="568" t="s">
        <v>146</v>
      </c>
    </row>
    <row r="325" spans="2:20">
      <c r="B325" s="567" t="s">
        <v>123</v>
      </c>
      <c r="C325" s="561" t="s">
        <v>147</v>
      </c>
    </row>
    <row r="326" spans="2:20">
      <c r="B326" s="567" t="s">
        <v>124</v>
      </c>
      <c r="C326" s="568" t="s">
        <v>300</v>
      </c>
    </row>
    <row r="327" spans="2:20">
      <c r="B327" s="567" t="s">
        <v>162</v>
      </c>
      <c r="C327" s="568" t="s">
        <v>149</v>
      </c>
    </row>
    <row r="328" spans="2:20">
      <c r="B328" s="567" t="s">
        <v>277</v>
      </c>
      <c r="C328" s="567" t="s">
        <v>285</v>
      </c>
    </row>
    <row r="331" spans="2:20">
      <c r="B331" s="982" t="s">
        <v>326</v>
      </c>
      <c r="C331" s="982"/>
      <c r="D331" s="982"/>
      <c r="E331" s="982"/>
      <c r="F331" s="982"/>
      <c r="G331" s="982"/>
      <c r="H331" s="982"/>
      <c r="I331" s="982"/>
      <c r="J331" s="982"/>
      <c r="K331" s="982"/>
      <c r="L331" s="982"/>
      <c r="M331" s="982"/>
      <c r="N331" s="982"/>
      <c r="O331" s="982"/>
      <c r="P331" s="982"/>
      <c r="Q331" s="982"/>
      <c r="R331" s="982"/>
      <c r="S331" s="982"/>
      <c r="T331" s="982"/>
    </row>
    <row r="334" spans="2:20">
      <c r="C334" s="567">
        <v>2013</v>
      </c>
    </row>
    <row r="335" spans="2:20">
      <c r="B335" s="567" t="s">
        <v>420</v>
      </c>
      <c r="C335" s="567" t="s">
        <v>304</v>
      </c>
      <c r="D335" s="567" t="s">
        <v>305</v>
      </c>
      <c r="E335" s="567" t="s">
        <v>306</v>
      </c>
      <c r="F335" s="567" t="s">
        <v>307</v>
      </c>
      <c r="G335" s="567" t="s">
        <v>308</v>
      </c>
      <c r="H335" s="567" t="s">
        <v>309</v>
      </c>
      <c r="I335" s="567" t="s">
        <v>310</v>
      </c>
      <c r="J335" s="567" t="s">
        <v>311</v>
      </c>
      <c r="K335" s="567" t="s">
        <v>312</v>
      </c>
      <c r="L335" s="567" t="s">
        <v>313</v>
      </c>
      <c r="M335" s="567" t="s">
        <v>314</v>
      </c>
      <c r="N335" s="567" t="s">
        <v>315</v>
      </c>
      <c r="O335" s="567" t="s">
        <v>419</v>
      </c>
    </row>
    <row r="336" spans="2:20">
      <c r="B336" s="567" t="s">
        <v>421</v>
      </c>
      <c r="C336" s="567" t="s">
        <v>327</v>
      </c>
      <c r="D336" s="567" t="s">
        <v>328</v>
      </c>
      <c r="E336" s="567" t="s">
        <v>329</v>
      </c>
      <c r="F336" s="567" t="s">
        <v>307</v>
      </c>
      <c r="G336" s="567" t="s">
        <v>330</v>
      </c>
      <c r="H336" s="567" t="s">
        <v>331</v>
      </c>
      <c r="I336" s="567" t="s">
        <v>332</v>
      </c>
      <c r="J336" s="567" t="s">
        <v>333</v>
      </c>
      <c r="K336" s="567" t="s">
        <v>334</v>
      </c>
      <c r="L336" s="567" t="s">
        <v>335</v>
      </c>
      <c r="M336" s="567" t="s">
        <v>336</v>
      </c>
      <c r="N336" s="567" t="s">
        <v>337</v>
      </c>
      <c r="O336" s="567" t="s">
        <v>418</v>
      </c>
    </row>
    <row r="337" spans="2:3">
      <c r="B337" s="567" t="s">
        <v>128</v>
      </c>
      <c r="C337" s="567" t="s">
        <v>1</v>
      </c>
    </row>
    <row r="338" spans="2:3">
      <c r="B338" s="567" t="s">
        <v>2</v>
      </c>
      <c r="C338" s="567" t="s">
        <v>168</v>
      </c>
    </row>
    <row r="339" spans="2:3">
      <c r="B339" s="567" t="s">
        <v>3</v>
      </c>
      <c r="C339" s="567" t="s">
        <v>4</v>
      </c>
    </row>
    <row r="340" spans="2:3">
      <c r="B340" s="567" t="s">
        <v>5</v>
      </c>
      <c r="C340" s="567" t="s">
        <v>6</v>
      </c>
    </row>
    <row r="341" spans="2:3">
      <c r="B341" s="567" t="s">
        <v>316</v>
      </c>
      <c r="C341" s="567" t="s">
        <v>8</v>
      </c>
    </row>
    <row r="342" spans="2:3">
      <c r="B342" s="567" t="s">
        <v>9</v>
      </c>
      <c r="C342" s="567" t="s">
        <v>10</v>
      </c>
    </row>
    <row r="343" spans="2:3">
      <c r="B343" s="567" t="s">
        <v>317</v>
      </c>
      <c r="C343" s="567" t="s">
        <v>13</v>
      </c>
    </row>
    <row r="344" spans="2:3">
      <c r="B344" s="567" t="s">
        <v>318</v>
      </c>
      <c r="C344" s="567" t="s">
        <v>15</v>
      </c>
    </row>
    <row r="345" spans="2:3">
      <c r="B345" s="567" t="s">
        <v>16</v>
      </c>
      <c r="C345" s="567" t="s">
        <v>18</v>
      </c>
    </row>
    <row r="346" spans="2:3">
      <c r="B346" s="567" t="s">
        <v>19</v>
      </c>
      <c r="C346" s="567" t="s">
        <v>20</v>
      </c>
    </row>
    <row r="347" spans="2:3">
      <c r="B347" s="567" t="s">
        <v>319</v>
      </c>
      <c r="C347" s="567" t="s">
        <v>22</v>
      </c>
    </row>
    <row r="348" spans="2:3">
      <c r="B348" s="567" t="s">
        <v>320</v>
      </c>
      <c r="C348" s="567" t="s">
        <v>24</v>
      </c>
    </row>
    <row r="349" spans="2:3">
      <c r="B349" s="567" t="s">
        <v>321</v>
      </c>
      <c r="C349" s="567" t="s">
        <v>26</v>
      </c>
    </row>
    <row r="350" spans="2:3">
      <c r="B350" s="567" t="s">
        <v>27</v>
      </c>
      <c r="C350" s="567" t="s">
        <v>28</v>
      </c>
    </row>
    <row r="351" spans="2:3">
      <c r="B351" s="567" t="s">
        <v>29</v>
      </c>
      <c r="C351" s="567" t="s">
        <v>30</v>
      </c>
    </row>
    <row r="352" spans="2:3">
      <c r="B352" s="567" t="s">
        <v>31</v>
      </c>
      <c r="C352" s="567" t="s">
        <v>176</v>
      </c>
    </row>
    <row r="353" spans="2:3">
      <c r="B353" s="567" t="s">
        <v>32</v>
      </c>
      <c r="C353" s="567" t="s">
        <v>33</v>
      </c>
    </row>
    <row r="354" spans="2:3">
      <c r="B354" s="567" t="s">
        <v>34</v>
      </c>
      <c r="C354" s="567" t="s">
        <v>35</v>
      </c>
    </row>
    <row r="355" spans="2:3">
      <c r="B355" s="567" t="s">
        <v>37</v>
      </c>
      <c r="C355" s="567" t="s">
        <v>38</v>
      </c>
    </row>
    <row r="356" spans="2:3">
      <c r="B356" s="567" t="s">
        <v>39</v>
      </c>
      <c r="C356" s="567" t="s">
        <v>169</v>
      </c>
    </row>
    <row r="357" spans="2:3">
      <c r="B357" s="567" t="s">
        <v>339</v>
      </c>
      <c r="C357" s="567" t="s">
        <v>41</v>
      </c>
    </row>
    <row r="358" spans="2:3">
      <c r="B358" s="567" t="s">
        <v>322</v>
      </c>
      <c r="C358" s="567" t="s">
        <v>43</v>
      </c>
    </row>
    <row r="359" spans="2:3">
      <c r="B359" s="567" t="s">
        <v>45</v>
      </c>
      <c r="C359" s="567" t="s">
        <v>46</v>
      </c>
    </row>
    <row r="360" spans="2:3">
      <c r="B360" s="567" t="s">
        <v>323</v>
      </c>
      <c r="C360" s="567" t="s">
        <v>48</v>
      </c>
    </row>
    <row r="361" spans="2:3">
      <c r="B361" s="567" t="s">
        <v>324</v>
      </c>
      <c r="C361" s="567" t="s">
        <v>170</v>
      </c>
    </row>
    <row r="362" spans="2:3">
      <c r="B362" s="567" t="s">
        <v>51</v>
      </c>
      <c r="C362" s="567" t="s">
        <v>52</v>
      </c>
    </row>
    <row r="363" spans="2:3">
      <c r="B363" s="567" t="s">
        <v>53</v>
      </c>
      <c r="C363" s="567" t="s">
        <v>54</v>
      </c>
    </row>
    <row r="364" spans="2:3">
      <c r="B364" s="567" t="s">
        <v>55</v>
      </c>
      <c r="C364" s="567" t="s">
        <v>56</v>
      </c>
    </row>
    <row r="365" spans="2:3">
      <c r="B365" s="567" t="s">
        <v>57</v>
      </c>
      <c r="C365" s="567" t="s">
        <v>58</v>
      </c>
    </row>
    <row r="366" spans="2:3">
      <c r="B366" s="567" t="s">
        <v>325</v>
      </c>
      <c r="C366" s="567" t="s">
        <v>60</v>
      </c>
    </row>
    <row r="367" spans="2:3">
      <c r="B367" s="567" t="s">
        <v>53</v>
      </c>
      <c r="C367" s="567" t="s">
        <v>54</v>
      </c>
    </row>
    <row r="368" spans="2:3">
      <c r="B368" s="563" t="s">
        <v>266</v>
      </c>
      <c r="C368" s="567" t="s">
        <v>61</v>
      </c>
    </row>
    <row r="369" spans="2:3">
      <c r="B369" s="567" t="s">
        <v>62</v>
      </c>
      <c r="C369" s="567" t="s">
        <v>361</v>
      </c>
    </row>
    <row r="370" spans="2:3">
      <c r="B370" s="567" t="s">
        <v>126</v>
      </c>
      <c r="C370" s="567" t="s">
        <v>171</v>
      </c>
    </row>
    <row r="371" spans="2:3">
      <c r="B371" s="567" t="s">
        <v>63</v>
      </c>
      <c r="C371" s="567" t="s">
        <v>362</v>
      </c>
    </row>
    <row r="372" spans="2:3">
      <c r="B372" s="567" t="s">
        <v>64</v>
      </c>
      <c r="C372" s="567" t="s">
        <v>65</v>
      </c>
    </row>
    <row r="373" spans="2:3">
      <c r="B373" s="567" t="s">
        <v>66</v>
      </c>
      <c r="C373" s="567" t="s">
        <v>67</v>
      </c>
    </row>
    <row r="374" spans="2:3">
      <c r="B374" s="567" t="s">
        <v>68</v>
      </c>
      <c r="C374" s="567" t="s">
        <v>69</v>
      </c>
    </row>
    <row r="375" spans="2:3">
      <c r="B375" s="567" t="s">
        <v>70</v>
      </c>
      <c r="C375" s="567" t="s">
        <v>71</v>
      </c>
    </row>
    <row r="376" spans="2:3">
      <c r="B376" s="567" t="s">
        <v>72</v>
      </c>
      <c r="C376" s="567" t="s">
        <v>73</v>
      </c>
    </row>
    <row r="377" spans="2:3">
      <c r="B377" s="567" t="s">
        <v>129</v>
      </c>
      <c r="C377" s="567" t="s">
        <v>180</v>
      </c>
    </row>
    <row r="378" spans="2:3">
      <c r="B378" s="567" t="s">
        <v>75</v>
      </c>
      <c r="C378" s="567" t="s">
        <v>76</v>
      </c>
    </row>
    <row r="379" spans="2:3">
      <c r="B379" s="567" t="s">
        <v>77</v>
      </c>
      <c r="C379" s="567" t="s">
        <v>78</v>
      </c>
    </row>
    <row r="380" spans="2:3">
      <c r="B380" s="567" t="s">
        <v>79</v>
      </c>
      <c r="C380" s="567" t="s">
        <v>151</v>
      </c>
    </row>
    <row r="381" spans="2:3">
      <c r="B381" s="567" t="s">
        <v>80</v>
      </c>
      <c r="C381" s="567" t="s">
        <v>81</v>
      </c>
    </row>
    <row r="382" spans="2:3">
      <c r="B382" s="567" t="s">
        <v>82</v>
      </c>
      <c r="C382" s="567" t="s">
        <v>83</v>
      </c>
    </row>
    <row r="383" spans="2:3">
      <c r="B383" s="567" t="s">
        <v>84</v>
      </c>
      <c r="C383" s="567" t="s">
        <v>85</v>
      </c>
    </row>
    <row r="384" spans="2:3">
      <c r="B384" s="567" t="s">
        <v>86</v>
      </c>
      <c r="C384" s="567" t="s">
        <v>363</v>
      </c>
    </row>
    <row r="385" spans="2:3">
      <c r="B385" s="567" t="s">
        <v>130</v>
      </c>
      <c r="C385" s="567" t="s">
        <v>181</v>
      </c>
    </row>
    <row r="386" spans="2:3">
      <c r="B386" s="567" t="s">
        <v>87</v>
      </c>
      <c r="C386" s="567" t="s">
        <v>88</v>
      </c>
    </row>
    <row r="387" spans="2:3">
      <c r="B387" s="567" t="s">
        <v>89</v>
      </c>
      <c r="C387" s="567" t="s">
        <v>90</v>
      </c>
    </row>
    <row r="388" spans="2:3">
      <c r="B388" s="567" t="s">
        <v>91</v>
      </c>
      <c r="C388" s="567" t="s">
        <v>92</v>
      </c>
    </row>
    <row r="389" spans="2:3">
      <c r="B389" s="567" t="s">
        <v>93</v>
      </c>
      <c r="C389" s="567" t="s">
        <v>94</v>
      </c>
    </row>
    <row r="390" spans="2:3">
      <c r="B390" s="567" t="s">
        <v>95</v>
      </c>
      <c r="C390" s="567" t="s">
        <v>96</v>
      </c>
    </row>
    <row r="391" spans="2:3">
      <c r="B391" s="567" t="s">
        <v>97</v>
      </c>
      <c r="C391" s="567" t="s">
        <v>98</v>
      </c>
    </row>
    <row r="392" spans="2:3">
      <c r="B392" s="567" t="s">
        <v>100</v>
      </c>
      <c r="C392" s="567" t="s">
        <v>101</v>
      </c>
    </row>
    <row r="393" spans="2:3">
      <c r="B393" s="567" t="s">
        <v>102</v>
      </c>
      <c r="C393" s="567" t="s">
        <v>103</v>
      </c>
    </row>
    <row r="394" spans="2:3">
      <c r="B394" s="567" t="s">
        <v>104</v>
      </c>
      <c r="C394" s="567" t="s">
        <v>105</v>
      </c>
    </row>
    <row r="395" spans="2:3">
      <c r="B395" s="567" t="s">
        <v>106</v>
      </c>
      <c r="C395" s="567" t="s">
        <v>107</v>
      </c>
    </row>
    <row r="396" spans="2:3">
      <c r="B396" s="567" t="s">
        <v>108</v>
      </c>
      <c r="C396" s="567" t="s">
        <v>174</v>
      </c>
    </row>
    <row r="397" spans="2:3">
      <c r="B397" s="567" t="s">
        <v>109</v>
      </c>
      <c r="C397" s="567" t="s">
        <v>175</v>
      </c>
    </row>
    <row r="398" spans="2:3">
      <c r="B398" s="567" t="s">
        <v>131</v>
      </c>
      <c r="C398" s="567" t="s">
        <v>396</v>
      </c>
    </row>
    <row r="399" spans="2:3">
      <c r="B399" s="567" t="s">
        <v>111</v>
      </c>
      <c r="C399" s="567" t="s">
        <v>112</v>
      </c>
    </row>
    <row r="400" spans="2:3">
      <c r="B400" s="567" t="s">
        <v>118</v>
      </c>
      <c r="C400" s="567" t="s">
        <v>119</v>
      </c>
    </row>
    <row r="401" spans="2:3">
      <c r="B401" s="567" t="s">
        <v>152</v>
      </c>
      <c r="C401" s="567" t="s">
        <v>178</v>
      </c>
    </row>
    <row r="402" spans="2:3">
      <c r="B402" s="567" t="s">
        <v>132</v>
      </c>
      <c r="C402" s="567" t="s">
        <v>120</v>
      </c>
    </row>
    <row r="403" spans="2:3">
      <c r="B403" s="567" t="s">
        <v>133</v>
      </c>
      <c r="C403" s="567" t="s">
        <v>179</v>
      </c>
    </row>
    <row r="404" spans="2:3">
      <c r="B404" s="567" t="s">
        <v>0</v>
      </c>
      <c r="C404" s="567" t="s">
        <v>134</v>
      </c>
    </row>
    <row r="405" spans="2:3">
      <c r="B405" s="567" t="s">
        <v>135</v>
      </c>
      <c r="C405" s="567" t="s">
        <v>136</v>
      </c>
    </row>
    <row r="406" spans="2:3">
      <c r="B406" s="567" t="s">
        <v>137</v>
      </c>
      <c r="C406" s="567" t="s">
        <v>138</v>
      </c>
    </row>
    <row r="407" spans="2:3">
      <c r="B407" s="567" t="s">
        <v>116</v>
      </c>
      <c r="C407" s="567" t="s">
        <v>139</v>
      </c>
    </row>
    <row r="408" spans="2:3">
      <c r="B408" s="567" t="s">
        <v>113</v>
      </c>
      <c r="C408" s="567" t="s">
        <v>140</v>
      </c>
    </row>
    <row r="409" spans="2:3">
      <c r="B409" s="567" t="s">
        <v>141</v>
      </c>
      <c r="C409" s="567" t="s">
        <v>142</v>
      </c>
    </row>
    <row r="410" spans="2:3">
      <c r="B410" s="567" t="s">
        <v>121</v>
      </c>
      <c r="C410" s="567" t="s">
        <v>143</v>
      </c>
    </row>
    <row r="411" spans="2:3">
      <c r="B411" s="567" t="s">
        <v>144</v>
      </c>
      <c r="C411" s="567" t="s">
        <v>145</v>
      </c>
    </row>
    <row r="412" spans="2:3">
      <c r="B412" s="567" t="s">
        <v>122</v>
      </c>
      <c r="C412" s="567" t="s">
        <v>146</v>
      </c>
    </row>
    <row r="413" spans="2:3">
      <c r="B413" s="567" t="s">
        <v>123</v>
      </c>
      <c r="C413" s="567" t="s">
        <v>147</v>
      </c>
    </row>
    <row r="414" spans="2:3">
      <c r="B414" s="567" t="s">
        <v>340</v>
      </c>
      <c r="C414" s="567" t="s">
        <v>148</v>
      </c>
    </row>
    <row r="415" spans="2:3">
      <c r="B415" s="567" t="s">
        <v>125</v>
      </c>
      <c r="C415" s="567" t="s">
        <v>149</v>
      </c>
    </row>
    <row r="416" spans="2:3">
      <c r="B416" s="567" t="s">
        <v>277</v>
      </c>
      <c r="C416" s="567" t="s">
        <v>278</v>
      </c>
    </row>
    <row r="419" spans="2:23">
      <c r="B419" s="982" t="s">
        <v>422</v>
      </c>
      <c r="C419" s="983"/>
      <c r="D419" s="983"/>
      <c r="E419" s="983"/>
      <c r="F419" s="983"/>
      <c r="G419" s="983"/>
      <c r="H419" s="983"/>
      <c r="I419" s="983"/>
      <c r="J419" s="983"/>
      <c r="K419" s="983"/>
      <c r="L419" s="983"/>
      <c r="M419" s="983"/>
      <c r="N419" s="983"/>
      <c r="O419" s="983"/>
      <c r="P419" s="983"/>
      <c r="Q419" s="983"/>
      <c r="R419" s="983"/>
      <c r="S419" s="983"/>
      <c r="T419" s="983"/>
    </row>
    <row r="421" spans="2:23">
      <c r="B421" s="567" t="s">
        <v>338</v>
      </c>
    </row>
    <row r="422" spans="2:23">
      <c r="B422" s="567" t="s">
        <v>345</v>
      </c>
      <c r="O422" s="302"/>
    </row>
    <row r="424" spans="2:23">
      <c r="B424" s="567" t="s">
        <v>424</v>
      </c>
    </row>
    <row r="425" spans="2:23">
      <c r="B425" s="567" t="s">
        <v>424</v>
      </c>
    </row>
    <row r="427" spans="2:23">
      <c r="B427" s="982" t="s">
        <v>341</v>
      </c>
      <c r="C427" s="982"/>
      <c r="D427" s="982"/>
      <c r="E427" s="982"/>
      <c r="F427" s="982"/>
      <c r="G427" s="982"/>
      <c r="H427" s="982"/>
      <c r="I427" s="982"/>
      <c r="J427" s="982"/>
      <c r="K427" s="982"/>
      <c r="L427" s="982"/>
      <c r="M427" s="982"/>
      <c r="N427" s="982"/>
      <c r="O427" s="982"/>
      <c r="P427" s="982"/>
      <c r="Q427" s="982"/>
      <c r="R427" s="982"/>
      <c r="S427" s="982"/>
      <c r="T427" s="982"/>
    </row>
    <row r="429" spans="2:23">
      <c r="B429" s="567" t="s">
        <v>347</v>
      </c>
      <c r="C429" s="567" t="s">
        <v>251</v>
      </c>
      <c r="D429" s="567" t="s">
        <v>423</v>
      </c>
      <c r="E429" s="583" t="s">
        <v>428</v>
      </c>
    </row>
    <row r="430" spans="2:23">
      <c r="B430" s="567" t="s">
        <v>348</v>
      </c>
      <c r="C430" s="567" t="s">
        <v>360</v>
      </c>
      <c r="D430" s="567" t="s">
        <v>423</v>
      </c>
      <c r="E430" s="583" t="s">
        <v>428</v>
      </c>
      <c r="W430" s="663"/>
    </row>
    <row r="432" spans="2:23">
      <c r="B432" s="982" t="s">
        <v>366</v>
      </c>
      <c r="C432" s="982"/>
      <c r="D432" s="982"/>
      <c r="E432" s="982"/>
      <c r="F432" s="982"/>
      <c r="G432" s="982"/>
      <c r="H432" s="982"/>
      <c r="I432" s="982"/>
      <c r="J432" s="982"/>
      <c r="K432" s="982"/>
      <c r="L432" s="982"/>
      <c r="M432" s="982"/>
      <c r="N432" s="982"/>
      <c r="O432" s="982"/>
      <c r="P432" s="982"/>
      <c r="Q432" s="982"/>
      <c r="R432" s="982"/>
      <c r="S432" s="982"/>
      <c r="T432" s="982"/>
    </row>
    <row r="435" spans="2:6">
      <c r="B435" s="567" t="s">
        <v>374</v>
      </c>
      <c r="C435" s="567" t="s">
        <v>375</v>
      </c>
    </row>
    <row r="437" spans="2:6">
      <c r="B437" s="567" t="s">
        <v>367</v>
      </c>
      <c r="C437" s="567" t="s">
        <v>366</v>
      </c>
    </row>
    <row r="438" spans="2:6">
      <c r="B438" s="567" t="s">
        <v>368</v>
      </c>
      <c r="C438" s="567" t="s">
        <v>376</v>
      </c>
    </row>
    <row r="439" spans="2:6">
      <c r="B439" s="567" t="s">
        <v>369</v>
      </c>
      <c r="C439" s="567" t="s">
        <v>377</v>
      </c>
    </row>
    <row r="441" spans="2:6">
      <c r="B441" s="567" t="s">
        <v>378</v>
      </c>
      <c r="C441" s="567" t="s">
        <v>370</v>
      </c>
      <c r="D441" s="567" t="s">
        <v>371</v>
      </c>
      <c r="E441" s="567" t="s">
        <v>372</v>
      </c>
      <c r="F441" s="567" t="s">
        <v>373</v>
      </c>
    </row>
    <row r="442" spans="2:6">
      <c r="B442" s="567" t="s">
        <v>379</v>
      </c>
      <c r="C442" s="567" t="s">
        <v>380</v>
      </c>
      <c r="D442" s="567" t="s">
        <v>381</v>
      </c>
      <c r="E442" s="567" t="s">
        <v>382</v>
      </c>
      <c r="F442" s="567" t="s">
        <v>383</v>
      </c>
    </row>
    <row r="443" spans="2:6">
      <c r="B443" s="567" t="s">
        <v>384</v>
      </c>
    </row>
    <row r="444" spans="2:6">
      <c r="B444" s="567" t="s">
        <v>385</v>
      </c>
    </row>
  </sheetData>
  <mergeCells count="21">
    <mergeCell ref="B3:C3"/>
    <mergeCell ref="B253:T253"/>
    <mergeCell ref="B154:T154"/>
    <mergeCell ref="B62:T62"/>
    <mergeCell ref="B37:T37"/>
    <mergeCell ref="B42:B51"/>
    <mergeCell ref="B52:B59"/>
    <mergeCell ref="F40:H40"/>
    <mergeCell ref="J40:L40"/>
    <mergeCell ref="M40:P40"/>
    <mergeCell ref="D40:E41"/>
    <mergeCell ref="D42:D51"/>
    <mergeCell ref="D52:D59"/>
    <mergeCell ref="F42:H42"/>
    <mergeCell ref="J42:L42"/>
    <mergeCell ref="M42:P42"/>
    <mergeCell ref="B40:C41"/>
    <mergeCell ref="B419:T419"/>
    <mergeCell ref="B432:T432"/>
    <mergeCell ref="B427:T427"/>
    <mergeCell ref="B331:T331"/>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sheetPr codeName="Sheet11"/>
  <dimension ref="C4:X133"/>
  <sheetViews>
    <sheetView zoomScale="80" zoomScaleNormal="80" workbookViewId="0">
      <selection activeCell="P74" sqref="P74"/>
    </sheetView>
  </sheetViews>
  <sheetFormatPr defaultRowHeight="12.75"/>
  <cols>
    <col min="3" max="3" width="69.5703125" bestFit="1" customWidth="1"/>
    <col min="12" max="15" width="12" bestFit="1" customWidth="1"/>
    <col min="17" max="17" width="14.85546875" bestFit="1" customWidth="1"/>
    <col min="19" max="19" width="68.140625" style="652" bestFit="1" customWidth="1"/>
    <col min="22" max="22" width="10.85546875" bestFit="1" customWidth="1"/>
  </cols>
  <sheetData>
    <row r="4" spans="3:24" ht="13.5" thickBot="1">
      <c r="O4" s="302" t="s">
        <v>387</v>
      </c>
    </row>
    <row r="5" spans="3:24" ht="13.5" thickTop="1">
      <c r="C5" s="908" t="s">
        <v>338</v>
      </c>
      <c r="D5" s="910">
        <v>2011</v>
      </c>
      <c r="E5" s="911"/>
      <c r="F5" s="911"/>
      <c r="G5" s="911"/>
      <c r="H5" s="911"/>
      <c r="I5" s="911"/>
      <c r="J5" s="911"/>
      <c r="K5" s="911"/>
      <c r="L5" s="911"/>
      <c r="M5" s="911"/>
      <c r="N5" s="911"/>
      <c r="O5" s="911"/>
      <c r="T5" s="989">
        <v>2011</v>
      </c>
      <c r="U5" s="989"/>
      <c r="V5" s="989"/>
      <c r="W5" s="989"/>
    </row>
    <row r="6" spans="3:24" ht="13.5" thickBot="1">
      <c r="C6" s="909"/>
      <c r="D6" s="364" t="s">
        <v>304</v>
      </c>
      <c r="E6" s="365" t="s">
        <v>305</v>
      </c>
      <c r="F6" s="365" t="s">
        <v>306</v>
      </c>
      <c r="G6" s="365" t="s">
        <v>307</v>
      </c>
      <c r="H6" s="365" t="s">
        <v>308</v>
      </c>
      <c r="I6" s="365" t="s">
        <v>309</v>
      </c>
      <c r="J6" s="365" t="s">
        <v>310</v>
      </c>
      <c r="K6" s="366" t="s">
        <v>311</v>
      </c>
      <c r="L6" s="366" t="s">
        <v>312</v>
      </c>
      <c r="M6" s="366" t="s">
        <v>313</v>
      </c>
      <c r="N6" s="366" t="s">
        <v>314</v>
      </c>
      <c r="O6" s="418" t="s">
        <v>315</v>
      </c>
      <c r="T6" s="302" t="s">
        <v>402</v>
      </c>
      <c r="U6" s="302" t="s">
        <v>403</v>
      </c>
      <c r="V6" s="302" t="s">
        <v>404</v>
      </c>
      <c r="W6" s="302" t="s">
        <v>405</v>
      </c>
    </row>
    <row r="7" spans="3:24" ht="14.25" thickTop="1" thickBot="1">
      <c r="C7" s="360" t="s">
        <v>128</v>
      </c>
      <c r="D7" s="361">
        <v>55152970.750000007</v>
      </c>
      <c r="E7" s="362">
        <v>72792167.979999974</v>
      </c>
      <c r="F7" s="362">
        <v>90841308.999999985</v>
      </c>
      <c r="G7" s="362">
        <v>89665487.010000005</v>
      </c>
      <c r="H7" s="362">
        <v>90668089.699999988</v>
      </c>
      <c r="I7" s="362">
        <v>99300977.780000001</v>
      </c>
      <c r="J7" s="362">
        <v>113490040.45</v>
      </c>
      <c r="K7" s="363">
        <v>112586712.2</v>
      </c>
      <c r="L7" s="363">
        <v>105312948.58</v>
      </c>
      <c r="M7" s="363">
        <v>90807024.059999987</v>
      </c>
      <c r="N7" s="363">
        <v>85337694.549999997</v>
      </c>
      <c r="O7" s="419">
        <v>123187385.03</v>
      </c>
      <c r="P7" s="419">
        <f>+SUM(D7:O7)</f>
        <v>1129142807.0899999</v>
      </c>
      <c r="S7" s="653" t="s">
        <v>128</v>
      </c>
      <c r="T7" s="361">
        <f>+SUM(D7:F7)</f>
        <v>218786447.72999996</v>
      </c>
      <c r="U7" s="362">
        <f>+SUM(G7:I7)</f>
        <v>279634554.49000001</v>
      </c>
      <c r="V7" s="362">
        <f>+SUM(J7:L7)</f>
        <v>331389701.23000002</v>
      </c>
      <c r="W7" s="362">
        <f>+SUM(M7:O7)</f>
        <v>299332103.63999999</v>
      </c>
      <c r="X7" s="13">
        <f>+SUM(T7:W7)</f>
        <v>1129142807.0900002</v>
      </c>
    </row>
    <row r="8" spans="3:24" ht="13.5" thickTop="1">
      <c r="C8" s="303" t="s">
        <v>2</v>
      </c>
      <c r="D8" s="352">
        <v>42233878.520000003</v>
      </c>
      <c r="E8" s="352">
        <v>45239137.809999995</v>
      </c>
      <c r="F8" s="353">
        <v>51938110.829999998</v>
      </c>
      <c r="G8" s="353">
        <v>54847049.759999998</v>
      </c>
      <c r="H8" s="353">
        <v>55582981.829999998</v>
      </c>
      <c r="I8" s="353">
        <v>62694065.950000003</v>
      </c>
      <c r="J8" s="353">
        <v>70422496.890000001</v>
      </c>
      <c r="K8" s="354">
        <v>76136166.400000006</v>
      </c>
      <c r="L8" s="354">
        <v>71582322.929999992</v>
      </c>
      <c r="M8" s="354">
        <v>55915577.890000001</v>
      </c>
      <c r="N8" s="354">
        <v>52766855.270000003</v>
      </c>
      <c r="O8" s="420">
        <v>64711710.890000001</v>
      </c>
      <c r="P8" s="531">
        <f t="shared" ref="P8:P73" si="0">+SUM(D8:O8)</f>
        <v>704070354.97000003</v>
      </c>
      <c r="S8" s="654" t="s">
        <v>2</v>
      </c>
      <c r="T8" s="352">
        <f t="shared" ref="T8:T72" si="1">+SUM(D8:F8)</f>
        <v>139411127.16</v>
      </c>
      <c r="U8" s="352">
        <f t="shared" ref="U8:U72" si="2">+SUM(G8:I8)</f>
        <v>173124097.54000002</v>
      </c>
      <c r="V8" s="353">
        <f t="shared" ref="V8:V72" si="3">+SUM(J8:L8)</f>
        <v>218140986.22000003</v>
      </c>
      <c r="W8" s="353">
        <f t="shared" ref="W8:W72" si="4">+SUM(M8:O8)</f>
        <v>173394144.05000001</v>
      </c>
      <c r="X8" s="13">
        <f t="shared" ref="X8:X72" si="5">+SUM(T8:W8)</f>
        <v>704070354.97000003</v>
      </c>
    </row>
    <row r="9" spans="3:24">
      <c r="C9" s="304" t="s">
        <v>3</v>
      </c>
      <c r="D9" s="356">
        <v>2545348.48</v>
      </c>
      <c r="E9" s="357">
        <v>6175515.0300000003</v>
      </c>
      <c r="F9" s="357">
        <v>7329572.1399999997</v>
      </c>
      <c r="G9" s="357">
        <v>6751143.4299999997</v>
      </c>
      <c r="H9" s="357">
        <v>6415725.6500000004</v>
      </c>
      <c r="I9" s="357">
        <v>6927624.3099999996</v>
      </c>
      <c r="J9" s="357">
        <v>8026236.4199999999</v>
      </c>
      <c r="K9" s="358">
        <v>6554828.0099999998</v>
      </c>
      <c r="L9" s="358">
        <v>6541099.3499999996</v>
      </c>
      <c r="M9" s="358">
        <v>7333919.3700000001</v>
      </c>
      <c r="N9" s="358">
        <v>6679216.6799999997</v>
      </c>
      <c r="O9" s="421">
        <v>10359802.84</v>
      </c>
      <c r="P9" s="532">
        <f t="shared" si="0"/>
        <v>81640031.710000008</v>
      </c>
      <c r="S9" s="655" t="s">
        <v>3</v>
      </c>
      <c r="T9" s="356">
        <f t="shared" si="1"/>
        <v>16050435.649999999</v>
      </c>
      <c r="U9" s="357">
        <f t="shared" si="2"/>
        <v>20094493.390000001</v>
      </c>
      <c r="V9" s="357">
        <f t="shared" si="3"/>
        <v>21122163.780000001</v>
      </c>
      <c r="W9" s="357">
        <f t="shared" si="4"/>
        <v>24372938.890000001</v>
      </c>
      <c r="X9" s="13">
        <f t="shared" si="5"/>
        <v>81640031.710000008</v>
      </c>
    </row>
    <row r="10" spans="3:24">
      <c r="C10" s="304" t="s">
        <v>5</v>
      </c>
      <c r="D10" s="356">
        <v>499153.36</v>
      </c>
      <c r="E10" s="357">
        <v>443476.65</v>
      </c>
      <c r="F10" s="357">
        <v>3852373.14</v>
      </c>
      <c r="G10" s="357">
        <v>10751479.529999999</v>
      </c>
      <c r="H10" s="357">
        <v>3177606.8</v>
      </c>
      <c r="I10" s="357">
        <v>3680263.62</v>
      </c>
      <c r="J10" s="357">
        <v>3438898.71</v>
      </c>
      <c r="K10" s="358">
        <v>2949890.41</v>
      </c>
      <c r="L10" s="358">
        <v>2276735.9700000002</v>
      </c>
      <c r="M10" s="358">
        <v>1612630.27</v>
      </c>
      <c r="N10" s="358">
        <v>946894.96</v>
      </c>
      <c r="O10" s="421">
        <v>2471781.84</v>
      </c>
      <c r="P10" s="532">
        <f t="shared" si="0"/>
        <v>36101185.260000005</v>
      </c>
      <c r="S10" s="655" t="s">
        <v>5</v>
      </c>
      <c r="T10" s="356">
        <f t="shared" si="1"/>
        <v>4795003.1500000004</v>
      </c>
      <c r="U10" s="357">
        <f t="shared" si="2"/>
        <v>17609349.949999999</v>
      </c>
      <c r="V10" s="357">
        <f t="shared" si="3"/>
        <v>8665525.0899999999</v>
      </c>
      <c r="W10" s="357">
        <f t="shared" si="4"/>
        <v>5031307.07</v>
      </c>
      <c r="X10" s="13">
        <f t="shared" si="5"/>
        <v>36101185.260000005</v>
      </c>
    </row>
    <row r="11" spans="3:24">
      <c r="C11" s="304" t="s">
        <v>316</v>
      </c>
      <c r="D11" s="356">
        <v>65715.240000000005</v>
      </c>
      <c r="E11" s="357">
        <v>84427.04</v>
      </c>
      <c r="F11" s="357">
        <v>119232.59</v>
      </c>
      <c r="G11" s="357">
        <v>72950.62</v>
      </c>
      <c r="H11" s="357">
        <v>98890.93</v>
      </c>
      <c r="I11" s="357">
        <v>103956.73</v>
      </c>
      <c r="J11" s="357">
        <v>86674.97</v>
      </c>
      <c r="K11" s="358">
        <v>118158.18</v>
      </c>
      <c r="L11" s="358">
        <v>108207.34</v>
      </c>
      <c r="M11" s="358">
        <v>134904.34</v>
      </c>
      <c r="N11" s="358">
        <v>132213.45000000001</v>
      </c>
      <c r="O11" s="421">
        <v>111765.51</v>
      </c>
      <c r="P11" s="532">
        <f t="shared" si="0"/>
        <v>1237096.94</v>
      </c>
      <c r="S11" s="655" t="s">
        <v>316</v>
      </c>
      <c r="T11" s="356">
        <f t="shared" si="1"/>
        <v>269374.87</v>
      </c>
      <c r="U11" s="357">
        <f t="shared" si="2"/>
        <v>275798.27999999997</v>
      </c>
      <c r="V11" s="357">
        <f t="shared" si="3"/>
        <v>313040.49</v>
      </c>
      <c r="W11" s="357">
        <f t="shared" si="4"/>
        <v>378883.30000000005</v>
      </c>
      <c r="X11" s="13">
        <f t="shared" si="5"/>
        <v>1237096.94</v>
      </c>
    </row>
    <row r="12" spans="3:24">
      <c r="C12" s="304" t="s">
        <v>9</v>
      </c>
      <c r="D12" s="356">
        <v>24359108.579999998</v>
      </c>
      <c r="E12" s="357">
        <v>26560869.68</v>
      </c>
      <c r="F12" s="357">
        <v>28787354</v>
      </c>
      <c r="G12" s="357">
        <v>24452855.41</v>
      </c>
      <c r="H12" s="357">
        <v>30030891.559999999</v>
      </c>
      <c r="I12" s="357">
        <v>36057932.170000002</v>
      </c>
      <c r="J12" s="357">
        <v>38964620.689999998</v>
      </c>
      <c r="K12" s="358">
        <v>46261760.780000001</v>
      </c>
      <c r="L12" s="358">
        <v>41263214.420000002</v>
      </c>
      <c r="M12" s="358">
        <v>30712518.809999999</v>
      </c>
      <c r="N12" s="358">
        <v>29554026.890000001</v>
      </c>
      <c r="O12" s="421">
        <v>35230727.920000002</v>
      </c>
      <c r="P12" s="532">
        <f t="shared" si="0"/>
        <v>392235880.90999997</v>
      </c>
      <c r="S12" s="655" t="s">
        <v>9</v>
      </c>
      <c r="T12" s="356">
        <f t="shared" si="1"/>
        <v>79707332.25999999</v>
      </c>
      <c r="U12" s="357">
        <f t="shared" si="2"/>
        <v>90541679.140000001</v>
      </c>
      <c r="V12" s="357">
        <f t="shared" si="3"/>
        <v>126489595.89</v>
      </c>
      <c r="W12" s="357">
        <f t="shared" si="4"/>
        <v>95497273.620000005</v>
      </c>
      <c r="X12" s="13">
        <f t="shared" si="5"/>
        <v>392235880.90999997</v>
      </c>
    </row>
    <row r="13" spans="3:24">
      <c r="C13" s="304" t="s">
        <v>317</v>
      </c>
      <c r="D13" s="356">
        <v>12268529.59</v>
      </c>
      <c r="E13" s="357">
        <v>8536929.2300000004</v>
      </c>
      <c r="F13" s="357">
        <v>7823784.0300000003</v>
      </c>
      <c r="G13" s="357">
        <v>9085039.4800000004</v>
      </c>
      <c r="H13" s="357">
        <v>11409816.17</v>
      </c>
      <c r="I13" s="357">
        <v>11116710.84</v>
      </c>
      <c r="J13" s="357">
        <v>15157124.630000001</v>
      </c>
      <c r="K13" s="358">
        <v>15012808.710000001</v>
      </c>
      <c r="L13" s="358">
        <v>16785563.780000001</v>
      </c>
      <c r="M13" s="358">
        <v>12285672.390000001</v>
      </c>
      <c r="N13" s="358">
        <v>11759999.27</v>
      </c>
      <c r="O13" s="421">
        <v>12137612.65</v>
      </c>
      <c r="P13" s="532">
        <f t="shared" si="0"/>
        <v>143379590.77000001</v>
      </c>
      <c r="S13" s="655" t="s">
        <v>317</v>
      </c>
      <c r="T13" s="356">
        <f t="shared" si="1"/>
        <v>28629242.850000001</v>
      </c>
      <c r="U13" s="357">
        <f t="shared" si="2"/>
        <v>31611566.489999998</v>
      </c>
      <c r="V13" s="357">
        <f t="shared" si="3"/>
        <v>46955497.120000005</v>
      </c>
      <c r="W13" s="357">
        <f t="shared" si="4"/>
        <v>36183284.310000002</v>
      </c>
      <c r="X13" s="13">
        <f t="shared" si="5"/>
        <v>143379590.77000001</v>
      </c>
    </row>
    <row r="14" spans="3:24">
      <c r="C14" s="304" t="s">
        <v>318</v>
      </c>
      <c r="D14" s="356">
        <v>2228722.88</v>
      </c>
      <c r="E14" s="357">
        <v>3149836.41</v>
      </c>
      <c r="F14" s="357">
        <v>3681084.12</v>
      </c>
      <c r="G14" s="357">
        <v>3381780.97</v>
      </c>
      <c r="H14" s="357">
        <v>4094166.5</v>
      </c>
      <c r="I14" s="357">
        <v>4392687.58</v>
      </c>
      <c r="J14" s="357">
        <v>4406579.91</v>
      </c>
      <c r="K14" s="358">
        <v>4844188.08</v>
      </c>
      <c r="L14" s="358">
        <v>4235363.1100000003</v>
      </c>
      <c r="M14" s="358">
        <v>3489258.14</v>
      </c>
      <c r="N14" s="358">
        <v>3351592.45</v>
      </c>
      <c r="O14" s="421">
        <v>4072725.13</v>
      </c>
      <c r="P14" s="532">
        <f t="shared" si="0"/>
        <v>45327985.280000009</v>
      </c>
      <c r="S14" s="655" t="s">
        <v>318</v>
      </c>
      <c r="T14" s="356">
        <f t="shared" si="1"/>
        <v>9059643.4100000001</v>
      </c>
      <c r="U14" s="357">
        <f t="shared" si="2"/>
        <v>11868635.050000001</v>
      </c>
      <c r="V14" s="357">
        <f t="shared" si="3"/>
        <v>13486131.100000001</v>
      </c>
      <c r="W14" s="357">
        <f t="shared" si="4"/>
        <v>10913575.719999999</v>
      </c>
      <c r="X14" s="13">
        <f t="shared" si="5"/>
        <v>45327985.280000001</v>
      </c>
    </row>
    <row r="15" spans="3:24">
      <c r="C15" s="304" t="s">
        <v>16</v>
      </c>
      <c r="D15" s="356">
        <v>267300.39</v>
      </c>
      <c r="E15" s="357">
        <v>288083.77</v>
      </c>
      <c r="F15" s="357">
        <v>344710.81</v>
      </c>
      <c r="G15" s="357">
        <v>351800.32000000001</v>
      </c>
      <c r="H15" s="357">
        <v>355884.22</v>
      </c>
      <c r="I15" s="357">
        <v>414890.7</v>
      </c>
      <c r="J15" s="357">
        <v>342361.56</v>
      </c>
      <c r="K15" s="358">
        <v>394532.23</v>
      </c>
      <c r="L15" s="358">
        <v>372138.96</v>
      </c>
      <c r="M15" s="358">
        <v>346674.57</v>
      </c>
      <c r="N15" s="358">
        <v>342911.57</v>
      </c>
      <c r="O15" s="421">
        <v>327295</v>
      </c>
      <c r="P15" s="532">
        <f t="shared" si="0"/>
        <v>4148584.0999999996</v>
      </c>
      <c r="S15" s="655" t="s">
        <v>16</v>
      </c>
      <c r="T15" s="356">
        <f t="shared" si="1"/>
        <v>900094.97</v>
      </c>
      <c r="U15" s="357">
        <f t="shared" si="2"/>
        <v>1122575.24</v>
      </c>
      <c r="V15" s="357">
        <f t="shared" si="3"/>
        <v>1109032.75</v>
      </c>
      <c r="W15" s="357">
        <f t="shared" si="4"/>
        <v>1016881.14</v>
      </c>
      <c r="X15" s="13">
        <f t="shared" si="5"/>
        <v>4148584.1</v>
      </c>
    </row>
    <row r="16" spans="3:24">
      <c r="C16" s="305" t="s">
        <v>19</v>
      </c>
      <c r="D16" s="352">
        <v>9521302.3000000007</v>
      </c>
      <c r="E16" s="353">
        <v>23485287.589999996</v>
      </c>
      <c r="F16" s="353">
        <v>34167457.259999998</v>
      </c>
      <c r="G16" s="353">
        <v>29755692.57</v>
      </c>
      <c r="H16" s="353">
        <v>27838053.010000005</v>
      </c>
      <c r="I16" s="353">
        <v>30894483.480000004</v>
      </c>
      <c r="J16" s="353">
        <v>36489518.480000004</v>
      </c>
      <c r="K16" s="354">
        <v>29291633.600000001</v>
      </c>
      <c r="L16" s="354">
        <v>29003218.740000002</v>
      </c>
      <c r="M16" s="354">
        <v>27330321.710000001</v>
      </c>
      <c r="N16" s="354">
        <v>27219048.369999997</v>
      </c>
      <c r="O16" s="420">
        <v>48581436.219999999</v>
      </c>
      <c r="P16" s="531">
        <f t="shared" si="0"/>
        <v>353577453.33000004</v>
      </c>
      <c r="S16" s="656" t="s">
        <v>19</v>
      </c>
      <c r="T16" s="352">
        <f t="shared" si="1"/>
        <v>67174047.149999991</v>
      </c>
      <c r="U16" s="353">
        <f t="shared" si="2"/>
        <v>88488229.060000002</v>
      </c>
      <c r="V16" s="353">
        <f t="shared" si="3"/>
        <v>94784370.820000008</v>
      </c>
      <c r="W16" s="353">
        <f t="shared" si="4"/>
        <v>103130806.3</v>
      </c>
      <c r="X16" s="13">
        <f t="shared" si="5"/>
        <v>353577453.32999998</v>
      </c>
    </row>
    <row r="17" spans="3:24">
      <c r="C17" s="304" t="s">
        <v>319</v>
      </c>
      <c r="D17" s="356">
        <v>5965054.2999999998</v>
      </c>
      <c r="E17" s="357">
        <v>14418948.539999999</v>
      </c>
      <c r="F17" s="357">
        <v>21015795.289999999</v>
      </c>
      <c r="G17" s="357">
        <v>18134814.93</v>
      </c>
      <c r="H17" s="357">
        <v>17423693.670000002</v>
      </c>
      <c r="I17" s="357">
        <v>18277592.609999999</v>
      </c>
      <c r="J17" s="357">
        <v>22066861.620000001</v>
      </c>
      <c r="K17" s="358">
        <v>18158288.84</v>
      </c>
      <c r="L17" s="358">
        <v>17580249.02</v>
      </c>
      <c r="M17" s="358">
        <v>15453602.98</v>
      </c>
      <c r="N17" s="358">
        <v>15172072.27</v>
      </c>
      <c r="O17" s="421">
        <v>29785246.609999999</v>
      </c>
      <c r="P17" s="532">
        <f t="shared" si="0"/>
        <v>213452220.68000001</v>
      </c>
      <c r="S17" s="655" t="s">
        <v>319</v>
      </c>
      <c r="T17" s="356">
        <f t="shared" si="1"/>
        <v>41399798.129999995</v>
      </c>
      <c r="U17" s="357">
        <f t="shared" si="2"/>
        <v>53836101.210000001</v>
      </c>
      <c r="V17" s="357">
        <f t="shared" si="3"/>
        <v>57805399.480000004</v>
      </c>
      <c r="W17" s="357">
        <f t="shared" si="4"/>
        <v>60410921.859999999</v>
      </c>
      <c r="X17" s="13">
        <f t="shared" si="5"/>
        <v>213452220.68000001</v>
      </c>
    </row>
    <row r="18" spans="3:24">
      <c r="C18" s="304" t="s">
        <v>320</v>
      </c>
      <c r="D18" s="356">
        <v>3011667.54</v>
      </c>
      <c r="E18" s="357">
        <v>7942450.2599999998</v>
      </c>
      <c r="F18" s="357">
        <v>11708936.529999999</v>
      </c>
      <c r="G18" s="357">
        <v>10161086.960000001</v>
      </c>
      <c r="H18" s="357">
        <v>9176586.0299999993</v>
      </c>
      <c r="I18" s="357">
        <v>10583289.380000001</v>
      </c>
      <c r="J18" s="357">
        <v>12325503.08</v>
      </c>
      <c r="K18" s="358">
        <v>9784703.5099999998</v>
      </c>
      <c r="L18" s="358">
        <v>10079777.449999999</v>
      </c>
      <c r="M18" s="358">
        <v>9619912.8399999999</v>
      </c>
      <c r="N18" s="358">
        <v>10355312.949999999</v>
      </c>
      <c r="O18" s="421">
        <v>16141212.710000001</v>
      </c>
      <c r="P18" s="532">
        <f t="shared" si="0"/>
        <v>120890439.24000001</v>
      </c>
      <c r="S18" s="655" t="s">
        <v>320</v>
      </c>
      <c r="T18" s="356">
        <f t="shared" si="1"/>
        <v>22663054.329999998</v>
      </c>
      <c r="U18" s="357">
        <f t="shared" si="2"/>
        <v>29920962.370000005</v>
      </c>
      <c r="V18" s="357">
        <f t="shared" si="3"/>
        <v>32189984.039999999</v>
      </c>
      <c r="W18" s="357">
        <f t="shared" si="4"/>
        <v>36116438.5</v>
      </c>
      <c r="X18" s="13">
        <f t="shared" si="5"/>
        <v>120890439.24000001</v>
      </c>
    </row>
    <row r="19" spans="3:24">
      <c r="C19" s="304" t="s">
        <v>321</v>
      </c>
      <c r="D19" s="356">
        <v>337649.71</v>
      </c>
      <c r="E19" s="357">
        <v>690555.9</v>
      </c>
      <c r="F19" s="357">
        <v>933660.62</v>
      </c>
      <c r="G19" s="357">
        <v>940799.61</v>
      </c>
      <c r="H19" s="357">
        <v>819960.44</v>
      </c>
      <c r="I19" s="357">
        <v>1454218.12</v>
      </c>
      <c r="J19" s="357">
        <v>1087711.56</v>
      </c>
      <c r="K19" s="358">
        <v>871346.14</v>
      </c>
      <c r="L19" s="358">
        <v>868317.51</v>
      </c>
      <c r="M19" s="358">
        <v>1066047.04</v>
      </c>
      <c r="N19" s="358">
        <v>461880.5</v>
      </c>
      <c r="O19" s="421">
        <v>1232557.23</v>
      </c>
      <c r="P19" s="532">
        <f t="shared" si="0"/>
        <v>10764704.380000001</v>
      </c>
      <c r="S19" s="655" t="s">
        <v>321</v>
      </c>
      <c r="T19" s="356">
        <f t="shared" si="1"/>
        <v>1961866.23</v>
      </c>
      <c r="U19" s="357">
        <f t="shared" si="2"/>
        <v>3214978.17</v>
      </c>
      <c r="V19" s="357">
        <f t="shared" si="3"/>
        <v>2827375.21</v>
      </c>
      <c r="W19" s="357">
        <f t="shared" si="4"/>
        <v>2760484.77</v>
      </c>
      <c r="X19" s="13">
        <f t="shared" si="5"/>
        <v>10764704.380000001</v>
      </c>
    </row>
    <row r="20" spans="3:24">
      <c r="C20" s="304" t="s">
        <v>27</v>
      </c>
      <c r="D20" s="356">
        <v>206930.75</v>
      </c>
      <c r="E20" s="357">
        <v>433332.89</v>
      </c>
      <c r="F20" s="357">
        <v>509064.82</v>
      </c>
      <c r="G20" s="357">
        <v>518991.07</v>
      </c>
      <c r="H20" s="357">
        <v>417812.87</v>
      </c>
      <c r="I20" s="357">
        <v>579383.37</v>
      </c>
      <c r="J20" s="357">
        <v>1009442.22</v>
      </c>
      <c r="K20" s="358">
        <v>477295.11</v>
      </c>
      <c r="L20" s="358">
        <v>474874.76</v>
      </c>
      <c r="M20" s="358">
        <v>1190758.8500000001</v>
      </c>
      <c r="N20" s="358">
        <v>1229782.6499999999</v>
      </c>
      <c r="O20" s="421">
        <v>1422419.67</v>
      </c>
      <c r="P20" s="532">
        <f t="shared" si="0"/>
        <v>8470089.0300000012</v>
      </c>
      <c r="S20" s="655" t="s">
        <v>27</v>
      </c>
      <c r="T20" s="356">
        <f t="shared" si="1"/>
        <v>1149328.46</v>
      </c>
      <c r="U20" s="357">
        <f t="shared" si="2"/>
        <v>1516187.31</v>
      </c>
      <c r="V20" s="357">
        <f t="shared" si="3"/>
        <v>1961612.09</v>
      </c>
      <c r="W20" s="357">
        <f t="shared" si="4"/>
        <v>3842961.17</v>
      </c>
      <c r="X20" s="13">
        <f t="shared" si="5"/>
        <v>8470089.0300000012</v>
      </c>
    </row>
    <row r="21" spans="3:24">
      <c r="C21" s="305" t="s">
        <v>29</v>
      </c>
      <c r="D21" s="352">
        <v>804830.46</v>
      </c>
      <c r="E21" s="353">
        <v>1209009.1100000001</v>
      </c>
      <c r="F21" s="353">
        <v>1416808.0500000003</v>
      </c>
      <c r="G21" s="353">
        <v>1350950.87</v>
      </c>
      <c r="H21" s="353">
        <v>1399057.8499999999</v>
      </c>
      <c r="I21" s="353">
        <v>1540304.47</v>
      </c>
      <c r="J21" s="353">
        <v>1366975.64</v>
      </c>
      <c r="K21" s="354">
        <v>1618735.6</v>
      </c>
      <c r="L21" s="354">
        <v>1404367.23</v>
      </c>
      <c r="M21" s="354">
        <v>1271754.9899999998</v>
      </c>
      <c r="N21" s="354">
        <v>1231596.8500000001</v>
      </c>
      <c r="O21" s="420">
        <v>1397278.7999999998</v>
      </c>
      <c r="P21" s="531">
        <f t="shared" si="0"/>
        <v>16011669.919999998</v>
      </c>
      <c r="S21" s="656" t="s">
        <v>29</v>
      </c>
      <c r="T21" s="352">
        <f t="shared" si="1"/>
        <v>3430647.62</v>
      </c>
      <c r="U21" s="353">
        <f t="shared" si="2"/>
        <v>4290313.1899999995</v>
      </c>
      <c r="V21" s="353">
        <f t="shared" si="3"/>
        <v>4390078.4700000007</v>
      </c>
      <c r="W21" s="353">
        <f t="shared" si="4"/>
        <v>3900630.6399999997</v>
      </c>
      <c r="X21" s="13">
        <f t="shared" si="5"/>
        <v>16011669.920000002</v>
      </c>
    </row>
    <row r="22" spans="3:24">
      <c r="C22" s="304" t="s">
        <v>31</v>
      </c>
      <c r="D22" s="356">
        <v>536502.51</v>
      </c>
      <c r="E22" s="357">
        <v>831711.99</v>
      </c>
      <c r="F22" s="357">
        <v>941753.55</v>
      </c>
      <c r="G22" s="357">
        <v>972851.3</v>
      </c>
      <c r="H22" s="357">
        <v>1035879.98</v>
      </c>
      <c r="I22" s="357">
        <v>1095882.92</v>
      </c>
      <c r="J22" s="357">
        <v>903473.6</v>
      </c>
      <c r="K22" s="358">
        <v>1052243.77</v>
      </c>
      <c r="L22" s="358">
        <v>883075.83</v>
      </c>
      <c r="M22" s="358">
        <v>805479.88</v>
      </c>
      <c r="N22" s="358">
        <v>809274.84</v>
      </c>
      <c r="O22" s="421">
        <v>856150.6</v>
      </c>
      <c r="P22" s="532">
        <f t="shared" si="0"/>
        <v>10724280.77</v>
      </c>
      <c r="S22" s="655" t="s">
        <v>31</v>
      </c>
      <c r="T22" s="356">
        <f t="shared" si="1"/>
        <v>2309968.0499999998</v>
      </c>
      <c r="U22" s="357">
        <f t="shared" si="2"/>
        <v>3104614.2</v>
      </c>
      <c r="V22" s="357">
        <f t="shared" si="3"/>
        <v>2838793.2</v>
      </c>
      <c r="W22" s="357">
        <f t="shared" si="4"/>
        <v>2470905.3199999998</v>
      </c>
      <c r="X22" s="13">
        <f t="shared" si="5"/>
        <v>10724280.77</v>
      </c>
    </row>
    <row r="23" spans="3:24">
      <c r="C23" s="304" t="s">
        <v>32</v>
      </c>
      <c r="D23" s="356">
        <v>242834.46</v>
      </c>
      <c r="E23" s="357">
        <v>338113.08</v>
      </c>
      <c r="F23" s="357">
        <v>457274.03</v>
      </c>
      <c r="G23" s="357">
        <v>356441.63</v>
      </c>
      <c r="H23" s="357">
        <v>333697.93</v>
      </c>
      <c r="I23" s="357">
        <v>357979.45</v>
      </c>
      <c r="J23" s="357">
        <v>285269.33</v>
      </c>
      <c r="K23" s="358">
        <v>223882.95</v>
      </c>
      <c r="L23" s="358">
        <v>291676.52</v>
      </c>
      <c r="M23" s="358">
        <v>322168.73</v>
      </c>
      <c r="N23" s="358">
        <v>320031.71999999997</v>
      </c>
      <c r="O23" s="421">
        <v>388903.61</v>
      </c>
      <c r="P23" s="532">
        <f t="shared" si="0"/>
        <v>3918273.44</v>
      </c>
      <c r="S23" s="655" t="s">
        <v>32</v>
      </c>
      <c r="T23" s="356">
        <f t="shared" si="1"/>
        <v>1038221.5700000001</v>
      </c>
      <c r="U23" s="357">
        <f t="shared" si="2"/>
        <v>1048119.01</v>
      </c>
      <c r="V23" s="357">
        <f t="shared" si="3"/>
        <v>800828.8</v>
      </c>
      <c r="W23" s="357">
        <f t="shared" si="4"/>
        <v>1031104.0599999999</v>
      </c>
      <c r="X23" s="13">
        <f t="shared" si="5"/>
        <v>3918273.44</v>
      </c>
    </row>
    <row r="24" spans="3:24">
      <c r="C24" s="304" t="s">
        <v>34</v>
      </c>
      <c r="D24" s="356">
        <v>4037.13</v>
      </c>
      <c r="E24" s="357">
        <v>33587.519999999997</v>
      </c>
      <c r="F24" s="357">
        <v>6811.85</v>
      </c>
      <c r="G24" s="357">
        <v>7299.46</v>
      </c>
      <c r="H24" s="357">
        <v>10446.94</v>
      </c>
      <c r="I24" s="357">
        <v>40972.11</v>
      </c>
      <c r="J24" s="357">
        <v>108136.93</v>
      </c>
      <c r="K24" s="358">
        <v>190875.13</v>
      </c>
      <c r="L24" s="358">
        <v>94009.65</v>
      </c>
      <c r="M24" s="358">
        <v>35543.96</v>
      </c>
      <c r="N24" s="358">
        <v>10178.66</v>
      </c>
      <c r="O24" s="421">
        <v>12060.47</v>
      </c>
      <c r="P24" s="532">
        <f t="shared" si="0"/>
        <v>553959.80999999994</v>
      </c>
      <c r="S24" s="655" t="s">
        <v>34</v>
      </c>
      <c r="T24" s="356">
        <f t="shared" si="1"/>
        <v>44436.499999999993</v>
      </c>
      <c r="U24" s="357">
        <f t="shared" si="2"/>
        <v>58718.51</v>
      </c>
      <c r="V24" s="357">
        <f t="shared" si="3"/>
        <v>393021.70999999996</v>
      </c>
      <c r="W24" s="357">
        <f t="shared" si="4"/>
        <v>57783.09</v>
      </c>
      <c r="X24" s="13">
        <f t="shared" si="5"/>
        <v>553959.80999999994</v>
      </c>
    </row>
    <row r="25" spans="3:24">
      <c r="C25" s="304" t="s">
        <v>37</v>
      </c>
      <c r="D25" s="356">
        <v>21456.36</v>
      </c>
      <c r="E25" s="357">
        <v>5596.52</v>
      </c>
      <c r="F25" s="357">
        <v>10968.62</v>
      </c>
      <c r="G25" s="357">
        <v>14358.48</v>
      </c>
      <c r="H25" s="357">
        <v>19033</v>
      </c>
      <c r="I25" s="357">
        <v>45469.99</v>
      </c>
      <c r="J25" s="357">
        <v>70095.78</v>
      </c>
      <c r="K25" s="358">
        <v>151733.75</v>
      </c>
      <c r="L25" s="358">
        <v>135605.23000000001</v>
      </c>
      <c r="M25" s="358">
        <v>108562.42</v>
      </c>
      <c r="N25" s="358">
        <v>92111.63</v>
      </c>
      <c r="O25" s="421">
        <v>140164.12</v>
      </c>
      <c r="P25" s="532">
        <f t="shared" si="0"/>
        <v>815155.9</v>
      </c>
      <c r="S25" s="655" t="s">
        <v>37</v>
      </c>
      <c r="T25" s="356">
        <f t="shared" si="1"/>
        <v>38021.5</v>
      </c>
      <c r="U25" s="357">
        <f t="shared" si="2"/>
        <v>78861.47</v>
      </c>
      <c r="V25" s="357">
        <f t="shared" si="3"/>
        <v>357434.76</v>
      </c>
      <c r="W25" s="357">
        <f t="shared" si="4"/>
        <v>340838.17</v>
      </c>
      <c r="X25" s="13">
        <f t="shared" si="5"/>
        <v>815155.89999999991</v>
      </c>
    </row>
    <row r="26" spans="3:24">
      <c r="C26" s="305" t="s">
        <v>39</v>
      </c>
      <c r="D26" s="352">
        <v>1320130.1099999999</v>
      </c>
      <c r="E26" s="353">
        <v>1172217.57</v>
      </c>
      <c r="F26" s="353">
        <v>1584487.91</v>
      </c>
      <c r="G26" s="353">
        <v>1554070.73</v>
      </c>
      <c r="H26" s="353">
        <v>3337557.56</v>
      </c>
      <c r="I26" s="353">
        <v>1833085.6199999999</v>
      </c>
      <c r="J26" s="353">
        <v>2801383.38</v>
      </c>
      <c r="K26" s="354">
        <v>2999433.65</v>
      </c>
      <c r="L26" s="354">
        <v>1677127.3699999999</v>
      </c>
      <c r="M26" s="354">
        <v>1975196.1300000001</v>
      </c>
      <c r="N26" s="354">
        <v>1588689.67</v>
      </c>
      <c r="O26" s="420">
        <v>3855875.5300000003</v>
      </c>
      <c r="P26" s="531">
        <f t="shared" si="0"/>
        <v>25699255.229999997</v>
      </c>
      <c r="S26" s="656" t="s">
        <v>39</v>
      </c>
      <c r="T26" s="352">
        <f t="shared" si="1"/>
        <v>4076835.59</v>
      </c>
      <c r="U26" s="353">
        <f t="shared" si="2"/>
        <v>6724713.9100000001</v>
      </c>
      <c r="V26" s="353">
        <f t="shared" si="3"/>
        <v>7477944.3999999994</v>
      </c>
      <c r="W26" s="353">
        <f t="shared" si="4"/>
        <v>7419761.3300000001</v>
      </c>
      <c r="X26" s="13">
        <f t="shared" si="5"/>
        <v>25699255.229999997</v>
      </c>
    </row>
    <row r="27" spans="3:24">
      <c r="C27" s="304" t="s">
        <v>339</v>
      </c>
      <c r="D27" s="356">
        <v>6971.68</v>
      </c>
      <c r="E27" s="357">
        <v>13341.02</v>
      </c>
      <c r="F27" s="357">
        <v>83742.009999999995</v>
      </c>
      <c r="G27" s="357">
        <v>86212.02</v>
      </c>
      <c r="H27" s="357">
        <v>55530.82</v>
      </c>
      <c r="I27" s="357">
        <v>175137.26</v>
      </c>
      <c r="J27" s="357">
        <v>61476.76</v>
      </c>
      <c r="K27" s="358">
        <v>118742.97</v>
      </c>
      <c r="L27" s="358">
        <v>103719.39</v>
      </c>
      <c r="M27" s="358">
        <v>96283.83</v>
      </c>
      <c r="N27" s="358">
        <v>55796.6</v>
      </c>
      <c r="O27" s="421">
        <v>145087.56</v>
      </c>
      <c r="P27" s="532">
        <f t="shared" si="0"/>
        <v>1002041.9199999999</v>
      </c>
      <c r="S27" s="655" t="s">
        <v>339</v>
      </c>
      <c r="T27" s="356">
        <f t="shared" si="1"/>
        <v>104054.70999999999</v>
      </c>
      <c r="U27" s="357">
        <f t="shared" si="2"/>
        <v>316880.09999999998</v>
      </c>
      <c r="V27" s="357">
        <f t="shared" si="3"/>
        <v>283939.12</v>
      </c>
      <c r="W27" s="357">
        <f t="shared" si="4"/>
        <v>297167.99</v>
      </c>
      <c r="X27" s="13">
        <f t="shared" si="5"/>
        <v>1002041.9199999999</v>
      </c>
    </row>
    <row r="28" spans="3:24">
      <c r="C28" s="304" t="s">
        <v>322</v>
      </c>
      <c r="D28" s="356">
        <v>64109.59</v>
      </c>
      <c r="E28" s="357">
        <v>200669.78</v>
      </c>
      <c r="F28" s="357">
        <v>145961.26</v>
      </c>
      <c r="G28" s="357">
        <v>94344.06</v>
      </c>
      <c r="H28" s="357">
        <v>771901.56</v>
      </c>
      <c r="I28" s="357">
        <v>198120.26</v>
      </c>
      <c r="J28" s="357">
        <v>185991.45</v>
      </c>
      <c r="K28" s="358">
        <v>153178.46</v>
      </c>
      <c r="L28" s="358">
        <v>96024.85</v>
      </c>
      <c r="M28" s="358">
        <v>381813.69</v>
      </c>
      <c r="N28" s="358">
        <v>206891.79</v>
      </c>
      <c r="O28" s="421">
        <v>510549.7</v>
      </c>
      <c r="P28" s="532">
        <f t="shared" si="0"/>
        <v>3009556.45</v>
      </c>
      <c r="S28" s="655" t="s">
        <v>322</v>
      </c>
      <c r="T28" s="356">
        <f t="shared" si="1"/>
        <v>410740.63</v>
      </c>
      <c r="U28" s="357">
        <f t="shared" si="2"/>
        <v>1064365.8800000001</v>
      </c>
      <c r="V28" s="357">
        <f t="shared" si="3"/>
        <v>435194.76</v>
      </c>
      <c r="W28" s="357">
        <f t="shared" si="4"/>
        <v>1099255.18</v>
      </c>
      <c r="X28" s="13">
        <f t="shared" si="5"/>
        <v>3009556.45</v>
      </c>
    </row>
    <row r="29" spans="3:24">
      <c r="C29" s="304" t="s">
        <v>45</v>
      </c>
      <c r="D29" s="356">
        <v>179058.1</v>
      </c>
      <c r="E29" s="357">
        <v>216674.72</v>
      </c>
      <c r="F29" s="357">
        <v>505701.17</v>
      </c>
      <c r="G29" s="357">
        <v>419483.15</v>
      </c>
      <c r="H29" s="357">
        <v>505852.89</v>
      </c>
      <c r="I29" s="357">
        <v>735303.21</v>
      </c>
      <c r="J29" s="357">
        <v>1477148.86</v>
      </c>
      <c r="K29" s="358">
        <v>1854644.2</v>
      </c>
      <c r="L29" s="358">
        <v>671972.85</v>
      </c>
      <c r="M29" s="358">
        <v>298929.24</v>
      </c>
      <c r="N29" s="358">
        <v>313864.89</v>
      </c>
      <c r="O29" s="421">
        <v>274209.51</v>
      </c>
      <c r="P29" s="532">
        <f t="shared" si="0"/>
        <v>7452842.79</v>
      </c>
      <c r="S29" s="655" t="s">
        <v>45</v>
      </c>
      <c r="T29" s="356">
        <f t="shared" si="1"/>
        <v>901433.99</v>
      </c>
      <c r="U29" s="357">
        <f t="shared" si="2"/>
        <v>1660639.25</v>
      </c>
      <c r="V29" s="357">
        <f t="shared" si="3"/>
        <v>4003765.91</v>
      </c>
      <c r="W29" s="357">
        <f t="shared" si="4"/>
        <v>887003.64</v>
      </c>
      <c r="X29" s="13">
        <f t="shared" si="5"/>
        <v>7452842.79</v>
      </c>
    </row>
    <row r="30" spans="3:24">
      <c r="C30" s="304" t="s">
        <v>323</v>
      </c>
      <c r="D30" s="356">
        <v>209278.97</v>
      </c>
      <c r="E30" s="357">
        <v>223999.32</v>
      </c>
      <c r="F30" s="357">
        <v>251863.31</v>
      </c>
      <c r="G30" s="357">
        <v>179908.24</v>
      </c>
      <c r="H30" s="357">
        <v>1418405.47</v>
      </c>
      <c r="I30" s="357">
        <v>190712.2</v>
      </c>
      <c r="J30" s="357">
        <v>177964.06</v>
      </c>
      <c r="K30" s="358">
        <v>315769.62</v>
      </c>
      <c r="L30" s="358">
        <v>304720.63</v>
      </c>
      <c r="M30" s="358">
        <v>289057.65000000002</v>
      </c>
      <c r="N30" s="358">
        <v>230935.54</v>
      </c>
      <c r="O30" s="421">
        <v>388230.35</v>
      </c>
      <c r="P30" s="532">
        <f t="shared" si="0"/>
        <v>4180845.3600000003</v>
      </c>
      <c r="S30" s="655" t="s">
        <v>323</v>
      </c>
      <c r="T30" s="356">
        <f t="shared" si="1"/>
        <v>685141.60000000009</v>
      </c>
      <c r="U30" s="357">
        <f t="shared" si="2"/>
        <v>1789025.91</v>
      </c>
      <c r="V30" s="357">
        <f t="shared" si="3"/>
        <v>798454.31</v>
      </c>
      <c r="W30" s="357">
        <f t="shared" si="4"/>
        <v>908223.54</v>
      </c>
      <c r="X30" s="13">
        <f t="shared" si="5"/>
        <v>4180845.36</v>
      </c>
    </row>
    <row r="31" spans="3:24">
      <c r="C31" s="304" t="s">
        <v>324</v>
      </c>
      <c r="D31" s="356">
        <v>142536.44</v>
      </c>
      <c r="E31" s="357">
        <v>294016.75</v>
      </c>
      <c r="F31" s="357">
        <v>220508.99</v>
      </c>
      <c r="G31" s="357">
        <v>197437.39</v>
      </c>
      <c r="H31" s="357">
        <v>308231.5</v>
      </c>
      <c r="I31" s="357">
        <v>262541.52</v>
      </c>
      <c r="J31" s="357">
        <v>267889.56</v>
      </c>
      <c r="K31" s="358">
        <v>310930.96000000002</v>
      </c>
      <c r="L31" s="358">
        <v>246964.42</v>
      </c>
      <c r="M31" s="358">
        <v>240318.91</v>
      </c>
      <c r="N31" s="358">
        <v>478356.46</v>
      </c>
      <c r="O31" s="421">
        <v>1894204.65</v>
      </c>
      <c r="P31" s="532">
        <f t="shared" si="0"/>
        <v>4863937.55</v>
      </c>
      <c r="S31" s="655" t="s">
        <v>324</v>
      </c>
      <c r="T31" s="356">
        <f t="shared" si="1"/>
        <v>657062.17999999993</v>
      </c>
      <c r="U31" s="357">
        <f t="shared" si="2"/>
        <v>768210.41</v>
      </c>
      <c r="V31" s="357">
        <f t="shared" si="3"/>
        <v>825784.94000000006</v>
      </c>
      <c r="W31" s="357">
        <f t="shared" si="4"/>
        <v>2612880.02</v>
      </c>
      <c r="X31" s="13">
        <f t="shared" si="5"/>
        <v>4863937.55</v>
      </c>
    </row>
    <row r="32" spans="3:24">
      <c r="C32" s="304" t="s">
        <v>51</v>
      </c>
      <c r="D32" s="356">
        <v>718175.33</v>
      </c>
      <c r="E32" s="357">
        <v>223515.98</v>
      </c>
      <c r="F32" s="357">
        <v>376711.17</v>
      </c>
      <c r="G32" s="357">
        <v>576685.87</v>
      </c>
      <c r="H32" s="357">
        <v>277635.32</v>
      </c>
      <c r="I32" s="357">
        <v>271271.17</v>
      </c>
      <c r="J32" s="357">
        <v>630912.68999999994</v>
      </c>
      <c r="K32" s="358">
        <v>246167.44</v>
      </c>
      <c r="L32" s="358">
        <v>253725.23</v>
      </c>
      <c r="M32" s="358">
        <v>668792.81000000006</v>
      </c>
      <c r="N32" s="358">
        <v>302844.39</v>
      </c>
      <c r="O32" s="421">
        <v>643593.76</v>
      </c>
      <c r="P32" s="532">
        <f t="shared" si="0"/>
        <v>5190031.1599999992</v>
      </c>
      <c r="S32" s="655" t="s">
        <v>51</v>
      </c>
      <c r="T32" s="356">
        <f t="shared" si="1"/>
        <v>1318402.48</v>
      </c>
      <c r="U32" s="357">
        <f t="shared" si="2"/>
        <v>1125592.3599999999</v>
      </c>
      <c r="V32" s="357">
        <f t="shared" si="3"/>
        <v>1130805.3599999999</v>
      </c>
      <c r="W32" s="357">
        <f t="shared" si="4"/>
        <v>1615230.96</v>
      </c>
      <c r="X32" s="13">
        <f t="shared" si="5"/>
        <v>5190031.16</v>
      </c>
    </row>
    <row r="33" spans="3:24">
      <c r="C33" s="305" t="s">
        <v>53</v>
      </c>
      <c r="D33" s="352">
        <v>1029354.71</v>
      </c>
      <c r="E33" s="353">
        <v>1464414.96</v>
      </c>
      <c r="F33" s="353">
        <v>1522221.38</v>
      </c>
      <c r="G33" s="353">
        <v>1775368.37</v>
      </c>
      <c r="H33" s="353">
        <v>2256595.1</v>
      </c>
      <c r="I33" s="353">
        <v>2096045.8199999998</v>
      </c>
      <c r="J33" s="353">
        <v>2075537.02</v>
      </c>
      <c r="K33" s="354">
        <v>2032299.0899999999</v>
      </c>
      <c r="L33" s="354">
        <v>1352466.5</v>
      </c>
      <c r="M33" s="354">
        <v>4007545.12</v>
      </c>
      <c r="N33" s="354">
        <v>2048266.9</v>
      </c>
      <c r="O33" s="420">
        <v>3117514.69</v>
      </c>
      <c r="P33" s="531">
        <f t="shared" si="0"/>
        <v>24777629.66</v>
      </c>
      <c r="Q33" s="51"/>
      <c r="R33" s="51"/>
      <c r="S33" s="656" t="s">
        <v>53</v>
      </c>
      <c r="T33" s="352">
        <f t="shared" si="1"/>
        <v>4015991.05</v>
      </c>
      <c r="U33" s="353">
        <f t="shared" si="2"/>
        <v>6128009.29</v>
      </c>
      <c r="V33" s="353">
        <f t="shared" si="3"/>
        <v>5460302.6099999994</v>
      </c>
      <c r="W33" s="353">
        <f t="shared" si="4"/>
        <v>9173326.709999999</v>
      </c>
      <c r="X33" s="13">
        <f t="shared" si="5"/>
        <v>24777629.659999996</v>
      </c>
    </row>
    <row r="34" spans="3:24">
      <c r="C34" s="304" t="s">
        <v>55</v>
      </c>
      <c r="D34" s="356">
        <v>111217</v>
      </c>
      <c r="E34" s="357">
        <v>76794.17</v>
      </c>
      <c r="F34" s="357">
        <v>62399.9</v>
      </c>
      <c r="G34" s="357">
        <v>177302.83</v>
      </c>
      <c r="H34" s="357">
        <v>191893.72</v>
      </c>
      <c r="I34" s="357">
        <v>301517.93</v>
      </c>
      <c r="J34" s="357">
        <v>379052.7</v>
      </c>
      <c r="K34" s="358">
        <v>225401.4</v>
      </c>
      <c r="L34" s="358">
        <v>116030.46</v>
      </c>
      <c r="M34" s="358">
        <v>2568758.4700000002</v>
      </c>
      <c r="N34" s="358">
        <v>447768.32000000001</v>
      </c>
      <c r="O34" s="421">
        <v>809327.85</v>
      </c>
      <c r="P34" s="532">
        <f t="shared" si="0"/>
        <v>5467464.75</v>
      </c>
      <c r="Q34" s="51"/>
      <c r="R34" s="51"/>
      <c r="S34" s="655" t="s">
        <v>55</v>
      </c>
      <c r="T34" s="356">
        <f t="shared" si="1"/>
        <v>250411.06999999998</v>
      </c>
      <c r="U34" s="357">
        <f t="shared" si="2"/>
        <v>670714.48</v>
      </c>
      <c r="V34" s="357">
        <f t="shared" si="3"/>
        <v>720484.55999999994</v>
      </c>
      <c r="W34" s="357">
        <f t="shared" si="4"/>
        <v>3825854.64</v>
      </c>
      <c r="X34" s="13">
        <f t="shared" si="5"/>
        <v>5467464.75</v>
      </c>
    </row>
    <row r="35" spans="3:24">
      <c r="C35" s="304" t="s">
        <v>57</v>
      </c>
      <c r="D35" s="356">
        <v>382249.12</v>
      </c>
      <c r="E35" s="357">
        <v>484730.42</v>
      </c>
      <c r="F35" s="357">
        <v>611894.52</v>
      </c>
      <c r="G35" s="357">
        <v>466869.4</v>
      </c>
      <c r="H35" s="357">
        <v>516376.63</v>
      </c>
      <c r="I35" s="357">
        <v>613855.25</v>
      </c>
      <c r="J35" s="357">
        <v>794527.39</v>
      </c>
      <c r="K35" s="358">
        <v>978515.74</v>
      </c>
      <c r="L35" s="358">
        <v>474681.84</v>
      </c>
      <c r="M35" s="358">
        <v>462392.28</v>
      </c>
      <c r="N35" s="358">
        <v>571019.73</v>
      </c>
      <c r="O35" s="421">
        <v>737703.19</v>
      </c>
      <c r="P35" s="532">
        <f t="shared" si="0"/>
        <v>7094815.5099999998</v>
      </c>
      <c r="Q35" s="51"/>
      <c r="R35" s="51"/>
      <c r="S35" s="655" t="s">
        <v>57</v>
      </c>
      <c r="T35" s="356">
        <f t="shared" si="1"/>
        <v>1478874.06</v>
      </c>
      <c r="U35" s="357">
        <f t="shared" si="2"/>
        <v>1597101.28</v>
      </c>
      <c r="V35" s="357">
        <f t="shared" si="3"/>
        <v>2247724.9699999997</v>
      </c>
      <c r="W35" s="357">
        <f t="shared" si="4"/>
        <v>1771115.2</v>
      </c>
      <c r="X35" s="13">
        <f t="shared" si="5"/>
        <v>7094815.5099999998</v>
      </c>
    </row>
    <row r="36" spans="3:24">
      <c r="C36" s="304" t="s">
        <v>325</v>
      </c>
      <c r="D36" s="356">
        <v>101702.84</v>
      </c>
      <c r="E36" s="357">
        <v>166988.1</v>
      </c>
      <c r="F36" s="357">
        <v>204842.75</v>
      </c>
      <c r="G36" s="357">
        <v>192726.12</v>
      </c>
      <c r="H36" s="357">
        <v>200798.77</v>
      </c>
      <c r="I36" s="358">
        <v>271293.02</v>
      </c>
      <c r="J36" s="357">
        <v>213731.68</v>
      </c>
      <c r="K36" s="358">
        <v>219728.69</v>
      </c>
      <c r="L36" s="358">
        <v>188872</v>
      </c>
      <c r="M36" s="358">
        <v>148153.38</v>
      </c>
      <c r="N36" s="358">
        <v>175845.17</v>
      </c>
      <c r="O36" s="421">
        <v>223987.36</v>
      </c>
      <c r="P36" s="532">
        <f t="shared" si="0"/>
        <v>2308669.88</v>
      </c>
      <c r="Q36" s="51"/>
      <c r="R36" s="51"/>
      <c r="S36" s="655" t="s">
        <v>325</v>
      </c>
      <c r="T36" s="356">
        <f t="shared" si="1"/>
        <v>473533.69</v>
      </c>
      <c r="U36" s="357">
        <f t="shared" si="2"/>
        <v>664817.91</v>
      </c>
      <c r="V36" s="357">
        <f t="shared" si="3"/>
        <v>622332.37</v>
      </c>
      <c r="W36" s="357">
        <f t="shared" si="4"/>
        <v>547985.91</v>
      </c>
      <c r="X36" s="13">
        <f t="shared" si="5"/>
        <v>2308669.8800000004</v>
      </c>
    </row>
    <row r="37" spans="3:24">
      <c r="C37" s="304" t="s">
        <v>53</v>
      </c>
      <c r="D37" s="356">
        <v>434185.75</v>
      </c>
      <c r="E37" s="357">
        <v>735902.27</v>
      </c>
      <c r="F37" s="357">
        <v>643084.21</v>
      </c>
      <c r="G37" s="357">
        <v>938470.02</v>
      </c>
      <c r="H37" s="357">
        <v>1347525.98</v>
      </c>
      <c r="I37" s="358">
        <v>909379.62</v>
      </c>
      <c r="J37" s="357">
        <v>688225.25</v>
      </c>
      <c r="K37" s="358">
        <v>608653.26</v>
      </c>
      <c r="L37" s="358">
        <v>572882.19999999995</v>
      </c>
      <c r="M37" s="358">
        <v>828240.99</v>
      </c>
      <c r="N37" s="358">
        <v>853633.68</v>
      </c>
      <c r="O37" s="421">
        <v>1346496.29</v>
      </c>
      <c r="P37" s="532">
        <f t="shared" si="0"/>
        <v>9906679.5199999996</v>
      </c>
      <c r="Q37" s="51"/>
      <c r="R37" s="51"/>
      <c r="S37" s="655" t="s">
        <v>53</v>
      </c>
      <c r="T37" s="356">
        <f t="shared" si="1"/>
        <v>1813172.23</v>
      </c>
      <c r="U37" s="357">
        <f t="shared" si="2"/>
        <v>3195375.62</v>
      </c>
      <c r="V37" s="357">
        <f t="shared" si="3"/>
        <v>1869760.71</v>
      </c>
      <c r="W37" s="357">
        <f t="shared" si="4"/>
        <v>3028370.96</v>
      </c>
      <c r="X37" s="13">
        <f t="shared" si="5"/>
        <v>9906679.5199999996</v>
      </c>
    </row>
    <row r="38" spans="3:24" ht="13.5" thickBot="1">
      <c r="C38" s="370" t="s">
        <v>266</v>
      </c>
      <c r="D38" s="371">
        <v>243474.65</v>
      </c>
      <c r="E38" s="372">
        <v>222100.94</v>
      </c>
      <c r="F38" s="373">
        <v>212223.57</v>
      </c>
      <c r="G38" s="373">
        <v>382354.71</v>
      </c>
      <c r="H38" s="373">
        <v>253844.35</v>
      </c>
      <c r="I38" s="373">
        <v>242992.44</v>
      </c>
      <c r="J38" s="373">
        <v>334129.03999999998</v>
      </c>
      <c r="K38" s="372">
        <v>508443.86</v>
      </c>
      <c r="L38" s="373">
        <v>293445.81</v>
      </c>
      <c r="M38" s="373">
        <v>306628.21999999997</v>
      </c>
      <c r="N38" s="373">
        <v>483237.49</v>
      </c>
      <c r="O38" s="394">
        <v>1523568.9</v>
      </c>
      <c r="P38" s="533">
        <f t="shared" si="0"/>
        <v>5006443.9800000004</v>
      </c>
      <c r="Q38" s="51"/>
      <c r="R38" s="51"/>
      <c r="S38" s="657" t="s">
        <v>266</v>
      </c>
      <c r="T38" s="371">
        <f t="shared" si="1"/>
        <v>677799.15999999992</v>
      </c>
      <c r="U38" s="372">
        <f t="shared" si="2"/>
        <v>879191.5</v>
      </c>
      <c r="V38" s="373">
        <f t="shared" si="3"/>
        <v>1136018.71</v>
      </c>
      <c r="W38" s="373">
        <f t="shared" si="4"/>
        <v>2313434.61</v>
      </c>
      <c r="X38" s="13">
        <f t="shared" si="5"/>
        <v>5006443.9800000004</v>
      </c>
    </row>
    <row r="39" spans="3:24" ht="14.25" thickTop="1" thickBot="1">
      <c r="C39" s="360" t="s">
        <v>62</v>
      </c>
      <c r="D39" s="387">
        <f>+D41+D55+D61+D67+D68+D69+D71</f>
        <v>49986841.960000008</v>
      </c>
      <c r="E39" s="387">
        <f t="shared" ref="E39:N39" si="6">+E41+E55+E61+E67+E68+E69+E71</f>
        <v>94419447.280000001</v>
      </c>
      <c r="F39" s="387">
        <f t="shared" si="6"/>
        <v>108040892.72</v>
      </c>
      <c r="G39" s="387">
        <f t="shared" si="6"/>
        <v>100377120.37000002</v>
      </c>
      <c r="H39" s="387">
        <f t="shared" si="6"/>
        <v>125316541.36000001</v>
      </c>
      <c r="I39" s="387">
        <f t="shared" si="6"/>
        <v>99592119.920000002</v>
      </c>
      <c r="J39" s="387">
        <f t="shared" si="6"/>
        <v>122559303.28999999</v>
      </c>
      <c r="K39" s="387">
        <f t="shared" si="6"/>
        <v>93833522.960000008</v>
      </c>
      <c r="L39" s="387">
        <f t="shared" si="6"/>
        <v>125284241.47</v>
      </c>
      <c r="M39" s="387">
        <f t="shared" si="6"/>
        <v>90606405.979999989</v>
      </c>
      <c r="N39" s="387">
        <f t="shared" si="6"/>
        <v>103574438.02999999</v>
      </c>
      <c r="O39" s="387">
        <f>+O41+O55+O61+O67+O68+O69+O71+O70</f>
        <v>205225525.59999999</v>
      </c>
      <c r="P39" s="422">
        <f>+SUM(D39:O39)</f>
        <v>1318816400.9400001</v>
      </c>
      <c r="Q39" s="636"/>
      <c r="R39" s="51"/>
      <c r="S39" s="653" t="s">
        <v>62</v>
      </c>
      <c r="T39" s="387">
        <f t="shared" si="1"/>
        <v>252447181.96000001</v>
      </c>
      <c r="U39" s="387">
        <f t="shared" si="2"/>
        <v>325285781.65000004</v>
      </c>
      <c r="V39" s="387">
        <f t="shared" si="3"/>
        <v>341677067.72000003</v>
      </c>
      <c r="W39" s="387">
        <f t="shared" si="4"/>
        <v>399406369.61000001</v>
      </c>
      <c r="X39" s="13">
        <f t="shared" si="5"/>
        <v>1318816400.9400001</v>
      </c>
    </row>
    <row r="40" spans="3:24" ht="14.25" thickTop="1" thickBot="1">
      <c r="C40" s="360" t="s">
        <v>126</v>
      </c>
      <c r="D40" s="387">
        <v>49420838.13000001</v>
      </c>
      <c r="E40" s="426">
        <v>86381252.710000008</v>
      </c>
      <c r="F40" s="387">
        <v>103809098.91</v>
      </c>
      <c r="G40" s="387">
        <v>95592146.980000019</v>
      </c>
      <c r="H40" s="387">
        <v>88340550.010000005</v>
      </c>
      <c r="I40" s="387">
        <v>92513493.909999996</v>
      </c>
      <c r="J40" s="387">
        <v>114095231.05</v>
      </c>
      <c r="K40" s="387">
        <v>88441088.230000004</v>
      </c>
      <c r="L40" s="387">
        <v>116168670.38</v>
      </c>
      <c r="M40" s="387">
        <v>82796355.819999993</v>
      </c>
      <c r="N40" s="387">
        <v>95667200.879999995</v>
      </c>
      <c r="O40" s="422">
        <v>150960945.00999999</v>
      </c>
      <c r="P40" s="422">
        <f t="shared" si="0"/>
        <v>1164186872.02</v>
      </c>
      <c r="Q40" s="51"/>
      <c r="R40" s="51"/>
      <c r="S40" s="653" t="s">
        <v>126</v>
      </c>
      <c r="T40" s="387">
        <f t="shared" si="1"/>
        <v>239611189.75000003</v>
      </c>
      <c r="U40" s="426">
        <f t="shared" si="2"/>
        <v>276446190.89999998</v>
      </c>
      <c r="V40" s="387">
        <f t="shared" si="3"/>
        <v>318704989.65999997</v>
      </c>
      <c r="W40" s="387">
        <f t="shared" si="4"/>
        <v>329424501.70999998</v>
      </c>
      <c r="X40" s="13">
        <f t="shared" si="5"/>
        <v>1164186872.02</v>
      </c>
    </row>
    <row r="41" spans="3:24" ht="13.5" thickTop="1">
      <c r="C41" s="305" t="s">
        <v>63</v>
      </c>
      <c r="D41" s="320">
        <v>8627834.0199999996</v>
      </c>
      <c r="E41" s="445">
        <v>43164894.030000001</v>
      </c>
      <c r="F41" s="390">
        <v>59426365.849999994</v>
      </c>
      <c r="G41" s="392">
        <v>49785776.700000003</v>
      </c>
      <c r="H41" s="392">
        <v>44830455.289999999</v>
      </c>
      <c r="I41" s="392">
        <v>47447149.749999993</v>
      </c>
      <c r="J41" s="392">
        <v>70908065.189999998</v>
      </c>
      <c r="K41" s="392">
        <v>44145023.140000001</v>
      </c>
      <c r="L41" s="392">
        <v>70782480.310000002</v>
      </c>
      <c r="M41" s="391">
        <v>38141228.740000002</v>
      </c>
      <c r="N41" s="390">
        <v>51008458.259999998</v>
      </c>
      <c r="O41" s="392">
        <v>93242810.679999992</v>
      </c>
      <c r="P41" s="534">
        <f t="shared" si="0"/>
        <v>621510541.95999992</v>
      </c>
      <c r="Q41" s="51"/>
      <c r="R41" s="51"/>
      <c r="S41" s="656" t="s">
        <v>63</v>
      </c>
      <c r="T41" s="320">
        <f t="shared" si="1"/>
        <v>111219093.89999999</v>
      </c>
      <c r="U41" s="445">
        <f t="shared" si="2"/>
        <v>142063381.74000001</v>
      </c>
      <c r="V41" s="390">
        <f t="shared" si="3"/>
        <v>185835568.63999999</v>
      </c>
      <c r="W41" s="392">
        <f t="shared" si="4"/>
        <v>182392497.68000001</v>
      </c>
      <c r="X41" s="13">
        <f t="shared" si="5"/>
        <v>621510541.96000004</v>
      </c>
    </row>
    <row r="42" spans="3:24">
      <c r="C42" s="305" t="s">
        <v>64</v>
      </c>
      <c r="D42" s="320">
        <v>2273988.2999999998</v>
      </c>
      <c r="E42" s="391">
        <v>30288662.489999998</v>
      </c>
      <c r="F42" s="390">
        <v>40616297.129999995</v>
      </c>
      <c r="G42" s="392">
        <v>35946101.170000002</v>
      </c>
      <c r="H42" s="392">
        <v>30479076.149999999</v>
      </c>
      <c r="I42" s="392">
        <v>26850585.659999996</v>
      </c>
      <c r="J42" s="392">
        <v>37113262.700000003</v>
      </c>
      <c r="K42" s="392">
        <v>23146071.73</v>
      </c>
      <c r="L42" s="392">
        <v>36016435.690000005</v>
      </c>
      <c r="M42" s="391">
        <v>22029170.5</v>
      </c>
      <c r="N42" s="390">
        <v>31387590.989999998</v>
      </c>
      <c r="O42" s="392">
        <v>55111004.319999993</v>
      </c>
      <c r="P42" s="534">
        <f t="shared" si="0"/>
        <v>371258246.82999998</v>
      </c>
      <c r="Q42" s="51"/>
      <c r="R42" s="51"/>
      <c r="S42" s="656" t="s">
        <v>64</v>
      </c>
      <c r="T42" s="320">
        <f t="shared" si="1"/>
        <v>73178947.919999987</v>
      </c>
      <c r="U42" s="391">
        <f t="shared" si="2"/>
        <v>93275762.979999989</v>
      </c>
      <c r="V42" s="390">
        <f t="shared" si="3"/>
        <v>96275770.120000005</v>
      </c>
      <c r="W42" s="392">
        <f t="shared" si="4"/>
        <v>108527765.80999999</v>
      </c>
      <c r="X42" s="13">
        <f t="shared" si="5"/>
        <v>371258246.82999998</v>
      </c>
    </row>
    <row r="43" spans="3:24">
      <c r="C43" s="383" t="s">
        <v>66</v>
      </c>
      <c r="D43" s="356">
        <v>2273988.2999999998</v>
      </c>
      <c r="E43" s="357">
        <v>17471791.870000001</v>
      </c>
      <c r="F43" s="357">
        <v>27650652.690000001</v>
      </c>
      <c r="G43" s="357">
        <v>23098860.969999999</v>
      </c>
      <c r="H43" s="357">
        <v>18133309.100000001</v>
      </c>
      <c r="I43" s="358">
        <v>14560414.66</v>
      </c>
      <c r="J43" s="357">
        <v>22120116.27</v>
      </c>
      <c r="K43" s="358">
        <v>12386717.98</v>
      </c>
      <c r="L43" s="358">
        <v>24159222.100000001</v>
      </c>
      <c r="M43" s="358">
        <v>9134303.8800000008</v>
      </c>
      <c r="N43" s="358">
        <v>18922048.329999998</v>
      </c>
      <c r="O43" s="421">
        <v>30391769.469999999</v>
      </c>
      <c r="P43" s="532">
        <f t="shared" si="0"/>
        <v>220303195.61999997</v>
      </c>
      <c r="Q43" s="51"/>
      <c r="R43" s="51"/>
      <c r="S43" s="658" t="s">
        <v>66</v>
      </c>
      <c r="T43" s="356">
        <f t="shared" si="1"/>
        <v>47396432.859999999</v>
      </c>
      <c r="U43" s="357">
        <f t="shared" si="2"/>
        <v>55792584.730000004</v>
      </c>
      <c r="V43" s="357">
        <f t="shared" si="3"/>
        <v>58666056.350000001</v>
      </c>
      <c r="W43" s="357">
        <f t="shared" si="4"/>
        <v>58448121.68</v>
      </c>
      <c r="X43" s="13">
        <f t="shared" si="5"/>
        <v>220303195.62</v>
      </c>
    </row>
    <row r="44" spans="3:24">
      <c r="C44" s="383" t="s">
        <v>68</v>
      </c>
      <c r="D44" s="356">
        <v>0</v>
      </c>
      <c r="E44" s="357">
        <v>2514692.65</v>
      </c>
      <c r="F44" s="357">
        <v>2508569.5699999998</v>
      </c>
      <c r="G44" s="357">
        <v>2505320.71</v>
      </c>
      <c r="H44" s="357">
        <v>2473353.64</v>
      </c>
      <c r="I44" s="358">
        <v>2362550.4900000002</v>
      </c>
      <c r="J44" s="357">
        <v>2872858.01</v>
      </c>
      <c r="K44" s="358">
        <v>2050364.64</v>
      </c>
      <c r="L44" s="358">
        <v>2293422.79</v>
      </c>
      <c r="M44" s="358">
        <v>2465798.62</v>
      </c>
      <c r="N44" s="358">
        <v>2501319.02</v>
      </c>
      <c r="O44" s="421">
        <v>4795729.3899999997</v>
      </c>
      <c r="P44" s="532">
        <f t="shared" si="0"/>
        <v>29343979.530000001</v>
      </c>
      <c r="Q44" s="51"/>
      <c r="R44" s="51"/>
      <c r="S44" s="658" t="s">
        <v>68</v>
      </c>
      <c r="T44" s="356">
        <f t="shared" si="1"/>
        <v>5023262.22</v>
      </c>
      <c r="U44" s="357">
        <f t="shared" si="2"/>
        <v>7341224.8399999999</v>
      </c>
      <c r="V44" s="357">
        <f t="shared" si="3"/>
        <v>7216645.4399999995</v>
      </c>
      <c r="W44" s="357">
        <f t="shared" si="4"/>
        <v>9762847.0300000012</v>
      </c>
      <c r="X44" s="13">
        <f t="shared" si="5"/>
        <v>29343979.530000001</v>
      </c>
    </row>
    <row r="45" spans="3:24">
      <c r="C45" s="383" t="s">
        <v>70</v>
      </c>
      <c r="D45" s="356">
        <v>0</v>
      </c>
      <c r="E45" s="357">
        <v>6531117.1799999997</v>
      </c>
      <c r="F45" s="357">
        <v>6593870.46</v>
      </c>
      <c r="G45" s="357">
        <v>6535884.2000000002</v>
      </c>
      <c r="H45" s="357">
        <v>6374538.6500000004</v>
      </c>
      <c r="I45" s="358">
        <v>6284319.4100000001</v>
      </c>
      <c r="J45" s="357">
        <v>7604612.6699999999</v>
      </c>
      <c r="K45" s="358">
        <v>5401396.1200000001</v>
      </c>
      <c r="L45" s="358">
        <v>6260023.1799999997</v>
      </c>
      <c r="M45" s="358">
        <v>6279449.0700000003</v>
      </c>
      <c r="N45" s="358">
        <v>6563087.3600000003</v>
      </c>
      <c r="O45" s="421">
        <v>12274275.77</v>
      </c>
      <c r="P45" s="532">
        <f t="shared" si="0"/>
        <v>76702574.069999993</v>
      </c>
      <c r="Q45" s="51"/>
      <c r="R45" s="51"/>
      <c r="S45" s="658" t="s">
        <v>70</v>
      </c>
      <c r="T45" s="356">
        <f t="shared" si="1"/>
        <v>13124987.640000001</v>
      </c>
      <c r="U45" s="357">
        <f t="shared" si="2"/>
        <v>19194742.260000002</v>
      </c>
      <c r="V45" s="357">
        <f t="shared" si="3"/>
        <v>19266031.969999999</v>
      </c>
      <c r="W45" s="357">
        <f t="shared" si="4"/>
        <v>25116812.199999999</v>
      </c>
      <c r="X45" s="13">
        <f t="shared" si="5"/>
        <v>76702574.070000008</v>
      </c>
    </row>
    <row r="46" spans="3:24">
      <c r="C46" s="383" t="s">
        <v>72</v>
      </c>
      <c r="D46" s="356">
        <v>0</v>
      </c>
      <c r="E46" s="357">
        <v>3425218.34</v>
      </c>
      <c r="F46" s="357">
        <v>3514678.55</v>
      </c>
      <c r="G46" s="357">
        <v>3453101.7</v>
      </c>
      <c r="H46" s="357">
        <v>3154834.06</v>
      </c>
      <c r="I46" s="358">
        <v>3310940.86</v>
      </c>
      <c r="J46" s="357">
        <v>4109338.16</v>
      </c>
      <c r="K46" s="358">
        <v>3018463.09</v>
      </c>
      <c r="L46" s="358">
        <v>2969324.74</v>
      </c>
      <c r="M46" s="358">
        <v>3812073.65</v>
      </c>
      <c r="N46" s="358">
        <v>3035435.11</v>
      </c>
      <c r="O46" s="421">
        <v>6982800.46</v>
      </c>
      <c r="P46" s="532">
        <f t="shared" si="0"/>
        <v>40786208.719999999</v>
      </c>
      <c r="Q46" s="51"/>
      <c r="R46" s="51"/>
      <c r="S46" s="658" t="s">
        <v>72</v>
      </c>
      <c r="T46" s="356">
        <f t="shared" si="1"/>
        <v>6939896.8899999997</v>
      </c>
      <c r="U46" s="357">
        <f t="shared" si="2"/>
        <v>9918876.6199999992</v>
      </c>
      <c r="V46" s="357">
        <f t="shared" si="3"/>
        <v>10097125.99</v>
      </c>
      <c r="W46" s="357">
        <f t="shared" si="4"/>
        <v>13830309.219999999</v>
      </c>
      <c r="X46" s="13">
        <f t="shared" si="5"/>
        <v>40786208.719999999</v>
      </c>
    </row>
    <row r="47" spans="3:24">
      <c r="C47" s="383" t="s">
        <v>129</v>
      </c>
      <c r="D47" s="356">
        <v>0</v>
      </c>
      <c r="E47" s="357">
        <v>345842.45</v>
      </c>
      <c r="F47" s="357">
        <v>348525.86</v>
      </c>
      <c r="G47" s="357">
        <v>352933.59</v>
      </c>
      <c r="H47" s="357">
        <v>343040.7</v>
      </c>
      <c r="I47" s="358">
        <v>332360.24</v>
      </c>
      <c r="J47" s="357">
        <v>406337.59</v>
      </c>
      <c r="K47" s="358">
        <v>289129.90000000002</v>
      </c>
      <c r="L47" s="358">
        <v>334442.88</v>
      </c>
      <c r="M47" s="358">
        <v>337545.28</v>
      </c>
      <c r="N47" s="358">
        <v>365701.17</v>
      </c>
      <c r="O47" s="421">
        <v>666429.23</v>
      </c>
      <c r="P47" s="532">
        <f t="shared" si="0"/>
        <v>4122288.89</v>
      </c>
      <c r="Q47" s="51"/>
      <c r="R47" s="51"/>
      <c r="S47" s="658" t="s">
        <v>129</v>
      </c>
      <c r="T47" s="356">
        <f t="shared" si="1"/>
        <v>694368.31</v>
      </c>
      <c r="U47" s="357">
        <f t="shared" si="2"/>
        <v>1028334.53</v>
      </c>
      <c r="V47" s="357">
        <f t="shared" si="3"/>
        <v>1029910.37</v>
      </c>
      <c r="W47" s="357">
        <f t="shared" si="4"/>
        <v>1369675.68</v>
      </c>
      <c r="X47" s="13">
        <f t="shared" si="5"/>
        <v>4122288.8899999997</v>
      </c>
    </row>
    <row r="48" spans="3:24">
      <c r="C48" s="305" t="s">
        <v>75</v>
      </c>
      <c r="D48" s="388">
        <v>1045481.8</v>
      </c>
      <c r="E48" s="391">
        <v>1056653.04</v>
      </c>
      <c r="F48" s="390">
        <v>1242869.69</v>
      </c>
      <c r="G48" s="392">
        <v>1207294.6200000001</v>
      </c>
      <c r="H48" s="392">
        <v>854208.54</v>
      </c>
      <c r="I48" s="392">
        <v>897771.29</v>
      </c>
      <c r="J48" s="392">
        <v>1146414.8899999999</v>
      </c>
      <c r="K48" s="392">
        <v>583880.80000000005</v>
      </c>
      <c r="L48" s="392">
        <v>734439.14</v>
      </c>
      <c r="M48" s="391">
        <v>907724.24</v>
      </c>
      <c r="N48" s="390">
        <v>840618.74</v>
      </c>
      <c r="O48" s="392">
        <v>2312316.69</v>
      </c>
      <c r="P48" s="534">
        <f t="shared" si="0"/>
        <v>12829673.48</v>
      </c>
      <c r="Q48" s="51"/>
      <c r="R48" s="51"/>
      <c r="S48" s="656" t="s">
        <v>75</v>
      </c>
      <c r="T48" s="388">
        <f t="shared" si="1"/>
        <v>3345004.53</v>
      </c>
      <c r="U48" s="391">
        <f t="shared" si="2"/>
        <v>2959274.45</v>
      </c>
      <c r="V48" s="390">
        <f t="shared" si="3"/>
        <v>2464734.83</v>
      </c>
      <c r="W48" s="392">
        <f t="shared" si="4"/>
        <v>4060659.67</v>
      </c>
      <c r="X48" s="13">
        <f t="shared" si="5"/>
        <v>12829673.48</v>
      </c>
    </row>
    <row r="49" spans="3:24">
      <c r="C49" s="305" t="s">
        <v>77</v>
      </c>
      <c r="D49" s="388">
        <v>1484685.72</v>
      </c>
      <c r="E49" s="391">
        <v>7165006.0499999998</v>
      </c>
      <c r="F49" s="390">
        <v>9460591.8300000001</v>
      </c>
      <c r="G49" s="392">
        <v>7293662.2400000002</v>
      </c>
      <c r="H49" s="392">
        <v>8682314.5299999993</v>
      </c>
      <c r="I49" s="392">
        <v>10463777.859999999</v>
      </c>
      <c r="J49" s="392">
        <v>7317733.6699999999</v>
      </c>
      <c r="K49" s="392">
        <v>6550674.21</v>
      </c>
      <c r="L49" s="392">
        <v>10206542.800000001</v>
      </c>
      <c r="M49" s="391">
        <v>10738897.789999999</v>
      </c>
      <c r="N49" s="390">
        <v>9625130.3000000007</v>
      </c>
      <c r="O49" s="392">
        <v>21503906.379999999</v>
      </c>
      <c r="P49" s="534">
        <f t="shared" si="0"/>
        <v>110492923.38000001</v>
      </c>
      <c r="Q49" s="51"/>
      <c r="R49" s="51"/>
      <c r="S49" s="656" t="s">
        <v>77</v>
      </c>
      <c r="T49" s="388">
        <f t="shared" si="1"/>
        <v>18110283.600000001</v>
      </c>
      <c r="U49" s="391">
        <f t="shared" si="2"/>
        <v>26439754.629999999</v>
      </c>
      <c r="V49" s="390">
        <f t="shared" si="3"/>
        <v>24074950.68</v>
      </c>
      <c r="W49" s="392">
        <f t="shared" si="4"/>
        <v>41867934.469999999</v>
      </c>
      <c r="X49" s="13">
        <f t="shared" si="5"/>
        <v>110492923.38</v>
      </c>
    </row>
    <row r="50" spans="3:24">
      <c r="C50" s="305" t="s">
        <v>79</v>
      </c>
      <c r="D50" s="388">
        <v>53448.77</v>
      </c>
      <c r="E50" s="391">
        <v>1798760.97</v>
      </c>
      <c r="F50" s="390">
        <v>1771488.25</v>
      </c>
      <c r="G50" s="392">
        <v>1950746.81</v>
      </c>
      <c r="H50" s="392">
        <v>1541027.91</v>
      </c>
      <c r="I50" s="392">
        <v>1392931.49</v>
      </c>
      <c r="J50" s="392">
        <v>1987593.83</v>
      </c>
      <c r="K50" s="392">
        <v>2806479.97</v>
      </c>
      <c r="L50" s="392">
        <v>1203686.26</v>
      </c>
      <c r="M50" s="391">
        <v>1849314.05</v>
      </c>
      <c r="N50" s="390">
        <v>1992013.6</v>
      </c>
      <c r="O50" s="392">
        <v>5194533.6399999997</v>
      </c>
      <c r="P50" s="534">
        <f t="shared" si="0"/>
        <v>23542025.550000004</v>
      </c>
      <c r="Q50" s="51"/>
      <c r="R50" s="51"/>
      <c r="S50" s="656" t="s">
        <v>79</v>
      </c>
      <c r="T50" s="388">
        <f t="shared" si="1"/>
        <v>3623697.99</v>
      </c>
      <c r="U50" s="391">
        <f t="shared" si="2"/>
        <v>4884706.21</v>
      </c>
      <c r="V50" s="390">
        <f t="shared" si="3"/>
        <v>5997760.0600000005</v>
      </c>
      <c r="W50" s="392">
        <f t="shared" si="4"/>
        <v>9035861.2899999991</v>
      </c>
      <c r="X50" s="13">
        <f t="shared" si="5"/>
        <v>23542025.549999997</v>
      </c>
    </row>
    <row r="51" spans="3:24">
      <c r="C51" s="305" t="s">
        <v>80</v>
      </c>
      <c r="D51" s="388">
        <v>3391277.13</v>
      </c>
      <c r="E51" s="391">
        <v>972542.76</v>
      </c>
      <c r="F51" s="390">
        <v>2416797.52</v>
      </c>
      <c r="G51" s="392">
        <v>820062.5</v>
      </c>
      <c r="H51" s="392">
        <v>1184535.8500000001</v>
      </c>
      <c r="I51" s="392">
        <v>4336983.3499999996</v>
      </c>
      <c r="J51" s="392">
        <v>4465679.6900000004</v>
      </c>
      <c r="K51" s="392">
        <v>1719692.53</v>
      </c>
      <c r="L51" s="392">
        <v>18211133.600000001</v>
      </c>
      <c r="M51" s="391">
        <v>602506.52</v>
      </c>
      <c r="N51" s="390">
        <v>1061016.5</v>
      </c>
      <c r="O51" s="392">
        <v>5910122.0800000001</v>
      </c>
      <c r="P51" s="534">
        <f t="shared" si="0"/>
        <v>45092350.030000009</v>
      </c>
      <c r="Q51" s="51"/>
      <c r="R51" s="51"/>
      <c r="S51" s="656" t="s">
        <v>80</v>
      </c>
      <c r="T51" s="388">
        <f t="shared" si="1"/>
        <v>6780617.4100000001</v>
      </c>
      <c r="U51" s="391">
        <f t="shared" si="2"/>
        <v>6341581.6999999993</v>
      </c>
      <c r="V51" s="390">
        <f t="shared" si="3"/>
        <v>24396505.82</v>
      </c>
      <c r="W51" s="392">
        <f t="shared" si="4"/>
        <v>7573645.0999999996</v>
      </c>
      <c r="X51" s="13">
        <f t="shared" si="5"/>
        <v>45092350.030000001</v>
      </c>
    </row>
    <row r="52" spans="3:24">
      <c r="C52" s="305" t="s">
        <v>82</v>
      </c>
      <c r="D52" s="388">
        <v>73867.23</v>
      </c>
      <c r="E52" s="391">
        <v>840546.78</v>
      </c>
      <c r="F52" s="390">
        <v>719500.95</v>
      </c>
      <c r="G52" s="392">
        <v>537556.74</v>
      </c>
      <c r="H52" s="392">
        <v>825082.28</v>
      </c>
      <c r="I52" s="392">
        <v>614646.72</v>
      </c>
      <c r="J52" s="392">
        <v>645197.78</v>
      </c>
      <c r="K52" s="392">
        <v>201491.01</v>
      </c>
      <c r="L52" s="392">
        <v>935104.47</v>
      </c>
      <c r="M52" s="391">
        <v>352694.09</v>
      </c>
      <c r="N52" s="390">
        <v>954819.61</v>
      </c>
      <c r="O52" s="392">
        <v>675780.26</v>
      </c>
      <c r="P52" s="534">
        <f t="shared" si="0"/>
        <v>7376287.9199999999</v>
      </c>
      <c r="Q52" s="51"/>
      <c r="R52" s="51"/>
      <c r="S52" s="656" t="s">
        <v>82</v>
      </c>
      <c r="T52" s="388">
        <f t="shared" si="1"/>
        <v>1633914.96</v>
      </c>
      <c r="U52" s="391">
        <f t="shared" si="2"/>
        <v>1977285.74</v>
      </c>
      <c r="V52" s="390">
        <f t="shared" si="3"/>
        <v>1781793.26</v>
      </c>
      <c r="W52" s="392">
        <f t="shared" si="4"/>
        <v>1983293.96</v>
      </c>
      <c r="X52" s="13">
        <f t="shared" si="5"/>
        <v>7376287.9199999999</v>
      </c>
    </row>
    <row r="53" spans="3:24">
      <c r="C53" s="305" t="s">
        <v>84</v>
      </c>
      <c r="D53" s="388">
        <v>275000</v>
      </c>
      <c r="E53" s="391">
        <v>539245.19999999995</v>
      </c>
      <c r="F53" s="390">
        <v>2694017.39</v>
      </c>
      <c r="G53" s="392">
        <v>1595560.02</v>
      </c>
      <c r="H53" s="392">
        <v>871042.51</v>
      </c>
      <c r="I53" s="392">
        <v>2341303.41</v>
      </c>
      <c r="J53" s="392">
        <v>17953902.48</v>
      </c>
      <c r="K53" s="392">
        <v>8554726.6999999993</v>
      </c>
      <c r="L53" s="392">
        <v>2936196.08</v>
      </c>
      <c r="M53" s="391">
        <v>1159365.6499999999</v>
      </c>
      <c r="N53" s="390">
        <v>4612044.76</v>
      </c>
      <c r="O53" s="392">
        <v>1868092.32</v>
      </c>
      <c r="P53" s="534">
        <f t="shared" si="0"/>
        <v>45400496.519999988</v>
      </c>
      <c r="Q53" s="51"/>
      <c r="R53" s="51"/>
      <c r="S53" s="656" t="s">
        <v>84</v>
      </c>
      <c r="T53" s="388">
        <f t="shared" si="1"/>
        <v>3508262.59</v>
      </c>
      <c r="U53" s="391">
        <f t="shared" si="2"/>
        <v>4807905.9400000004</v>
      </c>
      <c r="V53" s="390">
        <f t="shared" si="3"/>
        <v>29444825.259999998</v>
      </c>
      <c r="W53" s="392">
        <f t="shared" si="4"/>
        <v>7639502.7300000004</v>
      </c>
      <c r="X53" s="13">
        <f t="shared" si="5"/>
        <v>45400496.519999996</v>
      </c>
    </row>
    <row r="54" spans="3:24">
      <c r="C54" s="305" t="s">
        <v>86</v>
      </c>
      <c r="D54" s="388">
        <v>30085.07</v>
      </c>
      <c r="E54" s="391">
        <v>503476.74</v>
      </c>
      <c r="F54" s="390">
        <v>504803.09</v>
      </c>
      <c r="G54" s="392">
        <v>434792.6</v>
      </c>
      <c r="H54" s="392">
        <v>393167.52</v>
      </c>
      <c r="I54" s="392">
        <v>549149.97</v>
      </c>
      <c r="J54" s="392">
        <v>278280.15000000002</v>
      </c>
      <c r="K54" s="392">
        <v>582006.18999999994</v>
      </c>
      <c r="L54" s="392">
        <v>538942.27</v>
      </c>
      <c r="M54" s="391">
        <v>501555.9</v>
      </c>
      <c r="N54" s="390">
        <v>535223.76</v>
      </c>
      <c r="O54" s="392">
        <v>667054.99</v>
      </c>
      <c r="P54" s="534">
        <f t="shared" si="0"/>
        <v>5518538.25</v>
      </c>
      <c r="Q54" s="51"/>
      <c r="R54" s="51"/>
      <c r="S54" s="656" t="s">
        <v>86</v>
      </c>
      <c r="T54" s="388">
        <f t="shared" si="1"/>
        <v>1038364.8999999999</v>
      </c>
      <c r="U54" s="391">
        <f t="shared" si="2"/>
        <v>1377110.0899999999</v>
      </c>
      <c r="V54" s="390">
        <f t="shared" si="3"/>
        <v>1399228.6099999999</v>
      </c>
      <c r="W54" s="392">
        <f t="shared" si="4"/>
        <v>1703834.65</v>
      </c>
      <c r="X54" s="13">
        <f t="shared" si="5"/>
        <v>5518538.25</v>
      </c>
    </row>
    <row r="55" spans="3:24">
      <c r="C55" s="305" t="s">
        <v>87</v>
      </c>
      <c r="D55" s="388">
        <v>35790227.910000004</v>
      </c>
      <c r="E55" s="391">
        <v>37240232.010000005</v>
      </c>
      <c r="F55" s="390">
        <v>37271924.399999999</v>
      </c>
      <c r="G55" s="392">
        <v>39892449.500000007</v>
      </c>
      <c r="H55" s="392">
        <v>37066211.300000004</v>
      </c>
      <c r="I55" s="392">
        <v>37079860.880000003</v>
      </c>
      <c r="J55" s="392">
        <v>36572178.390000001</v>
      </c>
      <c r="K55" s="392">
        <v>37647103.829999998</v>
      </c>
      <c r="L55" s="392">
        <v>37740826.109999999</v>
      </c>
      <c r="M55" s="391">
        <v>38605292.859999999</v>
      </c>
      <c r="N55" s="390">
        <v>38236095.210000008</v>
      </c>
      <c r="O55" s="392">
        <v>41619747.859999999</v>
      </c>
      <c r="P55" s="534">
        <f t="shared" si="0"/>
        <v>454762150.26000011</v>
      </c>
      <c r="Q55" s="51"/>
      <c r="R55" s="631"/>
      <c r="S55" s="656" t="s">
        <v>87</v>
      </c>
      <c r="T55" s="388">
        <f t="shared" si="1"/>
        <v>110302384.32000002</v>
      </c>
      <c r="U55" s="391">
        <f t="shared" si="2"/>
        <v>114038521.68000001</v>
      </c>
      <c r="V55" s="390">
        <f t="shared" si="3"/>
        <v>111960108.33</v>
      </c>
      <c r="W55" s="392">
        <f t="shared" si="4"/>
        <v>118461135.93000001</v>
      </c>
      <c r="X55" s="13">
        <f t="shared" si="5"/>
        <v>454762150.26000005</v>
      </c>
    </row>
    <row r="56" spans="3:24">
      <c r="C56" s="383" t="s">
        <v>89</v>
      </c>
      <c r="D56" s="356">
        <v>4453651.43</v>
      </c>
      <c r="E56" s="357">
        <v>4896066.87</v>
      </c>
      <c r="F56" s="357">
        <v>4476246.8899999997</v>
      </c>
      <c r="G56" s="357">
        <v>5480021.2699999996</v>
      </c>
      <c r="H56" s="357">
        <v>4633778.79</v>
      </c>
      <c r="I56" s="358">
        <v>4850471.68</v>
      </c>
      <c r="J56" s="357">
        <v>4982451.78</v>
      </c>
      <c r="K56" s="358">
        <v>4924843.25</v>
      </c>
      <c r="L56" s="358">
        <v>5190627.29</v>
      </c>
      <c r="M56" s="358">
        <v>5061717.08</v>
      </c>
      <c r="N56" s="358">
        <v>5122315.24</v>
      </c>
      <c r="O56" s="421">
        <v>5258643.13</v>
      </c>
      <c r="P56" s="532">
        <f t="shared" si="0"/>
        <v>59330834.700000003</v>
      </c>
      <c r="Q56" s="51"/>
      <c r="R56" s="631"/>
      <c r="S56" s="658" t="s">
        <v>89</v>
      </c>
      <c r="T56" s="356">
        <f t="shared" si="1"/>
        <v>13825965.190000001</v>
      </c>
      <c r="U56" s="357">
        <f t="shared" si="2"/>
        <v>14964271.739999998</v>
      </c>
      <c r="V56" s="357">
        <f t="shared" si="3"/>
        <v>15097922.32</v>
      </c>
      <c r="W56" s="357">
        <f t="shared" si="4"/>
        <v>15442675.449999999</v>
      </c>
      <c r="X56" s="13">
        <f t="shared" si="5"/>
        <v>59330834.700000003</v>
      </c>
    </row>
    <row r="57" spans="3:24">
      <c r="C57" s="383" t="s">
        <v>91</v>
      </c>
      <c r="D57" s="356">
        <v>1478762.45</v>
      </c>
      <c r="E57" s="357">
        <v>1421720.88</v>
      </c>
      <c r="F57" s="357">
        <v>1307060.96</v>
      </c>
      <c r="G57" s="357">
        <v>2530071.37</v>
      </c>
      <c r="H57" s="357">
        <v>1203509.46</v>
      </c>
      <c r="I57" s="358">
        <v>1275119.2</v>
      </c>
      <c r="J57" s="357">
        <v>1175135.77</v>
      </c>
      <c r="K57" s="358">
        <v>1147157.1599999999</v>
      </c>
      <c r="L57" s="358">
        <v>1293108.81</v>
      </c>
      <c r="M57" s="358">
        <v>1198347.69</v>
      </c>
      <c r="N57" s="358">
        <v>1147180.72</v>
      </c>
      <c r="O57" s="421">
        <v>2145832.5699999998</v>
      </c>
      <c r="P57" s="532">
        <f t="shared" si="0"/>
        <v>17323007.039999999</v>
      </c>
      <c r="Q57" s="51"/>
      <c r="R57" s="631"/>
      <c r="S57" s="658" t="s">
        <v>91</v>
      </c>
      <c r="T57" s="356">
        <f t="shared" si="1"/>
        <v>4207544.29</v>
      </c>
      <c r="U57" s="357">
        <f t="shared" si="2"/>
        <v>5008700.03</v>
      </c>
      <c r="V57" s="357">
        <f t="shared" si="3"/>
        <v>3615401.7399999998</v>
      </c>
      <c r="W57" s="357">
        <f t="shared" si="4"/>
        <v>4491360.9800000004</v>
      </c>
      <c r="X57" s="13">
        <f t="shared" si="5"/>
        <v>17323007.039999999</v>
      </c>
    </row>
    <row r="58" spans="3:24">
      <c r="C58" s="383" t="s">
        <v>93</v>
      </c>
      <c r="D58" s="356">
        <v>28585499.899999999</v>
      </c>
      <c r="E58" s="357">
        <v>29424064.670000002</v>
      </c>
      <c r="F58" s="357">
        <v>30095737.289999999</v>
      </c>
      <c r="G58" s="357">
        <v>29821656.530000001</v>
      </c>
      <c r="H58" s="357">
        <v>29833170.870000001</v>
      </c>
      <c r="I58" s="358">
        <v>29749476.079999998</v>
      </c>
      <c r="J58" s="357">
        <v>29685670.670000002</v>
      </c>
      <c r="K58" s="358">
        <v>29689912.59</v>
      </c>
      <c r="L58" s="358">
        <v>29689265.93</v>
      </c>
      <c r="M58" s="358">
        <v>29936173.699999999</v>
      </c>
      <c r="N58" s="358">
        <v>29813083.850000001</v>
      </c>
      <c r="O58" s="421">
        <v>30551611.300000001</v>
      </c>
      <c r="P58" s="532">
        <f t="shared" si="0"/>
        <v>356875323.38000005</v>
      </c>
      <c r="Q58" s="51"/>
      <c r="R58" s="51"/>
      <c r="S58" s="658" t="s">
        <v>93</v>
      </c>
      <c r="T58" s="356">
        <f t="shared" si="1"/>
        <v>88105301.859999999</v>
      </c>
      <c r="U58" s="357">
        <f t="shared" si="2"/>
        <v>89404303.480000004</v>
      </c>
      <c r="V58" s="357">
        <f t="shared" si="3"/>
        <v>89064849.189999998</v>
      </c>
      <c r="W58" s="357">
        <f t="shared" si="4"/>
        <v>90300868.849999994</v>
      </c>
      <c r="X58" s="13">
        <f t="shared" si="5"/>
        <v>356875323.38</v>
      </c>
    </row>
    <row r="59" spans="3:24">
      <c r="C59" s="383" t="s">
        <v>95</v>
      </c>
      <c r="D59" s="356">
        <v>843503</v>
      </c>
      <c r="E59" s="357">
        <v>800606.35</v>
      </c>
      <c r="F59" s="357">
        <v>895259.66</v>
      </c>
      <c r="G59" s="357">
        <v>1281537.7</v>
      </c>
      <c r="H59" s="357">
        <v>1048579.6200000001</v>
      </c>
      <c r="I59" s="358">
        <v>738450.43</v>
      </c>
      <c r="J59" s="357">
        <v>469131.93</v>
      </c>
      <c r="K59" s="358">
        <v>1110058.69</v>
      </c>
      <c r="L59" s="358">
        <v>1161363.5</v>
      </c>
      <c r="M59" s="358">
        <v>1399344.11</v>
      </c>
      <c r="N59" s="358">
        <v>920328.13</v>
      </c>
      <c r="O59" s="421">
        <v>2310651.71</v>
      </c>
      <c r="P59" s="532">
        <f t="shared" si="0"/>
        <v>12978814.829999998</v>
      </c>
      <c r="Q59" s="51"/>
      <c r="R59" s="51"/>
      <c r="S59" s="658" t="s">
        <v>95</v>
      </c>
      <c r="T59" s="356">
        <f t="shared" si="1"/>
        <v>2539369.0100000002</v>
      </c>
      <c r="U59" s="357">
        <f t="shared" si="2"/>
        <v>3068567.7500000005</v>
      </c>
      <c r="V59" s="357">
        <f t="shared" si="3"/>
        <v>2740554.12</v>
      </c>
      <c r="W59" s="357">
        <f t="shared" si="4"/>
        <v>4630323.95</v>
      </c>
      <c r="X59" s="13">
        <f t="shared" si="5"/>
        <v>12978814.830000002</v>
      </c>
    </row>
    <row r="60" spans="3:24">
      <c r="C60" s="383" t="s">
        <v>97</v>
      </c>
      <c r="D60" s="356">
        <v>428811.13</v>
      </c>
      <c r="E60" s="357">
        <v>697773.24</v>
      </c>
      <c r="F60" s="357">
        <v>497619.6</v>
      </c>
      <c r="G60" s="357">
        <v>779162.63</v>
      </c>
      <c r="H60" s="357">
        <v>347172.56</v>
      </c>
      <c r="I60" s="358">
        <v>466343.49</v>
      </c>
      <c r="J60" s="357">
        <v>259788.24</v>
      </c>
      <c r="K60" s="358">
        <v>775132.14</v>
      </c>
      <c r="L60" s="358">
        <v>406460.58</v>
      </c>
      <c r="M60" s="358">
        <v>1009710.28</v>
      </c>
      <c r="N60" s="358">
        <v>1233187.27</v>
      </c>
      <c r="O60" s="421">
        <v>1353009.15</v>
      </c>
      <c r="P60" s="532">
        <f t="shared" si="0"/>
        <v>8254170.3100000005</v>
      </c>
      <c r="Q60" s="51"/>
      <c r="R60" s="51"/>
      <c r="S60" s="658" t="s">
        <v>97</v>
      </c>
      <c r="T60" s="356">
        <f t="shared" si="1"/>
        <v>1624203.9700000002</v>
      </c>
      <c r="U60" s="357">
        <f t="shared" si="2"/>
        <v>1592678.68</v>
      </c>
      <c r="V60" s="357">
        <f t="shared" si="3"/>
        <v>1441380.96</v>
      </c>
      <c r="W60" s="357">
        <f t="shared" si="4"/>
        <v>3595906.6999999997</v>
      </c>
      <c r="X60" s="13">
        <f t="shared" si="5"/>
        <v>8254170.3100000005</v>
      </c>
    </row>
    <row r="61" spans="3:24">
      <c r="C61" s="385" t="s">
        <v>100</v>
      </c>
      <c r="D61" s="388">
        <v>5002776.1999999993</v>
      </c>
      <c r="E61" s="391">
        <v>5976126.6699999999</v>
      </c>
      <c r="F61" s="390">
        <v>7110808.6600000001</v>
      </c>
      <c r="G61" s="392">
        <v>5913920.7800000003</v>
      </c>
      <c r="H61" s="392">
        <v>6443883.4199999999</v>
      </c>
      <c r="I61" s="392">
        <v>7986483.2800000003</v>
      </c>
      <c r="J61" s="392">
        <v>6614987.4699999988</v>
      </c>
      <c r="K61" s="392">
        <v>6648961.2599999998</v>
      </c>
      <c r="L61" s="392">
        <v>7645363.96</v>
      </c>
      <c r="M61" s="391">
        <v>6049834.2199999997</v>
      </c>
      <c r="N61" s="390">
        <v>6422647.4099999992</v>
      </c>
      <c r="O61" s="392">
        <v>16098386.470000001</v>
      </c>
      <c r="P61" s="534">
        <f t="shared" si="0"/>
        <v>87914179.799999997</v>
      </c>
      <c r="Q61" s="51"/>
      <c r="R61" s="51"/>
      <c r="S61" s="656" t="s">
        <v>100</v>
      </c>
      <c r="T61" s="388">
        <f t="shared" si="1"/>
        <v>18089711.530000001</v>
      </c>
      <c r="U61" s="391">
        <f t="shared" si="2"/>
        <v>20344287.48</v>
      </c>
      <c r="V61" s="390">
        <f t="shared" si="3"/>
        <v>20909312.689999998</v>
      </c>
      <c r="W61" s="392">
        <f t="shared" si="4"/>
        <v>28570868.100000001</v>
      </c>
      <c r="X61" s="13">
        <f t="shared" si="5"/>
        <v>87914179.800000012</v>
      </c>
    </row>
    <row r="62" spans="3:24">
      <c r="C62" s="383" t="s">
        <v>102</v>
      </c>
      <c r="D62" s="356">
        <v>4239407</v>
      </c>
      <c r="E62" s="357">
        <v>4538964.87</v>
      </c>
      <c r="F62" s="357">
        <v>5552384.7400000002</v>
      </c>
      <c r="G62" s="357">
        <v>4680915.54</v>
      </c>
      <c r="H62" s="357">
        <v>5141064.4400000004</v>
      </c>
      <c r="I62" s="358">
        <v>6124524.1600000001</v>
      </c>
      <c r="J62" s="357">
        <v>5027960.43</v>
      </c>
      <c r="K62" s="358">
        <v>4678797.62</v>
      </c>
      <c r="L62" s="358">
        <v>6088038.79</v>
      </c>
      <c r="M62" s="358">
        <v>4142122.57</v>
      </c>
      <c r="N62" s="358">
        <v>4576819.8099999996</v>
      </c>
      <c r="O62" s="421">
        <v>13895902.65</v>
      </c>
      <c r="P62" s="532">
        <f t="shared" si="0"/>
        <v>68686902.620000005</v>
      </c>
      <c r="Q62" s="51"/>
      <c r="R62" s="51"/>
      <c r="S62" s="658" t="s">
        <v>102</v>
      </c>
      <c r="T62" s="356">
        <f t="shared" si="1"/>
        <v>14330756.610000001</v>
      </c>
      <c r="U62" s="357">
        <f t="shared" si="2"/>
        <v>15946504.140000001</v>
      </c>
      <c r="V62" s="357">
        <f t="shared" si="3"/>
        <v>15794796.84</v>
      </c>
      <c r="W62" s="357">
        <f t="shared" si="4"/>
        <v>22614845.030000001</v>
      </c>
      <c r="X62" s="13">
        <f t="shared" si="5"/>
        <v>68686902.620000005</v>
      </c>
    </row>
    <row r="63" spans="3:24">
      <c r="C63" s="383" t="s">
        <v>104</v>
      </c>
      <c r="D63" s="356">
        <v>298336.96999999997</v>
      </c>
      <c r="E63" s="357">
        <v>365336.97</v>
      </c>
      <c r="F63" s="357">
        <v>373837.96</v>
      </c>
      <c r="G63" s="357">
        <v>348162.61</v>
      </c>
      <c r="H63" s="357">
        <v>325969.09999999998</v>
      </c>
      <c r="I63" s="358">
        <v>607283.01</v>
      </c>
      <c r="J63" s="357">
        <v>398430.52</v>
      </c>
      <c r="K63" s="358">
        <v>648986.97</v>
      </c>
      <c r="L63" s="358">
        <v>398824.3</v>
      </c>
      <c r="M63" s="358">
        <v>359756.49</v>
      </c>
      <c r="N63" s="358">
        <v>389039.45</v>
      </c>
      <c r="O63" s="421">
        <v>401378.41</v>
      </c>
      <c r="P63" s="532">
        <f t="shared" si="0"/>
        <v>4915342.7600000007</v>
      </c>
      <c r="Q63" s="51"/>
      <c r="R63" s="51"/>
      <c r="S63" s="658" t="s">
        <v>104</v>
      </c>
      <c r="T63" s="356">
        <f t="shared" si="1"/>
        <v>1037511.8999999999</v>
      </c>
      <c r="U63" s="357">
        <f t="shared" si="2"/>
        <v>1281414.72</v>
      </c>
      <c r="V63" s="357">
        <f t="shared" si="3"/>
        <v>1446241.79</v>
      </c>
      <c r="W63" s="357">
        <f t="shared" si="4"/>
        <v>1150174.3499999999</v>
      </c>
      <c r="X63" s="13">
        <f t="shared" si="5"/>
        <v>4915342.76</v>
      </c>
    </row>
    <row r="64" spans="3:24">
      <c r="C64" s="383" t="s">
        <v>106</v>
      </c>
      <c r="D64" s="356">
        <v>465032.23</v>
      </c>
      <c r="E64" s="357">
        <v>1053024.83</v>
      </c>
      <c r="F64" s="357">
        <v>1166085.96</v>
      </c>
      <c r="G64" s="357">
        <v>853475.63</v>
      </c>
      <c r="H64" s="357">
        <v>976149.88</v>
      </c>
      <c r="I64" s="358">
        <v>1237443.1100000001</v>
      </c>
      <c r="J64" s="357">
        <v>1035844.46</v>
      </c>
      <c r="K64" s="358">
        <v>1298001.67</v>
      </c>
      <c r="L64" s="358">
        <v>1128958.54</v>
      </c>
      <c r="M64" s="358">
        <v>1391518.59</v>
      </c>
      <c r="N64" s="358">
        <v>1296526.77</v>
      </c>
      <c r="O64" s="421">
        <v>1342784.73</v>
      </c>
      <c r="P64" s="532">
        <f t="shared" si="0"/>
        <v>13244846.4</v>
      </c>
      <c r="Q64" s="51"/>
      <c r="R64" s="51"/>
      <c r="S64" s="658" t="s">
        <v>106</v>
      </c>
      <c r="T64" s="356">
        <f t="shared" si="1"/>
        <v>2684143.02</v>
      </c>
      <c r="U64" s="357">
        <f t="shared" si="2"/>
        <v>3067068.62</v>
      </c>
      <c r="V64" s="357">
        <f t="shared" si="3"/>
        <v>3462804.67</v>
      </c>
      <c r="W64" s="357">
        <f t="shared" si="4"/>
        <v>4030830.0900000003</v>
      </c>
      <c r="X64" s="13">
        <f t="shared" si="5"/>
        <v>13244846.4</v>
      </c>
    </row>
    <row r="65" spans="3:24">
      <c r="C65" s="383" t="s">
        <v>108</v>
      </c>
      <c r="D65" s="356">
        <v>0</v>
      </c>
      <c r="E65" s="357">
        <v>18800</v>
      </c>
      <c r="F65" s="357">
        <v>18500</v>
      </c>
      <c r="G65" s="357">
        <v>31367</v>
      </c>
      <c r="H65" s="357">
        <v>700</v>
      </c>
      <c r="I65" s="358">
        <v>17233</v>
      </c>
      <c r="J65" s="357">
        <v>152752.06</v>
      </c>
      <c r="K65" s="358">
        <v>23175</v>
      </c>
      <c r="L65" s="358">
        <v>29542.33</v>
      </c>
      <c r="M65" s="358">
        <v>156436.57</v>
      </c>
      <c r="N65" s="358">
        <v>160261.38</v>
      </c>
      <c r="O65" s="421">
        <v>458320.68</v>
      </c>
      <c r="P65" s="532">
        <f t="shared" si="0"/>
        <v>1067088.02</v>
      </c>
      <c r="Q65" s="51"/>
      <c r="R65" s="51"/>
      <c r="S65" s="658" t="s">
        <v>108</v>
      </c>
      <c r="T65" s="356">
        <f t="shared" si="1"/>
        <v>37300</v>
      </c>
      <c r="U65" s="357">
        <f t="shared" si="2"/>
        <v>49300</v>
      </c>
      <c r="V65" s="357">
        <f t="shared" si="3"/>
        <v>205469.39</v>
      </c>
      <c r="W65" s="357">
        <f t="shared" si="4"/>
        <v>775018.63</v>
      </c>
      <c r="X65" s="13">
        <f t="shared" si="5"/>
        <v>1067088.02</v>
      </c>
    </row>
    <row r="66" spans="3:24" ht="13.5" thickBot="1">
      <c r="C66" s="384" t="s">
        <v>109</v>
      </c>
      <c r="D66" s="396">
        <v>0</v>
      </c>
      <c r="E66" s="397">
        <v>0</v>
      </c>
      <c r="F66" s="397">
        <v>0</v>
      </c>
      <c r="G66" s="397">
        <v>0</v>
      </c>
      <c r="H66" s="397">
        <v>0</v>
      </c>
      <c r="I66" s="398">
        <v>0</v>
      </c>
      <c r="J66" s="397">
        <v>0</v>
      </c>
      <c r="K66" s="398">
        <v>0</v>
      </c>
      <c r="L66" s="398">
        <v>0</v>
      </c>
      <c r="M66" s="398">
        <v>0</v>
      </c>
      <c r="N66" s="398">
        <v>0</v>
      </c>
      <c r="O66" s="423">
        <v>0</v>
      </c>
      <c r="P66" s="535">
        <f t="shared" si="0"/>
        <v>0</v>
      </c>
      <c r="Q66" s="51"/>
      <c r="R66" s="51"/>
      <c r="S66" s="659" t="s">
        <v>109</v>
      </c>
      <c r="T66" s="396">
        <f t="shared" si="1"/>
        <v>0</v>
      </c>
      <c r="U66" s="397">
        <f t="shared" si="2"/>
        <v>0</v>
      </c>
      <c r="V66" s="397">
        <f t="shared" si="3"/>
        <v>0</v>
      </c>
      <c r="W66" s="397">
        <f t="shared" si="4"/>
        <v>0</v>
      </c>
      <c r="X66" s="13">
        <f t="shared" si="5"/>
        <v>0</v>
      </c>
    </row>
    <row r="67" spans="3:24" ht="14.25" thickTop="1" thickBot="1">
      <c r="C67" s="360" t="s">
        <v>131</v>
      </c>
      <c r="D67" s="453">
        <v>176420.53</v>
      </c>
      <c r="E67" s="454">
        <v>6277056.5700000003</v>
      </c>
      <c r="F67" s="455">
        <v>2680919.41</v>
      </c>
      <c r="G67" s="530">
        <v>3034975.79</v>
      </c>
      <c r="H67" s="530">
        <v>2686410.68</v>
      </c>
      <c r="I67" s="530">
        <v>6352501.0099999998</v>
      </c>
      <c r="J67" s="530">
        <v>7569341.7199999997</v>
      </c>
      <c r="K67" s="530">
        <v>5110402.9000000004</v>
      </c>
      <c r="L67" s="530">
        <v>6571608.54</v>
      </c>
      <c r="M67" s="454">
        <v>6784906.0599999996</v>
      </c>
      <c r="N67" s="455">
        <v>7574321.6600000001</v>
      </c>
      <c r="O67" s="530">
        <v>22820546.489999998</v>
      </c>
      <c r="P67" s="530">
        <f t="shared" si="0"/>
        <v>77639411.359999999</v>
      </c>
      <c r="Q67" s="51"/>
      <c r="R67" s="51"/>
      <c r="S67" s="653" t="s">
        <v>131</v>
      </c>
      <c r="T67" s="453">
        <f t="shared" si="1"/>
        <v>9134396.5100000016</v>
      </c>
      <c r="U67" s="454">
        <f t="shared" si="2"/>
        <v>12073887.48</v>
      </c>
      <c r="V67" s="455">
        <f t="shared" si="3"/>
        <v>19251353.16</v>
      </c>
      <c r="W67" s="530">
        <f t="shared" si="4"/>
        <v>37179774.209999993</v>
      </c>
      <c r="X67" s="13">
        <f t="shared" si="5"/>
        <v>77639411.359999999</v>
      </c>
    </row>
    <row r="68" spans="3:24" ht="13.5" thickTop="1">
      <c r="C68" s="383" t="s">
        <v>111</v>
      </c>
      <c r="D68" s="356">
        <v>85000</v>
      </c>
      <c r="E68" s="357">
        <v>712098</v>
      </c>
      <c r="F68" s="357">
        <v>235406.4</v>
      </c>
      <c r="G68" s="357">
        <v>154347.6</v>
      </c>
      <c r="H68" s="357">
        <v>134847.6</v>
      </c>
      <c r="I68" s="358">
        <v>139847.6</v>
      </c>
      <c r="J68" s="357">
        <v>15000</v>
      </c>
      <c r="K68" s="358">
        <v>150000</v>
      </c>
      <c r="L68" s="358">
        <v>112109.1</v>
      </c>
      <c r="M68" s="358">
        <v>102109.1</v>
      </c>
      <c r="N68" s="358">
        <v>0</v>
      </c>
      <c r="O68" s="421">
        <v>251003.2</v>
      </c>
      <c r="P68" s="532">
        <f t="shared" si="0"/>
        <v>2091768.6000000003</v>
      </c>
      <c r="Q68" s="51"/>
      <c r="R68" s="51"/>
      <c r="S68" s="658" t="s">
        <v>111</v>
      </c>
      <c r="T68" s="356">
        <f t="shared" si="1"/>
        <v>1032504.4</v>
      </c>
      <c r="U68" s="357">
        <f t="shared" si="2"/>
        <v>429042.80000000005</v>
      </c>
      <c r="V68" s="357">
        <f t="shared" si="3"/>
        <v>277109.09999999998</v>
      </c>
      <c r="W68" s="357">
        <f t="shared" si="4"/>
        <v>353112.30000000005</v>
      </c>
      <c r="X68" s="13">
        <f t="shared" si="5"/>
        <v>2091768.6000000003</v>
      </c>
    </row>
    <row r="69" spans="3:24" ht="13.5" thickBot="1">
      <c r="C69" s="384" t="s">
        <v>118</v>
      </c>
      <c r="D69" s="396">
        <v>304583.3</v>
      </c>
      <c r="E69" s="397">
        <v>1049040</v>
      </c>
      <c r="F69" s="397">
        <v>1315468</v>
      </c>
      <c r="G69" s="397">
        <v>1595650</v>
      </c>
      <c r="H69" s="397">
        <v>1231844.17</v>
      </c>
      <c r="I69" s="398">
        <v>586277.4</v>
      </c>
      <c r="J69" s="397">
        <v>879730.52</v>
      </c>
      <c r="K69" s="398">
        <v>132031.82999999999</v>
      </c>
      <c r="L69" s="398">
        <v>2431853.4500000002</v>
      </c>
      <c r="M69" s="398">
        <v>923035</v>
      </c>
      <c r="N69" s="398">
        <v>332915.49</v>
      </c>
      <c r="O69" s="423">
        <v>1007047.62</v>
      </c>
      <c r="P69" s="535">
        <f t="shared" si="0"/>
        <v>11789476.780000001</v>
      </c>
      <c r="Q69" s="51"/>
      <c r="R69" s="51"/>
      <c r="S69" s="659" t="s">
        <v>118</v>
      </c>
      <c r="T69" s="396">
        <f t="shared" si="1"/>
        <v>2669091.2999999998</v>
      </c>
      <c r="U69" s="397">
        <f t="shared" si="2"/>
        <v>3413771.57</v>
      </c>
      <c r="V69" s="397">
        <f t="shared" si="3"/>
        <v>3443615.8000000003</v>
      </c>
      <c r="W69" s="397">
        <f t="shared" si="4"/>
        <v>2262998.11</v>
      </c>
      <c r="X69" s="13">
        <f t="shared" si="5"/>
        <v>11789476.779999999</v>
      </c>
    </row>
    <row r="70" spans="3:24" ht="14.25" thickTop="1" thickBot="1">
      <c r="C70" s="384" t="s">
        <v>152</v>
      </c>
      <c r="D70" s="356"/>
      <c r="E70" s="357"/>
      <c r="F70" s="357"/>
      <c r="G70" s="357"/>
      <c r="H70" s="357"/>
      <c r="I70" s="358"/>
      <c r="J70" s="357"/>
      <c r="K70" s="358"/>
      <c r="L70" s="358"/>
      <c r="M70" s="358"/>
      <c r="N70" s="358"/>
      <c r="O70" s="421">
        <v>29193708.800000001</v>
      </c>
      <c r="P70" s="532">
        <f>+O70</f>
        <v>29193708.800000001</v>
      </c>
      <c r="Q70" s="51"/>
      <c r="R70" s="51"/>
      <c r="S70" s="659"/>
      <c r="T70" s="356"/>
      <c r="U70" s="357"/>
      <c r="V70" s="357"/>
      <c r="W70" s="357"/>
      <c r="X70" s="13"/>
    </row>
    <row r="71" spans="3:24" ht="14.25" thickTop="1" thickBot="1">
      <c r="C71" s="384" t="s">
        <v>113</v>
      </c>
      <c r="D71" s="356">
        <v>0</v>
      </c>
      <c r="E71" s="357">
        <v>0</v>
      </c>
      <c r="F71" s="357">
        <v>0</v>
      </c>
      <c r="G71" s="357">
        <v>0</v>
      </c>
      <c r="H71" s="357">
        <v>32922888.899999999</v>
      </c>
      <c r="I71" s="358">
        <v>0</v>
      </c>
      <c r="J71" s="357">
        <v>0</v>
      </c>
      <c r="K71" s="358">
        <v>0</v>
      </c>
      <c r="L71" s="358">
        <v>0</v>
      </c>
      <c r="M71" s="358">
        <v>0</v>
      </c>
      <c r="N71" s="358">
        <v>0</v>
      </c>
      <c r="O71" s="421">
        <v>992274.48</v>
      </c>
      <c r="P71" s="532">
        <f>+SUM(D71:O71)</f>
        <v>33915163.379999995</v>
      </c>
      <c r="Q71" s="51"/>
      <c r="R71" s="51"/>
      <c r="S71" s="659" t="s">
        <v>113</v>
      </c>
      <c r="T71" s="356">
        <f t="shared" si="1"/>
        <v>0</v>
      </c>
      <c r="U71" s="357">
        <f t="shared" si="2"/>
        <v>32922888.899999999</v>
      </c>
      <c r="V71" s="357">
        <f t="shared" si="3"/>
        <v>0</v>
      </c>
      <c r="W71" s="357">
        <f t="shared" si="4"/>
        <v>992274.48</v>
      </c>
      <c r="X71" s="13">
        <f t="shared" si="5"/>
        <v>33915163.379999995</v>
      </c>
    </row>
    <row r="72" spans="3:24" ht="14.25" thickTop="1" thickBot="1">
      <c r="C72" s="360" t="s">
        <v>132</v>
      </c>
      <c r="D72" s="387">
        <f>D7-D39</f>
        <v>5166128.7899999991</v>
      </c>
      <c r="E72" s="387">
        <f t="shared" ref="E72:N72" si="7">E7-E39</f>
        <v>-21627279.300000027</v>
      </c>
      <c r="F72" s="387">
        <f t="shared" si="7"/>
        <v>-17199583.720000014</v>
      </c>
      <c r="G72" s="387">
        <f t="shared" si="7"/>
        <v>-10711633.360000014</v>
      </c>
      <c r="H72" s="387">
        <f t="shared" si="7"/>
        <v>-34648451.660000026</v>
      </c>
      <c r="I72" s="387">
        <f t="shared" si="7"/>
        <v>-291142.1400000006</v>
      </c>
      <c r="J72" s="387">
        <f t="shared" si="7"/>
        <v>-9069262.8399999887</v>
      </c>
      <c r="K72" s="387">
        <f t="shared" si="7"/>
        <v>18753189.239999995</v>
      </c>
      <c r="L72" s="387">
        <f t="shared" si="7"/>
        <v>-19971292.890000001</v>
      </c>
      <c r="M72" s="387">
        <f t="shared" si="7"/>
        <v>200618.07999999821</v>
      </c>
      <c r="N72" s="387">
        <f t="shared" si="7"/>
        <v>-18236743.479999989</v>
      </c>
      <c r="O72" s="422">
        <f>O7-O39</f>
        <v>-82038140.569999993</v>
      </c>
      <c r="P72" s="422">
        <f>+SUM(D72:O72)</f>
        <v>-189673593.85000008</v>
      </c>
      <c r="Q72" s="636"/>
      <c r="R72" s="51"/>
      <c r="S72" s="653" t="s">
        <v>132</v>
      </c>
      <c r="T72" s="387">
        <f t="shared" si="1"/>
        <v>-33660734.230000041</v>
      </c>
      <c r="U72" s="387">
        <f t="shared" si="2"/>
        <v>-45651227.160000041</v>
      </c>
      <c r="V72" s="387">
        <f t="shared" si="3"/>
        <v>-10287366.489999995</v>
      </c>
      <c r="W72" s="387">
        <f t="shared" si="4"/>
        <v>-100074265.96999998</v>
      </c>
      <c r="X72" s="13">
        <f t="shared" si="5"/>
        <v>-189673593.85000005</v>
      </c>
    </row>
    <row r="73" spans="3:24" ht="14.25" thickTop="1" thickBot="1">
      <c r="C73" s="360" t="s">
        <v>133</v>
      </c>
      <c r="D73" s="387">
        <f>+D72+D51</f>
        <v>8557405.9199999981</v>
      </c>
      <c r="E73" s="387">
        <f t="shared" ref="E73:O73" si="8">+E72+E51</f>
        <v>-20654736.540000025</v>
      </c>
      <c r="F73" s="387">
        <f t="shared" si="8"/>
        <v>-14782786.200000014</v>
      </c>
      <c r="G73" s="387">
        <f t="shared" si="8"/>
        <v>-9891570.8600000143</v>
      </c>
      <c r="H73" s="387">
        <f t="shared" si="8"/>
        <v>-33463915.810000025</v>
      </c>
      <c r="I73" s="387">
        <f t="shared" si="8"/>
        <v>4045841.209999999</v>
      </c>
      <c r="J73" s="387">
        <f t="shared" si="8"/>
        <v>-4603583.1499999883</v>
      </c>
      <c r="K73" s="387">
        <f t="shared" si="8"/>
        <v>20472881.769999996</v>
      </c>
      <c r="L73" s="387">
        <f t="shared" si="8"/>
        <v>-1760159.2899999991</v>
      </c>
      <c r="M73" s="387">
        <f t="shared" si="8"/>
        <v>803124.59999999823</v>
      </c>
      <c r="N73" s="387">
        <f t="shared" si="8"/>
        <v>-17175726.979999989</v>
      </c>
      <c r="O73" s="387">
        <f t="shared" si="8"/>
        <v>-76128018.489999995</v>
      </c>
      <c r="P73" s="422">
        <f t="shared" si="0"/>
        <v>-144581243.82000005</v>
      </c>
      <c r="Q73" s="51"/>
      <c r="R73" s="51"/>
      <c r="S73" s="653" t="s">
        <v>133</v>
      </c>
      <c r="T73" s="387">
        <f t="shared" ref="T73:T84" si="9">+SUM(D73:F73)</f>
        <v>-26880116.820000041</v>
      </c>
      <c r="U73" s="387">
        <f t="shared" ref="U73:U84" si="10">+SUM(G73:I73)</f>
        <v>-39309645.460000038</v>
      </c>
      <c r="V73" s="387">
        <f t="shared" ref="V73:V84" si="11">+SUM(J73:L73)</f>
        <v>14109139.330000009</v>
      </c>
      <c r="W73" s="387">
        <f t="shared" ref="W73:W84" si="12">+SUM(M73:O73)</f>
        <v>-92500620.86999999</v>
      </c>
      <c r="X73" s="13">
        <f t="shared" ref="X73:X84" si="13">+SUM(T73:W73)</f>
        <v>-144581243.82000005</v>
      </c>
    </row>
    <row r="74" spans="3:24" ht="14.25" thickTop="1" thickBot="1">
      <c r="C74" s="360" t="s">
        <v>0</v>
      </c>
      <c r="D74" s="387">
        <f t="shared" ref="D74:O74" si="14">SUM(D75:D77)</f>
        <v>12276632</v>
      </c>
      <c r="E74" s="387">
        <f t="shared" si="14"/>
        <v>2443476.65</v>
      </c>
      <c r="F74" s="387">
        <f t="shared" si="14"/>
        <v>7484179.46</v>
      </c>
      <c r="G74" s="387">
        <f t="shared" si="14"/>
        <v>16131785.506666664</v>
      </c>
      <c r="H74" s="387">
        <f t="shared" si="14"/>
        <v>4039714.8899999997</v>
      </c>
      <c r="I74" s="387">
        <f t="shared" si="14"/>
        <v>20100601.608333334</v>
      </c>
      <c r="J74" s="387">
        <f t="shared" si="14"/>
        <v>20803119.728333335</v>
      </c>
      <c r="K74" s="387">
        <f t="shared" si="14"/>
        <v>6277933.1500000004</v>
      </c>
      <c r="L74" s="387">
        <f t="shared" si="14"/>
        <v>8606190.2683333345</v>
      </c>
      <c r="M74" s="387">
        <f t="shared" si="14"/>
        <v>7564402.0783333331</v>
      </c>
      <c r="N74" s="387">
        <f t="shared" si="14"/>
        <v>5289842.3999999994</v>
      </c>
      <c r="O74" s="422">
        <f t="shared" si="14"/>
        <v>21749868.5</v>
      </c>
      <c r="P74" s="422">
        <f t="shared" ref="P74:P84" si="15">+SUM(D74:O74)</f>
        <v>132767746.24000001</v>
      </c>
      <c r="S74" s="653" t="s">
        <v>0</v>
      </c>
      <c r="T74" s="387">
        <f t="shared" si="9"/>
        <v>22204288.109999999</v>
      </c>
      <c r="U74" s="387">
        <f t="shared" si="10"/>
        <v>40272102.004999995</v>
      </c>
      <c r="V74" s="387">
        <f t="shared" si="11"/>
        <v>35687243.146666676</v>
      </c>
      <c r="W74" s="387">
        <f t="shared" si="12"/>
        <v>34604112.978333332</v>
      </c>
      <c r="X74" s="13">
        <f t="shared" si="13"/>
        <v>132767746.24000001</v>
      </c>
    </row>
    <row r="75" spans="3:24" ht="13.5" thickTop="1">
      <c r="C75" s="383" t="s">
        <v>135</v>
      </c>
      <c r="D75" s="356">
        <v>2117379</v>
      </c>
      <c r="E75" s="357">
        <v>61721.35</v>
      </c>
      <c r="F75" s="357">
        <v>2294679.7999999998</v>
      </c>
      <c r="G75" s="357">
        <v>2121394.17</v>
      </c>
      <c r="H75" s="357">
        <v>387306.5</v>
      </c>
      <c r="I75" s="358">
        <v>2310972.9300000002</v>
      </c>
      <c r="J75" s="357">
        <v>4786892.76</v>
      </c>
      <c r="K75" s="358">
        <v>1230431.8500000001</v>
      </c>
      <c r="L75" s="358">
        <v>4389449.7300000004</v>
      </c>
      <c r="M75" s="358">
        <v>3062059.51</v>
      </c>
      <c r="N75" s="358">
        <v>748720.61</v>
      </c>
      <c r="O75" s="421">
        <v>8439878.7400000002</v>
      </c>
      <c r="P75" s="532">
        <f t="shared" si="15"/>
        <v>31950886.950000003</v>
      </c>
      <c r="S75" s="658" t="s">
        <v>135</v>
      </c>
      <c r="T75" s="356">
        <f t="shared" si="9"/>
        <v>4473780.1500000004</v>
      </c>
      <c r="U75" s="357">
        <f t="shared" si="10"/>
        <v>4819673.5999999996</v>
      </c>
      <c r="V75" s="357">
        <f t="shared" si="11"/>
        <v>10406774.34</v>
      </c>
      <c r="W75" s="357">
        <f t="shared" si="12"/>
        <v>12250658.859999999</v>
      </c>
      <c r="X75" s="13">
        <f t="shared" si="13"/>
        <v>31950886.949999999</v>
      </c>
    </row>
    <row r="76" spans="3:24">
      <c r="C76" s="383" t="s">
        <v>137</v>
      </c>
      <c r="D76" s="356">
        <v>9069707</v>
      </c>
      <c r="E76" s="357">
        <v>741928.02</v>
      </c>
      <c r="F76" s="357">
        <v>2537349.33</v>
      </c>
      <c r="G76" s="357">
        <v>662128.46</v>
      </c>
      <c r="H76" s="357">
        <v>1924688.17</v>
      </c>
      <c r="I76" s="358">
        <v>13172127.57</v>
      </c>
      <c r="J76" s="357">
        <v>10190036.130000001</v>
      </c>
      <c r="K76" s="358">
        <v>614761.52</v>
      </c>
      <c r="L76" s="358">
        <v>2368497.7200000002</v>
      </c>
      <c r="M76" s="358">
        <v>3789975.76</v>
      </c>
      <c r="N76" s="358">
        <v>2199924.0099999998</v>
      </c>
      <c r="O76" s="421">
        <v>12239241.67</v>
      </c>
      <c r="P76" s="532">
        <f t="shared" si="15"/>
        <v>59510365.359999999</v>
      </c>
      <c r="S76" s="658" t="s">
        <v>137</v>
      </c>
      <c r="T76" s="356">
        <f t="shared" si="9"/>
        <v>12348984.35</v>
      </c>
      <c r="U76" s="357">
        <f t="shared" si="10"/>
        <v>15758944.199999999</v>
      </c>
      <c r="V76" s="357">
        <f t="shared" si="11"/>
        <v>13173295.370000001</v>
      </c>
      <c r="W76" s="357">
        <f t="shared" si="12"/>
        <v>18229141.439999998</v>
      </c>
      <c r="X76" s="13">
        <f t="shared" si="13"/>
        <v>59510365.359999999</v>
      </c>
    </row>
    <row r="77" spans="3:24" ht="13.5" thickBot="1">
      <c r="C77" s="383" t="s">
        <v>116</v>
      </c>
      <c r="D77" s="356">
        <v>1089546</v>
      </c>
      <c r="E77" s="357">
        <v>1639827.28</v>
      </c>
      <c r="F77" s="357">
        <v>2652150.33</v>
      </c>
      <c r="G77" s="357">
        <v>13348262.876666665</v>
      </c>
      <c r="H77" s="357">
        <v>1727720.22</v>
      </c>
      <c r="I77" s="358">
        <v>4617501.1083333334</v>
      </c>
      <c r="J77" s="357">
        <v>5826190.8383333338</v>
      </c>
      <c r="K77" s="358">
        <v>4432739.78</v>
      </c>
      <c r="L77" s="358">
        <v>1848242.8183333334</v>
      </c>
      <c r="M77" s="358">
        <v>712366.80833333358</v>
      </c>
      <c r="N77" s="358">
        <v>2341197.7799999998</v>
      </c>
      <c r="O77" s="421">
        <v>1070748.0900000001</v>
      </c>
      <c r="P77" s="794">
        <f t="shared" si="15"/>
        <v>41306493.930000007</v>
      </c>
      <c r="S77" s="658" t="s">
        <v>116</v>
      </c>
      <c r="T77" s="356">
        <f t="shared" si="9"/>
        <v>5381523.6100000003</v>
      </c>
      <c r="U77" s="357">
        <f t="shared" si="10"/>
        <v>19693484.204999998</v>
      </c>
      <c r="V77" s="357">
        <f t="shared" si="11"/>
        <v>12107173.436666667</v>
      </c>
      <c r="W77" s="357">
        <f t="shared" si="12"/>
        <v>4124312.6783333337</v>
      </c>
      <c r="X77" s="13">
        <f t="shared" si="13"/>
        <v>41306493.93</v>
      </c>
    </row>
    <row r="78" spans="3:24" ht="14.25" thickTop="1" thickBot="1">
      <c r="C78" s="360" t="s">
        <v>141</v>
      </c>
      <c r="D78" s="387">
        <f>D72-D74</f>
        <v>-7110503.2100000009</v>
      </c>
      <c r="E78" s="387">
        <f t="shared" ref="E78:O78" si="16">E72-E74</f>
        <v>-24070755.950000025</v>
      </c>
      <c r="F78" s="387">
        <f t="shared" si="16"/>
        <v>-24683763.180000015</v>
      </c>
      <c r="G78" s="387">
        <f t="shared" si="16"/>
        <v>-26843418.866666678</v>
      </c>
      <c r="H78" s="387">
        <f t="shared" si="16"/>
        <v>-38688166.550000027</v>
      </c>
      <c r="I78" s="387">
        <f t="shared" si="16"/>
        <v>-20391743.748333335</v>
      </c>
      <c r="J78" s="387">
        <f t="shared" si="16"/>
        <v>-29872382.568333324</v>
      </c>
      <c r="K78" s="387">
        <f t="shared" si="16"/>
        <v>12475256.089999994</v>
      </c>
      <c r="L78" s="387">
        <f t="shared" si="16"/>
        <v>-28577483.158333335</v>
      </c>
      <c r="M78" s="387">
        <f t="shared" si="16"/>
        <v>-7363783.9983333349</v>
      </c>
      <c r="N78" s="387">
        <f t="shared" si="16"/>
        <v>-23526585.879999988</v>
      </c>
      <c r="O78" s="422">
        <f t="shared" si="16"/>
        <v>-103788009.06999999</v>
      </c>
      <c r="P78" s="422">
        <f t="shared" si="15"/>
        <v>-322441340.09000003</v>
      </c>
      <c r="S78" s="653" t="s">
        <v>141</v>
      </c>
      <c r="T78" s="387">
        <f t="shared" si="9"/>
        <v>-55865022.340000041</v>
      </c>
      <c r="U78" s="387">
        <f t="shared" si="10"/>
        <v>-85923329.165000036</v>
      </c>
      <c r="V78" s="387">
        <f t="shared" si="11"/>
        <v>-45974609.63666667</v>
      </c>
      <c r="W78" s="387">
        <f t="shared" si="12"/>
        <v>-134678378.94833332</v>
      </c>
      <c r="X78" s="13">
        <f t="shared" si="13"/>
        <v>-322441340.09000009</v>
      </c>
    </row>
    <row r="79" spans="3:24" ht="14.25" thickTop="1" thickBot="1">
      <c r="C79" s="360" t="s">
        <v>121</v>
      </c>
      <c r="D79" s="387">
        <f>SUM(D80:D84)</f>
        <v>7110503.2100000009</v>
      </c>
      <c r="E79" s="387">
        <f t="shared" ref="E79:O79" si="17">SUM(E80:E84)</f>
        <v>24070755.950000025</v>
      </c>
      <c r="F79" s="387">
        <f t="shared" si="17"/>
        <v>24683763.180000015</v>
      </c>
      <c r="G79" s="387">
        <f t="shared" si="17"/>
        <v>26843418.866666675</v>
      </c>
      <c r="H79" s="387">
        <f t="shared" si="17"/>
        <v>38688166.550000027</v>
      </c>
      <c r="I79" s="387">
        <f t="shared" si="17"/>
        <v>20391743.748333335</v>
      </c>
      <c r="J79" s="387">
        <f t="shared" si="17"/>
        <v>29872382.568333324</v>
      </c>
      <c r="K79" s="387">
        <f t="shared" si="17"/>
        <v>-12475256.089999994</v>
      </c>
      <c r="L79" s="387">
        <f t="shared" si="17"/>
        <v>28577483.158333335</v>
      </c>
      <c r="M79" s="387">
        <f t="shared" si="17"/>
        <v>7363783.9983333349</v>
      </c>
      <c r="N79" s="387">
        <f t="shared" si="17"/>
        <v>23526585.879999988</v>
      </c>
      <c r="O79" s="422">
        <f t="shared" si="17"/>
        <v>103788009.06999999</v>
      </c>
      <c r="P79" s="422">
        <f t="shared" si="15"/>
        <v>322441340.09000003</v>
      </c>
      <c r="S79" s="653" t="s">
        <v>121</v>
      </c>
      <c r="T79" s="387">
        <f t="shared" si="9"/>
        <v>55865022.340000041</v>
      </c>
      <c r="U79" s="387">
        <f t="shared" si="10"/>
        <v>85923329.165000036</v>
      </c>
      <c r="V79" s="387">
        <f t="shared" si="11"/>
        <v>45974609.63666667</v>
      </c>
      <c r="W79" s="387">
        <f t="shared" si="12"/>
        <v>134678378.94833332</v>
      </c>
      <c r="X79" s="13">
        <f t="shared" si="13"/>
        <v>322441340.09000009</v>
      </c>
    </row>
    <row r="80" spans="3:24" ht="13.5" thickTop="1">
      <c r="C80" s="383" t="s">
        <v>144</v>
      </c>
      <c r="D80" s="356">
        <v>0</v>
      </c>
      <c r="E80" s="357">
        <v>579598.89</v>
      </c>
      <c r="F80" s="357">
        <v>7420401.1100000003</v>
      </c>
      <c r="G80" s="357">
        <v>0</v>
      </c>
      <c r="H80" s="357">
        <v>0</v>
      </c>
      <c r="I80" s="358">
        <v>0</v>
      </c>
      <c r="J80" s="357">
        <v>0</v>
      </c>
      <c r="K80" s="358">
        <v>0</v>
      </c>
      <c r="L80" s="358">
        <v>0</v>
      </c>
      <c r="M80" s="358">
        <v>0</v>
      </c>
      <c r="N80" s="358">
        <v>0</v>
      </c>
      <c r="O80" s="421">
        <v>39000000</v>
      </c>
      <c r="P80" s="532">
        <f t="shared" si="15"/>
        <v>47000000</v>
      </c>
      <c r="S80" s="658" t="s">
        <v>144</v>
      </c>
      <c r="T80" s="356">
        <f t="shared" si="9"/>
        <v>8000000</v>
      </c>
      <c r="U80" s="357">
        <f t="shared" si="10"/>
        <v>0</v>
      </c>
      <c r="V80" s="357">
        <f t="shared" si="11"/>
        <v>0</v>
      </c>
      <c r="W80" s="357">
        <f t="shared" si="12"/>
        <v>39000000</v>
      </c>
      <c r="X80" s="13">
        <f t="shared" si="13"/>
        <v>47000000</v>
      </c>
    </row>
    <row r="81" spans="3:24">
      <c r="C81" s="383" t="s">
        <v>122</v>
      </c>
      <c r="D81" s="356">
        <v>6088.86</v>
      </c>
      <c r="E81" s="357">
        <v>319583.55</v>
      </c>
      <c r="F81" s="357">
        <v>150270.37</v>
      </c>
      <c r="G81" s="357">
        <v>178972908.46000001</v>
      </c>
      <c r="H81" s="357">
        <v>101487.62</v>
      </c>
      <c r="I81" s="358">
        <v>2463028</v>
      </c>
      <c r="J81" s="357">
        <v>2097190.75</v>
      </c>
      <c r="K81" s="358">
        <v>23268.15</v>
      </c>
      <c r="L81" s="358">
        <v>384501.72</v>
      </c>
      <c r="M81" s="358">
        <v>1052427.67</v>
      </c>
      <c r="N81" s="358">
        <v>291089.34000000003</v>
      </c>
      <c r="O81" s="421">
        <v>1790767.49</v>
      </c>
      <c r="P81" s="532">
        <f t="shared" si="15"/>
        <v>187652611.98000002</v>
      </c>
      <c r="S81" s="658" t="s">
        <v>122</v>
      </c>
      <c r="T81" s="356">
        <f t="shared" si="9"/>
        <v>475942.77999999997</v>
      </c>
      <c r="U81" s="357">
        <f t="shared" si="10"/>
        <v>181537424.08000001</v>
      </c>
      <c r="V81" s="357">
        <f t="shared" si="11"/>
        <v>2504960.62</v>
      </c>
      <c r="W81" s="357">
        <f t="shared" si="12"/>
        <v>3134284.5</v>
      </c>
      <c r="X81" s="13">
        <f t="shared" si="13"/>
        <v>187652611.98000002</v>
      </c>
    </row>
    <row r="82" spans="3:24">
      <c r="C82" s="383" t="s">
        <v>123</v>
      </c>
      <c r="D82" s="356">
        <v>0</v>
      </c>
      <c r="E82" s="357">
        <v>187985.29</v>
      </c>
      <c r="F82" s="357">
        <v>746309.46</v>
      </c>
      <c r="G82" s="357">
        <v>200175.6</v>
      </c>
      <c r="H82" s="357">
        <v>136157.39000000001</v>
      </c>
      <c r="I82" s="358">
        <v>487787.18</v>
      </c>
      <c r="J82" s="357">
        <v>81018.210000000006</v>
      </c>
      <c r="K82" s="358">
        <v>100445.53</v>
      </c>
      <c r="L82" s="358">
        <v>113173.82</v>
      </c>
      <c r="M82" s="358">
        <v>473784.46</v>
      </c>
      <c r="N82" s="358">
        <v>808090.89</v>
      </c>
      <c r="O82" s="421">
        <v>679422.15</v>
      </c>
      <c r="P82" s="532">
        <f t="shared" si="15"/>
        <v>4014349.9800000004</v>
      </c>
      <c r="S82" s="658" t="s">
        <v>123</v>
      </c>
      <c r="T82" s="356">
        <f t="shared" si="9"/>
        <v>934294.75</v>
      </c>
      <c r="U82" s="357">
        <f t="shared" si="10"/>
        <v>824120.16999999993</v>
      </c>
      <c r="V82" s="357">
        <f t="shared" si="11"/>
        <v>294637.56</v>
      </c>
      <c r="W82" s="357">
        <f t="shared" si="12"/>
        <v>1961297.5</v>
      </c>
      <c r="X82" s="13">
        <f t="shared" si="13"/>
        <v>4014349.98</v>
      </c>
    </row>
    <row r="83" spans="3:24">
      <c r="C83" s="383" t="s">
        <v>340</v>
      </c>
      <c r="D83" s="356">
        <v>75586.86</v>
      </c>
      <c r="E83" s="357">
        <v>848999.16</v>
      </c>
      <c r="F83" s="357">
        <v>228293.66</v>
      </c>
      <c r="G83" s="357">
        <v>97096.72</v>
      </c>
      <c r="H83" s="357">
        <v>418475.89</v>
      </c>
      <c r="I83" s="358">
        <v>158887.95000000001</v>
      </c>
      <c r="J83" s="357">
        <v>115502.94</v>
      </c>
      <c r="K83" s="358">
        <v>145618.91</v>
      </c>
      <c r="L83" s="358">
        <v>12846.74</v>
      </c>
      <c r="M83" s="358">
        <v>642079.78</v>
      </c>
      <c r="N83" s="358">
        <v>180007.67999999999</v>
      </c>
      <c r="O83" s="421">
        <v>427855.65</v>
      </c>
      <c r="P83" s="532">
        <f t="shared" si="15"/>
        <v>3351251.9400000004</v>
      </c>
      <c r="S83" s="658" t="s">
        <v>340</v>
      </c>
      <c r="T83" s="356">
        <f t="shared" si="9"/>
        <v>1152879.68</v>
      </c>
      <c r="U83" s="357">
        <f t="shared" si="10"/>
        <v>674460.56</v>
      </c>
      <c r="V83" s="357">
        <f t="shared" si="11"/>
        <v>273968.59000000003</v>
      </c>
      <c r="W83" s="357">
        <f t="shared" si="12"/>
        <v>1249943.1099999999</v>
      </c>
      <c r="X83" s="13">
        <f t="shared" si="13"/>
        <v>3351251.94</v>
      </c>
    </row>
    <row r="84" spans="3:24" ht="13.5" thickBot="1">
      <c r="C84" s="386" t="s">
        <v>125</v>
      </c>
      <c r="D84" s="393">
        <f>-D78-SUM(D80:D83)</f>
        <v>7028827.4900000012</v>
      </c>
      <c r="E84" s="394">
        <f t="shared" ref="E84:O84" si="18">-E78-SUM(E80:E83)</f>
        <v>22134589.060000025</v>
      </c>
      <c r="F84" s="394">
        <f t="shared" si="18"/>
        <v>16138488.580000015</v>
      </c>
      <c r="G84" s="394">
        <f>-G78-SUM(G80:G83)</f>
        <v>-152426761.91333333</v>
      </c>
      <c r="H84" s="394">
        <f t="shared" si="18"/>
        <v>38032045.650000028</v>
      </c>
      <c r="I84" s="394">
        <f t="shared" si="18"/>
        <v>17282040.618333336</v>
      </c>
      <c r="J84" s="394">
        <f t="shared" si="18"/>
        <v>27578670.668333326</v>
      </c>
      <c r="K84" s="394">
        <f t="shared" si="18"/>
        <v>-12744588.679999994</v>
      </c>
      <c r="L84" s="394">
        <f t="shared" si="18"/>
        <v>28066960.878333334</v>
      </c>
      <c r="M84" s="394">
        <f t="shared" si="18"/>
        <v>5195492.0883333348</v>
      </c>
      <c r="N84" s="394">
        <f t="shared" si="18"/>
        <v>22247397.969999988</v>
      </c>
      <c r="O84" s="394">
        <f t="shared" si="18"/>
        <v>61889963.779999994</v>
      </c>
      <c r="P84" s="533">
        <f t="shared" si="15"/>
        <v>80423126.190000057</v>
      </c>
      <c r="S84" s="660" t="s">
        <v>125</v>
      </c>
      <c r="T84" s="393">
        <f t="shared" si="9"/>
        <v>45301905.13000004</v>
      </c>
      <c r="U84" s="394">
        <f t="shared" si="10"/>
        <v>-97112675.644999951</v>
      </c>
      <c r="V84" s="394">
        <f t="shared" si="11"/>
        <v>42901042.866666667</v>
      </c>
      <c r="W84" s="394">
        <f t="shared" si="12"/>
        <v>89332853.838333309</v>
      </c>
      <c r="X84" s="13">
        <f t="shared" si="13"/>
        <v>80423126.190000057</v>
      </c>
    </row>
    <row r="85" spans="3:24" ht="13.5" thickTop="1">
      <c r="C85" s="381" t="s">
        <v>277</v>
      </c>
      <c r="D85" s="69"/>
      <c r="E85" s="69"/>
      <c r="F85" s="69"/>
      <c r="G85" s="69"/>
      <c r="H85" s="69"/>
      <c r="I85" s="69"/>
      <c r="J85" s="69"/>
      <c r="K85" s="69"/>
      <c r="L85" s="69"/>
      <c r="M85" s="69"/>
      <c r="N85" s="69"/>
      <c r="O85" s="69"/>
    </row>
    <row r="101" spans="3:15">
      <c r="C101" t="s">
        <v>355</v>
      </c>
      <c r="D101" t="s">
        <v>304</v>
      </c>
      <c r="E101" t="s">
        <v>305</v>
      </c>
      <c r="F101" t="s">
        <v>306</v>
      </c>
      <c r="G101" t="s">
        <v>307</v>
      </c>
      <c r="H101" t="s">
        <v>308</v>
      </c>
      <c r="I101" t="s">
        <v>309</v>
      </c>
      <c r="J101" t="s">
        <v>310</v>
      </c>
      <c r="K101" t="s">
        <v>311</v>
      </c>
      <c r="L101" t="s">
        <v>312</v>
      </c>
      <c r="M101" t="s">
        <v>313</v>
      </c>
      <c r="N101" t="s">
        <v>314</v>
      </c>
      <c r="O101" t="s">
        <v>315</v>
      </c>
    </row>
    <row r="102" spans="3:15">
      <c r="C102" t="s">
        <v>62</v>
      </c>
      <c r="D102">
        <v>61669814.730000004</v>
      </c>
      <c r="E102">
        <v>95520887.489999995</v>
      </c>
      <c r="F102">
        <v>115190358.74000001</v>
      </c>
      <c r="G102">
        <v>126398858.78</v>
      </c>
      <c r="H102">
        <v>127779134.62999998</v>
      </c>
      <c r="I102">
        <v>123368931.65000002</v>
      </c>
      <c r="J102">
        <v>147461645.30000001</v>
      </c>
      <c r="K102">
        <v>99508680.910000011</v>
      </c>
      <c r="L102">
        <v>136614233.62999997</v>
      </c>
      <c r="M102">
        <v>102383125.84</v>
      </c>
      <c r="N102">
        <v>108045512.54999998</v>
      </c>
      <c r="O102">
        <v>195417421.53999996</v>
      </c>
    </row>
    <row r="103" spans="3:15">
      <c r="C103" t="s">
        <v>63</v>
      </c>
      <c r="D103">
        <v>8893536.3599999994</v>
      </c>
      <c r="E103">
        <v>42715806.579999991</v>
      </c>
      <c r="F103">
        <v>59514825.879999995</v>
      </c>
      <c r="G103">
        <v>49774921.960000001</v>
      </c>
      <c r="H103">
        <v>51475467.109999992</v>
      </c>
      <c r="I103">
        <v>47448407.890000001</v>
      </c>
      <c r="J103">
        <v>70904775.340000004</v>
      </c>
      <c r="K103">
        <v>44146437.620000005</v>
      </c>
      <c r="L103">
        <v>70815314.719999984</v>
      </c>
      <c r="M103">
        <v>38144521.850000001</v>
      </c>
      <c r="N103">
        <v>51069302.529999986</v>
      </c>
      <c r="O103">
        <v>93074518.12999998</v>
      </c>
    </row>
    <row r="104" spans="3:15">
      <c r="C104" t="s">
        <v>64</v>
      </c>
      <c r="D104">
        <v>2273988.38</v>
      </c>
      <c r="E104">
        <v>30276210.629999999</v>
      </c>
      <c r="F104">
        <v>40614010.129999995</v>
      </c>
      <c r="G104">
        <v>35924912.619999997</v>
      </c>
      <c r="H104">
        <v>30479076.149999999</v>
      </c>
      <c r="I104">
        <v>26850585.66</v>
      </c>
      <c r="J104">
        <v>37113262.700000003</v>
      </c>
      <c r="K104">
        <v>23146071.73</v>
      </c>
      <c r="L104">
        <v>36016513.689999998</v>
      </c>
      <c r="M104">
        <v>22029170.5</v>
      </c>
      <c r="N104">
        <v>31387590.989999998</v>
      </c>
      <c r="O104">
        <v>55113286.899999999</v>
      </c>
    </row>
    <row r="105" spans="3:15">
      <c r="C105" t="s">
        <v>66</v>
      </c>
      <c r="D105">
        <v>2273988.38</v>
      </c>
      <c r="E105">
        <v>30276210.629999999</v>
      </c>
      <c r="F105">
        <v>27648365.690000001</v>
      </c>
      <c r="G105">
        <v>35924912.619999997</v>
      </c>
      <c r="H105">
        <v>30479076.149999999</v>
      </c>
    </row>
    <row r="106" spans="3:15">
      <c r="C106" t="s">
        <v>68</v>
      </c>
      <c r="F106">
        <v>2508569.5699999998</v>
      </c>
    </row>
    <row r="107" spans="3:15">
      <c r="C107" t="s">
        <v>70</v>
      </c>
      <c r="F107">
        <v>6593870.46</v>
      </c>
    </row>
    <row r="108" spans="3:15">
      <c r="C108" t="s">
        <v>72</v>
      </c>
      <c r="F108">
        <v>3514678.55</v>
      </c>
    </row>
    <row r="109" spans="3:15">
      <c r="C109" t="s">
        <v>155</v>
      </c>
      <c r="F109">
        <v>348525.86</v>
      </c>
    </row>
    <row r="110" spans="3:15">
      <c r="C110" t="s">
        <v>75</v>
      </c>
      <c r="D110">
        <v>1045481.89</v>
      </c>
      <c r="E110">
        <v>1056653.04</v>
      </c>
      <c r="F110">
        <v>1242869.69</v>
      </c>
      <c r="G110">
        <v>1207294.6200000001</v>
      </c>
      <c r="H110">
        <v>854208.54</v>
      </c>
      <c r="I110">
        <v>897771.29</v>
      </c>
      <c r="J110">
        <v>1146414.8899999999</v>
      </c>
      <c r="K110">
        <v>583880.80000000005</v>
      </c>
      <c r="L110">
        <v>734439.14</v>
      </c>
      <c r="M110">
        <v>907724.24</v>
      </c>
      <c r="N110">
        <v>840618.74</v>
      </c>
      <c r="O110">
        <v>2312316.69</v>
      </c>
    </row>
    <row r="111" spans="3:15">
      <c r="C111" t="s">
        <v>349</v>
      </c>
      <c r="D111">
        <v>1045481.89</v>
      </c>
      <c r="E111">
        <v>1056653.04</v>
      </c>
      <c r="F111">
        <v>1242869.69</v>
      </c>
      <c r="G111">
        <v>1207294.6200000001</v>
      </c>
      <c r="H111">
        <v>854208.54</v>
      </c>
    </row>
    <row r="112" spans="3:15">
      <c r="C112" t="s">
        <v>77</v>
      </c>
      <c r="D112">
        <v>1750281.09</v>
      </c>
      <c r="E112">
        <v>7153335.8499999996</v>
      </c>
      <c r="F112">
        <v>9455294.0800000001</v>
      </c>
      <c r="G112">
        <v>7289369.7000000002</v>
      </c>
      <c r="H112">
        <v>8702307.7200000007</v>
      </c>
      <c r="I112">
        <v>10464910.99</v>
      </c>
      <c r="J112">
        <v>7317985.5999999996</v>
      </c>
      <c r="K112">
        <v>6552005.3499999996</v>
      </c>
      <c r="L112">
        <v>10230918.890000001</v>
      </c>
      <c r="M112">
        <v>10739904.199999999</v>
      </c>
      <c r="N112">
        <v>9673637.3399999999</v>
      </c>
      <c r="O112">
        <v>21227866.18</v>
      </c>
    </row>
    <row r="113" spans="3:15">
      <c r="C113" t="s">
        <v>79</v>
      </c>
      <c r="D113">
        <v>53486.77</v>
      </c>
      <c r="E113">
        <v>1798244.69</v>
      </c>
      <c r="F113">
        <v>1770991.27</v>
      </c>
      <c r="G113">
        <v>1950596.81</v>
      </c>
      <c r="H113">
        <v>1541111.25</v>
      </c>
      <c r="I113">
        <v>1392973.16</v>
      </c>
      <c r="J113">
        <v>1987630.44</v>
      </c>
      <c r="K113">
        <v>2806479.97</v>
      </c>
      <c r="L113">
        <v>1212001.69</v>
      </c>
      <c r="M113">
        <v>1849314.05</v>
      </c>
      <c r="N113">
        <v>2004350.83</v>
      </c>
      <c r="O113">
        <v>5197846.0999999996</v>
      </c>
    </row>
    <row r="114" spans="3:15">
      <c r="C114" t="s">
        <v>80</v>
      </c>
      <c r="D114">
        <v>3391277.13</v>
      </c>
      <c r="E114">
        <v>392943.87</v>
      </c>
      <c r="F114">
        <v>2535175.7999999998</v>
      </c>
      <c r="G114">
        <v>853676.54</v>
      </c>
      <c r="H114">
        <v>7808856.2199999997</v>
      </c>
      <c r="I114">
        <v>4336983.3499999996</v>
      </c>
      <c r="J114">
        <v>4462017.96</v>
      </c>
      <c r="K114">
        <v>1719692.53</v>
      </c>
      <c r="L114">
        <v>18211115.149999999</v>
      </c>
      <c r="M114">
        <v>602506.52</v>
      </c>
      <c r="N114">
        <v>1061016.5</v>
      </c>
      <c r="O114">
        <v>5930320.04</v>
      </c>
    </row>
    <row r="115" spans="3:15">
      <c r="C115" t="s">
        <v>82</v>
      </c>
      <c r="D115">
        <v>73867.23</v>
      </c>
      <c r="E115">
        <v>832338.17</v>
      </c>
      <c r="F115">
        <v>698067.21</v>
      </c>
      <c r="G115">
        <v>518769.05</v>
      </c>
      <c r="H115">
        <v>825613.86</v>
      </c>
      <c r="I115">
        <v>614688.39</v>
      </c>
      <c r="J115">
        <v>645239.44999999995</v>
      </c>
      <c r="K115">
        <v>201532.68</v>
      </c>
      <c r="L115">
        <v>935146.14</v>
      </c>
      <c r="M115">
        <v>352694.09</v>
      </c>
      <c r="N115">
        <v>954819.61</v>
      </c>
      <c r="O115">
        <v>757734.91</v>
      </c>
    </row>
    <row r="116" spans="3:15">
      <c r="C116" t="s">
        <v>84</v>
      </c>
      <c r="D116">
        <v>275000</v>
      </c>
      <c r="E116">
        <v>539245.19999999995</v>
      </c>
      <c r="F116">
        <v>2694017.39</v>
      </c>
      <c r="G116">
        <v>1595560.02</v>
      </c>
      <c r="H116">
        <v>871042.51</v>
      </c>
      <c r="I116">
        <v>2341303.41</v>
      </c>
      <c r="J116">
        <v>17953902.48</v>
      </c>
      <c r="K116">
        <v>8554726.6999999993</v>
      </c>
      <c r="L116">
        <v>2936196.08</v>
      </c>
      <c r="M116">
        <v>1161652.3500000001</v>
      </c>
      <c r="N116">
        <v>4612044.76</v>
      </c>
      <c r="O116">
        <v>1868092.32</v>
      </c>
    </row>
    <row r="117" spans="3:15">
      <c r="C117" t="s">
        <v>86</v>
      </c>
      <c r="D117">
        <v>30153.87</v>
      </c>
      <c r="E117">
        <v>666835.12999999197</v>
      </c>
      <c r="F117">
        <v>504400.31</v>
      </c>
      <c r="G117">
        <v>434742.6</v>
      </c>
      <c r="H117">
        <v>393250.86</v>
      </c>
      <c r="I117">
        <v>549191.64</v>
      </c>
      <c r="J117">
        <v>278321.82</v>
      </c>
      <c r="K117">
        <v>582047.86</v>
      </c>
      <c r="L117">
        <v>538983.93999999994</v>
      </c>
      <c r="M117">
        <v>501555.9</v>
      </c>
      <c r="N117">
        <v>535223.76</v>
      </c>
      <c r="O117">
        <v>667054.99</v>
      </c>
    </row>
    <row r="118" spans="3:15">
      <c r="C118" t="s">
        <v>87</v>
      </c>
      <c r="D118">
        <v>35796213.500000007</v>
      </c>
      <c r="E118">
        <v>37240232.010000005</v>
      </c>
      <c r="F118">
        <v>37271924.399999999</v>
      </c>
      <c r="G118">
        <v>39892449.500000007</v>
      </c>
      <c r="H118">
        <v>37066211.300000004</v>
      </c>
      <c r="I118">
        <v>37079860.880000003</v>
      </c>
      <c r="J118">
        <v>36572183.290000007</v>
      </c>
      <c r="K118">
        <v>37647103.829999998</v>
      </c>
      <c r="L118">
        <v>37743712.109999999</v>
      </c>
      <c r="M118">
        <v>38605292.859999999</v>
      </c>
      <c r="N118">
        <v>38236095.210000008</v>
      </c>
      <c r="O118">
        <v>41621254.530000001</v>
      </c>
    </row>
    <row r="119" spans="3:15">
      <c r="C119" t="s">
        <v>89</v>
      </c>
      <c r="D119">
        <v>4453651.43</v>
      </c>
      <c r="E119">
        <v>4896066.87</v>
      </c>
      <c r="F119">
        <v>4476246.8899999997</v>
      </c>
      <c r="G119">
        <v>5480021.2699999996</v>
      </c>
      <c r="H119">
        <v>4633778.79</v>
      </c>
      <c r="I119">
        <v>4850471.68</v>
      </c>
      <c r="J119">
        <v>4982451.78</v>
      </c>
      <c r="K119">
        <v>4924843.25</v>
      </c>
      <c r="L119">
        <v>5190627.29</v>
      </c>
      <c r="M119">
        <v>5061717.08</v>
      </c>
      <c r="N119">
        <v>5122315.24</v>
      </c>
      <c r="O119">
        <v>5258643.13</v>
      </c>
    </row>
    <row r="120" spans="3:15">
      <c r="C120" t="s">
        <v>91</v>
      </c>
      <c r="D120">
        <v>1482615</v>
      </c>
      <c r="E120">
        <v>1421720.88</v>
      </c>
      <c r="F120">
        <v>1307060.96</v>
      </c>
      <c r="G120">
        <v>2530071.37</v>
      </c>
      <c r="H120">
        <v>1203509.46</v>
      </c>
      <c r="I120">
        <v>1275119.2</v>
      </c>
      <c r="J120">
        <v>1175135.77</v>
      </c>
      <c r="K120">
        <v>1147157.1599999999</v>
      </c>
      <c r="L120">
        <v>1295994.81</v>
      </c>
      <c r="M120">
        <v>1198347.69</v>
      </c>
      <c r="N120">
        <v>1147180.72</v>
      </c>
      <c r="O120">
        <v>2145832.5700000003</v>
      </c>
    </row>
    <row r="121" spans="3:15">
      <c r="C121" t="s">
        <v>356</v>
      </c>
      <c r="D121">
        <v>28585499.940000001</v>
      </c>
      <c r="E121">
        <v>29424064.670000002</v>
      </c>
      <c r="F121">
        <v>30095737.289999999</v>
      </c>
      <c r="G121">
        <v>29821656.530000001</v>
      </c>
      <c r="H121">
        <v>29833170.870000001</v>
      </c>
      <c r="I121">
        <v>29749476.079999998</v>
      </c>
      <c r="J121">
        <v>29685675.57</v>
      </c>
      <c r="K121">
        <v>29689912.59</v>
      </c>
      <c r="L121">
        <v>29689265.93</v>
      </c>
      <c r="M121">
        <v>29936173.699999999</v>
      </c>
      <c r="N121">
        <v>29813083.850000001</v>
      </c>
      <c r="O121">
        <v>30553117.969999999</v>
      </c>
    </row>
    <row r="122" spans="3:15">
      <c r="C122" t="s">
        <v>357</v>
      </c>
      <c r="D122">
        <v>843503</v>
      </c>
      <c r="E122">
        <v>800606.35</v>
      </c>
      <c r="F122">
        <v>895259.66</v>
      </c>
      <c r="G122">
        <v>1281537.7</v>
      </c>
      <c r="H122">
        <v>1048579.6200000001</v>
      </c>
      <c r="I122">
        <v>738450.43</v>
      </c>
      <c r="J122">
        <v>469131.93</v>
      </c>
      <c r="K122">
        <v>1110058.69</v>
      </c>
      <c r="L122">
        <v>1161363.5</v>
      </c>
      <c r="M122">
        <v>1399344.11</v>
      </c>
      <c r="N122">
        <v>920328.13</v>
      </c>
      <c r="O122">
        <v>2310651.71</v>
      </c>
    </row>
    <row r="123" spans="3:15">
      <c r="C123" t="s">
        <v>97</v>
      </c>
      <c r="D123">
        <v>430944.13</v>
      </c>
      <c r="E123">
        <v>697773.24</v>
      </c>
      <c r="F123">
        <v>497619.6</v>
      </c>
      <c r="G123">
        <v>779162.63</v>
      </c>
      <c r="H123">
        <v>347172.56</v>
      </c>
      <c r="I123">
        <v>466343.49</v>
      </c>
      <c r="J123">
        <v>259788.24</v>
      </c>
      <c r="K123">
        <v>775132.14</v>
      </c>
      <c r="L123">
        <v>406460.58</v>
      </c>
      <c r="M123">
        <v>1009710.28</v>
      </c>
      <c r="N123">
        <v>1233187.27</v>
      </c>
      <c r="O123">
        <v>1353009.15</v>
      </c>
    </row>
    <row r="124" spans="3:15">
      <c r="C124" t="s">
        <v>350</v>
      </c>
      <c r="D124">
        <v>5016585.55</v>
      </c>
      <c r="E124">
        <v>5976253.1100000003</v>
      </c>
      <c r="F124">
        <v>7110808.6600000001</v>
      </c>
      <c r="G124">
        <v>5913920.7800000003</v>
      </c>
      <c r="H124">
        <v>6443883.4199999999</v>
      </c>
      <c r="I124">
        <v>7986483.2800000003</v>
      </c>
      <c r="J124">
        <v>6614987.4699999997</v>
      </c>
      <c r="K124">
        <v>6648961.2599999998</v>
      </c>
      <c r="L124">
        <v>7645363.96</v>
      </c>
      <c r="M124">
        <v>6049834.2199999997</v>
      </c>
      <c r="N124">
        <v>6422647.4100000001</v>
      </c>
      <c r="O124">
        <v>16098386.470000001</v>
      </c>
    </row>
    <row r="125" spans="3:15">
      <c r="C125" t="s">
        <v>350</v>
      </c>
      <c r="D125">
        <v>5016585.55</v>
      </c>
      <c r="E125">
        <v>5976253.1100000003</v>
      </c>
      <c r="F125">
        <v>7110808.6600000001</v>
      </c>
      <c r="G125">
        <v>5913920.7800000003</v>
      </c>
      <c r="H125">
        <v>6443883.4199999999</v>
      </c>
      <c r="I125">
        <v>7986483.2800000003</v>
      </c>
      <c r="J125">
        <v>6614987.4699999997</v>
      </c>
      <c r="K125">
        <v>6648961.2599999998</v>
      </c>
      <c r="L125">
        <v>7645363.96</v>
      </c>
      <c r="M125">
        <v>6049834.2199999997</v>
      </c>
      <c r="N125">
        <v>6422647.4100000001</v>
      </c>
      <c r="O125">
        <v>16098386.470000001</v>
      </c>
    </row>
    <row r="126" spans="3:15">
      <c r="C126" t="s">
        <v>292</v>
      </c>
      <c r="D126">
        <v>176420.53</v>
      </c>
      <c r="E126">
        <v>5500043.9699999997</v>
      </c>
      <c r="F126">
        <v>2684756.4</v>
      </c>
      <c r="G126">
        <v>3035060.47</v>
      </c>
      <c r="H126">
        <v>2687456.82</v>
      </c>
      <c r="I126">
        <v>6352501.0099999998</v>
      </c>
      <c r="J126">
        <v>7569341.7199999997</v>
      </c>
      <c r="K126">
        <v>5110402.9000000004</v>
      </c>
      <c r="L126">
        <v>6575740.6600000001</v>
      </c>
      <c r="M126">
        <v>6784906.0599999996</v>
      </c>
      <c r="N126">
        <v>7578349.1799999997</v>
      </c>
      <c r="O126">
        <v>21946087.300000001</v>
      </c>
    </row>
    <row r="127" spans="3:15">
      <c r="C127" t="s">
        <v>111</v>
      </c>
      <c r="D127">
        <v>85000</v>
      </c>
      <c r="E127">
        <v>712098</v>
      </c>
      <c r="F127">
        <v>235406.4</v>
      </c>
      <c r="G127">
        <v>154347.6</v>
      </c>
      <c r="H127">
        <v>134847.6</v>
      </c>
      <c r="I127">
        <v>139847.6</v>
      </c>
      <c r="J127">
        <v>15000</v>
      </c>
      <c r="K127">
        <v>150000</v>
      </c>
      <c r="L127">
        <v>112109.1</v>
      </c>
      <c r="M127">
        <v>102109.1</v>
      </c>
      <c r="N127">
        <v>0</v>
      </c>
      <c r="O127">
        <v>251003.2</v>
      </c>
    </row>
    <row r="128" spans="3:15">
      <c r="C128" t="s">
        <v>351</v>
      </c>
      <c r="D128">
        <v>11397475.49</v>
      </c>
      <c r="E128">
        <v>2327413.8199999998</v>
      </c>
      <c r="F128">
        <v>7057169</v>
      </c>
      <c r="G128">
        <v>26032508.470000003</v>
      </c>
      <c r="H128">
        <v>28739424.210000001</v>
      </c>
      <c r="I128">
        <v>23775553.59</v>
      </c>
      <c r="J128">
        <v>24905626.960000001</v>
      </c>
      <c r="K128">
        <v>5673743.4700000007</v>
      </c>
      <c r="L128">
        <v>11290139.630000001</v>
      </c>
      <c r="M128">
        <v>11773426.75</v>
      </c>
      <c r="N128">
        <v>4406202.7299999995</v>
      </c>
      <c r="O128">
        <v>21419124.289999999</v>
      </c>
    </row>
    <row r="129" spans="3:15">
      <c r="C129" t="s">
        <v>352</v>
      </c>
      <c r="D129">
        <v>2117379.63</v>
      </c>
      <c r="E129">
        <v>61721.35</v>
      </c>
      <c r="F129">
        <v>2294679.7999999998</v>
      </c>
      <c r="G129">
        <v>2121394.17</v>
      </c>
      <c r="H129">
        <v>387306.5</v>
      </c>
      <c r="I129">
        <v>2310972.9300000002</v>
      </c>
      <c r="J129">
        <v>4791692.84</v>
      </c>
      <c r="K129">
        <v>1230431.8500000001</v>
      </c>
      <c r="L129">
        <v>4389449.7300000004</v>
      </c>
      <c r="M129">
        <v>3062059.51</v>
      </c>
      <c r="N129">
        <v>748720.61</v>
      </c>
      <c r="O129">
        <v>8439878.7400000002</v>
      </c>
    </row>
    <row r="130" spans="3:15">
      <c r="C130" t="s">
        <v>353</v>
      </c>
      <c r="D130">
        <v>9069707.3300000001</v>
      </c>
      <c r="E130">
        <v>741928.02</v>
      </c>
      <c r="F130">
        <v>2270492.86</v>
      </c>
      <c r="G130">
        <v>928984.93</v>
      </c>
      <c r="H130">
        <v>1924688.17</v>
      </c>
      <c r="I130">
        <v>13172127.57</v>
      </c>
      <c r="J130">
        <v>10190036.130000001</v>
      </c>
      <c r="K130">
        <v>614761.52</v>
      </c>
      <c r="L130">
        <v>2368497.7200000002</v>
      </c>
      <c r="M130">
        <v>3789975.76</v>
      </c>
      <c r="N130">
        <v>2199924.0099999998</v>
      </c>
      <c r="O130">
        <v>12239241.67</v>
      </c>
    </row>
    <row r="131" spans="3:15">
      <c r="C131" t="s">
        <v>113</v>
      </c>
      <c r="D131">
        <v>0</v>
      </c>
      <c r="E131">
        <v>0</v>
      </c>
      <c r="F131">
        <v>0</v>
      </c>
      <c r="G131">
        <v>0</v>
      </c>
      <c r="H131">
        <v>26300000</v>
      </c>
      <c r="I131">
        <v>0</v>
      </c>
      <c r="J131">
        <v>0</v>
      </c>
      <c r="K131">
        <v>0</v>
      </c>
      <c r="L131">
        <v>0</v>
      </c>
      <c r="M131">
        <v>0</v>
      </c>
      <c r="N131">
        <v>0</v>
      </c>
      <c r="O131">
        <v>679275.15</v>
      </c>
    </row>
    <row r="132" spans="3:15">
      <c r="C132" t="s">
        <v>354</v>
      </c>
      <c r="D132">
        <v>210388.53</v>
      </c>
      <c r="E132">
        <v>1523764.45</v>
      </c>
      <c r="F132">
        <v>2491996.34</v>
      </c>
      <c r="G132">
        <v>22982129.370000001</v>
      </c>
      <c r="H132">
        <v>127429.54</v>
      </c>
      <c r="I132">
        <v>8292453.0899999999</v>
      </c>
      <c r="J132">
        <v>9923897.9900000002</v>
      </c>
      <c r="K132">
        <v>3828550.1</v>
      </c>
      <c r="L132">
        <v>4532192.18</v>
      </c>
      <c r="M132">
        <v>4921391.4800000004</v>
      </c>
      <c r="N132">
        <v>1457558.11</v>
      </c>
      <c r="O132">
        <v>60728.73</v>
      </c>
    </row>
    <row r="133" spans="3:15">
      <c r="C133" t="s">
        <v>118</v>
      </c>
      <c r="D133">
        <v>304583.3</v>
      </c>
      <c r="E133">
        <v>1049040</v>
      </c>
      <c r="F133">
        <v>1315468</v>
      </c>
      <c r="G133">
        <v>1595650</v>
      </c>
      <c r="H133">
        <v>1231844.17</v>
      </c>
      <c r="I133">
        <v>586277.4</v>
      </c>
      <c r="J133">
        <v>879730.52</v>
      </c>
      <c r="K133">
        <v>132031.82999999999</v>
      </c>
      <c r="L133">
        <v>2431853.4500000002</v>
      </c>
      <c r="M133">
        <v>923035</v>
      </c>
      <c r="N133">
        <v>332915.49</v>
      </c>
      <c r="O133">
        <v>1007047.62</v>
      </c>
    </row>
  </sheetData>
  <mergeCells count="3">
    <mergeCell ref="C5:C6"/>
    <mergeCell ref="D5:O5"/>
    <mergeCell ref="T5:W5"/>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3">
    <pageSetUpPr fitToPage="1"/>
  </sheetPr>
  <dimension ref="A1:AI103"/>
  <sheetViews>
    <sheetView topLeftCell="C16" zoomScaleSheetLayoutView="115" workbookViewId="0">
      <selection activeCell="D43" sqref="D43"/>
    </sheetView>
  </sheetViews>
  <sheetFormatPr defaultRowHeight="12.75"/>
  <cols>
    <col min="1" max="5" width="9" customWidth="1"/>
    <col min="6" max="6" width="25.85546875" customWidth="1"/>
    <col min="7" max="7" width="40.28515625" customWidth="1"/>
    <col min="8" max="8" width="9.140625" customWidth="1"/>
    <col min="9" max="9" width="11.85546875" customWidth="1"/>
    <col min="10" max="10" width="9.140625" customWidth="1"/>
    <col min="11" max="11" width="12.140625" customWidth="1"/>
    <col min="12" max="15" width="9.140625" customWidth="1"/>
    <col min="16" max="16" width="9.140625" hidden="1" customWidth="1"/>
    <col min="17" max="19" width="9.140625" customWidth="1"/>
  </cols>
  <sheetData>
    <row r="1" spans="1:35">
      <c r="A1" s="69"/>
      <c r="B1" s="69"/>
      <c r="C1" s="69"/>
      <c r="D1" s="69"/>
      <c r="E1" s="69"/>
      <c r="F1" s="69"/>
      <c r="G1" s="69"/>
      <c r="H1" s="69"/>
      <c r="I1" s="69"/>
      <c r="J1" s="69"/>
      <c r="K1" s="69"/>
      <c r="L1" s="73"/>
      <c r="M1" s="69"/>
      <c r="N1" s="69"/>
      <c r="O1" s="69"/>
      <c r="P1" s="69"/>
      <c r="Q1" s="69"/>
      <c r="R1" s="69"/>
      <c r="S1" s="69"/>
      <c r="T1" s="69"/>
      <c r="U1" s="69"/>
      <c r="V1" s="69"/>
      <c r="W1" s="69"/>
      <c r="X1" s="69"/>
      <c r="Y1" s="69"/>
      <c r="Z1" s="69"/>
      <c r="AA1" s="69"/>
      <c r="AB1" s="69"/>
      <c r="AC1" s="69"/>
      <c r="AD1" s="69"/>
      <c r="AE1" s="69"/>
      <c r="AF1" s="69"/>
      <c r="AG1" s="69"/>
      <c r="AH1" s="69"/>
      <c r="AI1" s="69"/>
    </row>
    <row r="2" spans="1:35">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row>
    <row r="3" spans="1:35">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row>
    <row r="4" spans="1:35">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row>
    <row r="5" spans="1:35">
      <c r="A5" s="69"/>
      <c r="B5" s="69"/>
      <c r="C5" s="69"/>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row>
    <row r="6" spans="1:35">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row>
    <row r="7" spans="1:35">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row>
    <row r="8" spans="1:35" ht="15">
      <c r="A8" s="69"/>
      <c r="B8" s="69"/>
      <c r="C8" s="69"/>
      <c r="D8" s="69"/>
      <c r="E8" s="69"/>
      <c r="F8" s="69"/>
      <c r="G8" s="69"/>
      <c r="H8" s="69"/>
      <c r="I8" s="69"/>
      <c r="J8" s="69"/>
      <c r="K8" s="76"/>
      <c r="L8" s="76"/>
      <c r="M8" s="268"/>
      <c r="N8" s="69"/>
      <c r="O8" s="69"/>
      <c r="P8" s="69"/>
      <c r="Q8" s="69"/>
      <c r="R8" s="69"/>
      <c r="S8" s="69"/>
      <c r="T8" s="69"/>
      <c r="U8" s="69"/>
      <c r="V8" s="69"/>
      <c r="W8" s="69"/>
      <c r="X8" s="69"/>
      <c r="Y8" s="69"/>
      <c r="Z8" s="69"/>
      <c r="AA8" s="69"/>
      <c r="AB8" s="69"/>
      <c r="AC8" s="69"/>
      <c r="AD8" s="69"/>
      <c r="AE8" s="69"/>
      <c r="AF8" s="69"/>
      <c r="AG8" s="69"/>
      <c r="AH8" s="69"/>
      <c r="AI8" s="69"/>
    </row>
    <row r="9" spans="1:35" ht="15">
      <c r="A9" s="69"/>
      <c r="B9" s="69"/>
      <c r="C9" s="69"/>
      <c r="D9" s="69"/>
      <c r="E9" s="69"/>
      <c r="F9" s="69"/>
      <c r="G9" s="69"/>
      <c r="H9" s="858" t="str">
        <f>IF(MasterSheet!$A$1 = 1, MasterSheet!C5,MasterSheet!B5)</f>
        <v>CRNA GORA</v>
      </c>
      <c r="I9" s="858"/>
      <c r="J9" s="858"/>
      <c r="K9" s="268"/>
      <c r="L9" s="268"/>
      <c r="M9" s="76"/>
      <c r="N9" s="76"/>
      <c r="O9" s="76"/>
      <c r="P9" s="69"/>
      <c r="Q9" s="69"/>
      <c r="R9" s="69"/>
      <c r="S9" s="69"/>
      <c r="T9" s="69"/>
      <c r="U9" s="69"/>
      <c r="V9" s="69"/>
      <c r="W9" s="69"/>
      <c r="X9" s="69"/>
      <c r="Y9" s="69"/>
      <c r="Z9" s="69"/>
      <c r="AA9" s="69"/>
      <c r="AB9" s="69"/>
      <c r="AC9" s="69"/>
      <c r="AD9" s="69"/>
      <c r="AE9" s="69"/>
      <c r="AF9" s="69"/>
      <c r="AG9" s="69"/>
      <c r="AH9" s="69"/>
      <c r="AI9" s="69"/>
    </row>
    <row r="10" spans="1:35" ht="15">
      <c r="A10" s="69"/>
      <c r="B10" s="69"/>
      <c r="C10" s="69"/>
      <c r="D10" s="69"/>
      <c r="E10" s="69"/>
      <c r="F10" s="69"/>
      <c r="G10" s="69"/>
      <c r="H10" s="858" t="str">
        <f>IF(MasterSheet!$A$1 = 1, MasterSheet!C6,MasterSheet!B6)</f>
        <v>MINISTARSTVO FINANSIJA</v>
      </c>
      <c r="I10" s="858"/>
      <c r="J10" s="858"/>
      <c r="K10" s="268"/>
      <c r="L10" s="268"/>
      <c r="M10" s="69"/>
      <c r="N10" s="69"/>
      <c r="O10" s="69"/>
      <c r="P10" s="69"/>
      <c r="Q10" s="69"/>
      <c r="R10" s="69"/>
      <c r="S10" s="69"/>
      <c r="T10" s="69"/>
      <c r="U10" s="69"/>
      <c r="V10" s="69"/>
      <c r="W10" s="69"/>
      <c r="X10" s="69"/>
      <c r="Y10" s="69"/>
      <c r="Z10" s="69"/>
      <c r="AA10" s="69"/>
      <c r="AB10" s="69"/>
      <c r="AC10" s="69"/>
      <c r="AD10" s="69"/>
      <c r="AE10" s="69"/>
      <c r="AF10" s="69"/>
      <c r="AG10" s="69"/>
      <c r="AH10" s="69"/>
      <c r="AI10" s="69"/>
    </row>
    <row r="11" spans="1:35">
      <c r="A11" s="69"/>
      <c r="B11" s="69"/>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row>
    <row r="12" spans="1:35">
      <c r="A12" s="69"/>
      <c r="B12" s="69"/>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69"/>
      <c r="AG12" s="69"/>
      <c r="AH12" s="69"/>
      <c r="AI12" s="69"/>
    </row>
    <row r="13" spans="1:35">
      <c r="A13" s="69"/>
      <c r="B13" s="69"/>
      <c r="C13" s="69"/>
      <c r="D13" s="69"/>
      <c r="E13" s="69"/>
      <c r="F13" s="69"/>
      <c r="G13" s="69"/>
      <c r="H13" s="69"/>
      <c r="I13" s="69"/>
      <c r="J13" s="69"/>
      <c r="K13" s="69"/>
      <c r="L13" s="69"/>
      <c r="M13" s="69"/>
      <c r="N13" s="69"/>
      <c r="O13" s="69"/>
      <c r="P13" s="69"/>
      <c r="Q13" s="69"/>
      <c r="R13" s="69"/>
      <c r="S13" s="69"/>
      <c r="T13" s="69"/>
      <c r="U13" s="69"/>
      <c r="V13" s="69"/>
      <c r="W13" s="69"/>
      <c r="X13" s="69"/>
      <c r="Y13" s="69"/>
      <c r="Z13" s="69"/>
      <c r="AA13" s="69"/>
      <c r="AB13" s="69"/>
      <c r="AC13" s="69"/>
      <c r="AD13" s="69"/>
      <c r="AE13" s="69"/>
      <c r="AF13" s="69"/>
      <c r="AG13" s="69"/>
      <c r="AH13" s="69"/>
      <c r="AI13" s="69"/>
    </row>
    <row r="14" spans="1:35">
      <c r="A14" s="69"/>
      <c r="B14" s="69"/>
      <c r="C14" s="69"/>
      <c r="D14" s="69"/>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row>
    <row r="15" spans="1:35">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row>
    <row r="16" spans="1:35">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69"/>
      <c r="AB16" s="69"/>
      <c r="AC16" s="69"/>
      <c r="AD16" s="69"/>
      <c r="AE16" s="69"/>
      <c r="AF16" s="69"/>
      <c r="AG16" s="69"/>
      <c r="AH16" s="69"/>
      <c r="AI16" s="69"/>
    </row>
    <row r="17" spans="1:35" ht="13.5" thickBot="1">
      <c r="A17" s="69"/>
      <c r="B17" s="69"/>
      <c r="C17" s="69"/>
      <c r="D17" s="69"/>
      <c r="E17" s="78"/>
      <c r="F17" s="78"/>
      <c r="G17" s="69"/>
      <c r="H17" s="69"/>
      <c r="I17" s="69"/>
      <c r="J17" s="69"/>
      <c r="K17" s="69"/>
      <c r="L17" s="69"/>
      <c r="M17" s="69"/>
      <c r="N17" s="69"/>
      <c r="O17" s="69"/>
      <c r="P17" s="69"/>
      <c r="Q17" s="69"/>
      <c r="R17" s="69"/>
      <c r="S17" s="77"/>
      <c r="T17" s="69"/>
      <c r="U17" s="69"/>
      <c r="V17" s="69"/>
      <c r="W17" s="69"/>
      <c r="X17" s="69"/>
      <c r="Y17" s="69"/>
      <c r="Z17" s="69"/>
      <c r="AA17" s="69"/>
      <c r="AB17" s="69"/>
      <c r="AC17" s="69"/>
      <c r="AD17" s="69"/>
      <c r="AE17" s="69"/>
      <c r="AF17" s="69"/>
      <c r="AG17" s="69"/>
      <c r="AH17" s="69"/>
      <c r="AI17" s="69"/>
    </row>
    <row r="18" spans="1:35" ht="16.5" customHeight="1" thickTop="1" thickBot="1">
      <c r="A18" s="69"/>
      <c r="B18" s="69"/>
      <c r="C18" s="69"/>
      <c r="D18" s="69"/>
      <c r="E18" s="69"/>
      <c r="F18" s="862" t="str">
        <f>IF(MasterSheet!$A$1=1,MasterSheet!D40,MasterSheet!B40)</f>
        <v>Makroekonomski i fiskalni okvir  (u % BDP-a)</v>
      </c>
      <c r="G18" s="863"/>
      <c r="H18" s="869" t="str">
        <f>IF(MasterSheet!$A$1=1,MasterSheet!F42,MasterSheet!F40)</f>
        <v>Ostvarenje</v>
      </c>
      <c r="I18" s="870"/>
      <c r="J18" s="870"/>
      <c r="K18" s="871"/>
      <c r="L18" s="751" t="s">
        <v>252</v>
      </c>
      <c r="M18" s="859" t="str">
        <f>IF(MasterSheet!$A$1=1,MasterSheet!J42,MasterSheet!J40)</f>
        <v>Osnovni scenario</v>
      </c>
      <c r="N18" s="860"/>
      <c r="O18" s="861"/>
      <c r="P18" s="859" t="str">
        <f>IF(MasterSheet!$A$1=1,MasterSheet!M42,MasterSheet!M40)</f>
        <v>Scenario nižeg rasta</v>
      </c>
      <c r="Q18" s="860"/>
      <c r="R18" s="860"/>
      <c r="S18" s="861"/>
      <c r="T18" s="69"/>
      <c r="U18" s="69"/>
      <c r="V18" s="69"/>
      <c r="W18" s="69"/>
      <c r="X18" s="69"/>
      <c r="Y18" s="69"/>
      <c r="Z18" s="69"/>
      <c r="AA18" s="69"/>
      <c r="AB18" s="69"/>
      <c r="AC18" s="69"/>
      <c r="AD18" s="69"/>
      <c r="AE18" s="69"/>
      <c r="AF18" s="69"/>
      <c r="AG18" s="69"/>
      <c r="AH18" s="69"/>
      <c r="AI18" s="69"/>
    </row>
    <row r="19" spans="1:35" ht="16.5" thickTop="1" thickBot="1">
      <c r="A19" s="69"/>
      <c r="B19" s="69"/>
      <c r="C19" s="69"/>
      <c r="D19" s="69"/>
      <c r="E19" s="69"/>
      <c r="F19" s="864"/>
      <c r="G19" s="865"/>
      <c r="H19" s="741" t="s">
        <v>227</v>
      </c>
      <c r="I19" s="742" t="s">
        <v>228</v>
      </c>
      <c r="J19" s="743" t="s">
        <v>229</v>
      </c>
      <c r="K19" s="744" t="s">
        <v>230</v>
      </c>
      <c r="L19" s="744" t="s">
        <v>231</v>
      </c>
      <c r="M19" s="742" t="s">
        <v>232</v>
      </c>
      <c r="N19" s="742" t="s">
        <v>233</v>
      </c>
      <c r="O19" s="744">
        <v>2015</v>
      </c>
      <c r="P19" s="745" t="s">
        <v>231</v>
      </c>
      <c r="Q19" s="742" t="s">
        <v>232</v>
      </c>
      <c r="R19" s="742" t="s">
        <v>233</v>
      </c>
      <c r="S19" s="744">
        <v>2015</v>
      </c>
      <c r="T19" s="69"/>
      <c r="U19" s="69"/>
      <c r="V19" s="69"/>
      <c r="W19" s="69"/>
      <c r="X19" s="69"/>
      <c r="Y19" s="69"/>
      <c r="Z19" s="69"/>
      <c r="AA19" s="69"/>
      <c r="AB19" s="69"/>
      <c r="AC19" s="69"/>
      <c r="AD19" s="69"/>
      <c r="AE19" s="69"/>
      <c r="AF19" s="69"/>
      <c r="AG19" s="69"/>
      <c r="AH19" s="69"/>
      <c r="AI19" s="69"/>
    </row>
    <row r="20" spans="1:35" ht="15.75" thickTop="1">
      <c r="A20" s="69"/>
      <c r="B20" s="69"/>
      <c r="C20" s="69"/>
      <c r="D20" s="69"/>
      <c r="E20" s="69"/>
      <c r="F20" s="866" t="str">
        <f>IF(MasterSheet!$A$1=1,MasterSheet!D42,MasterSheet!B42)</f>
        <v>Makroekonomski pokazatelji</v>
      </c>
      <c r="G20" s="729" t="str">
        <f>IF(MasterSheet!$A$1=1,MasterSheet!E42,MasterSheet!C42)</f>
        <v>Nominalni rast BDP-a</v>
      </c>
      <c r="H20" s="711">
        <v>15.1</v>
      </c>
      <c r="I20" s="712">
        <v>-3.4</v>
      </c>
      <c r="J20" s="712">
        <v>4.0999999999999996</v>
      </c>
      <c r="K20" s="713">
        <v>4.2</v>
      </c>
      <c r="L20" s="752">
        <v>2.8</v>
      </c>
      <c r="M20" s="698">
        <v>5.062499999999992</v>
      </c>
      <c r="N20" s="698">
        <v>5.5749999999999966</v>
      </c>
      <c r="O20" s="699">
        <v>6.087499999999979</v>
      </c>
      <c r="P20" s="708">
        <v>6.1</v>
      </c>
      <c r="Q20" s="698">
        <v>3</v>
      </c>
      <c r="R20" s="698">
        <v>3.5</v>
      </c>
      <c r="S20" s="746">
        <v>4</v>
      </c>
      <c r="T20" s="69"/>
      <c r="U20" s="69"/>
      <c r="V20" s="69"/>
      <c r="W20" s="69"/>
      <c r="X20" s="69"/>
      <c r="Y20" s="69"/>
      <c r="Z20" s="69"/>
      <c r="AA20" s="69"/>
      <c r="AB20" s="69"/>
      <c r="AC20" s="69"/>
      <c r="AD20" s="69"/>
      <c r="AE20" s="69"/>
      <c r="AF20" s="69"/>
      <c r="AG20" s="69"/>
      <c r="AH20" s="69"/>
      <c r="AI20" s="69"/>
    </row>
    <row r="21" spans="1:35" ht="15">
      <c r="A21" s="69"/>
      <c r="B21" s="69"/>
      <c r="C21" s="69"/>
      <c r="D21" s="69"/>
      <c r="E21" s="69"/>
      <c r="F21" s="867"/>
      <c r="G21" s="730" t="str">
        <f>IF(MasterSheet!$A$1=1,MasterSheet!E43,MasterSheet!C43)</f>
        <v>Realni rast BDP-a</v>
      </c>
      <c r="H21" s="714">
        <v>6.9</v>
      </c>
      <c r="I21" s="715">
        <v>-5.7</v>
      </c>
      <c r="J21" s="715">
        <v>2.5</v>
      </c>
      <c r="K21" s="716">
        <v>3.2</v>
      </c>
      <c r="L21" s="753">
        <v>0.5</v>
      </c>
      <c r="M21" s="700">
        <v>2.5</v>
      </c>
      <c r="N21" s="700">
        <v>3</v>
      </c>
      <c r="O21" s="701">
        <v>3.5</v>
      </c>
      <c r="P21" s="709">
        <v>2.5</v>
      </c>
      <c r="Q21" s="700">
        <v>1</v>
      </c>
      <c r="R21" s="700">
        <v>1.5</v>
      </c>
      <c r="S21" s="747">
        <v>2</v>
      </c>
      <c r="T21" s="69"/>
      <c r="U21" s="69"/>
      <c r="V21" s="69"/>
      <c r="W21" s="69"/>
      <c r="X21" s="69"/>
      <c r="Y21" s="69"/>
      <c r="Z21" s="69"/>
      <c r="AA21" s="69"/>
      <c r="AB21" s="69"/>
      <c r="AC21" s="69"/>
      <c r="AD21" s="69"/>
      <c r="AE21" s="69"/>
      <c r="AF21" s="69"/>
      <c r="AG21" s="69"/>
      <c r="AH21" s="69"/>
      <c r="AI21" s="69"/>
    </row>
    <row r="22" spans="1:35" ht="15">
      <c r="A22" s="69"/>
      <c r="B22" s="69"/>
      <c r="C22" s="69"/>
      <c r="D22" s="69"/>
      <c r="E22" s="69"/>
      <c r="F22" s="867"/>
      <c r="G22" s="730" t="str">
        <f>IF(MasterSheet!$A$1=1,MasterSheet!E44,MasterSheet!C44)</f>
        <v>Inflacija</v>
      </c>
      <c r="H22" s="714">
        <v>7.1</v>
      </c>
      <c r="I22" s="715">
        <v>3.4</v>
      </c>
      <c r="J22" s="715">
        <v>0.5</v>
      </c>
      <c r="K22" s="716">
        <v>3.1</v>
      </c>
      <c r="L22" s="753">
        <v>4</v>
      </c>
      <c r="M22" s="700">
        <v>2.5</v>
      </c>
      <c r="N22" s="700">
        <v>2.5</v>
      </c>
      <c r="O22" s="701">
        <v>2.5</v>
      </c>
      <c r="P22" s="709">
        <v>3.5</v>
      </c>
      <c r="Q22" s="700">
        <v>2.4</v>
      </c>
      <c r="R22" s="700">
        <v>2.2000000000000002</v>
      </c>
      <c r="S22" s="747">
        <v>2.2000000000000002</v>
      </c>
      <c r="T22" s="69"/>
      <c r="U22" s="69"/>
      <c r="V22" s="69"/>
      <c r="W22" s="69"/>
      <c r="X22" s="69"/>
      <c r="Y22" s="69"/>
      <c r="Z22" s="69"/>
      <c r="AA22" s="69"/>
      <c r="AB22" s="69"/>
      <c r="AC22" s="69"/>
      <c r="AD22" s="69"/>
      <c r="AE22" s="69"/>
      <c r="AF22" s="69"/>
      <c r="AG22" s="69"/>
      <c r="AH22" s="69"/>
      <c r="AI22" s="69"/>
    </row>
    <row r="23" spans="1:35" ht="15">
      <c r="A23" s="69"/>
      <c r="B23" s="69"/>
      <c r="C23" s="69"/>
      <c r="D23" s="69"/>
      <c r="E23" s="69"/>
      <c r="F23" s="867"/>
      <c r="G23" s="730" t="str">
        <f>IF(MasterSheet!$A$1=1,MasterSheet!E45,MasterSheet!C45)</f>
        <v xml:space="preserve">Uvoz </v>
      </c>
      <c r="H23" s="714">
        <v>82.7</v>
      </c>
      <c r="I23" s="715">
        <v>65.900000000000006</v>
      </c>
      <c r="J23" s="715">
        <v>63.7</v>
      </c>
      <c r="K23" s="717">
        <v>64.920904374068499</v>
      </c>
      <c r="L23" s="753">
        <v>62.706696364428801</v>
      </c>
      <c r="M23" s="700">
        <v>60.699243174135702</v>
      </c>
      <c r="N23" s="700">
        <v>60.178814400657302</v>
      </c>
      <c r="O23" s="701">
        <v>59.691019263418603</v>
      </c>
      <c r="P23" s="709">
        <v>63.5</v>
      </c>
      <c r="Q23" s="785">
        <v>59.6</v>
      </c>
      <c r="R23" s="785">
        <v>58.4</v>
      </c>
      <c r="S23" s="786">
        <v>58.3</v>
      </c>
      <c r="T23" s="69"/>
      <c r="U23" s="69"/>
      <c r="V23" s="69"/>
      <c r="W23" s="69"/>
      <c r="X23" s="69"/>
      <c r="Y23" s="69"/>
      <c r="Z23" s="69"/>
      <c r="AA23" s="69"/>
      <c r="AB23" s="69"/>
      <c r="AC23" s="69"/>
      <c r="AD23" s="69"/>
      <c r="AE23" s="69"/>
      <c r="AF23" s="69"/>
      <c r="AG23" s="69"/>
      <c r="AH23" s="69"/>
      <c r="AI23" s="69"/>
    </row>
    <row r="24" spans="1:35" ht="15">
      <c r="A24" s="69"/>
      <c r="B24" s="69"/>
      <c r="C24" s="69"/>
      <c r="D24" s="69"/>
      <c r="E24" s="69"/>
      <c r="F24" s="867"/>
      <c r="G24" s="730" t="str">
        <f>IF(MasterSheet!$A$1=1,MasterSheet!E46,MasterSheet!C46)</f>
        <v>Izvoz</v>
      </c>
      <c r="H24" s="714">
        <v>38.9</v>
      </c>
      <c r="I24" s="715">
        <v>32.799999999999997</v>
      </c>
      <c r="J24" s="715">
        <v>35.6</v>
      </c>
      <c r="K24" s="717">
        <v>40.861703246074597</v>
      </c>
      <c r="L24" s="753">
        <v>38.296108516431595</v>
      </c>
      <c r="M24" s="700">
        <v>35.691842591883614</v>
      </c>
      <c r="N24" s="700">
        <v>36.291842591883622</v>
      </c>
      <c r="O24" s="701">
        <v>36.991842591883625</v>
      </c>
      <c r="P24" s="709">
        <v>37.799999999999997</v>
      </c>
      <c r="Q24" s="785">
        <v>35.799999999999997</v>
      </c>
      <c r="R24" s="785">
        <v>36.700000000000003</v>
      </c>
      <c r="S24" s="786">
        <v>37</v>
      </c>
      <c r="T24" s="69"/>
      <c r="U24" s="69"/>
      <c r="V24" s="69"/>
      <c r="W24" s="69"/>
      <c r="X24" s="69"/>
      <c r="Y24" s="69"/>
      <c r="Z24" s="69"/>
      <c r="AA24" s="69"/>
      <c r="AB24" s="69"/>
      <c r="AC24" s="69"/>
      <c r="AD24" s="69"/>
      <c r="AE24" s="69"/>
      <c r="AF24" s="69"/>
      <c r="AG24" s="69"/>
      <c r="AH24" s="69"/>
      <c r="AI24" s="69"/>
    </row>
    <row r="25" spans="1:35" ht="15">
      <c r="A25" s="69"/>
      <c r="B25" s="69"/>
      <c r="C25" s="69"/>
      <c r="D25" s="69"/>
      <c r="E25" s="69"/>
      <c r="F25" s="867"/>
      <c r="G25" s="730" t="str">
        <f>IF(MasterSheet!$A$1=1,MasterSheet!E47,MasterSheet!C47)</f>
        <v>Ostalo</v>
      </c>
      <c r="H25" s="714">
        <v>3.8</v>
      </c>
      <c r="I25" s="715">
        <v>3</v>
      </c>
      <c r="J25" s="715">
        <v>3</v>
      </c>
      <c r="K25" s="717">
        <v>4.452607558301338</v>
      </c>
      <c r="L25" s="753">
        <v>4.452607558301338</v>
      </c>
      <c r="M25" s="700">
        <v>4.0000000000000071</v>
      </c>
      <c r="N25" s="700">
        <v>3.5200000000000031</v>
      </c>
      <c r="O25" s="701">
        <v>3.019999999999996</v>
      </c>
      <c r="P25" s="709">
        <v>3.1</v>
      </c>
      <c r="Q25" s="787">
        <v>4</v>
      </c>
      <c r="R25" s="787">
        <v>3.5</v>
      </c>
      <c r="S25" s="788">
        <v>3</v>
      </c>
      <c r="T25" s="69"/>
      <c r="U25" s="69"/>
      <c r="V25" s="69"/>
      <c r="W25" s="69"/>
      <c r="X25" s="69"/>
      <c r="Y25" s="69"/>
      <c r="Z25" s="69"/>
      <c r="AA25" s="69"/>
      <c r="AB25" s="69"/>
      <c r="AC25" s="69"/>
      <c r="AD25" s="69"/>
      <c r="AE25" s="69"/>
      <c r="AF25" s="69"/>
      <c r="AG25" s="69"/>
      <c r="AH25" s="69"/>
      <c r="AI25" s="69"/>
    </row>
    <row r="26" spans="1:35" ht="15">
      <c r="A26" s="69"/>
      <c r="B26" s="69"/>
      <c r="C26" s="69"/>
      <c r="D26" s="69"/>
      <c r="E26" s="69"/>
      <c r="F26" s="867"/>
      <c r="G26" s="730" t="str">
        <f>IF(MasterSheet!$A$1=1,MasterSheet!E48,MasterSheet!C48)</f>
        <v>Deficit tekućeg računa</v>
      </c>
      <c r="H26" s="714">
        <v>-40</v>
      </c>
      <c r="I26" s="715">
        <v>-30.1</v>
      </c>
      <c r="J26" s="715">
        <v>-25.1</v>
      </c>
      <c r="K26" s="717">
        <v>-19.606593569692581</v>
      </c>
      <c r="L26" s="753">
        <v>-19.957980289695875</v>
      </c>
      <c r="M26" s="700">
        <v>-21.007400582252068</v>
      </c>
      <c r="N26" s="700">
        <v>-20.366971808773645</v>
      </c>
      <c r="O26" s="701">
        <v>-19.679176671534972</v>
      </c>
      <c r="P26" s="709">
        <v>-22.6</v>
      </c>
      <c r="Q26" s="700">
        <v>-19.8</v>
      </c>
      <c r="R26" s="700">
        <v>-18.2</v>
      </c>
      <c r="S26" s="747">
        <v>-18.3</v>
      </c>
      <c r="T26" s="69"/>
      <c r="U26" s="69"/>
      <c r="V26" s="69"/>
      <c r="W26" s="69"/>
      <c r="X26" s="69"/>
      <c r="Y26" s="69"/>
      <c r="Z26" s="69"/>
      <c r="AA26" s="69"/>
      <c r="AB26" s="69"/>
      <c r="AC26" s="69"/>
      <c r="AD26" s="69"/>
      <c r="AE26" s="69"/>
      <c r="AF26" s="69"/>
      <c r="AG26" s="69"/>
      <c r="AH26" s="69"/>
      <c r="AI26" s="69"/>
    </row>
    <row r="27" spans="1:35" ht="15">
      <c r="A27" s="69"/>
      <c r="B27" s="69"/>
      <c r="C27" s="69"/>
      <c r="D27" s="69"/>
      <c r="E27" s="69"/>
      <c r="F27" s="867"/>
      <c r="G27" s="730" t="str">
        <f>IF(MasterSheet!$A$1=1,MasterSheet!E49,MasterSheet!C49)</f>
        <v>Neto strane direktne investicije</v>
      </c>
      <c r="H27" s="714">
        <v>18.8</v>
      </c>
      <c r="I27" s="715">
        <v>35.799999999999997</v>
      </c>
      <c r="J27" s="715">
        <v>17.8</v>
      </c>
      <c r="K27" s="717">
        <v>12.028224584577901</v>
      </c>
      <c r="L27" s="753">
        <v>11.370693307553934</v>
      </c>
      <c r="M27" s="700">
        <v>10</v>
      </c>
      <c r="N27" s="700">
        <v>10</v>
      </c>
      <c r="O27" s="701">
        <v>10</v>
      </c>
      <c r="P27" s="709">
        <v>15.3</v>
      </c>
      <c r="Q27" s="787">
        <v>9</v>
      </c>
      <c r="R27" s="787">
        <v>9</v>
      </c>
      <c r="S27" s="788">
        <v>9</v>
      </c>
      <c r="T27" s="69"/>
      <c r="U27" s="69"/>
      <c r="V27" s="69"/>
      <c r="W27" s="69"/>
      <c r="X27" s="69"/>
      <c r="Y27" s="69"/>
      <c r="Z27" s="69"/>
      <c r="AA27" s="69"/>
      <c r="AB27" s="69"/>
      <c r="AC27" s="69"/>
      <c r="AD27" s="69"/>
      <c r="AE27" s="69"/>
      <c r="AF27" s="69"/>
      <c r="AG27" s="69"/>
      <c r="AH27" s="69"/>
      <c r="AI27" s="69"/>
    </row>
    <row r="28" spans="1:35" ht="14.25" customHeight="1">
      <c r="A28" s="69"/>
      <c r="B28" s="69"/>
      <c r="C28" s="69"/>
      <c r="D28" s="69"/>
      <c r="E28" s="69"/>
      <c r="F28" s="867"/>
      <c r="G28" s="730" t="str">
        <f>IF(MasterSheet!$A$1=1,MasterSheet!E50,MasterSheet!C50)</f>
        <v>Domaći krediti</v>
      </c>
      <c r="H28" s="714">
        <v>88.5</v>
      </c>
      <c r="I28" s="715">
        <v>77.7</v>
      </c>
      <c r="J28" s="715">
        <v>68.599999999999994</v>
      </c>
      <c r="K28" s="717">
        <v>60.621231517040506</v>
      </c>
      <c r="L28" s="753">
        <v>58.708393606862273</v>
      </c>
      <c r="M28" s="700">
        <v>57.120278364339953</v>
      </c>
      <c r="N28" s="700">
        <v>55.568450070728595</v>
      </c>
      <c r="O28" s="701">
        <v>55.370769903453819</v>
      </c>
      <c r="P28" s="709">
        <v>63</v>
      </c>
      <c r="Q28" s="787">
        <v>55.1</v>
      </c>
      <c r="R28" s="787">
        <v>52.3</v>
      </c>
      <c r="S28" s="788">
        <v>51.7</v>
      </c>
      <c r="T28" s="69"/>
      <c r="U28" s="69"/>
      <c r="V28" s="69"/>
      <c r="W28" s="69"/>
      <c r="X28" s="69"/>
      <c r="Y28" s="69"/>
      <c r="Z28" s="69"/>
      <c r="AA28" s="69"/>
      <c r="AB28" s="69"/>
      <c r="AC28" s="69"/>
      <c r="AD28" s="69"/>
      <c r="AE28" s="69"/>
      <c r="AF28" s="69"/>
      <c r="AG28" s="69"/>
      <c r="AH28" s="69"/>
      <c r="AI28" s="69"/>
    </row>
    <row r="29" spans="1:35" ht="15.75" thickBot="1">
      <c r="A29" s="69"/>
      <c r="B29" s="69"/>
      <c r="C29" s="69"/>
      <c r="D29" s="69"/>
      <c r="E29" s="69"/>
      <c r="F29" s="868"/>
      <c r="G29" s="731" t="str">
        <f>IF(MasterSheet!$A$1=1,MasterSheet!E51,MasterSheet!C51)</f>
        <v>Bankarski depoziti (domaći)</v>
      </c>
      <c r="H29" s="718">
        <v>50.5</v>
      </c>
      <c r="I29" s="719">
        <v>48.5</v>
      </c>
      <c r="J29" s="719">
        <v>46.8</v>
      </c>
      <c r="K29" s="720">
        <v>46.264571467443396</v>
      </c>
      <c r="L29" s="754">
        <v>49.447475288246437</v>
      </c>
      <c r="M29" s="702">
        <v>50</v>
      </c>
      <c r="N29" s="702">
        <v>50</v>
      </c>
      <c r="O29" s="703">
        <v>50</v>
      </c>
      <c r="P29" s="710">
        <v>45.8</v>
      </c>
      <c r="Q29" s="789">
        <v>48.4</v>
      </c>
      <c r="R29" s="789">
        <v>48.5</v>
      </c>
      <c r="S29" s="790">
        <v>49</v>
      </c>
      <c r="T29" s="69"/>
      <c r="U29" s="69"/>
      <c r="V29" s="69"/>
      <c r="W29" s="69"/>
      <c r="X29" s="69"/>
      <c r="Y29" s="69"/>
      <c r="Z29" s="69"/>
      <c r="AA29" s="69"/>
      <c r="AB29" s="69"/>
      <c r="AC29" s="69"/>
      <c r="AD29" s="69"/>
      <c r="AE29" s="69"/>
      <c r="AF29" s="69"/>
      <c r="AG29" s="69"/>
      <c r="AH29" s="69"/>
      <c r="AI29" s="69"/>
    </row>
    <row r="30" spans="1:35" ht="15.75" thickTop="1">
      <c r="A30" s="69"/>
      <c r="B30" s="69"/>
      <c r="C30" s="69"/>
      <c r="D30" s="69"/>
      <c r="E30" s="69"/>
      <c r="F30" s="866" t="str">
        <f>IF(MasterSheet!$A$1=1,MasterSheet!D52,MasterSheet!B52)</f>
        <v>Fiskalni pokazatelji</v>
      </c>
      <c r="G30" s="729" t="str">
        <f>IF(MasterSheet!$A$1=1,MasterSheet!E52,MasterSheet!C52)</f>
        <v>Izvorni javni prihodi</v>
      </c>
      <c r="H30" s="711">
        <v>50.05</v>
      </c>
      <c r="I30" s="712">
        <v>45.39</v>
      </c>
      <c r="J30" s="712">
        <v>42.34</v>
      </c>
      <c r="K30" s="721">
        <f>+'Public expenditure_int'!P20</f>
        <v>39.736387663883733</v>
      </c>
      <c r="L30" s="752">
        <f>+'Public expenditure_int'!R20</f>
        <v>39.074186374949853</v>
      </c>
      <c r="M30" s="698">
        <f>+'Public expenditure_int'!T20</f>
        <v>37.048280953571769</v>
      </c>
      <c r="N30" s="698">
        <f>+'Public expenditure_int'!V20</f>
        <v>36.029068114680761</v>
      </c>
      <c r="O30" s="699">
        <f>+'Public expenditure_int'!X20</f>
        <v>35.586814593472141</v>
      </c>
      <c r="P30" s="734"/>
      <c r="Q30" s="698">
        <v>37</v>
      </c>
      <c r="R30" s="698">
        <v>36</v>
      </c>
      <c r="S30" s="748">
        <v>35.299999999999997</v>
      </c>
      <c r="T30" s="69"/>
      <c r="U30" s="69"/>
      <c r="V30" s="69"/>
      <c r="W30" s="69"/>
      <c r="X30" s="69"/>
      <c r="Y30" s="69"/>
      <c r="Z30" s="69"/>
      <c r="AA30" s="69"/>
      <c r="AB30" s="69"/>
      <c r="AC30" s="69"/>
      <c r="AD30" s="69"/>
      <c r="AE30" s="69"/>
      <c r="AF30" s="69"/>
      <c r="AG30" s="69"/>
      <c r="AH30" s="69"/>
      <c r="AI30" s="69"/>
    </row>
    <row r="31" spans="1:35" ht="15">
      <c r="A31" s="69"/>
      <c r="B31" s="69"/>
      <c r="C31" s="69"/>
      <c r="D31" s="69"/>
      <c r="E31" s="69"/>
      <c r="F31" s="867"/>
      <c r="G31" s="732" t="str">
        <f>IF(MasterSheet!$A$1=1,MasterSheet!E53,MasterSheet!C53)</f>
        <v>Javna potrošnja</v>
      </c>
      <c r="H31" s="714">
        <v>50.45</v>
      </c>
      <c r="I31" s="715">
        <v>51.13</v>
      </c>
      <c r="J31" s="715">
        <v>47.21</v>
      </c>
      <c r="K31" s="771">
        <f>+'Public expenditure_int'!P39</f>
        <v>45.184056966604828</v>
      </c>
      <c r="L31" s="753">
        <f>+'Public expenditure_int'!R39</f>
        <v>43.044790751203379</v>
      </c>
      <c r="M31" s="700">
        <f>+'Public expenditure_int'!T39</f>
        <v>39.386351062582023</v>
      </c>
      <c r="N31" s="700">
        <f>+'Public expenditure_int'!V39</f>
        <v>37.716581761230707</v>
      </c>
      <c r="O31" s="701">
        <f>+'Public expenditure_int'!X39</f>
        <v>36.261357192183056</v>
      </c>
      <c r="P31" s="735"/>
      <c r="Q31" s="700">
        <v>39.5</v>
      </c>
      <c r="R31" s="700">
        <v>38.5</v>
      </c>
      <c r="S31" s="747">
        <v>37.700000000000003</v>
      </c>
      <c r="T31" s="69"/>
      <c r="U31" s="69"/>
      <c r="V31" s="69"/>
      <c r="W31" s="69"/>
      <c r="X31" s="69"/>
      <c r="Y31" s="69"/>
      <c r="Z31" s="69"/>
      <c r="AA31" s="69"/>
      <c r="AB31" s="69"/>
      <c r="AC31" s="69"/>
      <c r="AD31" s="69"/>
      <c r="AE31" s="69"/>
      <c r="AF31" s="69"/>
      <c r="AG31" s="69"/>
      <c r="AH31" s="69"/>
      <c r="AI31" s="69"/>
    </row>
    <row r="32" spans="1:35" ht="15">
      <c r="A32" s="69"/>
      <c r="B32" s="69"/>
      <c r="C32" s="69"/>
      <c r="D32" s="69"/>
      <c r="E32" s="69"/>
      <c r="F32" s="867"/>
      <c r="G32" s="730" t="str">
        <f>IF(MasterSheet!$A$1=1,MasterSheet!E54,MasterSheet!C54)</f>
        <v>Deficit/Suficit</v>
      </c>
      <c r="H32" s="714">
        <v>-0.39108293857089527</v>
      </c>
      <c r="I32" s="715">
        <v>-5.7388541725763016</v>
      </c>
      <c r="J32" s="715">
        <v>-4.8674290158356435</v>
      </c>
      <c r="K32" s="771">
        <f>+'Public expenditure_int'!P76</f>
        <v>-5.4476693027210956</v>
      </c>
      <c r="L32" s="753">
        <f>+'Public expenditure_int'!R76</f>
        <v>-3.9706043762535179</v>
      </c>
      <c r="M32" s="700">
        <f>+'Public expenditure_int'!T76</f>
        <v>-2.3380701090102547</v>
      </c>
      <c r="N32" s="700">
        <f>+'Public expenditure_int'!V76</f>
        <v>-1.6875136465499418</v>
      </c>
      <c r="O32" s="701">
        <f>+'Public expenditure_int'!X76</f>
        <v>-0.6745425987109146</v>
      </c>
      <c r="P32" s="735"/>
      <c r="Q32" s="700">
        <v>-2.5</v>
      </c>
      <c r="R32" s="700">
        <v>-2.5</v>
      </c>
      <c r="S32" s="747">
        <v>-2.2999999999999998</v>
      </c>
      <c r="T32" s="69"/>
      <c r="U32" s="69"/>
      <c r="V32" s="69"/>
      <c r="W32" s="69"/>
      <c r="X32" s="69"/>
      <c r="Y32" s="69"/>
      <c r="Z32" s="69"/>
      <c r="AA32" s="69"/>
      <c r="AB32" s="69"/>
      <c r="AC32" s="69"/>
      <c r="AD32" s="69"/>
      <c r="AE32" s="69"/>
      <c r="AF32" s="69"/>
      <c r="AG32" s="69"/>
      <c r="AH32" s="69"/>
      <c r="AI32" s="69"/>
    </row>
    <row r="33" spans="1:35" ht="15">
      <c r="A33" s="69"/>
      <c r="B33" s="69"/>
      <c r="C33" s="69"/>
      <c r="D33" s="69"/>
      <c r="E33" s="69"/>
      <c r="F33" s="867"/>
      <c r="G33" s="730" t="str">
        <f>IF(MasterSheet!$A$1=1,MasterSheet!E55,MasterSheet!C55)</f>
        <v>Deficit/Suficit (bez garancija)</v>
      </c>
      <c r="H33" s="722">
        <v>-0.4</v>
      </c>
      <c r="I33" s="723">
        <v>-5.74</v>
      </c>
      <c r="J33" s="723">
        <v>-4.87</v>
      </c>
      <c r="K33" s="772">
        <f>+K32+'Public expenditure_int'!$P$74</f>
        <v>-4.3928566437847936</v>
      </c>
      <c r="L33" s="753">
        <f>+L32+'Public expenditure_int'!$R$74</f>
        <v>-3.2269271009827598</v>
      </c>
      <c r="M33" s="700">
        <f>+M32-'Public expenditure_int'!$T$74</f>
        <v>-2.3380701090102547</v>
      </c>
      <c r="N33" s="700">
        <f>+N32-'Public expenditure_int'!$V$74</f>
        <v>-1.6875136465499418</v>
      </c>
      <c r="O33" s="701">
        <f>+O32-'Public expenditure_int'!$X$74</f>
        <v>-0.6745425987109146</v>
      </c>
      <c r="P33" s="735"/>
      <c r="Q33" s="700" t="s">
        <v>386</v>
      </c>
      <c r="R33" s="700" t="s">
        <v>386</v>
      </c>
      <c r="S33" s="747" t="s">
        <v>386</v>
      </c>
      <c r="T33" s="69"/>
      <c r="U33" s="69"/>
      <c r="V33" s="69"/>
      <c r="W33" s="69"/>
      <c r="X33" s="69"/>
      <c r="Y33" s="69"/>
      <c r="Z33" s="69"/>
      <c r="AA33" s="69"/>
      <c r="AB33" s="69"/>
      <c r="AC33" s="69"/>
      <c r="AD33" s="69"/>
      <c r="AE33" s="69"/>
      <c r="AF33" s="69"/>
      <c r="AG33" s="69"/>
      <c r="AH33" s="69"/>
      <c r="AI33" s="69"/>
    </row>
    <row r="34" spans="1:35" ht="15">
      <c r="A34" s="69"/>
      <c r="B34" s="69"/>
      <c r="C34" s="69"/>
      <c r="D34" s="69"/>
      <c r="E34" s="69"/>
      <c r="F34" s="867"/>
      <c r="G34" s="730" t="str">
        <f>IF(MasterSheet!$A$1=1,MasterSheet!E56,MasterSheet!C56)</f>
        <v>Kamate</v>
      </c>
      <c r="H34" s="714">
        <v>0.77</v>
      </c>
      <c r="I34" s="715">
        <v>0.86</v>
      </c>
      <c r="J34" s="715">
        <v>1.01</v>
      </c>
      <c r="K34" s="771">
        <f>+'Public expenditure_int'!P51</f>
        <v>1.4719624523809525</v>
      </c>
      <c r="L34" s="753">
        <f>+'Public expenditure_int'!R51</f>
        <v>1.77058871299639</v>
      </c>
      <c r="M34" s="700">
        <f>+'Public expenditure_int'!T51</f>
        <v>2.1277859360148872</v>
      </c>
      <c r="N34" s="700">
        <f>+'Public expenditure_int'!V51</f>
        <v>2.3808702187862201</v>
      </c>
      <c r="O34" s="701">
        <f>+'Public expenditure_int'!X51</f>
        <v>2.597327640774691</v>
      </c>
      <c r="P34" s="735"/>
      <c r="Q34" s="700">
        <v>2.2000000000000002</v>
      </c>
      <c r="R34" s="700">
        <v>2.5</v>
      </c>
      <c r="S34" s="747">
        <v>2.8</v>
      </c>
      <c r="T34" s="69"/>
      <c r="U34" s="69"/>
      <c r="V34" s="69"/>
      <c r="W34" s="69"/>
      <c r="X34" s="69"/>
      <c r="Y34" s="69"/>
      <c r="Z34" s="69"/>
      <c r="AA34" s="69"/>
      <c r="AB34" s="69"/>
      <c r="AC34" s="69"/>
      <c r="AD34" s="69"/>
      <c r="AE34" s="69"/>
      <c r="AF34" s="69"/>
      <c r="AG34" s="69"/>
      <c r="AH34" s="69"/>
      <c r="AI34" s="69"/>
    </row>
    <row r="35" spans="1:35" ht="15">
      <c r="A35" s="69"/>
      <c r="B35" s="69"/>
      <c r="C35" s="69"/>
      <c r="D35" s="69"/>
      <c r="E35" s="69"/>
      <c r="F35" s="867"/>
      <c r="G35" s="730" t="str">
        <f>IF(MasterSheet!$A$1=1,MasterSheet!E57,MasterSheet!C57)</f>
        <v>Primarni deficit/suficit</v>
      </c>
      <c r="H35" s="714">
        <v>0.3804263970526463</v>
      </c>
      <c r="I35" s="715">
        <v>-4.8826737619758322</v>
      </c>
      <c r="J35" s="715">
        <v>-3.8556288073949214</v>
      </c>
      <c r="K35" s="771">
        <f>+K32+K34</f>
        <v>-3.9757068503401429</v>
      </c>
      <c r="L35" s="753">
        <f t="shared" ref="L35:O35" si="0">+L32+L34</f>
        <v>-2.2000156632571279</v>
      </c>
      <c r="M35" s="700">
        <f t="shared" si="0"/>
        <v>-0.2102841729953675</v>
      </c>
      <c r="N35" s="700">
        <f t="shared" si="0"/>
        <v>0.69335657223627822</v>
      </c>
      <c r="O35" s="701">
        <f t="shared" si="0"/>
        <v>1.9227850420637764</v>
      </c>
      <c r="P35" s="735"/>
      <c r="Q35" s="700">
        <v>-0.3</v>
      </c>
      <c r="R35" s="700">
        <v>-0.1</v>
      </c>
      <c r="S35" s="747">
        <v>0.5</v>
      </c>
      <c r="T35" s="69"/>
      <c r="U35" s="69"/>
      <c r="V35" s="69"/>
      <c r="W35" s="69"/>
      <c r="X35" s="69"/>
      <c r="Y35" s="69"/>
      <c r="Z35" s="69"/>
      <c r="AA35" s="69"/>
      <c r="AB35" s="69"/>
      <c r="AC35" s="69"/>
      <c r="AD35" s="69"/>
      <c r="AE35" s="69"/>
      <c r="AF35" s="69"/>
      <c r="AG35" s="69"/>
      <c r="AH35" s="69"/>
      <c r="AI35" s="69"/>
    </row>
    <row r="36" spans="1:35" ht="15">
      <c r="A36" s="69"/>
      <c r="B36" s="69"/>
      <c r="C36" s="69"/>
      <c r="D36" s="69"/>
      <c r="E36" s="69"/>
      <c r="F36" s="867"/>
      <c r="G36" s="733" t="str">
        <f>IF(MasterSheet!$A$1=1,MasterSheet!E58,MasterSheet!C58)</f>
        <v>Primarni deficit/suficit (bez garancija)</v>
      </c>
      <c r="H36" s="724">
        <v>0.37</v>
      </c>
      <c r="I36" s="725">
        <v>-4.88</v>
      </c>
      <c r="J36" s="725">
        <v>-3.86</v>
      </c>
      <c r="K36" s="773">
        <f>+K34+K33</f>
        <v>-2.9208941914038409</v>
      </c>
      <c r="L36" s="777">
        <f>+L35+'Public expenditure_int'!$R$74</f>
        <v>-1.4563383879863698</v>
      </c>
      <c r="M36" s="704">
        <f>+M35+'Public expenditure_int'!$T$74</f>
        <v>-0.2102841729953675</v>
      </c>
      <c r="N36" s="704">
        <f>+N35+'Public expenditure_int'!$V$74</f>
        <v>0.69335657223627822</v>
      </c>
      <c r="O36" s="705">
        <f>+O35+'Public expenditure_int'!$X$74</f>
        <v>1.9227850420637764</v>
      </c>
      <c r="P36" s="736"/>
      <c r="Q36" s="704" t="s">
        <v>386</v>
      </c>
      <c r="R36" s="704" t="s">
        <v>386</v>
      </c>
      <c r="S36" s="749" t="s">
        <v>386</v>
      </c>
      <c r="T36" s="69"/>
      <c r="U36" s="69"/>
      <c r="V36" s="69"/>
      <c r="W36" s="69"/>
      <c r="X36" s="69"/>
      <c r="Y36" s="69"/>
      <c r="Z36" s="69"/>
      <c r="AA36" s="69"/>
      <c r="AB36" s="69"/>
      <c r="AC36" s="69"/>
      <c r="AD36" s="69"/>
      <c r="AE36" s="69"/>
      <c r="AF36" s="69"/>
      <c r="AG36" s="69"/>
      <c r="AH36" s="69"/>
      <c r="AI36" s="69"/>
    </row>
    <row r="37" spans="1:35" ht="15.75" thickBot="1">
      <c r="A37" s="69"/>
      <c r="B37" s="69"/>
      <c r="C37" s="69"/>
      <c r="D37" s="69"/>
      <c r="E37" s="69"/>
      <c r="F37" s="868"/>
      <c r="G37" s="731" t="str">
        <f>IF(MasterSheet!$A$1=1,MasterSheet!E59,MasterSheet!C59)</f>
        <v>Državni dug</v>
      </c>
      <c r="H37" s="726">
        <v>28.99598133264195</v>
      </c>
      <c r="I37" s="727">
        <v>38.248909761824891</v>
      </c>
      <c r="J37" s="727">
        <v>40.9375</v>
      </c>
      <c r="K37" s="728">
        <v>45.986394557823132</v>
      </c>
      <c r="L37" s="776">
        <v>51.23</v>
      </c>
      <c r="M37" s="706">
        <v>54.5</v>
      </c>
      <c r="N37" s="706">
        <v>54.3</v>
      </c>
      <c r="O37" s="707">
        <v>51.7</v>
      </c>
      <c r="P37" s="737"/>
      <c r="Q37" s="706">
        <v>55.7</v>
      </c>
      <c r="R37" s="706">
        <v>57.2</v>
      </c>
      <c r="S37" s="750">
        <v>56.9</v>
      </c>
      <c r="T37" s="69"/>
      <c r="U37" s="69"/>
      <c r="V37" s="69"/>
      <c r="W37" s="69"/>
      <c r="X37" s="69"/>
      <c r="Y37" s="69"/>
      <c r="Z37" s="69"/>
      <c r="AA37" s="69"/>
      <c r="AB37" s="69"/>
      <c r="AC37" s="69"/>
      <c r="AD37" s="69"/>
      <c r="AE37" s="69"/>
      <c r="AF37" s="69"/>
      <c r="AG37" s="69"/>
      <c r="AH37" s="69"/>
      <c r="AI37" s="69"/>
    </row>
    <row r="38" spans="1:35" ht="13.5" thickTop="1">
      <c r="A38" s="69"/>
      <c r="B38" s="69"/>
      <c r="C38" s="69"/>
      <c r="D38" s="74"/>
      <c r="E38" s="69"/>
      <c r="F38" s="432" t="str">
        <f>IF(MasterSheet!$A$1=1,MasterSheet!D60,MasterSheet!B60)</f>
        <v>Izvor: Ministarstvo finansija, Centralna banka, Monstat</v>
      </c>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row>
    <row r="39" spans="1:35">
      <c r="A39" s="69"/>
      <c r="B39" s="69"/>
      <c r="C39" s="69"/>
      <c r="D39" s="74"/>
      <c r="E39" s="74"/>
      <c r="F39" s="69"/>
      <c r="G39" s="74"/>
      <c r="H39" s="69"/>
      <c r="I39" s="69"/>
      <c r="J39" s="69"/>
      <c r="K39" s="69"/>
      <c r="L39" s="69"/>
      <c r="M39" s="69"/>
      <c r="N39" s="69"/>
      <c r="O39" s="638"/>
      <c r="P39" s="69"/>
      <c r="Q39" s="69"/>
      <c r="R39" s="69"/>
      <c r="S39" s="69"/>
      <c r="T39" s="638"/>
      <c r="U39" s="69"/>
      <c r="V39" s="69"/>
      <c r="W39" s="69"/>
      <c r="X39" s="69"/>
      <c r="Y39" s="69"/>
      <c r="Z39" s="69"/>
      <c r="AA39" s="69"/>
      <c r="AB39" s="69"/>
      <c r="AC39" s="69"/>
      <c r="AD39" s="69"/>
      <c r="AE39" s="69"/>
      <c r="AF39" s="69"/>
      <c r="AG39" s="69"/>
      <c r="AH39" s="69"/>
      <c r="AI39" s="69"/>
    </row>
    <row r="40" spans="1:35">
      <c r="A40" s="69"/>
      <c r="B40" s="69"/>
      <c r="C40" s="69"/>
      <c r="D40" s="69"/>
      <c r="E40" s="69"/>
      <c r="F40" s="69"/>
      <c r="G40" s="69"/>
      <c r="H40" s="637"/>
      <c r="I40" s="637"/>
      <c r="J40" s="637"/>
      <c r="K40" s="637"/>
      <c r="L40" s="637"/>
      <c r="M40" s="637"/>
      <c r="N40" s="637"/>
      <c r="O40" s="637"/>
      <c r="P40" s="69"/>
      <c r="Q40" s="69"/>
      <c r="R40" s="69"/>
      <c r="S40" s="69"/>
      <c r="T40" s="69"/>
      <c r="U40" s="69"/>
      <c r="V40" s="69"/>
      <c r="W40" s="69"/>
      <c r="X40" s="69"/>
      <c r="Y40" s="69"/>
      <c r="Z40" s="69"/>
      <c r="AA40" s="69"/>
      <c r="AB40" s="69"/>
      <c r="AC40" s="69"/>
      <c r="AD40" s="69"/>
      <c r="AE40" s="69"/>
      <c r="AF40" s="69"/>
      <c r="AG40" s="69"/>
      <c r="AH40" s="69"/>
      <c r="AI40" s="69"/>
    </row>
    <row r="41" spans="1:35">
      <c r="A41" s="69"/>
      <c r="B41" s="69"/>
      <c r="C41" s="69"/>
      <c r="D41" s="69"/>
      <c r="E41" s="69"/>
      <c r="F41" s="69"/>
      <c r="G41" s="69"/>
      <c r="H41" s="637"/>
      <c r="I41" s="637"/>
      <c r="J41" s="637"/>
      <c r="K41" s="637"/>
      <c r="L41" s="638"/>
      <c r="M41" s="638"/>
      <c r="N41" s="638"/>
      <c r="O41" s="638"/>
      <c r="P41" s="69"/>
      <c r="Q41" s="69"/>
      <c r="R41" s="69"/>
      <c r="S41" s="69"/>
      <c r="T41" s="69"/>
      <c r="U41" s="69"/>
      <c r="V41" s="69"/>
      <c r="W41" s="69"/>
      <c r="X41" s="69"/>
      <c r="Y41" s="69"/>
      <c r="Z41" s="69"/>
      <c r="AA41" s="69"/>
      <c r="AB41" s="69"/>
      <c r="AC41" s="69"/>
      <c r="AD41" s="69"/>
      <c r="AE41" s="69"/>
      <c r="AF41" s="69"/>
      <c r="AG41" s="69"/>
      <c r="AH41" s="69"/>
      <c r="AI41" s="69"/>
    </row>
    <row r="42" spans="1:35">
      <c r="A42" s="69"/>
      <c r="B42" s="69"/>
      <c r="C42" s="69"/>
      <c r="D42" s="74"/>
      <c r="E42" s="69"/>
      <c r="F42" s="69"/>
      <c r="G42" s="69"/>
      <c r="H42" s="637"/>
      <c r="I42" s="637"/>
      <c r="J42" s="637"/>
      <c r="K42" s="637"/>
      <c r="L42" s="638"/>
      <c r="M42" s="638"/>
      <c r="N42" s="638"/>
      <c r="O42" s="638"/>
      <c r="P42" s="69"/>
      <c r="Q42" s="69"/>
      <c r="R42" s="69"/>
      <c r="S42" s="69"/>
      <c r="T42" s="69"/>
      <c r="U42" s="69"/>
      <c r="V42" s="69"/>
      <c r="W42" s="69"/>
      <c r="X42" s="69"/>
      <c r="Y42" s="69"/>
      <c r="Z42" s="69"/>
      <c r="AA42" s="69"/>
      <c r="AB42" s="69"/>
      <c r="AC42" s="69"/>
      <c r="AD42" s="69"/>
      <c r="AE42" s="69"/>
      <c r="AF42" s="69"/>
      <c r="AG42" s="69"/>
      <c r="AH42" s="69"/>
      <c r="AI42" s="69"/>
    </row>
    <row r="43" spans="1:35">
      <c r="A43" s="69"/>
      <c r="B43" s="69"/>
      <c r="C43" s="69"/>
      <c r="D43" s="69"/>
      <c r="E43" s="69"/>
      <c r="F43" s="69"/>
      <c r="G43" s="69"/>
      <c r="H43" s="637"/>
      <c r="I43" s="637"/>
      <c r="J43" s="637"/>
      <c r="K43" s="637"/>
      <c r="L43" s="638"/>
      <c r="M43" s="638"/>
      <c r="N43" s="638"/>
      <c r="O43" s="639"/>
      <c r="P43" s="69"/>
      <c r="Q43" s="69"/>
      <c r="R43" s="69"/>
      <c r="S43" s="69"/>
      <c r="T43" s="69"/>
      <c r="U43" s="69"/>
      <c r="V43" s="69"/>
      <c r="W43" s="69"/>
      <c r="X43" s="69"/>
      <c r="Y43" s="69"/>
      <c r="Z43" s="69"/>
      <c r="AA43" s="69"/>
      <c r="AB43" s="69"/>
      <c r="AC43" s="69"/>
      <c r="AD43" s="69"/>
      <c r="AE43" s="69"/>
      <c r="AF43" s="69"/>
      <c r="AG43" s="69"/>
      <c r="AH43" s="69"/>
      <c r="AI43" s="69"/>
    </row>
    <row r="44" spans="1:35">
      <c r="A44" s="69"/>
      <c r="B44" s="69"/>
      <c r="C44" s="69"/>
      <c r="D44" s="74"/>
      <c r="E44" s="69"/>
      <c r="F44" s="74"/>
      <c r="G44" s="74"/>
      <c r="H44" s="637"/>
      <c r="I44" s="637"/>
      <c r="J44" s="637"/>
      <c r="K44" s="637"/>
      <c r="L44" s="638"/>
      <c r="M44" s="638"/>
      <c r="N44" s="638"/>
      <c r="O44" s="639"/>
      <c r="P44" s="69"/>
      <c r="Q44" s="69"/>
      <c r="R44" s="69"/>
      <c r="S44" s="69"/>
      <c r="T44" s="69"/>
      <c r="U44" s="69"/>
      <c r="V44" s="69"/>
      <c r="W44" s="69"/>
      <c r="X44" s="69"/>
      <c r="Y44" s="69"/>
      <c r="Z44" s="69"/>
      <c r="AA44" s="69"/>
      <c r="AB44" s="69"/>
      <c r="AC44" s="69"/>
      <c r="AD44" s="69"/>
      <c r="AE44" s="69"/>
      <c r="AF44" s="69"/>
      <c r="AG44" s="69"/>
      <c r="AH44" s="69"/>
      <c r="AI44" s="69"/>
    </row>
    <row r="45" spans="1:35">
      <c r="A45" s="69"/>
      <c r="B45" s="69"/>
      <c r="C45" s="69"/>
      <c r="D45" s="69"/>
      <c r="E45" s="69"/>
      <c r="F45" s="69"/>
      <c r="G45" s="69"/>
      <c r="H45" s="637"/>
      <c r="I45" s="637"/>
      <c r="J45" s="637"/>
      <c r="K45" s="637"/>
      <c r="L45" s="638"/>
      <c r="M45" s="638"/>
      <c r="N45" s="638"/>
      <c r="O45" s="639"/>
      <c r="P45" s="69"/>
      <c r="Q45" s="69"/>
      <c r="R45" s="69"/>
      <c r="S45" s="69"/>
      <c r="T45" s="69"/>
      <c r="U45" s="69"/>
      <c r="V45" s="69"/>
      <c r="W45" s="69"/>
      <c r="X45" s="69"/>
      <c r="Y45" s="69"/>
      <c r="Z45" s="69"/>
      <c r="AA45" s="69"/>
      <c r="AB45" s="69"/>
      <c r="AC45" s="69"/>
      <c r="AD45" s="69"/>
      <c r="AE45" s="69"/>
      <c r="AF45" s="69"/>
      <c r="AG45" s="69"/>
      <c r="AH45" s="69"/>
      <c r="AI45" s="69"/>
    </row>
    <row r="46" spans="1:35">
      <c r="A46" s="69"/>
      <c r="B46" s="69"/>
      <c r="C46" s="69"/>
      <c r="D46" s="69"/>
      <c r="E46" s="69"/>
      <c r="F46" s="69"/>
      <c r="G46" s="69"/>
      <c r="H46" s="637"/>
      <c r="I46" s="637"/>
      <c r="J46" s="637"/>
      <c r="K46" s="637"/>
      <c r="L46" s="638"/>
      <c r="M46" s="638"/>
      <c r="N46" s="638"/>
      <c r="O46" s="639"/>
      <c r="P46" s="69"/>
      <c r="Q46" s="69"/>
      <c r="R46" s="69"/>
      <c r="S46" s="69"/>
      <c r="T46" s="69"/>
      <c r="U46" s="69"/>
      <c r="V46" s="69"/>
      <c r="W46" s="69"/>
      <c r="X46" s="69"/>
      <c r="Y46" s="69"/>
      <c r="Z46" s="69"/>
      <c r="AA46" s="69"/>
      <c r="AB46" s="69"/>
      <c r="AC46" s="69"/>
      <c r="AD46" s="69"/>
      <c r="AE46" s="69"/>
      <c r="AF46" s="69"/>
      <c r="AG46" s="69"/>
      <c r="AH46" s="69"/>
      <c r="AI46" s="69"/>
    </row>
    <row r="47" spans="1:35">
      <c r="A47" s="69"/>
      <c r="B47" s="69"/>
      <c r="C47" s="69"/>
      <c r="D47" s="69"/>
      <c r="E47" s="69"/>
      <c r="F47" s="69"/>
      <c r="G47" s="69"/>
      <c r="H47" s="637"/>
      <c r="I47" s="637"/>
      <c r="J47" s="637"/>
      <c r="K47" s="637"/>
      <c r="L47" s="638"/>
      <c r="M47" s="638"/>
      <c r="N47" s="638"/>
      <c r="O47" s="639"/>
      <c r="P47" s="69"/>
      <c r="Q47" s="69"/>
      <c r="R47" s="69"/>
      <c r="S47" s="69"/>
      <c r="T47" s="69"/>
      <c r="U47" s="69"/>
      <c r="V47" s="69"/>
      <c r="W47" s="69"/>
      <c r="X47" s="69"/>
      <c r="Y47" s="69"/>
      <c r="Z47" s="69"/>
      <c r="AA47" s="69"/>
      <c r="AB47" s="69"/>
      <c r="AC47" s="69"/>
      <c r="AD47" s="69"/>
      <c r="AE47" s="69"/>
      <c r="AF47" s="69"/>
      <c r="AG47" s="69"/>
      <c r="AH47" s="69"/>
      <c r="AI47" s="69"/>
    </row>
    <row r="48" spans="1:35">
      <c r="A48" s="69"/>
      <c r="B48" s="69"/>
      <c r="C48" s="69"/>
      <c r="D48" s="69"/>
      <c r="E48" s="69"/>
      <c r="F48" s="69"/>
      <c r="G48" s="69"/>
      <c r="H48" s="637"/>
      <c r="I48" s="637"/>
      <c r="J48" s="637"/>
      <c r="K48" s="637"/>
      <c r="L48" s="638"/>
      <c r="M48" s="638"/>
      <c r="N48" s="638"/>
      <c r="O48" s="639"/>
      <c r="P48" s="69"/>
      <c r="Q48" s="69"/>
      <c r="R48" s="69"/>
      <c r="S48" s="69"/>
      <c r="T48" s="69"/>
      <c r="U48" s="69"/>
      <c r="V48" s="69"/>
      <c r="W48" s="69"/>
      <c r="X48" s="69"/>
      <c r="Y48" s="69"/>
      <c r="Z48" s="69"/>
      <c r="AA48" s="69"/>
      <c r="AB48" s="69"/>
      <c r="AC48" s="69"/>
      <c r="AD48" s="69"/>
      <c r="AE48" s="69"/>
      <c r="AF48" s="69"/>
      <c r="AG48" s="69"/>
      <c r="AH48" s="69"/>
      <c r="AI48" s="69"/>
    </row>
    <row r="49" spans="1:35">
      <c r="A49" s="69"/>
      <c r="B49" s="69"/>
      <c r="C49" s="69"/>
      <c r="D49" s="69"/>
      <c r="E49" s="69"/>
      <c r="F49" s="69"/>
      <c r="G49" s="69"/>
      <c r="H49" s="637"/>
      <c r="I49" s="637"/>
      <c r="J49" s="637"/>
      <c r="K49" s="637"/>
      <c r="L49" s="638"/>
      <c r="M49" s="638"/>
      <c r="N49" s="638"/>
      <c r="O49" s="639"/>
      <c r="P49" s="69"/>
      <c r="Q49" s="69"/>
      <c r="R49" s="69"/>
      <c r="S49" s="69"/>
      <c r="T49" s="69"/>
      <c r="U49" s="69"/>
      <c r="V49" s="69"/>
      <c r="W49" s="69"/>
      <c r="X49" s="69"/>
      <c r="Y49" s="69"/>
      <c r="Z49" s="69"/>
      <c r="AA49" s="69"/>
      <c r="AB49" s="69"/>
      <c r="AC49" s="69"/>
      <c r="AD49" s="69"/>
      <c r="AE49" s="69"/>
      <c r="AF49" s="69"/>
      <c r="AG49" s="69"/>
      <c r="AH49" s="69"/>
      <c r="AI49" s="69"/>
    </row>
    <row r="50" spans="1:35">
      <c r="A50" s="69"/>
      <c r="B50" s="69"/>
      <c r="C50" s="69"/>
      <c r="D50" s="69"/>
      <c r="E50" s="69"/>
      <c r="F50" s="74"/>
      <c r="G50" s="75"/>
      <c r="H50" s="637"/>
      <c r="I50" s="637"/>
      <c r="J50" s="637"/>
      <c r="K50" s="638"/>
      <c r="L50" s="638"/>
      <c r="M50" s="638"/>
      <c r="N50" s="638"/>
      <c r="O50" s="638"/>
      <c r="P50" s="69"/>
      <c r="Q50" s="69"/>
      <c r="R50" s="69"/>
      <c r="S50" s="69"/>
      <c r="T50" s="69"/>
      <c r="U50" s="69"/>
      <c r="V50" s="69"/>
      <c r="W50" s="69"/>
      <c r="X50" s="69"/>
      <c r="Y50" s="69"/>
      <c r="Z50" s="69"/>
      <c r="AA50" s="69"/>
      <c r="AB50" s="69"/>
      <c r="AC50" s="69"/>
      <c r="AD50" s="69"/>
      <c r="AE50" s="69"/>
      <c r="AF50" s="69"/>
      <c r="AG50" s="69"/>
      <c r="AH50" s="69"/>
      <c r="AI50" s="69"/>
    </row>
    <row r="51" spans="1:35">
      <c r="A51" s="69"/>
      <c r="B51" s="69"/>
      <c r="C51" s="69"/>
      <c r="D51" s="69"/>
      <c r="E51" s="69"/>
      <c r="F51" s="69"/>
      <c r="G51" s="69"/>
      <c r="H51" s="637"/>
      <c r="I51" s="637"/>
      <c r="J51" s="637"/>
      <c r="K51" s="638"/>
      <c r="L51" s="638"/>
      <c r="M51" s="638"/>
      <c r="N51" s="638"/>
      <c r="O51" s="638"/>
      <c r="P51" s="69"/>
      <c r="Q51" s="69"/>
      <c r="R51" s="69"/>
      <c r="S51" s="69"/>
      <c r="T51" s="69"/>
      <c r="U51" s="69"/>
      <c r="V51" s="69"/>
      <c r="W51" s="69"/>
      <c r="X51" s="69"/>
      <c r="Y51" s="69"/>
      <c r="Z51" s="69"/>
      <c r="AA51" s="69"/>
      <c r="AB51" s="69"/>
      <c r="AC51" s="69"/>
      <c r="AD51" s="69"/>
      <c r="AE51" s="69"/>
      <c r="AF51" s="69"/>
      <c r="AG51" s="69"/>
      <c r="AH51" s="69"/>
      <c r="AI51" s="69"/>
    </row>
    <row r="52" spans="1:35">
      <c r="A52" s="69"/>
      <c r="B52" s="69"/>
      <c r="C52" s="69"/>
      <c r="D52" s="69"/>
      <c r="E52" s="69"/>
      <c r="F52" s="69"/>
      <c r="G52" s="69"/>
      <c r="H52" s="637"/>
      <c r="I52" s="637"/>
      <c r="J52" s="637"/>
      <c r="K52" s="638"/>
      <c r="L52" s="638"/>
      <c r="M52" s="638"/>
      <c r="N52" s="638"/>
      <c r="O52" s="638"/>
      <c r="P52" s="69"/>
      <c r="Q52" s="69"/>
      <c r="R52" s="69"/>
      <c r="S52" s="69"/>
      <c r="T52" s="69"/>
      <c r="U52" s="69"/>
      <c r="V52" s="69"/>
      <c r="W52" s="69"/>
      <c r="X52" s="69"/>
      <c r="Y52" s="69"/>
      <c r="Z52" s="69"/>
      <c r="AA52" s="69"/>
      <c r="AB52" s="69"/>
      <c r="AC52" s="69"/>
      <c r="AD52" s="69"/>
      <c r="AE52" s="69"/>
      <c r="AF52" s="69"/>
      <c r="AG52" s="69"/>
      <c r="AH52" s="69"/>
      <c r="AI52" s="69"/>
    </row>
    <row r="53" spans="1:35">
      <c r="A53" s="69"/>
      <c r="B53" s="69"/>
      <c r="C53" s="69"/>
      <c r="D53" s="69"/>
      <c r="E53" s="69"/>
      <c r="F53" s="69"/>
      <c r="G53" s="69"/>
      <c r="H53" s="637"/>
      <c r="I53" s="637"/>
      <c r="J53" s="637"/>
      <c r="K53" s="638"/>
      <c r="L53" s="638"/>
      <c r="M53" s="638"/>
      <c r="N53" s="638"/>
      <c r="O53" s="638"/>
      <c r="P53" s="69"/>
      <c r="Q53" s="69"/>
      <c r="R53" s="69"/>
      <c r="S53" s="69"/>
      <c r="T53" s="69"/>
      <c r="U53" s="69"/>
      <c r="V53" s="69"/>
      <c r="W53" s="69"/>
      <c r="X53" s="69"/>
      <c r="Y53" s="69"/>
      <c r="Z53" s="69"/>
      <c r="AA53" s="69"/>
      <c r="AB53" s="69"/>
      <c r="AC53" s="69"/>
      <c r="AD53" s="69"/>
      <c r="AE53" s="69"/>
      <c r="AF53" s="69"/>
      <c r="AG53" s="69"/>
      <c r="AH53" s="69"/>
      <c r="AI53" s="69"/>
    </row>
    <row r="54" spans="1:35">
      <c r="A54" s="69"/>
      <c r="B54" s="69"/>
      <c r="C54" s="69"/>
      <c r="D54" s="69"/>
      <c r="E54" s="69"/>
      <c r="F54" s="69"/>
      <c r="G54" s="69"/>
      <c r="H54" s="637"/>
      <c r="I54" s="637"/>
      <c r="J54" s="637"/>
      <c r="K54" s="638"/>
      <c r="L54" s="638"/>
      <c r="M54" s="638"/>
      <c r="N54" s="638"/>
      <c r="O54" s="638"/>
      <c r="P54" s="69"/>
      <c r="Q54" s="69"/>
      <c r="R54" s="69"/>
      <c r="S54" s="69"/>
      <c r="T54" s="69"/>
      <c r="U54" s="69"/>
      <c r="V54" s="69"/>
      <c r="W54" s="69"/>
      <c r="X54" s="69"/>
      <c r="Y54" s="69"/>
      <c r="Z54" s="69"/>
      <c r="AA54" s="69"/>
      <c r="AB54" s="69"/>
      <c r="AC54" s="69"/>
      <c r="AD54" s="69"/>
      <c r="AE54" s="69"/>
      <c r="AF54" s="69"/>
      <c r="AG54" s="69"/>
      <c r="AH54" s="69"/>
      <c r="AI54" s="69"/>
    </row>
    <row r="55" spans="1:35">
      <c r="A55" s="69"/>
      <c r="B55" s="69"/>
      <c r="C55" s="69"/>
      <c r="D55" s="69"/>
      <c r="E55" s="69"/>
      <c r="F55" s="69"/>
      <c r="G55" s="69"/>
      <c r="H55" s="640"/>
      <c r="I55" s="640"/>
      <c r="J55" s="640"/>
      <c r="K55" s="641"/>
      <c r="L55" s="641"/>
      <c r="M55" s="641"/>
      <c r="N55" s="641"/>
      <c r="O55" s="641"/>
      <c r="P55" s="69"/>
      <c r="Q55" s="69"/>
      <c r="R55" s="69"/>
      <c r="S55" s="69"/>
      <c r="T55" s="69"/>
      <c r="U55" s="69"/>
      <c r="V55" s="69"/>
      <c r="W55" s="69"/>
      <c r="X55" s="69"/>
      <c r="Y55" s="69"/>
      <c r="Z55" s="69"/>
      <c r="AA55" s="69"/>
      <c r="AB55" s="69"/>
      <c r="AC55" s="69"/>
      <c r="AD55" s="69"/>
      <c r="AE55" s="69"/>
      <c r="AF55" s="69"/>
      <c r="AG55" s="69"/>
      <c r="AH55" s="69"/>
      <c r="AI55" s="69"/>
    </row>
    <row r="56" spans="1:35">
      <c r="A56" s="69"/>
      <c r="B56" s="69"/>
      <c r="C56" s="69"/>
      <c r="D56" s="69"/>
      <c r="E56" s="69"/>
      <c r="F56" s="69"/>
      <c r="G56" s="69"/>
      <c r="H56" s="69"/>
      <c r="I56" s="69"/>
      <c r="J56" s="69"/>
      <c r="K56" s="69"/>
      <c r="L56" s="69"/>
      <c r="M56" s="69"/>
      <c r="N56" s="69"/>
      <c r="O56" s="69"/>
      <c r="P56" s="69"/>
      <c r="Q56" s="69"/>
      <c r="R56" s="69"/>
      <c r="S56" s="69"/>
      <c r="T56" s="69"/>
      <c r="U56" s="69"/>
      <c r="V56" s="69"/>
      <c r="W56" s="69"/>
      <c r="X56" s="69"/>
      <c r="Y56" s="69"/>
      <c r="Z56" s="69"/>
      <c r="AA56" s="69"/>
      <c r="AB56" s="69"/>
      <c r="AC56" s="69"/>
      <c r="AD56" s="69"/>
      <c r="AE56" s="69"/>
      <c r="AF56" s="69"/>
      <c r="AG56" s="69"/>
      <c r="AH56" s="69"/>
      <c r="AI56" s="69"/>
    </row>
    <row r="57" spans="1:35">
      <c r="A57" s="69"/>
      <c r="B57" s="69"/>
      <c r="C57" s="69"/>
      <c r="D57" s="69"/>
      <c r="E57" s="69"/>
      <c r="F57" s="69"/>
      <c r="G57" s="69"/>
      <c r="H57" s="69"/>
      <c r="I57" s="69"/>
      <c r="J57" s="69"/>
      <c r="K57" s="69"/>
      <c r="L57" s="69"/>
      <c r="M57" s="69"/>
      <c r="N57" s="69"/>
      <c r="O57" s="69"/>
      <c r="P57" s="69"/>
      <c r="Q57" s="69"/>
      <c r="R57" s="69"/>
      <c r="S57" s="69"/>
      <c r="T57" s="69"/>
      <c r="U57" s="69"/>
      <c r="V57" s="69"/>
      <c r="W57" s="69"/>
      <c r="X57" s="69"/>
      <c r="Y57" s="69"/>
      <c r="Z57" s="69"/>
      <c r="AA57" s="69"/>
      <c r="AB57" s="69"/>
      <c r="AC57" s="69"/>
      <c r="AD57" s="69"/>
      <c r="AE57" s="69"/>
      <c r="AF57" s="69"/>
      <c r="AG57" s="69"/>
      <c r="AH57" s="69"/>
      <c r="AI57" s="69"/>
    </row>
    <row r="58" spans="1:35">
      <c r="A58" s="69"/>
      <c r="B58" s="69"/>
      <c r="C58" s="69"/>
      <c r="D58" s="69"/>
      <c r="E58" s="69"/>
      <c r="F58" s="69"/>
      <c r="G58" s="69"/>
      <c r="H58" s="69"/>
      <c r="I58" s="69"/>
      <c r="J58" s="69"/>
      <c r="K58" s="69"/>
      <c r="L58" s="69"/>
      <c r="M58" s="69"/>
      <c r="N58" s="69"/>
      <c r="O58" s="69"/>
      <c r="P58" s="69"/>
      <c r="Q58" s="69"/>
      <c r="R58" s="69"/>
      <c r="S58" s="69"/>
      <c r="T58" s="69"/>
      <c r="U58" s="69"/>
      <c r="V58" s="69"/>
      <c r="W58" s="69"/>
      <c r="X58" s="69"/>
      <c r="Y58" s="69"/>
      <c r="Z58" s="69"/>
      <c r="AA58" s="69"/>
      <c r="AB58" s="69"/>
      <c r="AC58" s="69"/>
      <c r="AD58" s="69"/>
      <c r="AE58" s="69"/>
      <c r="AF58" s="69"/>
      <c r="AG58" s="69"/>
      <c r="AH58" s="69"/>
      <c r="AI58" s="69"/>
    </row>
    <row r="59" spans="1:35">
      <c r="A59" s="69"/>
      <c r="B59" s="69"/>
      <c r="C59" s="69"/>
      <c r="D59" s="69"/>
      <c r="E59" s="69"/>
      <c r="F59" s="69"/>
      <c r="G59" s="69"/>
      <c r="H59" s="69"/>
      <c r="I59" s="69"/>
      <c r="J59" s="69"/>
      <c r="K59" s="69"/>
      <c r="L59" s="69"/>
      <c r="M59" s="69"/>
      <c r="N59" s="69"/>
      <c r="O59" s="69"/>
      <c r="P59" s="69"/>
      <c r="Q59" s="69"/>
      <c r="R59" s="69"/>
      <c r="S59" s="69"/>
      <c r="T59" s="69"/>
      <c r="U59" s="69"/>
      <c r="V59" s="69"/>
      <c r="W59" s="69"/>
      <c r="X59" s="69"/>
      <c r="Y59" s="69"/>
      <c r="Z59" s="69"/>
      <c r="AA59" s="69"/>
      <c r="AB59" s="69"/>
      <c r="AC59" s="69"/>
      <c r="AD59" s="69"/>
      <c r="AE59" s="69"/>
      <c r="AF59" s="69"/>
      <c r="AG59" s="69"/>
      <c r="AH59" s="69"/>
      <c r="AI59" s="69"/>
    </row>
    <row r="60" spans="1:35">
      <c r="A60" s="69"/>
      <c r="B60" s="69"/>
      <c r="C60" s="69"/>
      <c r="D60" s="69"/>
      <c r="E60" s="69"/>
      <c r="F60" s="69"/>
      <c r="G60" s="69"/>
      <c r="H60" s="69"/>
      <c r="I60" s="69"/>
      <c r="J60" s="69"/>
      <c r="K60" s="69"/>
      <c r="L60" s="69"/>
      <c r="M60" s="69"/>
      <c r="N60" s="69"/>
      <c r="O60" s="69"/>
      <c r="P60" s="69"/>
      <c r="Q60" s="69"/>
      <c r="R60" s="69"/>
      <c r="S60" s="69"/>
      <c r="T60" s="69"/>
      <c r="U60" s="69"/>
      <c r="V60" s="69"/>
      <c r="W60" s="69"/>
      <c r="X60" s="69"/>
      <c r="Y60" s="69"/>
      <c r="Z60" s="69"/>
      <c r="AA60" s="69"/>
      <c r="AB60" s="69"/>
      <c r="AC60" s="69"/>
      <c r="AD60" s="69"/>
      <c r="AE60" s="69"/>
      <c r="AF60" s="69"/>
      <c r="AG60" s="69"/>
      <c r="AH60" s="69"/>
      <c r="AI60" s="69"/>
    </row>
    <row r="61" spans="1:35">
      <c r="A61" s="69"/>
      <c r="B61" s="69"/>
      <c r="C61" s="69"/>
      <c r="D61" s="69"/>
      <c r="E61" s="69"/>
      <c r="F61" s="69"/>
      <c r="G61" s="69"/>
      <c r="H61" s="69"/>
      <c r="I61" s="69"/>
      <c r="J61" s="69"/>
      <c r="K61" s="69"/>
      <c r="L61" s="69"/>
      <c r="M61" s="69"/>
      <c r="N61" s="69"/>
      <c r="O61" s="69"/>
      <c r="P61" s="69"/>
      <c r="Q61" s="69"/>
      <c r="R61" s="69"/>
      <c r="S61" s="69"/>
      <c r="T61" s="69"/>
      <c r="U61" s="69"/>
      <c r="V61" s="69"/>
      <c r="W61" s="69"/>
      <c r="X61" s="69"/>
      <c r="Y61" s="69"/>
      <c r="Z61" s="69"/>
      <c r="AA61" s="69"/>
      <c r="AB61" s="69"/>
      <c r="AC61" s="69"/>
      <c r="AD61" s="69"/>
      <c r="AE61" s="69"/>
      <c r="AF61" s="69"/>
      <c r="AG61" s="69"/>
      <c r="AH61" s="69"/>
      <c r="AI61" s="69"/>
    </row>
    <row r="62" spans="1:35">
      <c r="A62" s="69"/>
      <c r="B62" s="69"/>
      <c r="C62" s="69"/>
      <c r="D62" s="69"/>
      <c r="E62" s="69"/>
      <c r="F62" s="69"/>
      <c r="G62" s="69"/>
      <c r="H62" s="69"/>
      <c r="I62" s="69"/>
      <c r="J62" s="69"/>
      <c r="K62" s="69"/>
      <c r="L62" s="69"/>
      <c r="M62" s="69"/>
      <c r="N62" s="69"/>
      <c r="O62" s="69"/>
      <c r="P62" s="69"/>
      <c r="Q62" s="69"/>
      <c r="R62" s="69"/>
      <c r="S62" s="69"/>
      <c r="T62" s="69"/>
      <c r="U62" s="69"/>
      <c r="V62" s="69"/>
      <c r="W62" s="69"/>
      <c r="X62" s="69"/>
      <c r="Y62" s="69"/>
      <c r="Z62" s="69"/>
      <c r="AA62" s="69"/>
      <c r="AB62" s="69"/>
      <c r="AC62" s="69"/>
      <c r="AD62" s="69"/>
      <c r="AE62" s="69"/>
      <c r="AF62" s="69"/>
      <c r="AG62" s="69"/>
      <c r="AH62" s="69"/>
      <c r="AI62" s="69"/>
    </row>
    <row r="63" spans="1:35">
      <c r="A63" s="69"/>
      <c r="B63" s="69"/>
      <c r="C63" s="69"/>
      <c r="D63" s="69"/>
      <c r="E63" s="69"/>
      <c r="F63" s="69"/>
      <c r="G63" s="69"/>
      <c r="H63" s="69"/>
      <c r="I63" s="69"/>
      <c r="J63" s="69"/>
      <c r="K63" s="69"/>
      <c r="L63" s="69"/>
      <c r="M63" s="69"/>
      <c r="N63" s="69"/>
      <c r="O63" s="69"/>
      <c r="P63" s="69"/>
      <c r="Q63" s="69"/>
      <c r="R63" s="69"/>
      <c r="S63" s="69"/>
      <c r="T63" s="69"/>
      <c r="U63" s="69"/>
      <c r="V63" s="69"/>
      <c r="W63" s="69"/>
      <c r="X63" s="69"/>
      <c r="Y63" s="69"/>
      <c r="Z63" s="69"/>
      <c r="AA63" s="69"/>
      <c r="AB63" s="69"/>
      <c r="AC63" s="69"/>
      <c r="AD63" s="69"/>
      <c r="AE63" s="69"/>
      <c r="AF63" s="69"/>
      <c r="AG63" s="69"/>
      <c r="AH63" s="69"/>
      <c r="AI63" s="69"/>
    </row>
    <row r="64" spans="1:35">
      <c r="A64" s="69"/>
      <c r="B64" s="69"/>
      <c r="C64" s="69"/>
      <c r="D64" s="69"/>
      <c r="E64" s="69"/>
      <c r="F64" s="69"/>
      <c r="G64" s="69"/>
      <c r="H64" s="69"/>
      <c r="I64" s="69"/>
      <c r="J64" s="69"/>
      <c r="K64" s="69"/>
      <c r="L64" s="69"/>
      <c r="M64" s="69"/>
      <c r="N64" s="69"/>
      <c r="O64" s="69"/>
      <c r="P64" s="69"/>
      <c r="Q64" s="69"/>
      <c r="R64" s="69"/>
      <c r="S64" s="69"/>
      <c r="T64" s="69"/>
      <c r="U64" s="69"/>
      <c r="V64" s="69"/>
      <c r="W64" s="69"/>
      <c r="X64" s="69"/>
      <c r="Y64" s="69"/>
      <c r="Z64" s="69"/>
      <c r="AA64" s="69"/>
      <c r="AB64" s="69"/>
      <c r="AC64" s="69"/>
      <c r="AD64" s="69"/>
      <c r="AE64" s="69"/>
      <c r="AF64" s="69"/>
      <c r="AG64" s="69"/>
      <c r="AH64" s="69"/>
      <c r="AI64" s="69"/>
    </row>
    <row r="65" spans="1:35">
      <c r="A65" s="69"/>
      <c r="B65" s="69"/>
      <c r="C65" s="69"/>
      <c r="D65" s="69"/>
      <c r="E65" s="69"/>
      <c r="F65" s="69"/>
      <c r="G65" s="69"/>
      <c r="H65" s="69"/>
      <c r="I65" s="69"/>
      <c r="J65" s="69"/>
      <c r="K65" s="69"/>
      <c r="L65" s="69"/>
      <c r="M65" s="69"/>
      <c r="N65" s="69"/>
      <c r="O65" s="69"/>
      <c r="P65" s="69"/>
      <c r="Q65" s="69"/>
      <c r="R65" s="69"/>
      <c r="S65" s="69"/>
      <c r="T65" s="69"/>
      <c r="U65" s="69"/>
      <c r="V65" s="69"/>
      <c r="W65" s="69"/>
      <c r="X65" s="69"/>
      <c r="Y65" s="69"/>
      <c r="Z65" s="69"/>
      <c r="AA65" s="69"/>
      <c r="AB65" s="69"/>
      <c r="AC65" s="69"/>
      <c r="AD65" s="69"/>
      <c r="AE65" s="69"/>
      <c r="AF65" s="69"/>
      <c r="AG65" s="69"/>
      <c r="AH65" s="69"/>
      <c r="AI65" s="69"/>
    </row>
    <row r="66" spans="1:35">
      <c r="A66" s="69"/>
      <c r="B66" s="69"/>
      <c r="C66" s="69"/>
      <c r="D66" s="69"/>
      <c r="E66" s="69"/>
      <c r="F66" s="69"/>
      <c r="G66" s="69"/>
      <c r="H66" s="69"/>
      <c r="I66" s="69"/>
      <c r="J66" s="69"/>
      <c r="K66" s="69"/>
      <c r="L66" s="69"/>
      <c r="M66" s="69"/>
      <c r="N66" s="69"/>
      <c r="O66" s="69"/>
      <c r="P66" s="69"/>
      <c r="Q66" s="69"/>
      <c r="R66" s="69"/>
      <c r="S66" s="69"/>
      <c r="T66" s="69"/>
      <c r="U66" s="69"/>
      <c r="V66" s="69"/>
      <c r="W66" s="69"/>
      <c r="X66" s="69"/>
      <c r="Y66" s="69"/>
      <c r="Z66" s="69"/>
      <c r="AA66" s="69"/>
      <c r="AB66" s="69"/>
      <c r="AC66" s="69"/>
      <c r="AD66" s="69"/>
      <c r="AE66" s="69"/>
      <c r="AF66" s="69"/>
      <c r="AG66" s="69"/>
      <c r="AH66" s="69"/>
      <c r="AI66" s="69"/>
    </row>
    <row r="67" spans="1:35">
      <c r="A67" s="69"/>
      <c r="B67" s="69"/>
      <c r="C67" s="69"/>
      <c r="D67" s="69"/>
      <c r="E67" s="69"/>
      <c r="F67" s="69"/>
      <c r="G67" s="69"/>
      <c r="H67" s="69"/>
      <c r="I67" s="69"/>
      <c r="J67" s="69"/>
      <c r="K67" s="69"/>
      <c r="L67" s="69"/>
      <c r="M67" s="69"/>
      <c r="N67" s="69"/>
      <c r="O67" s="69"/>
      <c r="P67" s="69"/>
      <c r="Q67" s="69"/>
      <c r="R67" s="69"/>
      <c r="S67" s="69"/>
      <c r="T67" s="69"/>
      <c r="U67" s="69"/>
      <c r="V67" s="69"/>
      <c r="W67" s="69"/>
      <c r="X67" s="69"/>
      <c r="Y67" s="69"/>
      <c r="Z67" s="69"/>
      <c r="AA67" s="69"/>
      <c r="AB67" s="69"/>
      <c r="AC67" s="69"/>
      <c r="AD67" s="69"/>
      <c r="AE67" s="69"/>
      <c r="AF67" s="69"/>
      <c r="AG67" s="69"/>
      <c r="AH67" s="69"/>
      <c r="AI67" s="69"/>
    </row>
    <row r="68" spans="1:35">
      <c r="A68" s="69"/>
      <c r="B68" s="69"/>
      <c r="C68" s="69"/>
      <c r="D68" s="69"/>
      <c r="E68" s="69"/>
      <c r="F68" s="69"/>
      <c r="G68" s="69"/>
      <c r="H68" s="69"/>
      <c r="I68" s="69"/>
      <c r="J68" s="69"/>
      <c r="K68" s="69"/>
      <c r="L68" s="69"/>
      <c r="M68" s="69"/>
      <c r="N68" s="69"/>
      <c r="O68" s="69"/>
      <c r="P68" s="69"/>
      <c r="Q68" s="69"/>
      <c r="R68" s="69"/>
      <c r="S68" s="69"/>
      <c r="T68" s="69"/>
      <c r="U68" s="69"/>
      <c r="V68" s="69"/>
      <c r="W68" s="69"/>
      <c r="X68" s="69"/>
      <c r="Y68" s="69"/>
      <c r="Z68" s="69"/>
      <c r="AA68" s="69"/>
      <c r="AB68" s="69"/>
      <c r="AC68" s="69"/>
      <c r="AD68" s="69"/>
      <c r="AE68" s="69"/>
      <c r="AF68" s="69"/>
      <c r="AG68" s="69"/>
      <c r="AH68" s="69"/>
      <c r="AI68" s="69"/>
    </row>
    <row r="69" spans="1:35">
      <c r="A69" s="69"/>
      <c r="B69" s="69"/>
      <c r="C69" s="69"/>
      <c r="D69" s="69"/>
      <c r="E69" s="69"/>
      <c r="F69" s="69"/>
      <c r="G69" s="69"/>
      <c r="H69" s="69"/>
      <c r="I69" s="69"/>
      <c r="J69" s="69"/>
      <c r="K69" s="69"/>
      <c r="L69" s="69"/>
      <c r="M69" s="69"/>
      <c r="N69" s="69"/>
      <c r="O69" s="69"/>
      <c r="P69" s="69"/>
      <c r="Q69" s="69"/>
      <c r="R69" s="69"/>
      <c r="S69" s="69"/>
      <c r="T69" s="69"/>
      <c r="U69" s="69"/>
      <c r="V69" s="69"/>
      <c r="W69" s="69"/>
      <c r="X69" s="69"/>
      <c r="Y69" s="69"/>
      <c r="Z69" s="69"/>
      <c r="AA69" s="69"/>
      <c r="AB69" s="69"/>
      <c r="AC69" s="69"/>
      <c r="AD69" s="69"/>
      <c r="AE69" s="69"/>
      <c r="AF69" s="69"/>
      <c r="AG69" s="69"/>
      <c r="AH69" s="69"/>
      <c r="AI69" s="69"/>
    </row>
    <row r="70" spans="1:35">
      <c r="A70" s="69"/>
      <c r="B70" s="69"/>
      <c r="C70" s="69"/>
      <c r="D70" s="69"/>
      <c r="E70" s="69"/>
      <c r="F70" s="69"/>
      <c r="G70" s="69"/>
      <c r="H70" s="69"/>
      <c r="I70" s="69"/>
      <c r="J70" s="69"/>
      <c r="K70" s="69"/>
      <c r="L70" s="69"/>
      <c r="M70" s="69"/>
      <c r="N70" s="69"/>
      <c r="O70" s="69"/>
      <c r="P70" s="69"/>
      <c r="Q70" s="69"/>
      <c r="R70" s="69"/>
      <c r="S70" s="69"/>
      <c r="T70" s="69"/>
      <c r="U70" s="69"/>
      <c r="V70" s="69"/>
      <c r="W70" s="69"/>
      <c r="X70" s="69"/>
      <c r="Y70" s="69"/>
      <c r="Z70" s="69"/>
      <c r="AA70" s="69"/>
      <c r="AB70" s="69"/>
      <c r="AC70" s="69"/>
      <c r="AD70" s="69"/>
      <c r="AE70" s="69"/>
      <c r="AF70" s="69"/>
      <c r="AG70" s="69"/>
      <c r="AH70" s="69"/>
      <c r="AI70" s="69"/>
    </row>
    <row r="71" spans="1:35">
      <c r="A71" s="69"/>
      <c r="B71" s="69"/>
      <c r="C71" s="69"/>
      <c r="D71" s="69"/>
      <c r="E71" s="69"/>
      <c r="F71" s="69"/>
      <c r="G71" s="69"/>
      <c r="H71" s="69"/>
      <c r="I71" s="69"/>
      <c r="J71" s="69"/>
      <c r="K71" s="69"/>
      <c r="L71" s="69"/>
      <c r="M71" s="69"/>
      <c r="N71" s="69"/>
      <c r="O71" s="69"/>
      <c r="P71" s="69"/>
      <c r="Q71" s="69"/>
      <c r="R71" s="69"/>
      <c r="S71" s="69"/>
      <c r="T71" s="69"/>
      <c r="U71" s="69"/>
      <c r="V71" s="69"/>
      <c r="W71" s="69"/>
      <c r="X71" s="69"/>
      <c r="Y71" s="69"/>
      <c r="Z71" s="69"/>
      <c r="AA71" s="69"/>
      <c r="AB71" s="69"/>
      <c r="AC71" s="69"/>
      <c r="AD71" s="69"/>
      <c r="AE71" s="69"/>
      <c r="AF71" s="69"/>
      <c r="AG71" s="69"/>
      <c r="AH71" s="69"/>
      <c r="AI71" s="69"/>
    </row>
    <row r="72" spans="1:35">
      <c r="A72" s="69"/>
      <c r="B72" s="69"/>
      <c r="C72" s="69"/>
      <c r="D72" s="69"/>
      <c r="E72" s="69"/>
      <c r="F72" s="69"/>
      <c r="G72" s="69"/>
      <c r="H72" s="69"/>
      <c r="I72" s="69"/>
      <c r="J72" s="69"/>
      <c r="K72" s="69"/>
      <c r="L72" s="69"/>
      <c r="M72" s="69"/>
      <c r="N72" s="69"/>
      <c r="O72" s="69"/>
      <c r="P72" s="69"/>
      <c r="Q72" s="69"/>
      <c r="R72" s="69"/>
      <c r="S72" s="69"/>
      <c r="T72" s="69"/>
      <c r="U72" s="69"/>
      <c r="V72" s="69"/>
      <c r="W72" s="69"/>
      <c r="X72" s="69"/>
      <c r="Y72" s="69"/>
      <c r="Z72" s="69"/>
      <c r="AA72" s="69"/>
      <c r="AB72" s="69"/>
      <c r="AC72" s="69"/>
      <c r="AD72" s="69"/>
      <c r="AE72" s="69"/>
      <c r="AF72" s="69"/>
      <c r="AG72" s="69"/>
      <c r="AH72" s="69"/>
      <c r="AI72" s="69"/>
    </row>
    <row r="73" spans="1:35">
      <c r="A73" s="69"/>
      <c r="B73" s="69"/>
      <c r="C73" s="69"/>
      <c r="D73" s="69"/>
      <c r="E73" s="69"/>
      <c r="F73" s="69"/>
      <c r="G73" s="69"/>
      <c r="H73" s="69"/>
      <c r="I73" s="69"/>
      <c r="J73" s="69"/>
      <c r="K73" s="69"/>
      <c r="L73" s="69"/>
      <c r="M73" s="69"/>
      <c r="N73" s="69"/>
      <c r="O73" s="69"/>
      <c r="P73" s="69"/>
      <c r="Q73" s="69"/>
      <c r="R73" s="69"/>
      <c r="S73" s="69"/>
      <c r="T73" s="69"/>
      <c r="U73" s="69"/>
      <c r="V73" s="69"/>
      <c r="W73" s="69"/>
      <c r="X73" s="69"/>
      <c r="Y73" s="69"/>
      <c r="Z73" s="69"/>
      <c r="AA73" s="69"/>
      <c r="AB73" s="69"/>
      <c r="AC73" s="69"/>
      <c r="AD73" s="69"/>
      <c r="AE73" s="69"/>
      <c r="AF73" s="69"/>
      <c r="AG73" s="69"/>
      <c r="AH73" s="69"/>
      <c r="AI73" s="69"/>
    </row>
    <row r="74" spans="1:35">
      <c r="A74" s="69"/>
      <c r="B74" s="69"/>
      <c r="C74" s="69"/>
      <c r="D74" s="69"/>
      <c r="E74" s="69"/>
      <c r="F74" s="69"/>
      <c r="G74" s="69"/>
      <c r="H74" s="69"/>
      <c r="I74" s="69"/>
      <c r="J74" s="69"/>
      <c r="K74" s="69"/>
      <c r="L74" s="69"/>
      <c r="M74" s="69"/>
      <c r="N74" s="69"/>
      <c r="O74" s="69"/>
      <c r="P74" s="69"/>
      <c r="Q74" s="69"/>
      <c r="R74" s="69"/>
      <c r="S74" s="69"/>
      <c r="T74" s="69"/>
      <c r="U74" s="69"/>
      <c r="V74" s="69"/>
      <c r="W74" s="69"/>
      <c r="X74" s="69"/>
      <c r="Y74" s="69"/>
      <c r="Z74" s="69"/>
      <c r="AA74" s="69"/>
      <c r="AB74" s="69"/>
      <c r="AC74" s="69"/>
      <c r="AD74" s="69"/>
      <c r="AE74" s="69"/>
      <c r="AF74" s="69"/>
      <c r="AG74" s="69"/>
      <c r="AH74" s="69"/>
      <c r="AI74" s="69"/>
    </row>
    <row r="75" spans="1:35">
      <c r="A75" s="69"/>
      <c r="B75" s="69"/>
      <c r="C75" s="69"/>
      <c r="D75" s="69"/>
      <c r="E75" s="69"/>
      <c r="F75" s="69"/>
      <c r="G75" s="69"/>
      <c r="H75" s="69"/>
      <c r="I75" s="69"/>
      <c r="J75" s="69"/>
      <c r="K75" s="69"/>
      <c r="L75" s="69"/>
      <c r="M75" s="69"/>
      <c r="N75" s="69"/>
      <c r="O75" s="69"/>
      <c r="P75" s="69"/>
      <c r="Q75" s="69"/>
      <c r="R75" s="69"/>
      <c r="S75" s="69"/>
      <c r="T75" s="69"/>
      <c r="U75" s="69"/>
      <c r="V75" s="69"/>
      <c r="W75" s="69"/>
      <c r="X75" s="69"/>
      <c r="Y75" s="69"/>
      <c r="Z75" s="69"/>
      <c r="AA75" s="69"/>
      <c r="AB75" s="69"/>
      <c r="AC75" s="69"/>
      <c r="AD75" s="69"/>
      <c r="AE75" s="69"/>
      <c r="AF75" s="69"/>
      <c r="AG75" s="69"/>
      <c r="AH75" s="69"/>
      <c r="AI75" s="69"/>
    </row>
    <row r="76" spans="1:35">
      <c r="A76" s="69"/>
      <c r="B76" s="69"/>
      <c r="C76" s="69"/>
      <c r="D76" s="69"/>
      <c r="E76" s="69"/>
      <c r="F76" s="69"/>
      <c r="G76" s="69"/>
      <c r="H76" s="69"/>
      <c r="I76" s="69"/>
      <c r="J76" s="69"/>
      <c r="K76" s="69"/>
      <c r="L76" s="69"/>
      <c r="M76" s="69"/>
      <c r="N76" s="69"/>
      <c r="O76" s="69"/>
      <c r="P76" s="69"/>
      <c r="Q76" s="69"/>
      <c r="R76" s="69"/>
      <c r="S76" s="69"/>
      <c r="T76" s="69"/>
      <c r="U76" s="69"/>
      <c r="V76" s="69"/>
      <c r="W76" s="69"/>
      <c r="X76" s="69"/>
      <c r="Y76" s="69"/>
      <c r="Z76" s="69"/>
      <c r="AA76" s="69"/>
      <c r="AB76" s="69"/>
      <c r="AC76" s="69"/>
      <c r="AD76" s="69"/>
      <c r="AE76" s="69"/>
      <c r="AF76" s="69"/>
      <c r="AG76" s="69"/>
      <c r="AH76" s="69"/>
      <c r="AI76" s="69"/>
    </row>
    <row r="77" spans="1:35">
      <c r="A77" s="69"/>
      <c r="B77" s="69"/>
      <c r="C77" s="69"/>
      <c r="D77" s="69"/>
      <c r="E77" s="69"/>
      <c r="F77" s="69"/>
      <c r="G77" s="69"/>
      <c r="H77" s="69"/>
      <c r="I77" s="69"/>
      <c r="J77" s="69"/>
      <c r="K77" s="69"/>
      <c r="L77" s="69"/>
      <c r="M77" s="69"/>
      <c r="N77" s="69"/>
      <c r="O77" s="69"/>
      <c r="P77" s="69"/>
      <c r="Q77" s="69"/>
      <c r="R77" s="69"/>
      <c r="S77" s="69"/>
      <c r="T77" s="69"/>
      <c r="U77" s="69"/>
      <c r="V77" s="69"/>
      <c r="W77" s="69"/>
      <c r="X77" s="69"/>
      <c r="Y77" s="69"/>
      <c r="Z77" s="69"/>
      <c r="AA77" s="69"/>
      <c r="AB77" s="69"/>
      <c r="AC77" s="69"/>
      <c r="AD77" s="69"/>
      <c r="AE77" s="69"/>
      <c r="AF77" s="69"/>
      <c r="AG77" s="69"/>
      <c r="AH77" s="69"/>
      <c r="AI77" s="69"/>
    </row>
    <row r="78" spans="1:35">
      <c r="A78" s="69"/>
      <c r="B78" s="69"/>
      <c r="C78" s="69"/>
      <c r="D78" s="69"/>
      <c r="E78" s="69"/>
      <c r="F78" s="69"/>
      <c r="G78" s="69"/>
      <c r="H78" s="69"/>
      <c r="I78" s="69"/>
      <c r="J78" s="69"/>
      <c r="K78" s="69"/>
      <c r="L78" s="69"/>
      <c r="M78" s="69"/>
      <c r="N78" s="69"/>
      <c r="O78" s="69"/>
      <c r="P78" s="69"/>
      <c r="Q78" s="69"/>
      <c r="R78" s="69"/>
      <c r="S78" s="69"/>
      <c r="T78" s="69"/>
      <c r="U78" s="69"/>
      <c r="V78" s="69"/>
      <c r="W78" s="69"/>
      <c r="X78" s="69"/>
      <c r="Y78" s="69"/>
      <c r="Z78" s="69"/>
      <c r="AA78" s="69"/>
      <c r="AB78" s="69"/>
      <c r="AC78" s="69"/>
      <c r="AD78" s="69"/>
      <c r="AE78" s="69"/>
      <c r="AF78" s="69"/>
      <c r="AG78" s="69"/>
      <c r="AH78" s="69"/>
      <c r="AI78" s="69"/>
    </row>
    <row r="79" spans="1:35">
      <c r="A79" s="69"/>
      <c r="B79" s="69"/>
      <c r="C79" s="69"/>
      <c r="D79" s="69"/>
      <c r="E79" s="69"/>
      <c r="F79" s="69"/>
      <c r="G79" s="69"/>
      <c r="H79" s="69"/>
      <c r="I79" s="69"/>
      <c r="J79" s="69"/>
      <c r="K79" s="69"/>
      <c r="L79" s="69"/>
      <c r="M79" s="69"/>
      <c r="N79" s="69"/>
      <c r="O79" s="69"/>
      <c r="P79" s="69"/>
      <c r="Q79" s="69"/>
      <c r="R79" s="69"/>
      <c r="S79" s="69"/>
      <c r="T79" s="69"/>
      <c r="U79" s="69"/>
      <c r="V79" s="69"/>
      <c r="W79" s="69"/>
      <c r="X79" s="69"/>
      <c r="Y79" s="69"/>
      <c r="Z79" s="69"/>
      <c r="AA79" s="69"/>
      <c r="AB79" s="69"/>
      <c r="AC79" s="69"/>
      <c r="AD79" s="69"/>
      <c r="AE79" s="69"/>
      <c r="AF79" s="69"/>
      <c r="AG79" s="69"/>
      <c r="AH79" s="69"/>
      <c r="AI79" s="69"/>
    </row>
    <row r="80" spans="1:35">
      <c r="A80" s="69"/>
      <c r="B80" s="69"/>
      <c r="C80" s="69"/>
      <c r="D80" s="69"/>
      <c r="E80" s="69"/>
      <c r="F80" s="69"/>
      <c r="G80" s="69"/>
      <c r="H80" s="69"/>
      <c r="I80" s="69"/>
      <c r="J80" s="69"/>
      <c r="K80" s="69"/>
      <c r="L80" s="69"/>
      <c r="M80" s="69"/>
      <c r="N80" s="69"/>
      <c r="O80" s="69"/>
      <c r="P80" s="69"/>
      <c r="Q80" s="69"/>
      <c r="R80" s="69"/>
      <c r="S80" s="69"/>
      <c r="T80" s="69"/>
      <c r="U80" s="69"/>
      <c r="V80" s="69"/>
      <c r="W80" s="69"/>
      <c r="X80" s="69"/>
      <c r="Y80" s="69"/>
      <c r="Z80" s="69"/>
      <c r="AA80" s="69"/>
      <c r="AB80" s="69"/>
      <c r="AC80" s="69"/>
      <c r="AD80" s="69"/>
      <c r="AE80" s="69"/>
      <c r="AF80" s="69"/>
      <c r="AG80" s="69"/>
      <c r="AH80" s="69"/>
      <c r="AI80" s="69"/>
    </row>
    <row r="81" spans="1:35">
      <c r="A81" s="69"/>
      <c r="B81" s="69"/>
      <c r="C81" s="69"/>
      <c r="D81" s="69"/>
      <c r="E81" s="69"/>
      <c r="F81" s="69"/>
      <c r="G81" s="69"/>
      <c r="H81" s="69"/>
      <c r="I81" s="69"/>
      <c r="J81" s="69"/>
      <c r="K81" s="69"/>
      <c r="L81" s="69"/>
      <c r="M81" s="69"/>
      <c r="N81" s="69"/>
      <c r="O81" s="69"/>
      <c r="P81" s="69"/>
      <c r="Q81" s="69"/>
      <c r="R81" s="69"/>
      <c r="S81" s="69"/>
      <c r="T81" s="69"/>
      <c r="U81" s="69"/>
      <c r="V81" s="69"/>
      <c r="W81" s="69"/>
      <c r="X81" s="69"/>
      <c r="Y81" s="69"/>
      <c r="Z81" s="69"/>
      <c r="AA81" s="69"/>
      <c r="AB81" s="69"/>
      <c r="AC81" s="69"/>
      <c r="AD81" s="69"/>
      <c r="AE81" s="69"/>
      <c r="AF81" s="69"/>
      <c r="AG81" s="69"/>
      <c r="AH81" s="69"/>
      <c r="AI81" s="69"/>
    </row>
    <row r="82" spans="1:35">
      <c r="A82" s="69"/>
      <c r="B82" s="69"/>
      <c r="C82" s="69"/>
      <c r="D82" s="69"/>
      <c r="E82" s="69"/>
      <c r="F82" s="69"/>
      <c r="G82" s="69"/>
      <c r="H82" s="69"/>
      <c r="I82" s="69"/>
      <c r="J82" s="69"/>
      <c r="K82" s="69"/>
      <c r="L82" s="69"/>
      <c r="M82" s="69"/>
      <c r="N82" s="69"/>
      <c r="O82" s="69"/>
      <c r="P82" s="69"/>
      <c r="Q82" s="69"/>
      <c r="R82" s="69"/>
      <c r="S82" s="69"/>
      <c r="T82" s="69"/>
      <c r="U82" s="69"/>
      <c r="V82" s="69"/>
      <c r="W82" s="69"/>
      <c r="X82" s="69"/>
      <c r="Y82" s="69"/>
      <c r="Z82" s="69"/>
      <c r="AA82" s="69"/>
      <c r="AB82" s="69"/>
      <c r="AC82" s="69"/>
      <c r="AD82" s="69"/>
      <c r="AE82" s="69"/>
      <c r="AF82" s="69"/>
      <c r="AG82" s="69"/>
      <c r="AH82" s="69"/>
      <c r="AI82" s="69"/>
    </row>
    <row r="83" spans="1:35">
      <c r="A83" s="69"/>
      <c r="B83" s="69"/>
      <c r="C83" s="69"/>
      <c r="D83" s="69"/>
      <c r="E83" s="69"/>
      <c r="F83" s="69"/>
      <c r="G83" s="69"/>
      <c r="H83" s="69"/>
      <c r="I83" s="69"/>
      <c r="J83" s="69"/>
      <c r="K83" s="69"/>
      <c r="L83" s="69"/>
      <c r="M83" s="69"/>
      <c r="N83" s="69"/>
      <c r="O83" s="69"/>
      <c r="P83" s="69"/>
      <c r="Q83" s="69"/>
      <c r="R83" s="69"/>
      <c r="S83" s="69"/>
      <c r="T83" s="69"/>
      <c r="U83" s="69"/>
      <c r="V83" s="69"/>
      <c r="W83" s="69"/>
      <c r="X83" s="69"/>
      <c r="Y83" s="69"/>
      <c r="Z83" s="69"/>
      <c r="AA83" s="69"/>
      <c r="AB83" s="69"/>
      <c r="AC83" s="69"/>
      <c r="AD83" s="69"/>
      <c r="AE83" s="69"/>
      <c r="AF83" s="69"/>
      <c r="AG83" s="69"/>
      <c r="AH83" s="69"/>
      <c r="AI83" s="69"/>
    </row>
    <row r="84" spans="1:35">
      <c r="A84" s="69"/>
      <c r="B84" s="69"/>
      <c r="C84" s="69"/>
      <c r="D84" s="69"/>
      <c r="E84" s="69"/>
      <c r="F84" s="69"/>
      <c r="G84" s="69"/>
      <c r="H84" s="69"/>
      <c r="I84" s="69"/>
      <c r="J84" s="69"/>
      <c r="K84" s="69"/>
      <c r="L84" s="69"/>
      <c r="M84" s="69"/>
      <c r="N84" s="69"/>
      <c r="O84" s="69"/>
      <c r="P84" s="69"/>
      <c r="Q84" s="69"/>
      <c r="R84" s="69"/>
      <c r="S84" s="69"/>
      <c r="T84" s="69"/>
      <c r="U84" s="69"/>
      <c r="V84" s="69"/>
      <c r="W84" s="69"/>
      <c r="X84" s="69"/>
      <c r="Y84" s="69"/>
      <c r="Z84" s="69"/>
      <c r="AA84" s="69"/>
      <c r="AB84" s="69"/>
      <c r="AC84" s="69"/>
      <c r="AD84" s="69"/>
      <c r="AE84" s="69"/>
      <c r="AF84" s="69"/>
      <c r="AG84" s="69"/>
      <c r="AH84" s="69"/>
      <c r="AI84" s="69"/>
    </row>
    <row r="85" spans="1:35">
      <c r="A85" s="69"/>
      <c r="B85" s="69"/>
      <c r="C85" s="69"/>
      <c r="D85" s="69"/>
      <c r="E85" s="69"/>
      <c r="F85" s="69"/>
      <c r="G85" s="69"/>
      <c r="H85" s="69"/>
      <c r="I85" s="69"/>
      <c r="J85" s="69"/>
      <c r="K85" s="69"/>
      <c r="L85" s="69"/>
      <c r="M85" s="69"/>
      <c r="N85" s="69"/>
      <c r="O85" s="69"/>
      <c r="P85" s="69"/>
      <c r="Q85" s="69"/>
      <c r="R85" s="69"/>
      <c r="S85" s="69"/>
      <c r="T85" s="69"/>
      <c r="U85" s="69"/>
      <c r="V85" s="69"/>
      <c r="W85" s="69"/>
      <c r="X85" s="69"/>
      <c r="Y85" s="69"/>
      <c r="Z85" s="69"/>
      <c r="AA85" s="69"/>
      <c r="AB85" s="69"/>
      <c r="AC85" s="69"/>
      <c r="AD85" s="69"/>
      <c r="AE85" s="69"/>
      <c r="AF85" s="69"/>
      <c r="AG85" s="69"/>
      <c r="AH85" s="69"/>
      <c r="AI85" s="69"/>
    </row>
    <row r="86" spans="1:35">
      <c r="A86" s="69"/>
      <c r="B86" s="69"/>
      <c r="C86" s="69"/>
      <c r="D86" s="69"/>
      <c r="E86" s="69"/>
      <c r="F86" s="69"/>
      <c r="G86" s="69"/>
      <c r="H86" s="69"/>
      <c r="I86" s="69"/>
      <c r="J86" s="69"/>
      <c r="K86" s="69"/>
      <c r="L86" s="69"/>
      <c r="M86" s="69"/>
      <c r="N86" s="69"/>
      <c r="O86" s="69"/>
      <c r="P86" s="69"/>
      <c r="Q86" s="69"/>
      <c r="R86" s="69"/>
      <c r="S86" s="69"/>
      <c r="T86" s="69"/>
      <c r="U86" s="69"/>
      <c r="V86" s="69"/>
      <c r="W86" s="69"/>
      <c r="X86" s="69"/>
      <c r="Y86" s="69"/>
      <c r="Z86" s="69"/>
      <c r="AA86" s="69"/>
      <c r="AB86" s="69"/>
      <c r="AC86" s="69"/>
      <c r="AD86" s="69"/>
      <c r="AE86" s="69"/>
      <c r="AF86" s="69"/>
      <c r="AG86" s="69"/>
      <c r="AH86" s="69"/>
      <c r="AI86" s="69"/>
    </row>
    <row r="87" spans="1:35">
      <c r="A87" s="69"/>
      <c r="B87" s="69"/>
      <c r="C87" s="69"/>
      <c r="D87" s="69"/>
      <c r="E87" s="69"/>
      <c r="F87" s="69"/>
      <c r="G87" s="69"/>
      <c r="H87" s="69"/>
      <c r="I87" s="69"/>
      <c r="J87" s="69"/>
      <c r="K87" s="69"/>
      <c r="L87" s="69"/>
      <c r="M87" s="69"/>
      <c r="N87" s="69"/>
      <c r="O87" s="69"/>
      <c r="P87" s="69"/>
      <c r="Q87" s="69"/>
      <c r="R87" s="69"/>
      <c r="S87" s="69"/>
      <c r="T87" s="69"/>
      <c r="U87" s="69"/>
      <c r="V87" s="69"/>
      <c r="W87" s="69"/>
      <c r="X87" s="69"/>
      <c r="Y87" s="69"/>
      <c r="Z87" s="69"/>
      <c r="AA87" s="69"/>
      <c r="AB87" s="69"/>
      <c r="AC87" s="69"/>
      <c r="AD87" s="69"/>
      <c r="AE87" s="69"/>
      <c r="AF87" s="69"/>
      <c r="AG87" s="69"/>
      <c r="AH87" s="69"/>
      <c r="AI87" s="69"/>
    </row>
    <row r="88" spans="1:35">
      <c r="A88" s="69"/>
      <c r="B88" s="69"/>
      <c r="C88" s="69"/>
      <c r="D88" s="69"/>
      <c r="E88" s="69"/>
      <c r="F88" s="69"/>
      <c r="G88" s="69"/>
      <c r="H88" s="69"/>
      <c r="I88" s="69"/>
      <c r="J88" s="69"/>
      <c r="K88" s="69"/>
      <c r="L88" s="69"/>
      <c r="M88" s="69"/>
      <c r="N88" s="69"/>
      <c r="O88" s="69"/>
      <c r="P88" s="69"/>
      <c r="Q88" s="69"/>
      <c r="R88" s="69"/>
      <c r="S88" s="69"/>
      <c r="T88" s="69"/>
      <c r="U88" s="69"/>
      <c r="V88" s="69"/>
      <c r="W88" s="69"/>
      <c r="X88" s="69"/>
      <c r="Y88" s="69"/>
      <c r="Z88" s="69"/>
      <c r="AA88" s="69"/>
      <c r="AB88" s="69"/>
      <c r="AC88" s="69"/>
      <c r="AD88" s="69"/>
      <c r="AE88" s="69"/>
      <c r="AF88" s="69"/>
      <c r="AG88" s="69"/>
      <c r="AH88" s="69"/>
      <c r="AI88" s="69"/>
    </row>
    <row r="89" spans="1:35">
      <c r="A89" s="69"/>
      <c r="B89" s="69"/>
      <c r="C89" s="69"/>
      <c r="D89" s="69"/>
      <c r="E89" s="69"/>
      <c r="F89" s="69"/>
      <c r="G89" s="69"/>
      <c r="H89" s="69"/>
      <c r="I89" s="69"/>
      <c r="J89" s="69"/>
      <c r="K89" s="69"/>
      <c r="L89" s="69"/>
      <c r="M89" s="69"/>
      <c r="N89" s="69"/>
      <c r="O89" s="69"/>
      <c r="P89" s="69"/>
      <c r="Q89" s="69"/>
      <c r="R89" s="69"/>
      <c r="S89" s="69"/>
      <c r="T89" s="69"/>
      <c r="U89" s="69"/>
      <c r="V89" s="69"/>
      <c r="W89" s="69"/>
      <c r="X89" s="69"/>
      <c r="Y89" s="69"/>
      <c r="Z89" s="69"/>
      <c r="AA89" s="69"/>
      <c r="AB89" s="69"/>
      <c r="AC89" s="69"/>
      <c r="AD89" s="69"/>
      <c r="AE89" s="69"/>
      <c r="AF89" s="69"/>
      <c r="AG89" s="69"/>
      <c r="AH89" s="69"/>
      <c r="AI89" s="69"/>
    </row>
    <row r="90" spans="1:35">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c r="AH90" s="69"/>
      <c r="AI90" s="69"/>
    </row>
    <row r="91" spans="1:35">
      <c r="A91" s="69"/>
      <c r="B91" s="69"/>
      <c r="C91" s="69"/>
      <c r="D91" s="69"/>
      <c r="E91" s="69"/>
      <c r="F91" s="69"/>
      <c r="G91" s="69"/>
      <c r="H91" s="69"/>
      <c r="I91" s="69"/>
      <c r="J91" s="69"/>
      <c r="K91" s="69"/>
      <c r="L91" s="69"/>
      <c r="M91" s="69"/>
      <c r="N91" s="69"/>
      <c r="O91" s="69"/>
      <c r="P91" s="69"/>
      <c r="Q91" s="69"/>
      <c r="R91" s="69"/>
      <c r="S91" s="69"/>
      <c r="T91" s="69"/>
      <c r="U91" s="69"/>
      <c r="V91" s="69"/>
      <c r="W91" s="69"/>
      <c r="X91" s="69"/>
      <c r="Y91" s="69"/>
      <c r="Z91" s="69"/>
      <c r="AA91" s="69"/>
      <c r="AB91" s="69"/>
      <c r="AC91" s="69"/>
      <c r="AD91" s="69"/>
      <c r="AE91" s="69"/>
      <c r="AF91" s="69"/>
      <c r="AG91" s="69"/>
      <c r="AH91" s="69"/>
      <c r="AI91" s="69"/>
    </row>
    <row r="92" spans="1:35">
      <c r="A92" s="69"/>
      <c r="B92" s="69"/>
      <c r="C92" s="69"/>
      <c r="D92" s="69"/>
      <c r="E92" s="69"/>
      <c r="F92" s="69"/>
      <c r="G92" s="69"/>
      <c r="H92" s="69"/>
      <c r="I92" s="69"/>
      <c r="J92" s="69"/>
      <c r="K92" s="69"/>
      <c r="L92" s="69"/>
      <c r="M92" s="69"/>
      <c r="N92" s="69"/>
      <c r="O92" s="69"/>
      <c r="P92" s="69"/>
      <c r="Q92" s="69"/>
      <c r="R92" s="69"/>
      <c r="S92" s="69"/>
      <c r="T92" s="69"/>
      <c r="U92" s="69"/>
      <c r="V92" s="69"/>
      <c r="W92" s="69"/>
      <c r="X92" s="69"/>
      <c r="Y92" s="69"/>
      <c r="Z92" s="69"/>
      <c r="AA92" s="69"/>
      <c r="AB92" s="69"/>
      <c r="AC92" s="69"/>
      <c r="AD92" s="69"/>
      <c r="AE92" s="69"/>
      <c r="AF92" s="69"/>
      <c r="AG92" s="69"/>
      <c r="AH92" s="69"/>
      <c r="AI92" s="69"/>
    </row>
    <row r="93" spans="1:35">
      <c r="A93" s="69"/>
      <c r="B93" s="69"/>
      <c r="C93" s="69"/>
      <c r="D93" s="69"/>
      <c r="E93" s="69"/>
      <c r="F93" s="69"/>
      <c r="G93" s="69"/>
      <c r="H93" s="69"/>
      <c r="I93" s="69"/>
      <c r="J93" s="69"/>
      <c r="K93" s="69"/>
      <c r="L93" s="69"/>
      <c r="M93" s="69"/>
      <c r="N93" s="69"/>
      <c r="O93" s="69"/>
      <c r="P93" s="69"/>
      <c r="Q93" s="69"/>
      <c r="R93" s="69"/>
      <c r="S93" s="69"/>
      <c r="T93" s="69"/>
      <c r="U93" s="69"/>
      <c r="V93" s="69"/>
      <c r="W93" s="69"/>
      <c r="X93" s="69"/>
      <c r="Y93" s="69"/>
      <c r="Z93" s="69"/>
      <c r="AA93" s="69"/>
      <c r="AB93" s="69"/>
      <c r="AC93" s="69"/>
      <c r="AD93" s="69"/>
      <c r="AE93" s="69"/>
      <c r="AF93" s="69"/>
      <c r="AG93" s="69"/>
      <c r="AH93" s="69"/>
      <c r="AI93" s="69"/>
    </row>
    <row r="94" spans="1:35">
      <c r="A94" s="69"/>
      <c r="B94" s="69"/>
      <c r="C94" s="69"/>
      <c r="D94" s="69"/>
      <c r="E94" s="69"/>
      <c r="F94" s="69"/>
      <c r="G94" s="69"/>
      <c r="H94" s="69"/>
      <c r="I94" s="69"/>
      <c r="J94" s="69"/>
      <c r="K94" s="69"/>
      <c r="L94" s="69"/>
      <c r="M94" s="69"/>
      <c r="N94" s="69"/>
      <c r="O94" s="69"/>
      <c r="P94" s="69"/>
      <c r="Q94" s="69"/>
      <c r="R94" s="69"/>
      <c r="S94" s="69"/>
      <c r="T94" s="69"/>
      <c r="U94" s="69"/>
      <c r="V94" s="69"/>
      <c r="W94" s="69"/>
      <c r="X94" s="69"/>
      <c r="Y94" s="69"/>
      <c r="Z94" s="69"/>
      <c r="AA94" s="69"/>
      <c r="AB94" s="69"/>
      <c r="AC94" s="69"/>
      <c r="AD94" s="69"/>
      <c r="AE94" s="69"/>
      <c r="AF94" s="69"/>
      <c r="AG94" s="69"/>
      <c r="AH94" s="69"/>
      <c r="AI94" s="69"/>
    </row>
    <row r="95" spans="1:35">
      <c r="A95" s="69"/>
      <c r="B95" s="69"/>
      <c r="C95" s="69"/>
      <c r="D95" s="69"/>
      <c r="E95" s="69"/>
      <c r="F95" s="69"/>
      <c r="G95" s="69"/>
      <c r="H95" s="69"/>
      <c r="I95" s="69"/>
      <c r="J95" s="69"/>
      <c r="K95" s="69"/>
      <c r="L95" s="69"/>
      <c r="M95" s="69"/>
      <c r="N95" s="69"/>
      <c r="O95" s="69"/>
      <c r="P95" s="69"/>
      <c r="Q95" s="69"/>
      <c r="R95" s="69"/>
      <c r="S95" s="69"/>
      <c r="T95" s="69"/>
      <c r="U95" s="69"/>
      <c r="V95" s="69"/>
      <c r="W95" s="69"/>
      <c r="X95" s="69"/>
      <c r="Y95" s="69"/>
      <c r="Z95" s="69"/>
      <c r="AA95" s="69"/>
      <c r="AB95" s="69"/>
      <c r="AC95" s="69"/>
      <c r="AD95" s="69"/>
      <c r="AE95" s="69"/>
      <c r="AF95" s="69"/>
      <c r="AG95" s="69"/>
      <c r="AH95" s="69"/>
      <c r="AI95" s="69"/>
    </row>
    <row r="96" spans="1:35">
      <c r="A96" s="69"/>
      <c r="B96" s="69"/>
      <c r="C96" s="69"/>
      <c r="D96" s="69"/>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c r="AH96" s="69"/>
      <c r="AI96" s="69"/>
    </row>
    <row r="97" spans="1:35">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c r="AH97" s="69"/>
      <c r="AI97" s="69"/>
    </row>
    <row r="98" spans="1:35">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c r="AH98" s="69"/>
      <c r="AI98" s="69"/>
    </row>
    <row r="99" spans="1:35">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c r="AH99" s="69"/>
      <c r="AI99" s="69"/>
    </row>
    <row r="100" spans="1:35">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c r="AH100" s="69"/>
      <c r="AI100" s="69"/>
    </row>
    <row r="101" spans="1:35">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c r="AH101" s="69"/>
      <c r="AI101" s="69"/>
    </row>
    <row r="102" spans="1:35">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c r="AH102" s="69"/>
      <c r="AI102" s="69"/>
    </row>
    <row r="103" spans="1:35">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c r="AH103" s="69"/>
      <c r="AI103" s="69"/>
    </row>
  </sheetData>
  <sheetProtection formatCells="0" formatColumns="0" formatRows="0" sort="0" autoFilter="0" pivotTables="0"/>
  <mergeCells count="8">
    <mergeCell ref="F30:F37"/>
    <mergeCell ref="H18:K18"/>
    <mergeCell ref="M18:O18"/>
    <mergeCell ref="H9:J9"/>
    <mergeCell ref="H10:J10"/>
    <mergeCell ref="P18:S18"/>
    <mergeCell ref="F18:G19"/>
    <mergeCell ref="F20:F29"/>
  </mergeCells>
  <phoneticPr fontId="2" type="noConversion"/>
  <printOptions horizontalCentered="1" verticalCentered="1"/>
  <pageMargins left="0.74803149606299213" right="0.74803149606299213" top="0.98425196850393704" bottom="0.98425196850393704" header="0.51181102362204722" footer="0.51181102362204722"/>
  <pageSetup paperSize="9" scale="53" orientation="landscape"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sheetPr codeName="Sheet12">
    <pageSetUpPr fitToPage="1"/>
  </sheetPr>
  <dimension ref="A1:DS208"/>
  <sheetViews>
    <sheetView topLeftCell="D7" workbookViewId="0">
      <selection activeCell="D18" sqref="D18:D19"/>
    </sheetView>
  </sheetViews>
  <sheetFormatPr defaultColWidth="9.140625" defaultRowHeight="12.75"/>
  <cols>
    <col min="1" max="1" width="0" style="30" hidden="1" customWidth="1"/>
    <col min="2" max="3" width="9.140625" style="30" hidden="1" customWidth="1"/>
    <col min="4" max="4" width="58.140625" style="30" customWidth="1"/>
    <col min="5" max="15" width="9.7109375" style="30" customWidth="1"/>
    <col min="16" max="17" width="9.7109375" style="96" customWidth="1"/>
    <col min="18" max="24" width="9.7109375" style="30" customWidth="1"/>
    <col min="25"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Q1" s="111"/>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Q2" s="111"/>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110"/>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114"/>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114"/>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114"/>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J7" s="879" t="str">
        <f>IF(MasterSheet!$A$1 = 1, MasterSheet!C5,MasterSheet!B5)</f>
        <v>CRNA GORA</v>
      </c>
      <c r="K7" s="879"/>
      <c r="L7" s="879"/>
      <c r="M7" s="301"/>
      <c r="N7" s="114"/>
      <c r="O7" s="114"/>
      <c r="P7" s="114"/>
      <c r="Q7" s="114"/>
      <c r="R7" s="114"/>
      <c r="S7" s="114"/>
      <c r="T7" s="114"/>
      <c r="U7" s="114"/>
      <c r="V7" s="114"/>
      <c r="W7" s="111"/>
      <c r="X7" s="111"/>
      <c r="Y7" s="111"/>
      <c r="Z7" s="111"/>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I8" s="879" t="str">
        <f>IF(MasterSheet!$A$1 = 1, MasterSheet!C6,MasterSheet!B6)</f>
        <v>MINISTARSTVO FINANSIJA</v>
      </c>
      <c r="J8" s="879"/>
      <c r="K8" s="879"/>
      <c r="L8" s="879"/>
      <c r="M8" s="879"/>
      <c r="N8" s="301"/>
      <c r="O8" s="114"/>
      <c r="P8" s="114"/>
      <c r="Q8" s="114"/>
      <c r="R8" s="114"/>
      <c r="S8" s="114"/>
      <c r="T8" s="114"/>
      <c r="U8" s="114"/>
      <c r="V8" s="114"/>
      <c r="W8" s="111"/>
      <c r="X8" s="111"/>
      <c r="Y8" s="111"/>
      <c r="Z8" s="11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114"/>
      <c r="R9" s="114"/>
      <c r="S9" s="114"/>
      <c r="T9" s="114"/>
      <c r="U9" s="114"/>
      <c r="V9" s="114"/>
      <c r="W9" s="111"/>
      <c r="X9" s="111"/>
      <c r="Y9" s="111"/>
      <c r="Z9" s="11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114"/>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114"/>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114"/>
      <c r="R12" s="114"/>
      <c r="S12" s="114"/>
      <c r="T12" s="114"/>
      <c r="U12" s="114"/>
      <c r="V12" s="114"/>
      <c r="W12" s="111"/>
      <c r="X12" s="111"/>
      <c r="Y12" s="111"/>
      <c r="Z12" s="111"/>
      <c r="AA12" s="111"/>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14"/>
      <c r="V13" s="114"/>
      <c r="W13" s="111"/>
      <c r="X13" s="111"/>
      <c r="Y13" s="111"/>
      <c r="Z13" s="111"/>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114"/>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7" t="str">
        <f>IF(MasterSheet!$A$1=1,MasterSheet!B67,MasterSheet!B66)</f>
        <v>BDP (u mil. €)</v>
      </c>
      <c r="E15" s="882">
        <f>+'Cental Budget_int'!E15:F15</f>
        <v>2148900000</v>
      </c>
      <c r="F15" s="882"/>
      <c r="G15" s="880">
        <f>+'Cental Budget_int'!G15:H15</f>
        <v>2680500000</v>
      </c>
      <c r="H15" s="880"/>
      <c r="I15" s="880">
        <f>+'Cental Budget_int'!I15:J15</f>
        <v>3085600000</v>
      </c>
      <c r="J15" s="880"/>
      <c r="K15" s="880">
        <f>+'Cental Budget_int'!K15:L15</f>
        <v>2981000000</v>
      </c>
      <c r="L15" s="880"/>
      <c r="M15" s="880">
        <f>+'Cental Budget_int'!M15:N15</f>
        <v>3104000000</v>
      </c>
      <c r="N15" s="880"/>
      <c r="O15" s="880">
        <f>+'Cental Budget_int'!O15:P15</f>
        <v>3234000000</v>
      </c>
      <c r="P15" s="880"/>
      <c r="Q15" s="881">
        <f>+'Cental Budget_int'!Q15:R15</f>
        <v>3324000000</v>
      </c>
      <c r="R15" s="881"/>
      <c r="S15" s="876">
        <f>+'Cental Budget_int'!S15:T15</f>
        <v>3493000000</v>
      </c>
      <c r="T15" s="876"/>
      <c r="U15" s="876">
        <f>+'Cental Budget_int'!U15:V15</f>
        <v>3687000000</v>
      </c>
      <c r="V15" s="876"/>
      <c r="W15" s="876">
        <f>+'Cental Budget_int'!W15:X15</f>
        <v>3912000000</v>
      </c>
      <c r="X15" s="876"/>
      <c r="Y15" s="111"/>
      <c r="Z15" s="111"/>
      <c r="AA15" s="111"/>
      <c r="AB15" s="111"/>
      <c r="AC15" s="111"/>
      <c r="AD15" s="111"/>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5" customHeight="1" thickTop="1">
      <c r="A16" s="110"/>
      <c r="B16" s="110"/>
      <c r="C16" s="110"/>
      <c r="D16" s="111"/>
      <c r="E16" s="114"/>
      <c r="F16" s="114"/>
      <c r="G16" s="114"/>
      <c r="H16" s="114"/>
      <c r="I16" s="114"/>
      <c r="J16" s="114"/>
      <c r="K16" s="114"/>
      <c r="L16" s="114"/>
      <c r="M16" s="114"/>
      <c r="N16" s="114"/>
      <c r="O16" s="114"/>
      <c r="P16" s="114"/>
      <c r="Q16" s="114"/>
      <c r="R16" s="114"/>
      <c r="S16" s="114"/>
      <c r="T16" s="114"/>
      <c r="U16" s="114"/>
      <c r="V16" s="114"/>
      <c r="W16" s="111"/>
      <c r="X16" s="111"/>
      <c r="Y16" s="111"/>
      <c r="Z16" s="111"/>
      <c r="AA16" s="111"/>
      <c r="AB16" s="111"/>
      <c r="AC16" s="111"/>
      <c r="AD16" s="111"/>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4.25" thickBot="1">
      <c r="A17" s="110"/>
      <c r="B17" s="110"/>
      <c r="C17" s="115"/>
      <c r="D17" s="116"/>
      <c r="E17" s="116"/>
      <c r="F17" s="116"/>
      <c r="G17" s="116"/>
      <c r="H17" s="116"/>
      <c r="I17" s="116"/>
      <c r="J17" s="116"/>
      <c r="K17" s="116"/>
      <c r="L17" s="116"/>
      <c r="M17" s="116"/>
      <c r="N17" s="116"/>
      <c r="O17" s="877"/>
      <c r="P17" s="877"/>
      <c r="Q17" s="878" t="str">
        <f>IF(MasterSheet!$A$1=1,MasterSheet!$O$67,MasterSheet!O68)</f>
        <v>Plan prema Zakonu o Budžetu za 2013. godinu</v>
      </c>
      <c r="R17" s="878"/>
      <c r="S17" s="878"/>
      <c r="T17" s="878"/>
      <c r="U17" s="878"/>
      <c r="V17" s="878"/>
      <c r="W17" s="878"/>
      <c r="X17" s="878"/>
      <c r="Y17" s="111"/>
      <c r="Z17" s="111"/>
      <c r="AA17" s="111"/>
      <c r="AB17" s="111"/>
      <c r="AC17" s="111"/>
      <c r="AD17" s="111"/>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874" t="str">
        <f>IF(MasterSheet!$A$1=1,MasterSheet!B71,MasterSheet!B70)</f>
        <v>Budžet Crne Gore</v>
      </c>
      <c r="E18" s="872">
        <v>2006</v>
      </c>
      <c r="F18" s="873"/>
      <c r="G18" s="872">
        <v>2007</v>
      </c>
      <c r="H18" s="873"/>
      <c r="I18" s="872">
        <v>2008</v>
      </c>
      <c r="J18" s="873"/>
      <c r="K18" s="872">
        <v>2009</v>
      </c>
      <c r="L18" s="873"/>
      <c r="M18" s="872">
        <v>2010</v>
      </c>
      <c r="N18" s="873"/>
      <c r="O18" s="872">
        <v>2011</v>
      </c>
      <c r="P18" s="873"/>
      <c r="Q18" s="872">
        <v>2012</v>
      </c>
      <c r="R18" s="873"/>
      <c r="S18" s="872">
        <v>2013</v>
      </c>
      <c r="T18" s="873"/>
      <c r="U18" s="872">
        <v>2014</v>
      </c>
      <c r="V18" s="873"/>
      <c r="W18" s="872">
        <v>2015</v>
      </c>
      <c r="X18" s="873"/>
      <c r="Y18" s="118"/>
      <c r="Z18" s="118"/>
      <c r="AA18" s="118"/>
      <c r="AB18" s="118"/>
      <c r="AC18" s="118"/>
      <c r="AD18" s="118"/>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875" t="str">
        <f>IF(MasterSheet!$A$1=1,MasterSheet!B71,MasterSheet!B70)</f>
        <v>Budžet Crne Gore</v>
      </c>
      <c r="E19" s="350" t="str">
        <f>IF(MasterSheet!$A$1=1,MasterSheet!C71,MasterSheet!C70)</f>
        <v>mil. €</v>
      </c>
      <c r="F19" s="163" t="str">
        <f>IF(MasterSheet!$A$1=1,MasterSheet!D71,MasterSheet!D70)</f>
        <v>% BDP</v>
      </c>
      <c r="G19" s="164" t="str">
        <f>IF(MasterSheet!$A$1=1,MasterSheet!E71,MasterSheet!E70)</f>
        <v>mil. €</v>
      </c>
      <c r="H19" s="351" t="str">
        <f>IF(MasterSheet!$A$1=1,MasterSheet!F71,MasterSheet!F70)</f>
        <v>% BDP</v>
      </c>
      <c r="I19" s="162" t="str">
        <f>IF(MasterSheet!$A$1=1,MasterSheet!G71,MasterSheet!G70)</f>
        <v>mil. €</v>
      </c>
      <c r="J19" s="351" t="str">
        <f>IF(MasterSheet!$A$1=1,MasterSheet!H71,MasterSheet!H70)</f>
        <v>% BDP</v>
      </c>
      <c r="K19" s="350" t="str">
        <f>IF(MasterSheet!$A$1=1,MasterSheet!I71,MasterSheet!I70)</f>
        <v>mil. €</v>
      </c>
      <c r="L19" s="164" t="str">
        <f>IF(MasterSheet!$A$1=1,MasterSheet!J71,MasterSheet!J70)</f>
        <v>% BDP</v>
      </c>
      <c r="M19" s="350" t="str">
        <f>IF(MasterSheet!$A$1=1,MasterSheet!K71,MasterSheet!K70)</f>
        <v>mil. €</v>
      </c>
      <c r="N19" s="163" t="str">
        <f>IF(MasterSheet!$A$1=1,MasterSheet!L71,MasterSheet!L70)</f>
        <v>% BDP</v>
      </c>
      <c r="O19" s="350" t="str">
        <f>IF(MasterSheet!$A$1=1,MasterSheet!M71,MasterSheet!M70)</f>
        <v>mil. €</v>
      </c>
      <c r="P19" s="164" t="str">
        <f>IF(MasterSheet!$A$1=1,MasterSheet!N71,MasterSheet!N70)</f>
        <v>% BDP</v>
      </c>
      <c r="Q19" s="350" t="str">
        <f>IF(MasterSheet!$A$1=1,MasterSheet!O71,MasterSheet!O70)</f>
        <v>mil. €</v>
      </c>
      <c r="R19" s="163" t="str">
        <f>IF(MasterSheet!$A$1=1,MasterSheet!P71,MasterSheet!P70)</f>
        <v>% BDP</v>
      </c>
      <c r="S19" s="350" t="str">
        <f>IF(MasterSheet!$A$1=1,MasterSheet!Q71,MasterSheet!Q70)</f>
        <v>mil. €</v>
      </c>
      <c r="T19" s="163" t="str">
        <f>IF(MasterSheet!$A$1=1,MasterSheet!R71,MasterSheet!R70)</f>
        <v>% BDP</v>
      </c>
      <c r="U19" s="350" t="str">
        <f>IF(MasterSheet!$A$1=1,MasterSheet!S71,MasterSheet!S70)</f>
        <v>mil. €</v>
      </c>
      <c r="V19" s="163" t="str">
        <f>IF(MasterSheet!$A$1=1,MasterSheet!T71,MasterSheet!T70)</f>
        <v>% BDP</v>
      </c>
      <c r="W19" s="350" t="str">
        <f>IF(MasterSheet!$A$1=1,MasterSheet!U71,MasterSheet!U70)</f>
        <v>mil. €</v>
      </c>
      <c r="X19" s="163" t="str">
        <f>IF(MasterSheet!$A$1=1,MasterSheet!V71,MasterSheet!V70)</f>
        <v>% BDP</v>
      </c>
      <c r="Y19" s="118"/>
      <c r="Z19" s="118"/>
      <c r="AA19" s="118"/>
      <c r="AB19" s="118"/>
      <c r="AC19" s="118"/>
      <c r="AD19" s="118"/>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Izvorni prihodi</v>
      </c>
      <c r="E20" s="345">
        <f>+'Cental Budget_int'!E20</f>
        <v>861248548.43999958</v>
      </c>
      <c r="F20" s="166">
        <f>+'Cental Budget_int'!F20</f>
        <v>40.07857733910371</v>
      </c>
      <c r="G20" s="345">
        <f>+'Cental Budget_int'!G20</f>
        <v>1128300449.6399999</v>
      </c>
      <c r="H20" s="167">
        <f>+'Cental Budget_int'!H20</f>
        <v>42.092909891438154</v>
      </c>
      <c r="I20" s="345">
        <f>+'Cental Budget_int'!I20</f>
        <v>1287200216.2899997</v>
      </c>
      <c r="J20" s="166">
        <f>+'Cental Budget_int'!J20</f>
        <v>41.716366874837945</v>
      </c>
      <c r="K20" s="345">
        <f>+'Cental Budget_int'!K20</f>
        <v>1169267417.6000001</v>
      </c>
      <c r="L20" s="167">
        <f>+'Cental Budget_int'!L20</f>
        <v>39.223999248574309</v>
      </c>
      <c r="M20" s="345">
        <f>+'Cental Budget_int'!M20</f>
        <v>1140357804.0200005</v>
      </c>
      <c r="N20" s="166">
        <f>+'Cental Budget_int'!N20</f>
        <v>36.738331315077332</v>
      </c>
      <c r="O20" s="345">
        <f>+'Cental Budget_int'!O20</f>
        <v>1129142807.0900002</v>
      </c>
      <c r="P20" s="167">
        <f>+'Cental Budget_int'!P20</f>
        <v>34.914743571119359</v>
      </c>
      <c r="Q20" s="513">
        <f>+'Cental Budget_int'!Q20</f>
        <v>1119936675.5</v>
      </c>
      <c r="R20" s="514">
        <f>+'Cental Budget_int'!R20</f>
        <v>33.692439094464497</v>
      </c>
      <c r="S20" s="513">
        <f>+'Cental Budget_int'!S20</f>
        <v>1161800821.0012336</v>
      </c>
      <c r="T20" s="514">
        <f>+'Cental Budget_int'!T20</f>
        <v>33.260830833130079</v>
      </c>
      <c r="U20" s="513">
        <f>+'Cental Budget_int'!U20</f>
        <v>1190055041.4968784</v>
      </c>
      <c r="V20" s="514">
        <f>+'Cental Budget_int'!V20</f>
        <v>32.277055641358245</v>
      </c>
      <c r="W20" s="513">
        <f>+'Cental Budget_int'!W20</f>
        <v>1245135806.0916281</v>
      </c>
      <c r="X20" s="514">
        <f>+'Cental Budget_int'!X20</f>
        <v>31.828624900092745</v>
      </c>
      <c r="Y20" s="118"/>
      <c r="Z20" s="118"/>
      <c r="AA20" s="118"/>
      <c r="AB20" s="118"/>
      <c r="AC20" s="118"/>
      <c r="AD20" s="118"/>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Porezi</v>
      </c>
      <c r="E21" s="346">
        <f>+'Cental Budget_int'!E21</f>
        <v>499381748.50999969</v>
      </c>
      <c r="F21" s="135">
        <f>+'Cental Budget_int'!F21</f>
        <v>23.238947764437604</v>
      </c>
      <c r="G21" s="349">
        <f>+'Cental Budget_int'!G21</f>
        <v>708017212.35000002</v>
      </c>
      <c r="H21" s="135">
        <f>+'Cental Budget_int'!H21</f>
        <v>26.413624784555122</v>
      </c>
      <c r="I21" s="346">
        <f>+'Cental Budget_int'!I21</f>
        <v>827975111.18999994</v>
      </c>
      <c r="J21" s="136">
        <f>+'Cental Budget_int'!J21</f>
        <v>26.833520585623539</v>
      </c>
      <c r="K21" s="346">
        <f>+'Cental Budget_int'!K21</f>
        <v>712439343.42000008</v>
      </c>
      <c r="L21" s="135">
        <f>+'Cental Budget_int'!L21</f>
        <v>23.899340604495141</v>
      </c>
      <c r="M21" s="346">
        <f>+'Cental Budget_int'!M21</f>
        <v>675800345.0200001</v>
      </c>
      <c r="N21" s="136">
        <f>+'Cental Budget_int'!N21</f>
        <v>21.771918331829902</v>
      </c>
      <c r="O21" s="346">
        <f>+'Cental Budget_int'!O21</f>
        <v>704070354.97000003</v>
      </c>
      <c r="P21" s="135">
        <f>+'Cental Budget_int'!P21</f>
        <v>21.770882961348175</v>
      </c>
      <c r="Q21" s="515">
        <f>+'Cental Budget_int'!Q21</f>
        <v>687444134.69000006</v>
      </c>
      <c r="R21" s="516">
        <f>+'Cental Budget_int'!R21</f>
        <v>20.681231488868836</v>
      </c>
      <c r="S21" s="515">
        <f>+'Cental Budget_int'!S21</f>
        <v>700430529.24184442</v>
      </c>
      <c r="T21" s="516">
        <f>+'Cental Budget_int'!T21</f>
        <v>20.052405646774819</v>
      </c>
      <c r="U21" s="515">
        <f>+'Cental Budget_int'!U21</f>
        <v>733014853.82919788</v>
      </c>
      <c r="V21" s="516">
        <f>+'Cental Budget_int'!V21</f>
        <v>19.881064654982314</v>
      </c>
      <c r="W21" s="515">
        <f>+'Cental Budget_int'!W21</f>
        <v>772264289.02107811</v>
      </c>
      <c r="X21" s="516">
        <f>+'Cental Budget_int'!X21</f>
        <v>19.740907183565394</v>
      </c>
      <c r="Y21" s="118"/>
      <c r="Z21" s="118"/>
      <c r="AA21" s="118"/>
      <c r="AB21" s="118"/>
      <c r="AC21" s="118"/>
      <c r="AD21" s="118"/>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Porez na dohodak fizičkih lica</v>
      </c>
      <c r="E22" s="347">
        <f>+'Cental Budget_int'!E22</f>
        <v>72493703.819999963</v>
      </c>
      <c r="F22" s="137">
        <f>+'Cental Budget_int'!F22</f>
        <v>3.3735261678067832</v>
      </c>
      <c r="G22" s="347">
        <f>+'Cental Budget_int'!G22</f>
        <v>85402227.900000006</v>
      </c>
      <c r="H22" s="138">
        <f>+'Cental Budget_int'!H22</f>
        <v>3.1860558813654167</v>
      </c>
      <c r="I22" s="347">
        <f>+'Cental Budget_int'!I22</f>
        <v>111918603.98999999</v>
      </c>
      <c r="J22" s="137">
        <f>+'Cental Budget_int'!J22</f>
        <v>3.6271261339771841</v>
      </c>
      <c r="K22" s="347">
        <f>+'Cental Budget_int'!K22</f>
        <v>94990513.510000005</v>
      </c>
      <c r="L22" s="138">
        <f>+'Cental Budget_int'!L22</f>
        <v>3.1865318185172762</v>
      </c>
      <c r="M22" s="347">
        <f>+'Cental Budget_int'!M22</f>
        <v>89753928.969999999</v>
      </c>
      <c r="N22" s="137">
        <f>+'Cental Budget_int'!N22</f>
        <v>2.8915569900128868</v>
      </c>
      <c r="O22" s="347">
        <f>+'Cental Budget_int'!O22</f>
        <v>81640031.710000008</v>
      </c>
      <c r="P22" s="138">
        <f>+'Cental Budget_int'!P22</f>
        <v>2.5244289335188621</v>
      </c>
      <c r="Q22" s="517">
        <f>+'Cental Budget_int'!Q22</f>
        <v>82261833.280000001</v>
      </c>
      <c r="R22" s="518">
        <f>+'Cental Budget_int'!R22</f>
        <v>2.4747843947051744</v>
      </c>
      <c r="S22" s="517">
        <f>+'Cental Budget_int'!S22</f>
        <v>90882254.340598434</v>
      </c>
      <c r="T22" s="518">
        <f>+'Cental Budget_int'!T22</f>
        <v>2.6018395173374875</v>
      </c>
      <c r="U22" s="517">
        <f>+'Cental Budget_int'!U22</f>
        <v>91187455.785925403</v>
      </c>
      <c r="V22" s="518">
        <f>+'Cental Budget_int'!V22</f>
        <v>2.4732155081617955</v>
      </c>
      <c r="W22" s="517">
        <f>+'Cental Budget_int'!W22</f>
        <v>95221828.575221628</v>
      </c>
      <c r="X22" s="518">
        <f>+'Cental Budget_int'!X22</f>
        <v>2.4340958224749905</v>
      </c>
      <c r="Y22" s="118"/>
      <c r="Z22" s="118"/>
      <c r="AA22" s="118"/>
      <c r="AB22" s="118"/>
      <c r="AC22" s="118"/>
      <c r="AD22" s="118"/>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Porez na dobit pravnih lica</v>
      </c>
      <c r="E23" s="347">
        <f>+'Cental Budget_int'!E23</f>
        <v>12681282.079999981</v>
      </c>
      <c r="F23" s="137">
        <f>+'Cental Budget_int'!F23</f>
        <v>0.59012899995346368</v>
      </c>
      <c r="G23" s="347">
        <f>+'Cental Budget_int'!G23</f>
        <v>39076661.670000002</v>
      </c>
      <c r="H23" s="138">
        <f>+'Cental Budget_int'!H23</f>
        <v>1.457812410744264</v>
      </c>
      <c r="I23" s="347">
        <f>+'Cental Budget_int'!I23</f>
        <v>62803344.119999997</v>
      </c>
      <c r="J23" s="137">
        <f>+'Cental Budget_int'!J23</f>
        <v>2.035368943479388</v>
      </c>
      <c r="K23" s="347">
        <f>+'Cental Budget_int'!K23</f>
        <v>54738222.979999997</v>
      </c>
      <c r="L23" s="138">
        <f>+'Cental Budget_int'!L23</f>
        <v>1.8362369332438777</v>
      </c>
      <c r="M23" s="347">
        <f>+'Cental Budget_int'!M23</f>
        <v>20270971.710000001</v>
      </c>
      <c r="N23" s="137">
        <f>+'Cental Budget_int'!N23</f>
        <v>0.65305965560567014</v>
      </c>
      <c r="O23" s="347">
        <f>+'Cental Budget_int'!O23</f>
        <v>36101185.260000005</v>
      </c>
      <c r="P23" s="138">
        <f>+'Cental Budget_int'!P23</f>
        <v>1.1163013376623379</v>
      </c>
      <c r="Q23" s="517">
        <f>+'Cental Budget_int'!Q23</f>
        <v>64016557.520000003</v>
      </c>
      <c r="R23" s="518">
        <f>+'Cental Budget_int'!R23</f>
        <v>1.9258892154031289</v>
      </c>
      <c r="S23" s="517">
        <f>+'Cental Budget_int'!S23</f>
        <v>41932967.183892116</v>
      </c>
      <c r="T23" s="518">
        <f>+'Cental Budget_int'!T23</f>
        <v>1.2004857481789899</v>
      </c>
      <c r="U23" s="517">
        <f>+'Cental Budget_int'!U23</f>
        <v>43400621.035328336</v>
      </c>
      <c r="V23" s="518">
        <f>+'Cental Budget_int'!V23</f>
        <v>1.1771256044298437</v>
      </c>
      <c r="W23" s="517">
        <f>+'Cental Budget_int'!W23</f>
        <v>45136645.876741469</v>
      </c>
      <c r="X23" s="518">
        <f>+'Cental Budget_int'!X23</f>
        <v>1.1537997412254977</v>
      </c>
      <c r="Y23" s="119"/>
      <c r="Z23" s="119"/>
      <c r="AA23" s="119"/>
      <c r="AB23" s="119"/>
      <c r="AC23" s="119"/>
      <c r="AD23" s="119"/>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Porez na promet nepokretnosti</v>
      </c>
      <c r="E24" s="347">
        <f>+'Cental Budget_int'!E24</f>
        <v>7371892.8599999985</v>
      </c>
      <c r="F24" s="137">
        <f>+'Cental Budget_int'!F24</f>
        <v>0.3430542538042719</v>
      </c>
      <c r="G24" s="347">
        <f>+'Cental Budget_int'!G24</f>
        <v>20590669.43</v>
      </c>
      <c r="H24" s="138">
        <f>+'Cental Budget_int'!H24</f>
        <v>0.76816524640925199</v>
      </c>
      <c r="I24" s="347">
        <f>+'Cental Budget_int'!I24</f>
        <v>11428331.24</v>
      </c>
      <c r="J24" s="137">
        <f>+'Cental Budget_int'!J24</f>
        <v>0.37037630412237488</v>
      </c>
      <c r="K24" s="347">
        <f>+'Cental Budget_int'!K24</f>
        <v>5206820.57</v>
      </c>
      <c r="L24" s="138">
        <f>+'Cental Budget_int'!L24</f>
        <v>0.17466690942636701</v>
      </c>
      <c r="M24" s="347">
        <f>+'Cental Budget_int'!M24</f>
        <v>4938431.08</v>
      </c>
      <c r="N24" s="137">
        <f>+'Cental Budget_int'!N24</f>
        <v>0.15909893943298969</v>
      </c>
      <c r="O24" s="347">
        <f>+'Cental Budget_int'!O24</f>
        <v>1237096.94</v>
      </c>
      <c r="P24" s="138">
        <f>+'Cental Budget_int'!P24</f>
        <v>3.8252842918985772E-2</v>
      </c>
      <c r="Q24" s="517">
        <f>+'Cental Budget_int'!Q24</f>
        <v>1441449.4</v>
      </c>
      <c r="R24" s="518">
        <f>+'Cental Budget_int'!R24</f>
        <v>4.3364903730445242E-2</v>
      </c>
      <c r="S24" s="517">
        <f>+'Cental Budget_int'!S24</f>
        <v>1521889.0598464904</v>
      </c>
      <c r="T24" s="518">
        <f>+'Cental Budget_int'!T24</f>
        <v>4.3569683934912409E-2</v>
      </c>
      <c r="U24" s="517">
        <f>+'Cental Budget_int'!U24</f>
        <v>1562980.0644623456</v>
      </c>
      <c r="V24" s="518">
        <f>+'Cental Budget_int'!V24</f>
        <v>4.2391648073293882E-2</v>
      </c>
      <c r="W24" s="517">
        <f>+'Cental Budget_int'!W24</f>
        <v>1605180.5262028289</v>
      </c>
      <c r="X24" s="518">
        <f>+'Cental Budget_int'!X24</f>
        <v>4.1032222039949613E-2</v>
      </c>
      <c r="Y24" s="119"/>
      <c r="Z24" s="119"/>
      <c r="AA24" s="119"/>
      <c r="AB24" s="119"/>
      <c r="AC24" s="119"/>
      <c r="AD24" s="119"/>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Porez na dodatu vrijednost</v>
      </c>
      <c r="E25" s="347">
        <f>+'Cental Budget_int'!E25</f>
        <v>273156637.07999986</v>
      </c>
      <c r="F25" s="137">
        <f>+'Cental Budget_int'!F25</f>
        <v>12.711463403601837</v>
      </c>
      <c r="G25" s="347">
        <f>+'Cental Budget_int'!G25</f>
        <v>393174255.16000003</v>
      </c>
      <c r="H25" s="138">
        <f>+'Cental Budget_int'!H25</f>
        <v>14.667944605857116</v>
      </c>
      <c r="I25" s="347">
        <f>+'Cental Budget_int'!I25</f>
        <v>440064484.29000002</v>
      </c>
      <c r="J25" s="137">
        <f>+'Cental Budget_int'!J25</f>
        <v>14.26187724559243</v>
      </c>
      <c r="K25" s="347">
        <f>+'Cental Budget_int'!K25</f>
        <v>370776941.73000002</v>
      </c>
      <c r="L25" s="138">
        <f>+'Cental Budget_int'!L25</f>
        <v>12.438005425360618</v>
      </c>
      <c r="M25" s="347">
        <f>+'Cental Budget_int'!M25</f>
        <v>364177041.45999998</v>
      </c>
      <c r="N25" s="137">
        <f>+'Cental Budget_int'!N25</f>
        <v>11.732507778994844</v>
      </c>
      <c r="O25" s="347">
        <f>+'Cental Budget_int'!O25</f>
        <v>392235880.90999997</v>
      </c>
      <c r="P25" s="138">
        <f>+'Cental Budget_int'!P25</f>
        <v>12.12850590321583</v>
      </c>
      <c r="Q25" s="517">
        <f>+'Cental Budget_int'!Q25</f>
        <v>354714031.35000002</v>
      </c>
      <c r="R25" s="518">
        <f>+'Cental Budget_int'!R25</f>
        <v>10.671300582129966</v>
      </c>
      <c r="S25" s="517">
        <f>+'Cental Budget_int'!S25</f>
        <v>373045631.00580901</v>
      </c>
      <c r="T25" s="518">
        <f>+'Cental Budget_int'!T25</f>
        <v>10.679806212591155</v>
      </c>
      <c r="U25" s="517">
        <f>+'Cental Budget_int'!U25</f>
        <v>393089706.38193101</v>
      </c>
      <c r="V25" s="518">
        <f>+'Cental Budget_int'!V25</f>
        <v>10.661505461945511</v>
      </c>
      <c r="W25" s="517">
        <f>+'Cental Budget_int'!W25</f>
        <v>416145088.76484644</v>
      </c>
      <c r="X25" s="518">
        <f>+'Cental Budget_int'!X25</f>
        <v>10.63765564327317</v>
      </c>
      <c r="Y25" s="120"/>
      <c r="Z25" s="119"/>
      <c r="AA25" s="119"/>
      <c r="AB25" s="119"/>
      <c r="AC25" s="119"/>
      <c r="AD25" s="119"/>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Akcize</v>
      </c>
      <c r="E26" s="347">
        <f>+'Cental Budget_int'!E26</f>
        <v>72376242.179999948</v>
      </c>
      <c r="F26" s="137">
        <f>+'Cental Budget_int'!F26</f>
        <v>3.3680600390897646</v>
      </c>
      <c r="G26" s="347">
        <f>+'Cental Budget_int'!G26</f>
        <v>94538367.25</v>
      </c>
      <c r="H26" s="138">
        <f>+'Cental Budget_int'!H26</f>
        <v>3.526893014362992</v>
      </c>
      <c r="I26" s="347">
        <f>+'Cental Budget_int'!I26</f>
        <v>120303864.65000001</v>
      </c>
      <c r="J26" s="137">
        <f>+'Cental Budget_int'!J26</f>
        <v>3.8988807573891631</v>
      </c>
      <c r="K26" s="347">
        <f>+'Cental Budget_int'!K26</f>
        <v>128684864.44</v>
      </c>
      <c r="L26" s="138">
        <f>+'Cental Budget_int'!L26</f>
        <v>4.3168354391143904</v>
      </c>
      <c r="M26" s="347">
        <f>+'Cental Budget_int'!M26</f>
        <v>134261371.03</v>
      </c>
      <c r="N26" s="137">
        <f>+'Cental Budget_int'!N26</f>
        <v>4.3254307677190722</v>
      </c>
      <c r="O26" s="347">
        <f>+'Cental Budget_int'!O26</f>
        <v>143379590.77000001</v>
      </c>
      <c r="P26" s="138">
        <f>+'Cental Budget_int'!P26</f>
        <v>4.4335062081014227</v>
      </c>
      <c r="Q26" s="517">
        <f>+'Cental Budget_int'!Q26</f>
        <v>151766097.75999999</v>
      </c>
      <c r="R26" s="518">
        <f>+'Cental Budget_int'!R26</f>
        <v>4.5657670806257515</v>
      </c>
      <c r="S26" s="517">
        <f>+'Cental Budget_int'!S26</f>
        <v>157448789.82527599</v>
      </c>
      <c r="T26" s="518">
        <f>+'Cental Budget_int'!T26</f>
        <v>4.5075519560628683</v>
      </c>
      <c r="U26" s="517">
        <f>+'Cental Budget_int'!U26</f>
        <v>166295223.477902</v>
      </c>
      <c r="V26" s="518">
        <f>+'Cental Budget_int'!V26</f>
        <v>4.5103125434744236</v>
      </c>
      <c r="W26" s="517">
        <f>+'Cental Budget_int'!W26</f>
        <v>175742936.88657647</v>
      </c>
      <c r="X26" s="518">
        <f>+'Cental Budget_int'!X26</f>
        <v>4.4924063621313</v>
      </c>
      <c r="Y26" s="120"/>
      <c r="Z26" s="119"/>
      <c r="AA26" s="119"/>
      <c r="AB26" s="119"/>
      <c r="AC26" s="119"/>
      <c r="AD26" s="119"/>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Porez na međunarodnu trgovinu i transakcije</v>
      </c>
      <c r="E27" s="347">
        <f>+'Cental Budget_int'!E27</f>
        <v>56766223.619999953</v>
      </c>
      <c r="F27" s="137">
        <f>+'Cental Budget_int'!F27</f>
        <v>2.6416410079575572</v>
      </c>
      <c r="G27" s="347">
        <f>+'Cental Budget_int'!G27</f>
        <v>68495722.040000007</v>
      </c>
      <c r="H27" s="138">
        <f>+'Cental Budget_int'!H27</f>
        <v>2.5553337825032645</v>
      </c>
      <c r="I27" s="347">
        <f>+'Cental Budget_int'!I27</f>
        <v>72926890</v>
      </c>
      <c r="J27" s="137">
        <f>+'Cental Budget_int'!J27</f>
        <v>2.3634589707026183</v>
      </c>
      <c r="K27" s="347">
        <f>+'Cental Budget_int'!K27</f>
        <v>49121124.340000004</v>
      </c>
      <c r="L27" s="138">
        <f>+'Cental Budget_int'!L27</f>
        <v>1.6478069218383093</v>
      </c>
      <c r="M27" s="347">
        <f>+'Cental Budget_int'!M27</f>
        <v>50811537.57</v>
      </c>
      <c r="N27" s="137">
        <f>+'Cental Budget_int'!N27</f>
        <v>1.6369696382087628</v>
      </c>
      <c r="O27" s="347">
        <f>+'Cental Budget_int'!O27</f>
        <v>45327985.280000009</v>
      </c>
      <c r="P27" s="138">
        <f>+'Cental Budget_int'!P27</f>
        <v>1.4016074607297468</v>
      </c>
      <c r="Q27" s="517">
        <f>+'Cental Budget_int'!Q27</f>
        <v>28965025.329999998</v>
      </c>
      <c r="R27" s="518">
        <f>+'Cental Budget_int'!R27</f>
        <v>0.87139065373044511</v>
      </c>
      <c r="S27" s="517">
        <f>+'Cental Budget_int'!S27</f>
        <v>31189932.243369091</v>
      </c>
      <c r="T27" s="518">
        <f>+'Cental Budget_int'!T27</f>
        <v>0.89292677478869431</v>
      </c>
      <c r="U27" s="517">
        <f>+'Cental Budget_int'!U27</f>
        <v>32937529.533103898</v>
      </c>
      <c r="V27" s="518">
        <f>+'Cental Budget_int'!V27</f>
        <v>0.89334227103617847</v>
      </c>
      <c r="W27" s="517">
        <f>+'Cental Budget_int'!W27</f>
        <v>33735030.714428015</v>
      </c>
      <c r="X27" s="518">
        <f>+'Cental Budget_int'!X27</f>
        <v>0.86234741090051159</v>
      </c>
      <c r="Y27" s="120"/>
      <c r="Z27" s="119"/>
      <c r="AA27" s="119"/>
      <c r="AB27" s="119"/>
      <c r="AC27" s="119"/>
      <c r="AD27" s="119"/>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Ostali republički prihodi</v>
      </c>
      <c r="E28" s="347">
        <f>+'Cental Budget_int'!E28</f>
        <v>4535766.87</v>
      </c>
      <c r="F28" s="137">
        <f>+'Cental Budget_int'!F28</f>
        <v>0.21107389222392853</v>
      </c>
      <c r="G28" s="347">
        <f>+'Cental Budget_int'!G28</f>
        <v>6739308.9000000004</v>
      </c>
      <c r="H28" s="138">
        <f>+'Cental Budget_int'!H28</f>
        <v>0.25141984331281481</v>
      </c>
      <c r="I28" s="347">
        <f>+'Cental Budget_int'!I28</f>
        <v>8529592.9000000004</v>
      </c>
      <c r="J28" s="137">
        <f>+'Cental Budget_int'!J28</f>
        <v>0.27643223036038372</v>
      </c>
      <c r="K28" s="347">
        <f>+'Cental Budget_int'!K28</f>
        <v>8920855.8499999996</v>
      </c>
      <c r="L28" s="138">
        <f>+'Cental Budget_int'!L28</f>
        <v>0.29925715699429722</v>
      </c>
      <c r="M28" s="347">
        <f>+'Cental Budget_int'!M28</f>
        <v>11587063.199999999</v>
      </c>
      <c r="N28" s="137">
        <f>+'Cental Budget_int'!N28</f>
        <v>0.37329456185567006</v>
      </c>
      <c r="O28" s="347">
        <f>+'Cental Budget_int'!O28</f>
        <v>4148584.0999999996</v>
      </c>
      <c r="P28" s="138">
        <f>+'Cental Budget_int'!P28</f>
        <v>0.12828027520098947</v>
      </c>
      <c r="Q28" s="517">
        <f>+'Cental Budget_int'!Q28</f>
        <v>4279140.05</v>
      </c>
      <c r="R28" s="518">
        <f>+'Cental Budget_int'!R28</f>
        <v>0.12873465854392299</v>
      </c>
      <c r="S28" s="517">
        <f>+'Cental Budget_int'!S28</f>
        <v>4409065.5830532741</v>
      </c>
      <c r="T28" s="518">
        <f>+'Cental Budget_int'!T28</f>
        <v>0.12622575388071211</v>
      </c>
      <c r="U28" s="517">
        <f>+'Cental Budget_int'!U28</f>
        <v>4541337.5505448729</v>
      </c>
      <c r="V28" s="518">
        <f>+'Cental Budget_int'!V28</f>
        <v>0.12317161786126589</v>
      </c>
      <c r="W28" s="517">
        <f>+'Cental Budget_int'!W28</f>
        <v>4677577.6770612188</v>
      </c>
      <c r="X28" s="518">
        <f>+'Cental Budget_int'!X28</f>
        <v>0.11956998151996981</v>
      </c>
      <c r="Y28" s="120"/>
      <c r="Z28" s="119"/>
      <c r="AA28" s="119"/>
      <c r="AB28" s="119"/>
      <c r="AC28" s="119"/>
      <c r="AD28" s="119"/>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Doprinosi</v>
      </c>
      <c r="E29" s="346">
        <f>+'Cental Budget_int'!E29</f>
        <v>255157132.13</v>
      </c>
      <c r="F29" s="136">
        <f>+'Cental Budget_int'!F29</f>
        <v>11.873848579738471</v>
      </c>
      <c r="G29" s="346">
        <f>+'Cental Budget_int'!G29</f>
        <v>306787808.32999998</v>
      </c>
      <c r="H29" s="135">
        <f>+'Cental Budget_int'!H29</f>
        <v>11.445170987875395</v>
      </c>
      <c r="I29" s="346">
        <f>+'Cental Budget_int'!I29</f>
        <v>339912631.83999997</v>
      </c>
      <c r="J29" s="136">
        <f>+'Cental Budget_int'!J29</f>
        <v>11.016095146486906</v>
      </c>
      <c r="K29" s="346">
        <f>+'Cental Budget_int'!K29</f>
        <v>307544352.32999998</v>
      </c>
      <c r="L29" s="135">
        <f>+'Cental Budget_int'!L29</f>
        <v>10.316818259979872</v>
      </c>
      <c r="M29" s="346">
        <f>+'Cental Budget_int'!M29</f>
        <v>379756996.48000008</v>
      </c>
      <c r="N29" s="136">
        <f>+'Cental Budget_int'!N29</f>
        <v>12.234439319587631</v>
      </c>
      <c r="O29" s="346">
        <f>+'Cental Budget_int'!O29</f>
        <v>353577453.33000004</v>
      </c>
      <c r="P29" s="135">
        <f>+'Cental Budget_int'!P29</f>
        <v>10.933130900742116</v>
      </c>
      <c r="Q29" s="515">
        <f>+'Cental Budget_int'!Q29</f>
        <v>362250409.59999996</v>
      </c>
      <c r="R29" s="516">
        <f>+'Cental Budget_int'!R29</f>
        <v>10.898026762936221</v>
      </c>
      <c r="S29" s="515">
        <f>+'Cental Budget_int'!S29</f>
        <v>384217730.43822622</v>
      </c>
      <c r="T29" s="516">
        <f>+'Cental Budget_int'!T29</f>
        <v>10.999648738569316</v>
      </c>
      <c r="U29" s="515">
        <f>+'Cental Budget_int'!U29</f>
        <v>392690507.1908462</v>
      </c>
      <c r="V29" s="516">
        <f>+'Cental Budget_int'!V29</f>
        <v>10.650678253074213</v>
      </c>
      <c r="W29" s="515">
        <f>+'Cental Budget_int'!W29</f>
        <v>410225032.55038875</v>
      </c>
      <c r="X29" s="516">
        <f>+'Cental Budget_int'!X29</f>
        <v>10.486324962944497</v>
      </c>
      <c r="Y29" s="120"/>
      <c r="Z29" s="119"/>
      <c r="AA29" s="119"/>
      <c r="AB29" s="119"/>
      <c r="AC29" s="119"/>
      <c r="AD29" s="119"/>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Doprinosi za penzijsko i invalidsko osiguranje</v>
      </c>
      <c r="E30" s="347">
        <f>+'Cental Budget_int'!E30</f>
        <v>138179769.16</v>
      </c>
      <c r="F30" s="137">
        <f>+'Cental Budget_int'!F30</f>
        <v>6.4302559058122766</v>
      </c>
      <c r="G30" s="347">
        <f>+'Cental Budget_int'!G30</f>
        <v>173517241.65000001</v>
      </c>
      <c r="H30" s="138">
        <f>+'Cental Budget_int'!H30</f>
        <v>6.473316233911584</v>
      </c>
      <c r="I30" s="347">
        <f>+'Cental Budget_int'!I30</f>
        <v>213850904.31999999</v>
      </c>
      <c r="J30" s="137">
        <f>+'Cental Budget_int'!J30</f>
        <v>6.9306100700025919</v>
      </c>
      <c r="K30" s="347">
        <f>+'Cental Budget_int'!K30</f>
        <v>199510659.24000001</v>
      </c>
      <c r="L30" s="138">
        <f>+'Cental Budget_int'!L30</f>
        <v>6.6927426782958737</v>
      </c>
      <c r="M30" s="347">
        <f>+'Cental Budget_int'!M30</f>
        <v>233496116.37</v>
      </c>
      <c r="N30" s="137">
        <f>+'Cental Budget_int'!N30</f>
        <v>7.5224264294458765</v>
      </c>
      <c r="O30" s="347">
        <f>+'Cental Budget_int'!O30</f>
        <v>213452220.68000001</v>
      </c>
      <c r="P30" s="138">
        <f>+'Cental Budget_int'!P30</f>
        <v>6.6002541954236245</v>
      </c>
      <c r="Q30" s="517">
        <f>+'Cental Budget_int'!Q30</f>
        <v>216501675.27000001</v>
      </c>
      <c r="R30" s="518">
        <f>+'Cental Budget_int'!R30</f>
        <v>6.5132874629963906</v>
      </c>
      <c r="S30" s="517">
        <f>+'Cental Budget_int'!S30</f>
        <v>226849483.25081635</v>
      </c>
      <c r="T30" s="518">
        <f>+'Cental Budget_int'!T30</f>
        <v>6.4944026123909637</v>
      </c>
      <c r="U30" s="517">
        <f>+'Cental Budget_int'!U30</f>
        <v>231853169.173803</v>
      </c>
      <c r="V30" s="518">
        <f>+'Cental Budget_int'!V30</f>
        <v>6.2883962347112288</v>
      </c>
      <c r="W30" s="517">
        <f>+'Cental Budget_int'!W30</f>
        <v>242920827.63249323</v>
      </c>
      <c r="X30" s="518">
        <f>+'Cental Budget_int'!X30</f>
        <v>6.2096326081925675</v>
      </c>
      <c r="Y30" s="120"/>
      <c r="Z30" s="119"/>
      <c r="AA30" s="119"/>
      <c r="AB30" s="119"/>
      <c r="AC30" s="119"/>
      <c r="AD30" s="119"/>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Doprinosi za zdravstveno osiguranje</v>
      </c>
      <c r="E31" s="347">
        <f>+'Cental Budget_int'!E31</f>
        <v>110592983</v>
      </c>
      <c r="F31" s="137">
        <f>+'Cental Budget_int'!F31</f>
        <v>5.1464927637395883</v>
      </c>
      <c r="G31" s="347">
        <f>+'Cental Budget_int'!G31</f>
        <v>125446267</v>
      </c>
      <c r="H31" s="138">
        <f>+'Cental Budget_int'!H31</f>
        <v>4.6799577317664616</v>
      </c>
      <c r="I31" s="347">
        <f>+'Cental Budget_int'!I31</f>
        <v>115860488.59999999</v>
      </c>
      <c r="J31" s="137">
        <f>+'Cental Budget_int'!J31</f>
        <v>3.7548771260046667</v>
      </c>
      <c r="K31" s="347">
        <f>+'Cental Budget_int'!K31</f>
        <v>97587762.519999996</v>
      </c>
      <c r="L31" s="138">
        <f>+'Cental Budget_int'!L31</f>
        <v>3.2736585883931566</v>
      </c>
      <c r="M31" s="347">
        <f>+'Cental Budget_int'!M31</f>
        <v>129895634.22</v>
      </c>
      <c r="N31" s="137">
        <f>+'Cental Budget_int'!N31</f>
        <v>4.1847820302835048</v>
      </c>
      <c r="O31" s="347">
        <f>+'Cental Budget_int'!O31</f>
        <v>120890439.24000001</v>
      </c>
      <c r="P31" s="138">
        <f>+'Cental Budget_int'!P31</f>
        <v>3.7381088200371062</v>
      </c>
      <c r="Q31" s="517">
        <f>+'Cental Budget_int'!Q31</f>
        <v>125738855</v>
      </c>
      <c r="R31" s="518">
        <f>+'Cental Budget_int'!R31</f>
        <v>3.7827573706377855</v>
      </c>
      <c r="S31" s="517">
        <f>+'Cental Budget_int'!S31</f>
        <v>133924915.28862785</v>
      </c>
      <c r="T31" s="518">
        <f>+'Cental Budget_int'!T31</f>
        <v>3.8340943397832192</v>
      </c>
      <c r="U31" s="517">
        <f>+'Cental Budget_int'!U31</f>
        <v>136908696.865316</v>
      </c>
      <c r="V31" s="518">
        <f>+'Cental Budget_int'!V31</f>
        <v>3.7132817159022515</v>
      </c>
      <c r="W31" s="517">
        <f>+'Cental Budget_int'!W31</f>
        <v>143229131.70858189</v>
      </c>
      <c r="X31" s="518">
        <f>+'Cental Budget_int'!X31</f>
        <v>3.6612763729187598</v>
      </c>
      <c r="Y31" s="120"/>
      <c r="Z31" s="119"/>
      <c r="AA31" s="119"/>
      <c r="AB31" s="119"/>
      <c r="AC31" s="119"/>
      <c r="AD31" s="119"/>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Doprinosi za osiguranje od nezaposlenosti</v>
      </c>
      <c r="E32" s="347">
        <f>+'Cental Budget_int'!E32</f>
        <v>6384379.9699999997</v>
      </c>
      <c r="F32" s="137">
        <f>+'Cental Budget_int'!F32</f>
        <v>0.29709991018660709</v>
      </c>
      <c r="G32" s="347">
        <f>+'Cental Budget_int'!G32</f>
        <v>7824299.6800000006</v>
      </c>
      <c r="H32" s="138">
        <f>+'Cental Budget_int'!H32</f>
        <v>0.29189702219735131</v>
      </c>
      <c r="I32" s="347">
        <f>+'Cental Budget_int'!I32</f>
        <v>10201238.92</v>
      </c>
      <c r="J32" s="137">
        <f>+'Cental Budget_int'!J32</f>
        <v>0.33060795047964742</v>
      </c>
      <c r="K32" s="347">
        <f>+'Cental Budget_int'!K32</f>
        <v>10445930.57</v>
      </c>
      <c r="L32" s="138">
        <f>+'Cental Budget_int'!L32</f>
        <v>0.35041699329084197</v>
      </c>
      <c r="M32" s="347">
        <f>+'Cental Budget_int'!M32</f>
        <v>10149691.789999999</v>
      </c>
      <c r="N32" s="137">
        <f>+'Cental Budget_int'!N32</f>
        <v>0.32698749323453608</v>
      </c>
      <c r="O32" s="347">
        <f>+'Cental Budget_int'!O32</f>
        <v>10764704.380000001</v>
      </c>
      <c r="P32" s="138">
        <f>+'Cental Budget_int'!P32</f>
        <v>0.33286037043908479</v>
      </c>
      <c r="Q32" s="517">
        <f>+'Cental Budget_int'!Q32</f>
        <v>9987592.2599999998</v>
      </c>
      <c r="R32" s="518">
        <f>+'Cental Budget_int'!R32</f>
        <v>0.30046908122743682</v>
      </c>
      <c r="S32" s="517">
        <f>+'Cental Budget_int'!S32</f>
        <v>11220074.127307795</v>
      </c>
      <c r="T32" s="518">
        <f>+'Cental Budget_int'!T32</f>
        <v>0.32121597845141125</v>
      </c>
      <c r="U32" s="517">
        <f>+'Cental Budget_int'!U32</f>
        <v>11451302.067686601</v>
      </c>
      <c r="V32" s="518">
        <f>+'Cental Budget_int'!V32</f>
        <v>0.31058589822854898</v>
      </c>
      <c r="W32" s="517">
        <f>+'Cental Budget_int'!W32</f>
        <v>11498867.171070978</v>
      </c>
      <c r="X32" s="518">
        <f>+'Cental Budget_int'!X32</f>
        <v>0.29393832236889</v>
      </c>
      <c r="Y32" s="120"/>
      <c r="Z32" s="119"/>
      <c r="AA32" s="119"/>
      <c r="AB32" s="119"/>
      <c r="AC32" s="119"/>
      <c r="AD32" s="119"/>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Ostali doprinosi</v>
      </c>
      <c r="E33" s="347">
        <f>+'Cental Budget_int'!E33</f>
        <v>0</v>
      </c>
      <c r="F33" s="137">
        <f>+'Cental Budget_int'!F33</f>
        <v>0</v>
      </c>
      <c r="G33" s="347">
        <f>+'Cental Budget_int'!G33</f>
        <v>0</v>
      </c>
      <c r="H33" s="138">
        <f>+'Cental Budget_int'!H33</f>
        <v>0</v>
      </c>
      <c r="I33" s="347">
        <f>+'Cental Budget_int'!I33</f>
        <v>0</v>
      </c>
      <c r="J33" s="137">
        <f>+'Cental Budget_int'!J33</f>
        <v>0</v>
      </c>
      <c r="K33" s="347">
        <f>+'Cental Budget_int'!K33</f>
        <v>0</v>
      </c>
      <c r="L33" s="138">
        <f>+'Cental Budget_int'!L33</f>
        <v>0</v>
      </c>
      <c r="M33" s="347">
        <f>+'Cental Budget_int'!M33</f>
        <v>6215554.0999999996</v>
      </c>
      <c r="N33" s="137">
        <f>+'Cental Budget_int'!N33</f>
        <v>0.20024336662371134</v>
      </c>
      <c r="O33" s="347">
        <f>+'Cental Budget_int'!O33</f>
        <v>8470089.0300000012</v>
      </c>
      <c r="P33" s="138">
        <f>+'Cental Budget_int'!P33</f>
        <v>0.26190751484230057</v>
      </c>
      <c r="Q33" s="517">
        <f>+'Cental Budget_int'!Q33</f>
        <v>10022287.07</v>
      </c>
      <c r="R33" s="518">
        <f>+'Cental Budget_int'!R33</f>
        <v>0.30151284807460887</v>
      </c>
      <c r="S33" s="517">
        <f>+'Cental Budget_int'!S33</f>
        <v>12223257.771474268</v>
      </c>
      <c r="T33" s="518">
        <f>+'Cental Budget_int'!T33</f>
        <v>0.3499358079437237</v>
      </c>
      <c r="U33" s="517">
        <f>+'Cental Budget_int'!U33</f>
        <v>12477339.084040601</v>
      </c>
      <c r="V33" s="518">
        <f>+'Cental Budget_int'!V33</f>
        <v>0.33841440423218333</v>
      </c>
      <c r="W33" s="517">
        <f>+'Cental Budget_int'!W33</f>
        <v>12576206.038242642</v>
      </c>
      <c r="X33" s="518">
        <f>+'Cental Budget_int'!X33</f>
        <v>0.3214776594642802</v>
      </c>
      <c r="Y33" s="120"/>
      <c r="Z33" s="119"/>
      <c r="AA33" s="119"/>
      <c r="AB33" s="119"/>
      <c r="AC33" s="119"/>
      <c r="AD33" s="119"/>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Takse</v>
      </c>
      <c r="E34" s="346">
        <f>+'Cental Budget_int'!E34</f>
        <v>15777845.709999993</v>
      </c>
      <c r="F34" s="136">
        <f>+'Cental Budget_int'!F34</f>
        <v>0.73422894085345958</v>
      </c>
      <c r="G34" s="346">
        <f>+'Cental Budget_int'!G34</f>
        <v>21847073.970000003</v>
      </c>
      <c r="H34" s="135">
        <f>+'Cental Budget_int'!H34</f>
        <v>0.81503726804700616</v>
      </c>
      <c r="I34" s="346">
        <f>+'Cental Budget_int'!I34</f>
        <v>26594093.5</v>
      </c>
      <c r="J34" s="136">
        <f>+'Cental Budget_int'!J34</f>
        <v>0.86187754407570649</v>
      </c>
      <c r="K34" s="346">
        <f>+'Cental Budget_int'!K34</f>
        <v>22516562.169999998</v>
      </c>
      <c r="L34" s="135">
        <f>+'Cental Budget_int'!L34</f>
        <v>0.75533586615229786</v>
      </c>
      <c r="M34" s="346">
        <f>+'Cental Budget_int'!M34</f>
        <v>20544226.239999998</v>
      </c>
      <c r="N34" s="136">
        <f>+'Cental Budget_int'!N34</f>
        <v>0.66186295876288659</v>
      </c>
      <c r="O34" s="346">
        <f>+'Cental Budget_int'!O34</f>
        <v>16011669.92</v>
      </c>
      <c r="P34" s="135">
        <f>+'Cental Budget_int'!P34</f>
        <v>0.49510420284477424</v>
      </c>
      <c r="Q34" s="515">
        <f>+'Cental Budget_int'!Q34</f>
        <v>17998206.289999999</v>
      </c>
      <c r="R34" s="516">
        <f>+'Cental Budget_int'!R34</f>
        <v>0.54146228309265942</v>
      </c>
      <c r="S34" s="515">
        <f>+'Cental Budget_int'!S34</f>
        <v>29066769.356451314</v>
      </c>
      <c r="T34" s="516">
        <f>+'Cental Budget_int'!T34</f>
        <v>0.83214341129262281</v>
      </c>
      <c r="U34" s="515">
        <f>+'Cental Budget_int'!U34</f>
        <v>15446572.129075501</v>
      </c>
      <c r="V34" s="516">
        <f>+'Cental Budget_int'!V34</f>
        <v>0.41894689799499596</v>
      </c>
      <c r="W34" s="515">
        <f>+'Cental Budget_int'!W34</f>
        <v>14836629.576560535</v>
      </c>
      <c r="X34" s="516">
        <f>+'Cental Budget_int'!X34</f>
        <v>0.3792594472535924</v>
      </c>
      <c r="Y34" s="120"/>
      <c r="Z34" s="119"/>
      <c r="AA34" s="119"/>
      <c r="AB34" s="119"/>
      <c r="AC34" s="119"/>
      <c r="AD34" s="119"/>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Administrativne takse</v>
      </c>
      <c r="E35" s="347">
        <f>+'Cental Budget_int'!E35</f>
        <v>7506509.4799999958</v>
      </c>
      <c r="F35" s="137">
        <f>+'Cental Budget_int'!F35</f>
        <v>0.34931869700777124</v>
      </c>
      <c r="G35" s="347">
        <f>+'Cental Budget_int'!G35</f>
        <v>9153048.3600000013</v>
      </c>
      <c r="H35" s="138">
        <f>+'Cental Budget_int'!H35</f>
        <v>0.34146794851706774</v>
      </c>
      <c r="I35" s="347">
        <f>+'Cental Budget_int'!I35</f>
        <v>18319319.420000002</v>
      </c>
      <c r="J35" s="137">
        <f>+'Cental Budget_int'!J35</f>
        <v>0.59370363689395911</v>
      </c>
      <c r="K35" s="347">
        <f>+'Cental Budget_int'!K35</f>
        <v>14744246.369999999</v>
      </c>
      <c r="L35" s="138">
        <f>+'Cental Budget_int'!L35</f>
        <v>0.49460739248574298</v>
      </c>
      <c r="M35" s="347">
        <f>+'Cental Budget_int'!M35</f>
        <v>13257206.299999997</v>
      </c>
      <c r="N35" s="137">
        <f>+'Cental Budget_int'!N35</f>
        <v>0.42710071842783498</v>
      </c>
      <c r="O35" s="347">
        <f>+'Cental Budget_int'!O35</f>
        <v>10724280.77</v>
      </c>
      <c r="P35" s="138">
        <f>+'Cental Budget_int'!P35</f>
        <v>0.33161041341991337</v>
      </c>
      <c r="Q35" s="517">
        <f>+'Cental Budget_int'!Q35</f>
        <v>8544481.8000000007</v>
      </c>
      <c r="R35" s="518">
        <f>+'Cental Budget_int'!R35</f>
        <v>0.25705420577617333</v>
      </c>
      <c r="S35" s="517">
        <f>+'Cental Budget_int'!S35</f>
        <v>8766628.5488016624</v>
      </c>
      <c r="T35" s="518">
        <f>+'Cental Budget_int'!T35</f>
        <v>0.25097705550534394</v>
      </c>
      <c r="U35" s="517">
        <f>+'Cental Budget_int'!U35</f>
        <v>9403327.5196193103</v>
      </c>
      <c r="V35" s="518">
        <f>+'Cental Budget_int'!V35</f>
        <v>0.2550400737623898</v>
      </c>
      <c r="W35" s="517">
        <f>+'Cental Budget_int'!W35</f>
        <v>9246417.3626490273</v>
      </c>
      <c r="X35" s="518">
        <f>+'Cental Budget_int'!X35</f>
        <v>0.2363603620309056</v>
      </c>
      <c r="Y35" s="120"/>
      <c r="Z35" s="120"/>
      <c r="AA35" s="120"/>
      <c r="AB35" s="120"/>
      <c r="AC35" s="120"/>
      <c r="AD35" s="120"/>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Sudske takse</v>
      </c>
      <c r="E36" s="347">
        <f>+'Cental Budget_int'!E36</f>
        <v>6027790.6899999976</v>
      </c>
      <c r="F36" s="137">
        <f>+'Cental Budget_int'!F36</f>
        <v>0.28050587230676149</v>
      </c>
      <c r="G36" s="347">
        <f>+'Cental Budget_int'!G36</f>
        <v>8663338.5800000001</v>
      </c>
      <c r="H36" s="138">
        <f>+'Cental Budget_int'!H36</f>
        <v>0.32319860399179257</v>
      </c>
      <c r="I36" s="347">
        <f>+'Cental Budget_int'!I36</f>
        <v>7688705.0099999998</v>
      </c>
      <c r="J36" s="137">
        <f>+'Cental Budget_int'!J36</f>
        <v>0.24918022459165154</v>
      </c>
      <c r="K36" s="347">
        <f>+'Cental Budget_int'!K36</f>
        <v>6834686.9299999997</v>
      </c>
      <c r="L36" s="138">
        <f>+'Cental Budget_int'!L36</f>
        <v>0.22927497249245221</v>
      </c>
      <c r="M36" s="347">
        <f>+'Cental Budget_int'!M36</f>
        <v>6236916.9700000007</v>
      </c>
      <c r="N36" s="137">
        <f>+'Cental Budget_int'!N36</f>
        <v>0.20093160341494845</v>
      </c>
      <c r="O36" s="347">
        <f>+'Cental Budget_int'!O36</f>
        <v>3918273.44</v>
      </c>
      <c r="P36" s="138">
        <f>+'Cental Budget_int'!P36</f>
        <v>0.12115873345701918</v>
      </c>
      <c r="Q36" s="517">
        <f>+'Cental Budget_int'!Q36</f>
        <v>3475076.76</v>
      </c>
      <c r="R36" s="518">
        <f>+'Cental Budget_int'!R36</f>
        <v>0.10454502888086641</v>
      </c>
      <c r="S36" s="517">
        <f>+'Cental Budget_int'!S36</f>
        <v>3555464.5495234663</v>
      </c>
      <c r="T36" s="518">
        <f>+'Cental Budget_int'!T36</f>
        <v>0.10178827797089798</v>
      </c>
      <c r="U36" s="517">
        <f>+'Cental Budget_int'!U36</f>
        <v>4051462.0923605999</v>
      </c>
      <c r="V36" s="518">
        <f>+'Cental Budget_int'!V36</f>
        <v>0.10988505810579333</v>
      </c>
      <c r="W36" s="517">
        <f>+'Cental Budget_int'!W36</f>
        <v>3750051.5688543352</v>
      </c>
      <c r="X36" s="518">
        <f>+'Cental Budget_int'!X36</f>
        <v>9.5860213927769305E-2</v>
      </c>
      <c r="Y36" s="120"/>
      <c r="Z36" s="120"/>
      <c r="AA36" s="120"/>
      <c r="AB36" s="120"/>
      <c r="AC36" s="120"/>
      <c r="AD36" s="120"/>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Boravišne takse</v>
      </c>
      <c r="E37" s="347">
        <f>+'Cental Budget_int'!E37</f>
        <v>365979.02</v>
      </c>
      <c r="F37" s="137">
        <f>+'Cental Budget_int'!F37</f>
        <v>1.7030993531574296E-2</v>
      </c>
      <c r="G37" s="347">
        <f>+'Cental Budget_int'!G37</f>
        <v>564651.91</v>
      </c>
      <c r="H37" s="138">
        <f>+'Cental Budget_int'!H37</f>
        <v>2.1065171050177207E-2</v>
      </c>
      <c r="I37" s="347">
        <f>+'Cental Budget_int'!I37</f>
        <v>544318.97</v>
      </c>
      <c r="J37" s="137">
        <f>+'Cental Budget_int'!J37</f>
        <v>1.76406199766658E-2</v>
      </c>
      <c r="K37" s="347">
        <f>+'Cental Budget_int'!K37</f>
        <v>409061.18</v>
      </c>
      <c r="L37" s="138">
        <f>+'Cental Budget_int'!L37</f>
        <v>1.3722280442804427E-2</v>
      </c>
      <c r="M37" s="347">
        <f>+'Cental Budget_int'!M37</f>
        <v>449587.51</v>
      </c>
      <c r="N37" s="137">
        <f>+'Cental Budget_int'!N37</f>
        <v>1.4484133698453607E-2</v>
      </c>
      <c r="O37" s="347">
        <f>+'Cental Budget_int'!O37</f>
        <v>553959.80999999994</v>
      </c>
      <c r="P37" s="138">
        <f>+'Cental Budget_int'!P37</f>
        <v>1.7129245825602966E-2</v>
      </c>
      <c r="Q37" s="517">
        <f>+'Cental Budget_int'!Q37</f>
        <v>491975.95</v>
      </c>
      <c r="R37" s="518">
        <f>+'Cental Budget_int'!R37</f>
        <v>1.4800720517448856E-2</v>
      </c>
      <c r="S37" s="517">
        <f>+'Cental Budget_int'!S37</f>
        <v>502511.14882618561</v>
      </c>
      <c r="T37" s="518">
        <f>+'Cental Budget_int'!T37</f>
        <v>1.4386233862759393E-2</v>
      </c>
      <c r="U37" s="517">
        <f>+'Cental Budget_int'!U37</f>
        <v>716078.94984449307</v>
      </c>
      <c r="V37" s="518">
        <f>+'Cental Budget_int'!V37</f>
        <v>1.9421723619324465E-2</v>
      </c>
      <c r="W37" s="517">
        <f>+'Cental Budget_int'!W37</f>
        <v>530013.08149029384</v>
      </c>
      <c r="X37" s="518">
        <f>+'Cental Budget_int'!X37</f>
        <v>1.3548391653637366E-2</v>
      </c>
      <c r="Y37" s="120"/>
      <c r="Z37" s="120"/>
      <c r="AA37" s="120"/>
      <c r="AB37" s="120"/>
      <c r="AC37" s="120"/>
      <c r="AD37" s="120"/>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Ostale takse</v>
      </c>
      <c r="E38" s="347">
        <f>+'Cental Budget_int'!E38</f>
        <v>1877566.52</v>
      </c>
      <c r="F38" s="137">
        <f>+'Cental Budget_int'!F38</f>
        <v>8.7373378007352592E-2</v>
      </c>
      <c r="G38" s="347">
        <f>+'Cental Budget_int'!G38</f>
        <v>3466035.12</v>
      </c>
      <c r="H38" s="138">
        <f>+'Cental Budget_int'!H38</f>
        <v>0.12930554448796866</v>
      </c>
      <c r="I38" s="347">
        <f>+'Cental Budget_int'!I38</f>
        <v>41750.1</v>
      </c>
      <c r="J38" s="137">
        <f>+'Cental Budget_int'!J38</f>
        <v>1.3530626134301269E-3</v>
      </c>
      <c r="K38" s="347">
        <f>+'Cental Budget_int'!K38</f>
        <v>528567.68999999994</v>
      </c>
      <c r="L38" s="138">
        <f>+'Cental Budget_int'!L38</f>
        <v>1.7731220731298222E-2</v>
      </c>
      <c r="M38" s="347">
        <f>+'Cental Budget_int'!M38</f>
        <v>600515.46</v>
      </c>
      <c r="N38" s="137">
        <f>+'Cental Budget_int'!N38</f>
        <v>1.9346503221649484E-2</v>
      </c>
      <c r="O38" s="347">
        <f>+'Cental Budget_int'!O38</f>
        <v>815155.9</v>
      </c>
      <c r="P38" s="138">
        <f>+'Cental Budget_int'!P38</f>
        <v>2.5205810142238712E-2</v>
      </c>
      <c r="Q38" s="517">
        <f>+'Cental Budget_int'!Q38</f>
        <v>5486671.7800000003</v>
      </c>
      <c r="R38" s="518">
        <f>+'Cental Budget_int'!R38</f>
        <v>0.16506232791817088</v>
      </c>
      <c r="S38" s="517">
        <f>+'Cental Budget_int'!S38</f>
        <v>16242165.109299999</v>
      </c>
      <c r="T38" s="518">
        <f>+'Cental Budget_int'!T38</f>
        <v>0.46499184395362148</v>
      </c>
      <c r="U38" s="517">
        <f>+'Cental Budget_int'!U38</f>
        <v>1275703.5672510986</v>
      </c>
      <c r="V38" s="518">
        <f>+'Cental Budget_int'!V38</f>
        <v>3.4600042507488438E-2</v>
      </c>
      <c r="W38" s="517">
        <f>+'Cental Budget_int'!W38</f>
        <v>1310147.5635668782</v>
      </c>
      <c r="X38" s="518">
        <f>+'Cental Budget_int'!X38</f>
        <v>3.3490479641280116E-2</v>
      </c>
      <c r="Y38" s="120"/>
      <c r="Z38" s="120"/>
      <c r="AA38" s="120"/>
      <c r="AB38" s="120"/>
      <c r="AC38" s="120"/>
      <c r="AD38" s="120"/>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Naknade</v>
      </c>
      <c r="E39" s="346">
        <f>+'Cental Budget_int'!E39</f>
        <v>17868340.149999995</v>
      </c>
      <c r="F39" s="136">
        <f>+'Cental Budget_int'!F39</f>
        <v>0.83151101261110316</v>
      </c>
      <c r="G39" s="346">
        <f>+'Cental Budget_int'!G39</f>
        <v>22895117.909999996</v>
      </c>
      <c r="H39" s="135">
        <f>+'Cental Budget_int'!H39</f>
        <v>0.85413609065472851</v>
      </c>
      <c r="I39" s="346">
        <f>+'Cental Budget_int'!I39</f>
        <v>38239154.099999994</v>
      </c>
      <c r="J39" s="136">
        <f>+'Cental Budget_int'!J39</f>
        <v>1.2392777450090742</v>
      </c>
      <c r="K39" s="346">
        <f>+'Cental Budget_int'!K39</f>
        <v>28332415.080000002</v>
      </c>
      <c r="L39" s="135">
        <f>+'Cental Budget_int'!L39</f>
        <v>0.95043324656155659</v>
      </c>
      <c r="M39" s="346">
        <f>+'Cental Budget_int'!M39</f>
        <v>27428633.469999999</v>
      </c>
      <c r="N39" s="136">
        <f>+'Cental Budget_int'!N39</f>
        <v>0.88365442880154643</v>
      </c>
      <c r="O39" s="346">
        <f>+'Cental Budget_int'!O39</f>
        <v>25699255.23</v>
      </c>
      <c r="P39" s="135">
        <f>+'Cental Budget_int'!P39</f>
        <v>0.79465847959183677</v>
      </c>
      <c r="Q39" s="515">
        <f>+'Cental Budget_int'!Q39</f>
        <v>12706115.310000001</v>
      </c>
      <c r="R39" s="516">
        <f>+'Cental Budget_int'!R39</f>
        <v>0.38225376985559567</v>
      </c>
      <c r="S39" s="515">
        <f>+'Cental Budget_int'!S39</f>
        <v>13858592.542606136</v>
      </c>
      <c r="T39" s="516">
        <f>+'Cental Budget_int'!T39</f>
        <v>0.39675329351864119</v>
      </c>
      <c r="U39" s="515">
        <f>+'Cental Budget_int'!U39</f>
        <v>14932774.5412565</v>
      </c>
      <c r="V39" s="516">
        <f>+'Cental Budget_int'!V39</f>
        <v>0.40501151454452133</v>
      </c>
      <c r="W39" s="515">
        <f>+'Cental Budget_int'!W39</f>
        <v>14617059.453870425</v>
      </c>
      <c r="X39" s="516">
        <f>+'Cental Budget_int'!X39</f>
        <v>0.37364671405599248</v>
      </c>
      <c r="Y39" s="120"/>
      <c r="Z39" s="120"/>
      <c r="AA39" s="120"/>
      <c r="AB39" s="120"/>
      <c r="AC39" s="120"/>
      <c r="AD39" s="120"/>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Naknade za korišćenje dobara od opšteg interesa</v>
      </c>
      <c r="E40" s="347">
        <f>+'Cental Budget_int'!E40</f>
        <v>1274186.23</v>
      </c>
      <c r="F40" s="137">
        <f>+'Cental Budget_int'!F40</f>
        <v>5.9294812694867145E-2</v>
      </c>
      <c r="G40" s="347">
        <f>+'Cental Budget_int'!G40</f>
        <v>2986015.41</v>
      </c>
      <c r="H40" s="138">
        <f>+'Cental Budget_int'!H40</f>
        <v>0.11139770229434809</v>
      </c>
      <c r="I40" s="347">
        <f>+'Cental Budget_int'!I40</f>
        <v>2856435.93</v>
      </c>
      <c r="J40" s="137">
        <f>+'Cental Budget_int'!J40</f>
        <v>9.25731115504278E-2</v>
      </c>
      <c r="K40" s="347">
        <f>+'Cental Budget_int'!K40</f>
        <v>2890522.73</v>
      </c>
      <c r="L40" s="138">
        <f>+'Cental Budget_int'!L40</f>
        <v>9.696486850050319E-2</v>
      </c>
      <c r="M40" s="347">
        <f>+'Cental Budget_int'!M40</f>
        <v>2020524.58</v>
      </c>
      <c r="N40" s="137">
        <f>+'Cental Budget_int'!N40</f>
        <v>6.5094219716494844E-2</v>
      </c>
      <c r="O40" s="347">
        <f>+'Cental Budget_int'!O40</f>
        <v>1002041.9199999999</v>
      </c>
      <c r="P40" s="138">
        <f>+'Cental Budget_int'!P40</f>
        <v>3.0984598639455779E-2</v>
      </c>
      <c r="Q40" s="517">
        <f>+'Cental Budget_int'!Q40</f>
        <v>563371.34</v>
      </c>
      <c r="R40" s="518">
        <f>+'Cental Budget_int'!R40</f>
        <v>1.6948596269554753E-2</v>
      </c>
      <c r="S40" s="517">
        <f>+'Cental Budget_int'!S40</f>
        <v>767516.73656893231</v>
      </c>
      <c r="T40" s="518">
        <f>+'Cental Budget_int'!T40</f>
        <v>2.1972995607470149E-2</v>
      </c>
      <c r="U40" s="517">
        <f>+'Cental Budget_int'!U40</f>
        <v>888239.68845629296</v>
      </c>
      <c r="V40" s="518">
        <f>+'Cental Budget_int'!V40</f>
        <v>2.4091122551025031E-2</v>
      </c>
      <c r="W40" s="517">
        <f>+'Cental Budget_int'!W40</f>
        <v>809522.16004461329</v>
      </c>
      <c r="X40" s="518">
        <f>+'Cental Budget_int'!X40</f>
        <v>2.069330674960668E-2</v>
      </c>
      <c r="Y40" s="120"/>
      <c r="Z40" s="120"/>
      <c r="AA40" s="120"/>
      <c r="AB40" s="120"/>
      <c r="AC40" s="120"/>
      <c r="AD40" s="120"/>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Naknade za korišćenje prirodnih dobara</v>
      </c>
      <c r="E41" s="347">
        <f>+'Cental Budget_int'!E41</f>
        <v>3521417.44</v>
      </c>
      <c r="F41" s="137">
        <f>+'Cental Budget_int'!F41</f>
        <v>0.16387069849690539</v>
      </c>
      <c r="G41" s="347">
        <f>+'Cental Budget_int'!G41</f>
        <v>3729314.35</v>
      </c>
      <c r="H41" s="138">
        <f>+'Cental Budget_int'!H41</f>
        <v>0.13912756388733447</v>
      </c>
      <c r="I41" s="347">
        <f>+'Cental Budget_int'!I41</f>
        <v>3925540.16</v>
      </c>
      <c r="J41" s="137">
        <f>+'Cental Budget_int'!J41</f>
        <v>0.12722129115893183</v>
      </c>
      <c r="K41" s="347">
        <f>+'Cental Budget_int'!K41</f>
        <v>3661578.93</v>
      </c>
      <c r="L41" s="138">
        <f>+'Cental Budget_int'!L41</f>
        <v>0.12283055786648776</v>
      </c>
      <c r="M41" s="347">
        <f>+'Cental Budget_int'!M41</f>
        <v>3239633.87</v>
      </c>
      <c r="N41" s="137">
        <f>+'Cental Budget_int'!N41</f>
        <v>0.10436964787371135</v>
      </c>
      <c r="O41" s="347">
        <f>+'Cental Budget_int'!O41</f>
        <v>3009556.45</v>
      </c>
      <c r="P41" s="138">
        <f>+'Cental Budget_int'!P41</f>
        <v>9.3059877860235007E-2</v>
      </c>
      <c r="Q41" s="517">
        <f>+'Cental Budget_int'!Q41</f>
        <v>1376923.26</v>
      </c>
      <c r="R41" s="518">
        <f>+'Cental Budget_int'!R41</f>
        <v>4.1423684115523468E-2</v>
      </c>
      <c r="S41" s="517">
        <f>+'Cental Budget_int'!S41</f>
        <v>1273375.6964537622</v>
      </c>
      <c r="T41" s="518">
        <f>+'Cental Budget_int'!T41</f>
        <v>3.645507290162503E-2</v>
      </c>
      <c r="U41" s="517">
        <f>+'Cental Budget_int'!U41</f>
        <v>1407756.84025801</v>
      </c>
      <c r="V41" s="518">
        <f>+'Cental Budget_int'!V41</f>
        <v>3.8181633855655275E-2</v>
      </c>
      <c r="W41" s="517">
        <f>+'Cental Budget_int'!W41</f>
        <v>1343066.2749449799</v>
      </c>
      <c r="X41" s="518">
        <f>+'Cental Budget_int'!X41</f>
        <v>3.4331959993481084E-2</v>
      </c>
      <c r="Y41" s="120"/>
      <c r="Z41" s="120"/>
      <c r="AA41" s="120"/>
      <c r="AB41" s="120"/>
      <c r="AC41" s="120"/>
      <c r="AD41" s="120"/>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Ekološke naknade</v>
      </c>
      <c r="E42" s="347">
        <f>+'Cental Budget_int'!E42</f>
        <v>1902110.17</v>
      </c>
      <c r="F42" s="137">
        <f>+'Cental Budget_int'!F42</f>
        <v>8.851552747917539E-2</v>
      </c>
      <c r="G42" s="347">
        <f>+'Cental Budget_int'!G42</f>
        <v>2195706.9700000002</v>
      </c>
      <c r="H42" s="138">
        <f>+'Cental Budget_int'!H42</f>
        <v>8.1914082074239891E-2</v>
      </c>
      <c r="I42" s="347">
        <f>+'Cental Budget_int'!I42</f>
        <v>9210786.3699999992</v>
      </c>
      <c r="J42" s="137">
        <f>+'Cental Budget_int'!J42</f>
        <v>0.2985087623152709</v>
      </c>
      <c r="K42" s="347">
        <f>+'Cental Budget_int'!K42</f>
        <v>9651406.9600000009</v>
      </c>
      <c r="L42" s="138">
        <f>+'Cental Budget_int'!L42</f>
        <v>0.32376407111707484</v>
      </c>
      <c r="M42" s="347">
        <f>+'Cental Budget_int'!M42</f>
        <v>7609457.3499999996</v>
      </c>
      <c r="N42" s="137">
        <f>+'Cental Budget_int'!N42</f>
        <v>0.24515004349226804</v>
      </c>
      <c r="O42" s="347">
        <f>+'Cental Budget_int'!O42</f>
        <v>7452842.79</v>
      </c>
      <c r="P42" s="138">
        <f>+'Cental Budget_int'!P42</f>
        <v>0.23045277643784787</v>
      </c>
      <c r="Q42" s="517">
        <f>+'Cental Budget_int'!Q42</f>
        <v>654296.18000000005</v>
      </c>
      <c r="R42" s="518">
        <f>+'Cental Budget_int'!R42</f>
        <v>1.968400060168472E-2</v>
      </c>
      <c r="S42" s="517">
        <f>+'Cental Budget_int'!S42</f>
        <v>906158.07444858248</v>
      </c>
      <c r="T42" s="518">
        <f>+'Cental Budget_int'!T42</f>
        <v>2.5942114928387706E-2</v>
      </c>
      <c r="U42" s="517">
        <f>+'Cental Budget_int'!U42</f>
        <v>930624.34245869413</v>
      </c>
      <c r="V42" s="518">
        <f>+'Cental Budget_int'!V42</f>
        <v>2.5240692770780965E-2</v>
      </c>
      <c r="W42" s="517">
        <f>+'Cental Budget_int'!W42</f>
        <v>955751.19970507873</v>
      </c>
      <c r="X42" s="518">
        <f>+'Cental Budget_int'!X42</f>
        <v>2.4431267886121644E-2</v>
      </c>
      <c r="Y42" s="120"/>
      <c r="Z42" s="120"/>
      <c r="AA42" s="120"/>
      <c r="AB42" s="120"/>
      <c r="AC42" s="120"/>
      <c r="AD42" s="120"/>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Naknade za priređivanje igara na sreću</v>
      </c>
      <c r="E43" s="347">
        <f>+'Cental Budget_int'!E43</f>
        <v>3406245.76</v>
      </c>
      <c r="F43" s="137">
        <f>+'Cental Budget_int'!F43</f>
        <v>0.15851113406859324</v>
      </c>
      <c r="G43" s="347">
        <f>+'Cental Budget_int'!G43</f>
        <v>4400291.1100000003</v>
      </c>
      <c r="H43" s="138">
        <f>+'Cental Budget_int'!H43</f>
        <v>0.16415934004849844</v>
      </c>
      <c r="I43" s="347">
        <f>+'Cental Budget_int'!I43</f>
        <v>5175563.96</v>
      </c>
      <c r="J43" s="137">
        <f>+'Cental Budget_int'!J43</f>
        <v>0.16773282214156079</v>
      </c>
      <c r="K43" s="347">
        <f>+'Cental Budget_int'!K43</f>
        <v>4679989.66</v>
      </c>
      <c r="L43" s="138">
        <f>+'Cental Budget_int'!L43</f>
        <v>0.15699395035223079</v>
      </c>
      <c r="M43" s="347">
        <f>+'Cental Budget_int'!M43</f>
        <v>6380752.96</v>
      </c>
      <c r="N43" s="137">
        <f>+'Cental Budget_int'!N43</f>
        <v>0.20556549484536082</v>
      </c>
      <c r="O43" s="347">
        <f>+'Cental Budget_int'!O43</f>
        <v>4180845.3600000003</v>
      </c>
      <c r="P43" s="138">
        <f>+'Cental Budget_int'!P43</f>
        <v>0.12927784044526905</v>
      </c>
      <c r="Q43" s="517">
        <f>+'Cental Budget_int'!Q43</f>
        <v>3319092.83</v>
      </c>
      <c r="R43" s="518">
        <f>+'Cental Budget_int'!R43</f>
        <v>9.9852371540312873E-2</v>
      </c>
      <c r="S43" s="517">
        <f>+'Cental Budget_int'!S43</f>
        <v>2899337.5332013476</v>
      </c>
      <c r="T43" s="518">
        <f>+'Cental Budget_int'!T43</f>
        <v>8.3004223681687597E-2</v>
      </c>
      <c r="U43" s="517">
        <f>+'Cental Budget_int'!U43</f>
        <v>2977619.6465977835</v>
      </c>
      <c r="V43" s="518">
        <f>+'Cental Budget_int'!V43</f>
        <v>8.0759957868125412E-2</v>
      </c>
      <c r="W43" s="517">
        <f>+'Cental Budget_int'!W43</f>
        <v>3058015.3770559235</v>
      </c>
      <c r="X43" s="518">
        <f>+'Cental Budget_int'!X43</f>
        <v>7.817012722535592E-2</v>
      </c>
      <c r="Y43" s="120"/>
      <c r="Z43" s="120"/>
      <c r="AA43" s="120"/>
      <c r="AB43" s="120"/>
      <c r="AC43" s="120"/>
      <c r="AD43" s="120"/>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Naknada za puteve</v>
      </c>
      <c r="E44" s="347">
        <f>+'Cental Budget_int'!E44</f>
        <v>5372953.1699999962</v>
      </c>
      <c r="F44" s="137">
        <f>+'Cental Budget_int'!F44</f>
        <v>0.25003272232304885</v>
      </c>
      <c r="G44" s="347">
        <f>+'Cental Budget_int'!G44</f>
        <v>6458859.3499999996</v>
      </c>
      <c r="H44" s="138">
        <f>+'Cental Budget_int'!H44</f>
        <v>0.24095725983958216</v>
      </c>
      <c r="I44" s="347">
        <f>+'Cental Budget_int'!I44</f>
        <v>7089990.1699999999</v>
      </c>
      <c r="J44" s="137">
        <f>+'Cental Budget_int'!J44</f>
        <v>0.2297767102022297</v>
      </c>
      <c r="K44" s="347">
        <f>+'Cental Budget_int'!K44</f>
        <v>4037944.42</v>
      </c>
      <c r="L44" s="138">
        <f>+'Cental Budget_int'!L44</f>
        <v>0.13545603555853739</v>
      </c>
      <c r="M44" s="347">
        <f>+'Cental Budget_int'!M44</f>
        <v>3597161.86</v>
      </c>
      <c r="N44" s="137">
        <f>+'Cental Budget_int'!N44</f>
        <v>0.11588794652061854</v>
      </c>
      <c r="O44" s="347">
        <f>+'Cental Budget_int'!O44</f>
        <v>4863937.55</v>
      </c>
      <c r="P44" s="138">
        <f>+'Cental Budget_int'!P44</f>
        <v>0.15040004792826223</v>
      </c>
      <c r="Q44" s="517">
        <f>+'Cental Budget_int'!Q44</f>
        <v>3327409.68</v>
      </c>
      <c r="R44" s="518">
        <f>+'Cental Budget_int'!R44</f>
        <v>0.10010257761732852</v>
      </c>
      <c r="S44" s="517">
        <f>+'Cental Budget_int'!S44</f>
        <v>4038872.8310599797</v>
      </c>
      <c r="T44" s="518">
        <f>+'Cental Budget_int'!T44</f>
        <v>0.11562762184540451</v>
      </c>
      <c r="U44" s="517">
        <f>+'Cental Budget_int'!U44</f>
        <v>4447922.3974986002</v>
      </c>
      <c r="V44" s="518">
        <f>+'Cental Budget_int'!V44</f>
        <v>0.12063798203142394</v>
      </c>
      <c r="W44" s="517">
        <f>+'Cental Budget_int'!W44</f>
        <v>4259916.3022310603</v>
      </c>
      <c r="X44" s="518">
        <f>+'Cental Budget_int'!X44</f>
        <v>0.10889356600795143</v>
      </c>
      <c r="Y44" s="120"/>
      <c r="Z44" s="120"/>
      <c r="AA44" s="120"/>
      <c r="AB44" s="120"/>
      <c r="AC44" s="120"/>
      <c r="AD44" s="120"/>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Ostale naknade</v>
      </c>
      <c r="E45" s="347">
        <f>+'Cental Budget_int'!E45</f>
        <v>2391427.38</v>
      </c>
      <c r="F45" s="137">
        <f>+'Cental Budget_int'!F45</f>
        <v>0.11128611754851318</v>
      </c>
      <c r="G45" s="347">
        <f>+'Cental Budget_int'!G45</f>
        <v>3124930.72</v>
      </c>
      <c r="H45" s="138">
        <f>+'Cental Budget_int'!H45</f>
        <v>0.11658014251072563</v>
      </c>
      <c r="I45" s="347">
        <f>+'Cental Budget_int'!I45</f>
        <v>9980837.5099999998</v>
      </c>
      <c r="J45" s="137">
        <f>+'Cental Budget_int'!J45</f>
        <v>0.32346504764065337</v>
      </c>
      <c r="K45" s="347">
        <f>+'Cental Budget_int'!K45</f>
        <v>3410972.38</v>
      </c>
      <c r="L45" s="138">
        <f>+'Cental Budget_int'!L45</f>
        <v>0.11442376316672256</v>
      </c>
      <c r="M45" s="347">
        <f>+'Cental Budget_int'!M45</f>
        <v>4581102.8499999996</v>
      </c>
      <c r="N45" s="137">
        <f>+'Cental Budget_int'!N45</f>
        <v>0.14758707635309276</v>
      </c>
      <c r="O45" s="347">
        <f>+'Cental Budget_int'!O45</f>
        <v>5190031.1599999992</v>
      </c>
      <c r="P45" s="138">
        <f>+'Cental Budget_int'!P45</f>
        <v>0.16048333828076683</v>
      </c>
      <c r="Q45" s="517">
        <f>+'Cental Budget_int'!Q45</f>
        <v>3465022.02</v>
      </c>
      <c r="R45" s="518">
        <f>+'Cental Budget_int'!R45</f>
        <v>0.10424253971119132</v>
      </c>
      <c r="S45" s="517">
        <f>+'Cental Budget_int'!S45</f>
        <v>3973331.6708735316</v>
      </c>
      <c r="T45" s="518">
        <f>+'Cental Budget_int'!T45</f>
        <v>0.11375126455406617</v>
      </c>
      <c r="U45" s="517">
        <f>+'Cental Budget_int'!U45</f>
        <v>4280611.62598712</v>
      </c>
      <c r="V45" s="518">
        <f>+'Cental Budget_int'!V45</f>
        <v>0.11610012546751072</v>
      </c>
      <c r="W45" s="517">
        <f>+'Cental Budget_int'!W45</f>
        <v>4190788.1398887686</v>
      </c>
      <c r="X45" s="518">
        <f>+'Cental Budget_int'!X45</f>
        <v>0.10712648619347567</v>
      </c>
      <c r="Y45" s="120"/>
      <c r="Z45" s="120"/>
      <c r="AA45" s="120"/>
      <c r="AB45" s="120"/>
      <c r="AC45" s="120"/>
      <c r="AD45" s="120"/>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Ostali prihodi</v>
      </c>
      <c r="E46" s="346">
        <f>+'Cental Budget_int'!E46</f>
        <v>60725640.779999994</v>
      </c>
      <c r="F46" s="136">
        <f>+'Cental Budget_int'!F46</f>
        <v>2.8258942147145047</v>
      </c>
      <c r="G46" s="346">
        <f>+'Cental Budget_int'!G46</f>
        <v>58512071.479999997</v>
      </c>
      <c r="H46" s="135">
        <f>+'Cental Budget_int'!H46</f>
        <v>2.1828789957097556</v>
      </c>
      <c r="I46" s="346">
        <f>+'Cental Budget_int'!I46</f>
        <v>45480397.879999995</v>
      </c>
      <c r="J46" s="136">
        <f>+'Cental Budget_int'!J46</f>
        <v>1.4739563741249675</v>
      </c>
      <c r="K46" s="346">
        <f>+'Cental Budget_int'!K46</f>
        <v>43622195.68</v>
      </c>
      <c r="L46" s="135">
        <f>+'Cental Budget_int'!L46</f>
        <v>1.4633410157665214</v>
      </c>
      <c r="M46" s="346">
        <f>+'Cental Budget_int'!M46</f>
        <v>31858288.899999999</v>
      </c>
      <c r="N46" s="136">
        <f>+'Cental Budget_int'!N46</f>
        <v>1.0263624001288658</v>
      </c>
      <c r="O46" s="346">
        <f>+'Cental Budget_int'!O46</f>
        <v>24777629.66</v>
      </c>
      <c r="P46" s="135">
        <f>+'Cental Budget_int'!P46</f>
        <v>0.76616047186147185</v>
      </c>
      <c r="Q46" s="515">
        <f>+'Cental Budget_int'!Q46</f>
        <v>35044027.450000003</v>
      </c>
      <c r="R46" s="516">
        <f>+'Cental Budget_int'!R46</f>
        <v>1.0542727873044526</v>
      </c>
      <c r="S46" s="515">
        <f>+'Cental Budget_int'!S46</f>
        <v>29418139.413963016</v>
      </c>
      <c r="T46" s="516">
        <f>+'Cental Budget_int'!T46</f>
        <v>0.84220267431900986</v>
      </c>
      <c r="U46" s="515">
        <f>+'Cental Budget_int'!U46</f>
        <v>28931429.178140018</v>
      </c>
      <c r="V46" s="516">
        <f>+'Cental Budget_int'!V46</f>
        <v>0.78468752856360235</v>
      </c>
      <c r="W46" s="515">
        <f>+'Cental Budget_int'!W46</f>
        <v>28081029.199374914</v>
      </c>
      <c r="X46" s="516">
        <f>+'Cental Budget_int'!X46</f>
        <v>0.71781771982042208</v>
      </c>
      <c r="Y46" s="120"/>
      <c r="Z46" s="120"/>
      <c r="AA46" s="120"/>
      <c r="AB46" s="120"/>
      <c r="AC46" s="120"/>
      <c r="AD46" s="120"/>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Prihodi od kapitala</v>
      </c>
      <c r="E47" s="347">
        <f>+'Cental Budget_int'!E47</f>
        <v>8168377.7700000005</v>
      </c>
      <c r="F47" s="137">
        <f>+'Cental Budget_int'!F47</f>
        <v>0.38011902694401789</v>
      </c>
      <c r="G47" s="347">
        <f>+'Cental Budget_int'!G47</f>
        <v>18699178.469999999</v>
      </c>
      <c r="H47" s="138">
        <f>+'Cental Budget_int'!H47</f>
        <v>0.69760039059876877</v>
      </c>
      <c r="I47" s="347">
        <f>+'Cental Budget_int'!I47</f>
        <v>13798997.720000001</v>
      </c>
      <c r="J47" s="137">
        <f>+'Cental Budget_int'!J47</f>
        <v>0.44720630412237494</v>
      </c>
      <c r="K47" s="347">
        <f>+'Cental Budget_int'!K47</f>
        <v>14050397.890000001</v>
      </c>
      <c r="L47" s="138">
        <f>+'Cental Budget_int'!L47</f>
        <v>0.47133169708151629</v>
      </c>
      <c r="M47" s="347">
        <f>+'Cental Budget_int'!M47</f>
        <v>7714681.46</v>
      </c>
      <c r="N47" s="137">
        <f>+'Cental Budget_int'!N47</f>
        <v>0.24853999548969075</v>
      </c>
      <c r="O47" s="347">
        <f>+'Cental Budget_int'!O47</f>
        <v>5467464.75</v>
      </c>
      <c r="P47" s="138">
        <f>+'Cental Budget_int'!P47</f>
        <v>0.16906198979591838</v>
      </c>
      <c r="Q47" s="517">
        <f>+'Cental Budget_int'!Q47</f>
        <v>12780311.91</v>
      </c>
      <c r="R47" s="518">
        <f>+'Cental Budget_int'!R47</f>
        <v>0.38448591787003611</v>
      </c>
      <c r="S47" s="517">
        <f>+'Cental Budget_int'!S47</f>
        <v>8815295.2540114876</v>
      </c>
      <c r="T47" s="518">
        <f>+'Cental Budget_int'!T47</f>
        <v>0.25237031932469189</v>
      </c>
      <c r="U47" s="517">
        <f>+'Cental Budget_int'!U47</f>
        <v>6972308.2258698</v>
      </c>
      <c r="V47" s="518">
        <f>+'Cental Budget_int'!V47</f>
        <v>0.18910518648955246</v>
      </c>
      <c r="W47" s="517">
        <f>+'Cental Budget_int'!W47</f>
        <v>6181339.0137752397</v>
      </c>
      <c r="X47" s="518">
        <f>+'Cental Budget_int'!X47</f>
        <v>0.1580096884911871</v>
      </c>
      <c r="Y47" s="120"/>
      <c r="Z47" s="120"/>
      <c r="AA47" s="120"/>
      <c r="AB47" s="120"/>
      <c r="AC47" s="120"/>
      <c r="AD47" s="120"/>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Novčane kazne i oduzete imovinske koristi</v>
      </c>
      <c r="E48" s="347">
        <f>+'Cental Budget_int'!E48</f>
        <v>7615600.2199999951</v>
      </c>
      <c r="F48" s="137">
        <f>+'Cental Budget_int'!F48</f>
        <v>0.35439528223742356</v>
      </c>
      <c r="G48" s="347">
        <f>+'Cental Budget_int'!G48</f>
        <v>10141066.57</v>
      </c>
      <c r="H48" s="138">
        <f>+'Cental Budget_int'!H48</f>
        <v>0.37832742286886772</v>
      </c>
      <c r="I48" s="347">
        <f>+'Cental Budget_int'!I48</f>
        <v>9427789.2100000009</v>
      </c>
      <c r="J48" s="137">
        <f>+'Cental Budget_int'!J48</f>
        <v>0.30554152223230496</v>
      </c>
      <c r="K48" s="347">
        <f>+'Cental Budget_int'!K48</f>
        <v>8057798.4800000004</v>
      </c>
      <c r="L48" s="138">
        <f>+'Cental Budget_int'!L48</f>
        <v>0.27030521569942972</v>
      </c>
      <c r="M48" s="347">
        <f>+'Cental Budget_int'!M48</f>
        <v>7698309.5599999996</v>
      </c>
      <c r="N48" s="137">
        <f>+'Cental Budget_int'!N48</f>
        <v>0.24801255025773192</v>
      </c>
      <c r="O48" s="347">
        <f>+'Cental Budget_int'!O48</f>
        <v>7094815.5099999998</v>
      </c>
      <c r="P48" s="138">
        <f>+'Cental Budget_int'!P48</f>
        <v>0.21938205040197897</v>
      </c>
      <c r="Q48" s="517">
        <f>+'Cental Budget_int'!Q48</f>
        <v>8748262.1099999994</v>
      </c>
      <c r="R48" s="518">
        <f>+'Cental Budget_int'!R48</f>
        <v>0.26318478068592055</v>
      </c>
      <c r="S48" s="517">
        <f>+'Cental Budget_int'!S48</f>
        <v>8511345.516661834</v>
      </c>
      <c r="T48" s="518">
        <f>+'Cental Budget_int'!T48</f>
        <v>0.24366863775155553</v>
      </c>
      <c r="U48" s="517">
        <f>+'Cental Budget_int'!U48</f>
        <v>8941151.8456117008</v>
      </c>
      <c r="V48" s="518">
        <f>+'Cental Budget_int'!V48</f>
        <v>0.2425047964635666</v>
      </c>
      <c r="W48" s="517">
        <f>+'Cental Budget_int'!W48</f>
        <v>9047092.1602081116</v>
      </c>
      <c r="X48" s="518">
        <f>+'Cental Budget_int'!X48</f>
        <v>0.23126513701963478</v>
      </c>
      <c r="Y48" s="120"/>
      <c r="Z48" s="120"/>
      <c r="AA48" s="120"/>
      <c r="AB48" s="120"/>
      <c r="AC48" s="120"/>
      <c r="AD48" s="120"/>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Prihodi koje organi ostvaruju vršenjem svoje djelatnosti</v>
      </c>
      <c r="E49" s="347">
        <f>+'Cental Budget_int'!E49</f>
        <v>28553597.170000002</v>
      </c>
      <c r="F49" s="137">
        <f>+'Cental Budget_int'!F49</f>
        <v>1.3287541146633162</v>
      </c>
      <c r="G49" s="347">
        <f>+'Cental Budget_int'!G49</f>
        <v>18195249.18</v>
      </c>
      <c r="H49" s="138">
        <f>+'Cental Budget_int'!H49</f>
        <v>0.67880056631225516</v>
      </c>
      <c r="I49" s="347">
        <f>+'Cental Budget_int'!I49</f>
        <v>5377701.7699999996</v>
      </c>
      <c r="J49" s="137">
        <f>+'Cental Budget_int'!J49</f>
        <v>0.17428382713248636</v>
      </c>
      <c r="K49" s="347">
        <f>+'Cental Budget_int'!K49</f>
        <v>2358239.02</v>
      </c>
      <c r="L49" s="138">
        <f>+'Cental Budget_int'!L49</f>
        <v>7.9108990942636709E-2</v>
      </c>
      <c r="M49" s="347">
        <f>+'Cental Budget_int'!M49</f>
        <v>2576571.9700000002</v>
      </c>
      <c r="N49" s="137">
        <f>+'Cental Budget_int'!N49</f>
        <v>8.3008117590206182E-2</v>
      </c>
      <c r="O49" s="347">
        <f>+'Cental Budget_int'!O49</f>
        <v>2308669.88</v>
      </c>
      <c r="P49" s="138">
        <f>+'Cental Budget_int'!P49</f>
        <v>7.138744217687075E-2</v>
      </c>
      <c r="Q49" s="517">
        <f>+'Cental Budget_int'!Q49</f>
        <v>2007154.91</v>
      </c>
      <c r="R49" s="518">
        <f>+'Cental Budget_int'!R49</f>
        <v>6.0383721720818281E-2</v>
      </c>
      <c r="S49" s="517">
        <f>+'Cental Budget_int'!S49</f>
        <v>2107170.7859136686</v>
      </c>
      <c r="T49" s="518">
        <f>+'Cental Budget_int'!T49</f>
        <v>6.0325530658851087E-2</v>
      </c>
      <c r="U49" s="517">
        <f>+'Cental Budget_int'!U49</f>
        <v>2764064.3971333401</v>
      </c>
      <c r="V49" s="518">
        <f>+'Cental Budget_int'!V49</f>
        <v>7.4967843697676714E-2</v>
      </c>
      <c r="W49" s="517">
        <f>+'Cental Budget_int'!W49</f>
        <v>2239806.6510330038</v>
      </c>
      <c r="X49" s="518">
        <f>+'Cental Budget_int'!X49</f>
        <v>5.7254771243174941E-2</v>
      </c>
      <c r="Y49" s="120"/>
      <c r="Z49" s="120"/>
      <c r="AA49" s="120"/>
      <c r="AB49" s="120"/>
      <c r="AC49" s="120"/>
      <c r="AD49" s="120"/>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Ostali prihodi</v>
      </c>
      <c r="E50" s="347">
        <f>+'Cental Budget_int'!E50</f>
        <v>16388065.619999999</v>
      </c>
      <c r="F50" s="137">
        <f>+'Cental Budget_int'!F50</f>
        <v>0.76262579086974736</v>
      </c>
      <c r="G50" s="347">
        <f>+'Cental Budget_int'!G50</f>
        <v>11476577.26</v>
      </c>
      <c r="H50" s="138">
        <f>+'Cental Budget_int'!H50</f>
        <v>0.42815061592986386</v>
      </c>
      <c r="I50" s="347">
        <f>+'Cental Budget_int'!I50</f>
        <v>16875909.18</v>
      </c>
      <c r="J50" s="137">
        <f>+'Cental Budget_int'!J50</f>
        <v>0.5469247206378014</v>
      </c>
      <c r="K50" s="347">
        <f>+'Cental Budget_int'!K50</f>
        <v>19155760.289999999</v>
      </c>
      <c r="L50" s="138">
        <f>+'Cental Budget_int'!L50</f>
        <v>0.64259511204293862</v>
      </c>
      <c r="M50" s="347">
        <f>+'Cental Budget_int'!M50</f>
        <v>13868725.91</v>
      </c>
      <c r="N50" s="137">
        <f>+'Cental Budget_int'!N50</f>
        <v>0.44680173679123708</v>
      </c>
      <c r="O50" s="347">
        <f>+'Cental Budget_int'!O50</f>
        <v>9906679.5199999996</v>
      </c>
      <c r="P50" s="138">
        <f>+'Cental Budget_int'!P50</f>
        <v>0.30632898948670373</v>
      </c>
      <c r="Q50" s="517">
        <f>+'Cental Budget_int'!Q50</f>
        <v>11508298.52</v>
      </c>
      <c r="R50" s="518">
        <f>+'Cental Budget_int'!R50</f>
        <v>0.3462183670276775</v>
      </c>
      <c r="S50" s="517">
        <f>+'Cental Budget_int'!S50</f>
        <v>9984327.8573760279</v>
      </c>
      <c r="T50" s="518">
        <f>+'Cental Budget_int'!T50</f>
        <v>0.28583818658391147</v>
      </c>
      <c r="U50" s="517">
        <f>+'Cental Budget_int'!U50</f>
        <v>10253904.709525179</v>
      </c>
      <c r="V50" s="518">
        <f>+'Cental Budget_int'!V50</f>
        <v>0.2781097019128066</v>
      </c>
      <c r="W50" s="517">
        <f>+'Cental Budget_int'!W50</f>
        <v>10612791.374358559</v>
      </c>
      <c r="X50" s="518">
        <f>+'Cental Budget_int'!X50</f>
        <v>0.2712881230664253</v>
      </c>
      <c r="Y50" s="120"/>
      <c r="Z50" s="120"/>
      <c r="AA50" s="120"/>
      <c r="AB50" s="120"/>
      <c r="AC50" s="120"/>
      <c r="AD50" s="120"/>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Primici od otplate kredita i sredstva prenijeta iz prethodne godine</v>
      </c>
      <c r="E51" s="346">
        <f>+'Cental Budget_int'!E51</f>
        <v>12337841.16</v>
      </c>
      <c r="F51" s="136">
        <f>+'Cental Budget_int'!F51</f>
        <v>0.57414682674856898</v>
      </c>
      <c r="G51" s="346">
        <f>+'Cental Budget_int'!G51</f>
        <v>10241165.600000001</v>
      </c>
      <c r="H51" s="135">
        <f>+'Cental Budget_int'!H51</f>
        <v>0.38206176459615748</v>
      </c>
      <c r="I51" s="346">
        <f>+'Cental Budget_int'!I51</f>
        <v>8998827.7799999993</v>
      </c>
      <c r="J51" s="136">
        <f>+'Cental Budget_int'!J51</f>
        <v>0.29163947951775987</v>
      </c>
      <c r="K51" s="346">
        <f>+'Cental Budget_int'!K51</f>
        <v>54812548.920000002</v>
      </c>
      <c r="L51" s="135">
        <f>+'Cental Budget_int'!L51</f>
        <v>1.83873025561892</v>
      </c>
      <c r="M51" s="346">
        <f>+'Cental Budget_int'!M51</f>
        <v>4969313.91</v>
      </c>
      <c r="N51" s="136">
        <f>+'Cental Budget_int'!N51</f>
        <v>0.16009387596649485</v>
      </c>
      <c r="O51" s="346">
        <f>+'Cental Budget_int'!O51</f>
        <v>5006443.9800000004</v>
      </c>
      <c r="P51" s="135">
        <f>+'Cental Budget_int'!P51</f>
        <v>0.15480655473098331</v>
      </c>
      <c r="Q51" s="515">
        <f>+'Cental Budget_int'!Q51</f>
        <v>4493782.16</v>
      </c>
      <c r="R51" s="516">
        <f>+'Cental Budget_int'!R51</f>
        <v>0.13519200240673887</v>
      </c>
      <c r="S51" s="517">
        <f>+'Cental Budget_int'!S51</f>
        <v>4809060.008142584</v>
      </c>
      <c r="T51" s="516">
        <f>+'Cental Budget_int'!T51</f>
        <v>0.13767706865567089</v>
      </c>
      <c r="U51" s="517">
        <f>+'Cental Budget_int'!U51</f>
        <v>5038904.6283624303</v>
      </c>
      <c r="V51" s="516">
        <f>+'Cental Budget_int'!V51</f>
        <v>0.13666679219860131</v>
      </c>
      <c r="W51" s="517">
        <f>+'Cental Budget_int'!W51</f>
        <v>5111766.290355118</v>
      </c>
      <c r="X51" s="516">
        <f>+'Cental Budget_int'!X51</f>
        <v>0.13066887245284042</v>
      </c>
      <c r="Y51" s="120"/>
      <c r="Z51" s="120"/>
      <c r="AA51" s="120"/>
      <c r="AB51" s="120"/>
      <c r="AC51" s="120"/>
      <c r="AD51" s="120"/>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Izdaci</v>
      </c>
      <c r="E52" s="345">
        <f>E54+E69+E75+E81+E82+E83</f>
        <v>787008734.27999985</v>
      </c>
      <c r="F52" s="166">
        <f t="shared" ref="F52:F53" si="0">E52/$E$15*100</f>
        <v>36.623795164037411</v>
      </c>
      <c r="G52" s="345">
        <f>G54+G69+G75+G81+G82+G83</f>
        <v>951337553.28000009</v>
      </c>
      <c r="H52" s="167">
        <f t="shared" ref="H52:H53" si="1">G52/$G$15*100</f>
        <v>35.491048434247347</v>
      </c>
      <c r="I52" s="345">
        <f>I54+I69+I75+I81+I82+I83</f>
        <v>1272030297.74</v>
      </c>
      <c r="J52" s="166">
        <f t="shared" ref="J52:J53" si="2">I52/$I$15*100</f>
        <v>41.224730935312422</v>
      </c>
      <c r="K52" s="345">
        <f>K54+K69+K75+K81+K82+K83</f>
        <v>1270470153.3545001</v>
      </c>
      <c r="L52" s="167">
        <f t="shared" ref="L52:L53" si="3">K52/$K$15*100</f>
        <v>42.61892496995975</v>
      </c>
      <c r="M52" s="345">
        <f>M54+M69+M75+M81+M82+M83</f>
        <v>1222800016.5500002</v>
      </c>
      <c r="N52" s="166">
        <f>M52/$M$15*100</f>
        <v>39.394330430090214</v>
      </c>
      <c r="O52" s="345">
        <f>O54+O69+O75+O81+O82+O83</f>
        <v>1255707529.3200002</v>
      </c>
      <c r="P52" s="167">
        <f t="shared" ref="P52:P53" si="4">O52/$O$15*100</f>
        <v>38.828309502782936</v>
      </c>
      <c r="Q52" s="513">
        <f>Q54+Q69+Q75+Q81+Q82+Q83</f>
        <v>1257904107.1800001</v>
      </c>
      <c r="R52" s="514">
        <f t="shared" ref="R52:R53" si="5">Q52/$Q$15*100</f>
        <v>37.843083850180506</v>
      </c>
      <c r="S52" s="513">
        <f>S54+S69+S75+S81+S82+S83</f>
        <v>1257116536.9899998</v>
      </c>
      <c r="T52" s="514">
        <f t="shared" ref="T52:T53" si="6">S52/$S$15*100</f>
        <v>35.989594531634687</v>
      </c>
      <c r="U52" s="513">
        <f>U54+U69+U75+U81+U82+U83</f>
        <v>1262404229.370898</v>
      </c>
      <c r="V52" s="514">
        <f t="shared" ref="V52:V53" si="7">U52/$U$15*100</f>
        <v>34.239333587493839</v>
      </c>
      <c r="W52" s="513">
        <f>W54+W69+W75+W81+W82+W83</f>
        <v>1280564275.2311983</v>
      </c>
      <c r="X52" s="514">
        <f t="shared" ref="X52:X53" si="8">+W52/$W$15*100</f>
        <v>32.734260614294435</v>
      </c>
      <c r="Y52" s="110"/>
      <c r="Z52" s="110"/>
      <c r="AA52" s="110"/>
      <c r="AB52" s="110"/>
      <c r="AC52" s="110"/>
      <c r="AD52" s="110"/>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Tekuća budžetska potrošnja</v>
      </c>
      <c r="E53" s="345">
        <f>E52-E68-E81</f>
        <v>746866899.13999987</v>
      </c>
      <c r="F53" s="166">
        <f t="shared" si="0"/>
        <v>34.75577733445018</v>
      </c>
      <c r="G53" s="345">
        <f>G52-G68-G81</f>
        <v>868878314.29000008</v>
      </c>
      <c r="H53" s="167">
        <f t="shared" si="1"/>
        <v>32.414785088229806</v>
      </c>
      <c r="I53" s="345">
        <f>I52-I68-I81</f>
        <v>1123493415.3699999</v>
      </c>
      <c r="J53" s="166">
        <f t="shared" si="2"/>
        <v>36.410857381708581</v>
      </c>
      <c r="K53" s="345">
        <f>K52-K68-K81</f>
        <v>1131594002.7944999</v>
      </c>
      <c r="L53" s="167">
        <f t="shared" si="3"/>
        <v>37.960214786799732</v>
      </c>
      <c r="M53" s="345">
        <f>M52-M68-M81</f>
        <v>1140177767.7900002</v>
      </c>
      <c r="N53" s="166">
        <f t="shared" ref="N53" si="9">M53/$M$15*100</f>
        <v>36.732531178801551</v>
      </c>
      <c r="O53" s="345">
        <f>O52-O68-O81</f>
        <v>1171581349.0599999</v>
      </c>
      <c r="P53" s="167">
        <f t="shared" si="4"/>
        <v>36.227005227581941</v>
      </c>
      <c r="Q53" s="513">
        <f>Q52-Q81</f>
        <v>1199166133.9000001</v>
      </c>
      <c r="R53" s="514">
        <f t="shared" si="5"/>
        <v>36.075996808062577</v>
      </c>
      <c r="S53" s="513">
        <f>S52-S81</f>
        <v>1191477536.9899998</v>
      </c>
      <c r="T53" s="514">
        <f t="shared" si="6"/>
        <v>34.110436215001428</v>
      </c>
      <c r="U53" s="513">
        <f>U52-U81</f>
        <v>1194404229.370898</v>
      </c>
      <c r="V53" s="514">
        <f t="shared" si="7"/>
        <v>32.395015713883865</v>
      </c>
      <c r="W53" s="513">
        <f>W52-W68-W81</f>
        <v>1201023667.9640734</v>
      </c>
      <c r="X53" s="514">
        <f t="shared" si="8"/>
        <v>30.701014007261591</v>
      </c>
      <c r="Y53" s="120"/>
      <c r="Z53" s="120"/>
      <c r="AA53" s="120"/>
      <c r="AB53" s="120"/>
      <c r="AC53" s="120"/>
      <c r="AD53" s="120"/>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Tekući izdaci</v>
      </c>
      <c r="E54" s="346">
        <f>+'Cental Budget_int'!E54</f>
        <v>436259421.93999994</v>
      </c>
      <c r="F54" s="136">
        <f>+'Cental Budget_int'!F54</f>
        <v>20.301522729768717</v>
      </c>
      <c r="G54" s="346">
        <f>+'Cental Budget_int'!G54</f>
        <v>494161800.55000007</v>
      </c>
      <c r="H54" s="135">
        <f>+'Cental Budget_int'!H54</f>
        <v>18.435433708263385</v>
      </c>
      <c r="I54" s="346">
        <f>+'Cental Budget_int'!I54</f>
        <v>563429464.72000003</v>
      </c>
      <c r="J54" s="136">
        <f>+'Cental Budget_int'!J54</f>
        <v>18.259964503500132</v>
      </c>
      <c r="K54" s="346">
        <f>+'Cental Budget_int'!K54</f>
        <v>512411835.38449979</v>
      </c>
      <c r="L54" s="135">
        <f>+'Cental Budget_int'!L54</f>
        <v>17.189259825041926</v>
      </c>
      <c r="M54" s="346">
        <f>+'Cental Budget_int'!M54</f>
        <v>545097642.15999997</v>
      </c>
      <c r="N54" s="136">
        <f>+'Cental Budget_int'!N54</f>
        <v>17.561135378865977</v>
      </c>
      <c r="O54" s="346">
        <f>+'Cental Budget_int'!O54</f>
        <v>632034765.5200001</v>
      </c>
      <c r="P54" s="135">
        <f>+'Cental Budget_int'!P54</f>
        <v>19.54343740012369</v>
      </c>
      <c r="Q54" s="515">
        <f>+'Cental Budget_int'!Q54</f>
        <v>666163373.50000012</v>
      </c>
      <c r="R54" s="516">
        <f>+'Cental Budget_int'!R54</f>
        <v>20.041016049939834</v>
      </c>
      <c r="S54" s="515">
        <f>+'Cental Budget_int'!S54</f>
        <v>592648042.07999992</v>
      </c>
      <c r="T54" s="516">
        <f>+'Cental Budget_int'!T54</f>
        <v>16.96673467162897</v>
      </c>
      <c r="U54" s="515">
        <f>+'Cental Budget_int'!U54</f>
        <v>641781755.64989793</v>
      </c>
      <c r="V54" s="516">
        <f>+'Cental Budget_int'!V54</f>
        <v>17.406611219145589</v>
      </c>
      <c r="W54" s="515">
        <f>+'Cental Budget_int'!W54</f>
        <v>640732951.75374842</v>
      </c>
      <c r="X54" s="516">
        <f>+'Cental Budget_int'!X54</f>
        <v>16.378654185934263</v>
      </c>
      <c r="Y54" s="120"/>
      <c r="Z54" s="120"/>
      <c r="AA54" s="120"/>
      <c r="AB54" s="120"/>
      <c r="AC54" s="120"/>
      <c r="AD54" s="120"/>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Bruto zarade i doprinosi na teret poslodavca</v>
      </c>
      <c r="E55" s="346">
        <f>+'Cental Budget_int'!E55</f>
        <v>211619268.66999999</v>
      </c>
      <c r="F55" s="136">
        <f>+'Cental Budget_int'!F55</f>
        <v>9.8477950891153601</v>
      </c>
      <c r="G55" s="346">
        <f>+'Cental Budget_int'!G55</f>
        <v>256098289.82000002</v>
      </c>
      <c r="H55" s="135">
        <f>+'Cental Budget_int'!H55</f>
        <v>9.5541238507741095</v>
      </c>
      <c r="I55" s="346">
        <f>+'Cental Budget_int'!I55</f>
        <v>274699863.13999999</v>
      </c>
      <c r="J55" s="136">
        <f>+'Cental Budget_int'!J55</f>
        <v>8.9026401069484056</v>
      </c>
      <c r="K55" s="346">
        <f>+'Cental Budget_int'!K55</f>
        <v>259160937.78449979</v>
      </c>
      <c r="L55" s="135">
        <f>+'Cental Budget_int'!L55</f>
        <v>8.6937583959912725</v>
      </c>
      <c r="M55" s="346">
        <f>+'Cental Budget_int'!M55</f>
        <v>283662646.70999998</v>
      </c>
      <c r="N55" s="136">
        <f>+'Cental Budget_int'!N55</f>
        <v>9.138616195554123</v>
      </c>
      <c r="O55" s="346">
        <f>+'Cental Budget_int'!O55</f>
        <v>371258246.90999997</v>
      </c>
      <c r="P55" s="135">
        <f>+'Cental Budget_int'!P55</f>
        <v>11.479846843228199</v>
      </c>
      <c r="Q55" s="515">
        <f>+'Cental Budget_int'!Q55</f>
        <v>374655671.80999994</v>
      </c>
      <c r="R55" s="516">
        <f>+'Cental Budget_int'!R55</f>
        <v>11.271229597172081</v>
      </c>
      <c r="S55" s="515">
        <f>+'Cental Budget_int'!S55</f>
        <v>372128611.75</v>
      </c>
      <c r="T55" s="516">
        <f>+'Cental Budget_int'!T55</f>
        <v>10.653553156312626</v>
      </c>
      <c r="U55" s="515">
        <f>+'Cental Budget_int'!U55</f>
        <v>368748760.53310001</v>
      </c>
      <c r="V55" s="516">
        <f>+'Cental Budget_int'!V55</f>
        <v>10.001322498863576</v>
      </c>
      <c r="W55" s="515">
        <f>+'Cental Budget_int'!W55</f>
        <v>366905016.73043448</v>
      </c>
      <c r="X55" s="516">
        <f>+'Cental Budget_int'!X55</f>
        <v>9.3789625953587539</v>
      </c>
      <c r="Y55" s="120"/>
      <c r="Z55" s="523"/>
      <c r="AA55" s="523"/>
      <c r="AB55" s="523"/>
      <c r="AC55" s="120"/>
      <c r="AD55" s="120"/>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Neto zarade</v>
      </c>
      <c r="E56" s="347">
        <f>+'Cental Budget_int'!E56</f>
        <v>122073803.08999999</v>
      </c>
      <c r="F56" s="137">
        <f>+'Cental Budget_int'!F56</f>
        <v>5.6807577407045455</v>
      </c>
      <c r="G56" s="347">
        <f>+'Cental Budget_int'!G56</f>
        <v>147753470.87000003</v>
      </c>
      <c r="H56" s="138">
        <f>+'Cental Budget_int'!H56</f>
        <v>5.5121608233538533</v>
      </c>
      <c r="I56" s="347">
        <f>+'Cental Budget_int'!I56</f>
        <v>158140128.56</v>
      </c>
      <c r="J56" s="137">
        <f>+'Cental Budget_int'!J56</f>
        <v>5.1251013922737876</v>
      </c>
      <c r="K56" s="347">
        <f>+'Cental Budget_int'!K56</f>
        <v>149173408.38193399</v>
      </c>
      <c r="L56" s="138">
        <f>+'Cental Budget_int'!L56</f>
        <v>5.004139831665011</v>
      </c>
      <c r="M56" s="347">
        <f>+'Cental Budget_int'!M56</f>
        <v>165721016.36000001</v>
      </c>
      <c r="N56" s="137">
        <f>+'Cental Budget_int'!N56</f>
        <v>5.3389502693298976</v>
      </c>
      <c r="O56" s="347">
        <f>+'Cental Budget_int'!O56</f>
        <v>220303195.69999999</v>
      </c>
      <c r="P56" s="138">
        <f>+'Cental Budget_int'!P56</f>
        <v>6.8120963419913414</v>
      </c>
      <c r="Q56" s="517">
        <f>+'Cental Budget_int'!Q56</f>
        <v>223109230.10999998</v>
      </c>
      <c r="R56" s="518">
        <f>+'Cental Budget_int'!R56</f>
        <v>6.7120707012635377</v>
      </c>
      <c r="S56" s="517">
        <f>+'Cental Budget_int'!S56</f>
        <v>221498560.84</v>
      </c>
      <c r="T56" s="518">
        <f>+'Cental Budget_int'!T56</f>
        <v>6.341212735184655</v>
      </c>
      <c r="U56" s="517">
        <f>+'Cental Budget_int'!U56</f>
        <v>220221251.43555</v>
      </c>
      <c r="V56" s="518">
        <f>+'Cental Budget_int'!V56</f>
        <v>5.9729116201668022</v>
      </c>
      <c r="W56" s="517">
        <f>+'Cental Budget_int'!W56</f>
        <v>219120145.17837226</v>
      </c>
      <c r="X56" s="518">
        <f>+'Cental Budget_int'!X56</f>
        <v>5.6012307049686161</v>
      </c>
      <c r="Y56" s="120"/>
      <c r="Z56" s="120"/>
      <c r="AA56" s="120"/>
      <c r="AB56" s="120"/>
      <c r="AC56" s="120"/>
      <c r="AD56" s="120"/>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Porez na zarade</v>
      </c>
      <c r="E57" s="347">
        <f>+'Cental Budget_int'!E57</f>
        <v>24568593.439999998</v>
      </c>
      <c r="F57" s="137">
        <f>+'Cental Budget_int'!F57</f>
        <v>1.1433102256968681</v>
      </c>
      <c r="G57" s="347">
        <f>+'Cental Budget_int'!G57</f>
        <v>26916847.73</v>
      </c>
      <c r="H57" s="138">
        <f>+'Cental Budget_int'!H57</f>
        <v>1.0041726442827832</v>
      </c>
      <c r="I57" s="347">
        <f>+'Cental Budget_int'!I57</f>
        <v>29446439.690000001</v>
      </c>
      <c r="J57" s="137">
        <f>+'Cental Budget_int'!J57</f>
        <v>0.95431811284677226</v>
      </c>
      <c r="K57" s="347">
        <f>+'Cental Budget_int'!K57</f>
        <v>27786106.092939563</v>
      </c>
      <c r="L57" s="138">
        <f>+'Cental Budget_int'!L57</f>
        <v>0.93210688000468167</v>
      </c>
      <c r="M57" s="347">
        <f>+'Cental Budget_int'!M57</f>
        <v>22646761.260000002</v>
      </c>
      <c r="N57" s="137">
        <f>+'Cental Budget_int'!N57</f>
        <v>0.72959926739690728</v>
      </c>
      <c r="O57" s="347">
        <f>+'Cental Budget_int'!O57</f>
        <v>29343979.530000001</v>
      </c>
      <c r="P57" s="138">
        <f>+'Cental Budget_int'!P57</f>
        <v>0.90735867439703155</v>
      </c>
      <c r="Q57" s="517">
        <f>+'Cental Budget_int'!Q57</f>
        <v>29398079.799999997</v>
      </c>
      <c r="R57" s="518">
        <f>+'Cental Budget_int'!R57</f>
        <v>0.88441876654632967</v>
      </c>
      <c r="S57" s="517">
        <f>+'Cental Budget_int'!S57</f>
        <v>29925458.93</v>
      </c>
      <c r="T57" s="518">
        <f>+'Cental Budget_int'!T57</f>
        <v>0.85672656541654746</v>
      </c>
      <c r="U57" s="517">
        <f>+'Cental Budget_int'!U57</f>
        <v>29660529.343850002</v>
      </c>
      <c r="V57" s="518">
        <f>+'Cental Budget_int'!V57</f>
        <v>0.80446241778817473</v>
      </c>
      <c r="W57" s="517">
        <f>+'Cental Budget_int'!W57</f>
        <v>29512226.697130751</v>
      </c>
      <c r="X57" s="518">
        <f>+'Cental Budget_int'!X57</f>
        <v>0.7544025229327902</v>
      </c>
      <c r="Y57" s="120"/>
      <c r="Z57" s="120"/>
      <c r="AA57" s="120"/>
      <c r="AB57" s="120"/>
      <c r="AC57" s="120"/>
      <c r="AD57" s="120"/>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Doprinosi na teret zaposlenog</v>
      </c>
      <c r="E58" s="347">
        <f>+'Cental Budget_int'!E58</f>
        <v>31579861.260000002</v>
      </c>
      <c r="F58" s="137">
        <f>+'Cental Budget_int'!F58</f>
        <v>1.4695826357671367</v>
      </c>
      <c r="G58" s="347">
        <f>+'Cental Budget_int'!G58</f>
        <v>40145380.400000006</v>
      </c>
      <c r="H58" s="138">
        <f>+'Cental Budget_int'!H58</f>
        <v>1.4976825368401419</v>
      </c>
      <c r="I58" s="347">
        <f>+'Cental Budget_int'!I58</f>
        <v>42046795.229999997</v>
      </c>
      <c r="J58" s="137">
        <f>+'Cental Budget_int'!J58</f>
        <v>1.3626780927534352</v>
      </c>
      <c r="K58" s="347">
        <f>+'Cental Budget_int'!K58</f>
        <v>39675992.256736048</v>
      </c>
      <c r="L58" s="138">
        <f>+'Cental Budget_int'!L58</f>
        <v>1.33096250441919</v>
      </c>
      <c r="M58" s="347">
        <f>+'Cental Budget_int'!M58</f>
        <v>59935832.810000002</v>
      </c>
      <c r="N58" s="137">
        <f>+'Cental Budget_int'!N58</f>
        <v>1.9309224487757732</v>
      </c>
      <c r="O58" s="347">
        <f>+'Cental Budget_int'!O58</f>
        <v>76702574.069999993</v>
      </c>
      <c r="P58" s="138">
        <f>+'Cental Budget_int'!P58</f>
        <v>2.3717555371057513</v>
      </c>
      <c r="Q58" s="517">
        <f>+'Cental Budget_int'!Q58</f>
        <v>77127985.669999987</v>
      </c>
      <c r="R58" s="518">
        <f>+'Cental Budget_int'!R58</f>
        <v>2.3203365123345363</v>
      </c>
      <c r="S58" s="517">
        <f>+'Cental Budget_int'!S58</f>
        <v>75998502.739999995</v>
      </c>
      <c r="T58" s="518">
        <f>+'Cental Budget_int'!T58</f>
        <v>2.1757372671056396</v>
      </c>
      <c r="U58" s="517">
        <f>+'Cental Budget_int'!U58</f>
        <v>74966950.465949997</v>
      </c>
      <c r="V58" s="518">
        <f>+'Cental Budget_int'!V58</f>
        <v>2.0332777452115538</v>
      </c>
      <c r="W58" s="517">
        <f>+'Cental Budget_int'!W58</f>
        <v>74592115.713620245</v>
      </c>
      <c r="X58" s="518">
        <f>+'Cental Budget_int'!X58</f>
        <v>1.9067514241722965</v>
      </c>
      <c r="Y58" s="120"/>
      <c r="Z58" s="120"/>
      <c r="AA58" s="120"/>
      <c r="AB58" s="120"/>
      <c r="AC58" s="120"/>
      <c r="AD58" s="120"/>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Doprinosi na teret poslodavca</v>
      </c>
      <c r="E59" s="347">
        <f>+'Cental Budget_int'!E59</f>
        <v>29479999.799999997</v>
      </c>
      <c r="F59" s="137">
        <f>+'Cental Budget_int'!F59</f>
        <v>1.3718646656428868</v>
      </c>
      <c r="G59" s="347">
        <f>+'Cental Budget_int'!G59</f>
        <v>37349335.560000002</v>
      </c>
      <c r="H59" s="138">
        <f>+'Cental Budget_int'!H59</f>
        <v>1.3933719664241748</v>
      </c>
      <c r="I59" s="347">
        <f>+'Cental Budget_int'!I59</f>
        <v>40930764.380000003</v>
      </c>
      <c r="J59" s="137">
        <f>+'Cental Budget_int'!J59</f>
        <v>1.3265090867254343</v>
      </c>
      <c r="K59" s="347">
        <f>+'Cental Budget_int'!K59</f>
        <v>38622888.658217676</v>
      </c>
      <c r="L59" s="138">
        <f>+'Cental Budget_int'!L59</f>
        <v>1.2956353122515154</v>
      </c>
      <c r="M59" s="347">
        <f>+'Cental Budget_int'!M59</f>
        <v>32139632.719999999</v>
      </c>
      <c r="N59" s="137">
        <f>+'Cental Budget_int'!N59</f>
        <v>1.0354263118556699</v>
      </c>
      <c r="O59" s="347">
        <f>+'Cental Budget_int'!O59</f>
        <v>40786208.719999999</v>
      </c>
      <c r="P59" s="138">
        <f>+'Cental Budget_int'!P59</f>
        <v>1.2611691008039578</v>
      </c>
      <c r="Q59" s="517">
        <f>+'Cental Budget_int'!Q59</f>
        <v>40846412.990000002</v>
      </c>
      <c r="R59" s="518">
        <f>+'Cental Budget_int'!R59</f>
        <v>1.2288331224428402</v>
      </c>
      <c r="S59" s="517">
        <f>+'Cental Budget_int'!S59</f>
        <v>40399381.549999997</v>
      </c>
      <c r="T59" s="518">
        <f>+'Cental Budget_int'!T59</f>
        <v>1.1565812066991124</v>
      </c>
      <c r="U59" s="517">
        <f>+'Cental Budget_int'!U59</f>
        <v>39582607.633950002</v>
      </c>
      <c r="V59" s="518">
        <f>+'Cental Budget_int'!V59</f>
        <v>1.0735722168144834</v>
      </c>
      <c r="W59" s="517">
        <f>+'Cental Budget_int'!W59</f>
        <v>39384694.595780253</v>
      </c>
      <c r="X59" s="518">
        <f>+'Cental Budget_int'!X59</f>
        <v>1.006766221773524</v>
      </c>
      <c r="Y59" s="120"/>
      <c r="Z59" s="120"/>
      <c r="AA59" s="120"/>
      <c r="AB59" s="120"/>
      <c r="AC59" s="120"/>
      <c r="AD59" s="120"/>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Prirez na porez na dohodak</v>
      </c>
      <c r="E60" s="347">
        <f>+'Cental Budget_int'!E60</f>
        <v>3917011.08</v>
      </c>
      <c r="F60" s="137">
        <f>+'Cental Budget_int'!F60</f>
        <v>0.18227982130392292</v>
      </c>
      <c r="G60" s="347">
        <f>+'Cental Budget_int'!G60</f>
        <v>3933255.26</v>
      </c>
      <c r="H60" s="138">
        <f>+'Cental Budget_int'!H60</f>
        <v>0.14673587987315798</v>
      </c>
      <c r="I60" s="347">
        <f>+'Cental Budget_int'!I60</f>
        <v>4135735.28</v>
      </c>
      <c r="J60" s="137">
        <f>+'Cental Budget_int'!J60</f>
        <v>0.13403342234897589</v>
      </c>
      <c r="K60" s="347">
        <f>+'Cental Budget_int'!K60</f>
        <v>3902542.3946725391</v>
      </c>
      <c r="L60" s="138">
        <f>+'Cental Budget_int'!L60</f>
        <v>0.13091386765087348</v>
      </c>
      <c r="M60" s="347">
        <f>+'Cental Budget_int'!M60</f>
        <v>3219403.56</v>
      </c>
      <c r="N60" s="137">
        <f>+'Cental Budget_int'!N60</f>
        <v>0.10371789819587629</v>
      </c>
      <c r="O60" s="347">
        <f>+'Cental Budget_int'!O60</f>
        <v>4122288.89</v>
      </c>
      <c r="P60" s="138">
        <f>+'Cental Budget_int'!P60</f>
        <v>0.12746718893011749</v>
      </c>
      <c r="Q60" s="517">
        <f>+'Cental Budget_int'!Q60</f>
        <v>4173963.2399999998</v>
      </c>
      <c r="R60" s="518">
        <f>+'Cental Budget_int'!R60</f>
        <v>0.12557049458483754</v>
      </c>
      <c r="S60" s="517">
        <f>+'Cental Budget_int'!S60</f>
        <v>4306707.6900000004</v>
      </c>
      <c r="T60" s="518">
        <f>+'Cental Budget_int'!T60</f>
        <v>0.1232953819066705</v>
      </c>
      <c r="U60" s="517">
        <f>+'Cental Budget_int'!U60</f>
        <v>4317421.6538000004</v>
      </c>
      <c r="V60" s="518">
        <f>+'Cental Budget_int'!V60</f>
        <v>0.11709849888256035</v>
      </c>
      <c r="W60" s="517">
        <f>+'Cental Budget_int'!W60</f>
        <v>4295834.545531</v>
      </c>
      <c r="X60" s="518">
        <f>+'Cental Budget_int'!X60</f>
        <v>0.10981172151152863</v>
      </c>
      <c r="Y60" s="120"/>
      <c r="Z60" s="120"/>
      <c r="AA60" s="120"/>
      <c r="AB60" s="120"/>
      <c r="AC60" s="120"/>
      <c r="AD60" s="120"/>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Ostala lična primanja</v>
      </c>
      <c r="E61" s="346">
        <f>+'Cental Budget_int'!E61</f>
        <v>15461447.869999999</v>
      </c>
      <c r="F61" s="136">
        <f>+'Cental Budget_int'!F61</f>
        <v>0.71950522918702586</v>
      </c>
      <c r="G61" s="346">
        <f>+'Cental Budget_int'!G61</f>
        <v>27511729.489999998</v>
      </c>
      <c r="H61" s="135">
        <f>+'Cental Budget_int'!H61</f>
        <v>1.0263655844058945</v>
      </c>
      <c r="I61" s="346">
        <f>+'Cental Budget_int'!I61</f>
        <v>21753186.010000002</v>
      </c>
      <c r="J61" s="136">
        <f>+'Cental Budget_int'!J61</f>
        <v>0.7049904721934146</v>
      </c>
      <c r="K61" s="346">
        <f>+'Cental Budget_int'!K61</f>
        <v>21646046.59</v>
      </c>
      <c r="L61" s="135">
        <f>+'Cental Budget_int'!L61</f>
        <v>0.72613373331096953</v>
      </c>
      <c r="M61" s="346">
        <f>+'Cental Budget_int'!M61</f>
        <v>18835767.040000003</v>
      </c>
      <c r="N61" s="136">
        <f>+'Cental Budget_int'!N61</f>
        <v>0.60682239175257746</v>
      </c>
      <c r="O61" s="346">
        <f>+'Cental Budget_int'!O61</f>
        <v>12829673.57</v>
      </c>
      <c r="P61" s="135">
        <f>+'Cental Budget_int'!P61</f>
        <v>0.39671223160173164</v>
      </c>
      <c r="Q61" s="515">
        <f>+'Cental Budget_int'!Q61</f>
        <v>10063629.809999997</v>
      </c>
      <c r="R61" s="516">
        <f>+'Cental Budget_int'!R61</f>
        <v>0.3027566128158844</v>
      </c>
      <c r="S61" s="515">
        <f>+'Cental Budget_int'!S61</f>
        <v>10477302.41</v>
      </c>
      <c r="T61" s="516">
        <f>+'Cental Budget_int'!T61</f>
        <v>0.2999514002290295</v>
      </c>
      <c r="U61" s="515">
        <f>+'Cental Budget_int'!U61</f>
        <v>9207426.8970000017</v>
      </c>
      <c r="V61" s="516">
        <f>+'Cental Budget_int'!V61</f>
        <v>0.24972679406021162</v>
      </c>
      <c r="W61" s="515">
        <f>+'Cental Budget_int'!W61</f>
        <v>8286684.2073000018</v>
      </c>
      <c r="X61" s="516">
        <f>+'Cental Budget_int'!X61</f>
        <v>0.2118273059125767</v>
      </c>
      <c r="Y61" s="120"/>
      <c r="Z61" s="120"/>
      <c r="AA61" s="120"/>
      <c r="AB61" s="120"/>
      <c r="AC61" s="120"/>
      <c r="AD61" s="120"/>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Rashodi za materijal i usluge</v>
      </c>
      <c r="E62" s="346">
        <f>+'Cental Budget_int'!E62</f>
        <v>112547776.84</v>
      </c>
      <c r="F62" s="136">
        <f>+'Cental Budget_int'!F62</f>
        <v>5.2374599488110203</v>
      </c>
      <c r="G62" s="346">
        <f>+'Cental Budget_int'!G62</f>
        <v>137071242.36000001</v>
      </c>
      <c r="H62" s="135">
        <f>+'Cental Budget_int'!H62</f>
        <v>5.1136445573587022</v>
      </c>
      <c r="I62" s="346">
        <f>+'Cental Budget_int'!I62</f>
        <v>114434326.15000001</v>
      </c>
      <c r="J62" s="136">
        <f>+'Cental Budget_int'!J62</f>
        <v>3.7086571866087636</v>
      </c>
      <c r="K62" s="346">
        <f>+'Cental Budget_int'!K62</f>
        <v>109956288.45999999</v>
      </c>
      <c r="L62" s="135">
        <f>+'Cental Budget_int'!L62</f>
        <v>3.6885705622274405</v>
      </c>
      <c r="M62" s="346">
        <f>+'Cental Budget_int'!M62</f>
        <v>112683384.09</v>
      </c>
      <c r="N62" s="136">
        <f>+'Cental Budget_int'!N62</f>
        <v>3.6302636626932991</v>
      </c>
      <c r="O62" s="346">
        <f>+'Cental Budget_int'!O62</f>
        <v>104006154.47999999</v>
      </c>
      <c r="P62" s="135">
        <f>+'Cental Budget_int'!P62</f>
        <v>3.2160220927643786</v>
      </c>
      <c r="Q62" s="515">
        <f>+'Cental Budget_int'!Q62</f>
        <v>150386742.56999999</v>
      </c>
      <c r="R62" s="516">
        <f>+'Cental Budget_int'!R62</f>
        <v>4.5242702337545122</v>
      </c>
      <c r="S62" s="515">
        <f>+'Cental Budget_int'!S62</f>
        <v>81984047.560000002</v>
      </c>
      <c r="T62" s="516">
        <f>+'Cental Budget_int'!T62</f>
        <v>2.3470955499570572</v>
      </c>
      <c r="U62" s="515">
        <f>+'Cental Budget_int'!U62</f>
        <v>125250481.01009999</v>
      </c>
      <c r="V62" s="516">
        <f>+'Cental Budget_int'!V62</f>
        <v>3.3970838353702195</v>
      </c>
      <c r="W62" s="515">
        <f>+'Cental Budget_int'!W62</f>
        <v>116482947.33939299</v>
      </c>
      <c r="X62" s="516">
        <f>+'Cental Budget_int'!X62</f>
        <v>2.9775804534609662</v>
      </c>
      <c r="Y62" s="120"/>
      <c r="Z62" s="120"/>
      <c r="AA62" s="120"/>
      <c r="AB62" s="120"/>
      <c r="AC62" s="120"/>
      <c r="AD62" s="120"/>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Tekuće održavanje</v>
      </c>
      <c r="E63" s="346">
        <f>+'Cental Budget_int'!E63</f>
        <v>20449366.720000003</v>
      </c>
      <c r="F63" s="136">
        <f>+'Cental Budget_int'!F63</f>
        <v>0.95162021127088292</v>
      </c>
      <c r="G63" s="346">
        <f>+'Cental Budget_int'!G63</f>
        <v>22633631.750000004</v>
      </c>
      <c r="H63" s="135">
        <f>+'Cental Budget_int'!H63</f>
        <v>0.8443809643723188</v>
      </c>
      <c r="I63" s="346">
        <f>+'Cental Budget_int'!I63</f>
        <v>22151878.379999999</v>
      </c>
      <c r="J63" s="136">
        <f>+'Cental Budget_int'!J63</f>
        <v>0.71791153681617836</v>
      </c>
      <c r="K63" s="346">
        <f>+'Cental Budget_int'!K63</f>
        <v>5130736.91</v>
      </c>
      <c r="L63" s="135">
        <f>+'Cental Budget_int'!L63</f>
        <v>0.17211462294532037</v>
      </c>
      <c r="M63" s="346">
        <f>+'Cental Budget_int'!M63</f>
        <v>28005189.850000001</v>
      </c>
      <c r="N63" s="136">
        <f>+'Cental Budget_int'!N63</f>
        <v>0.90222905444587631</v>
      </c>
      <c r="O63" s="346">
        <f>+'Cental Budget_int'!O63</f>
        <v>23542025.550000001</v>
      </c>
      <c r="P63" s="135">
        <f>+'Cental Budget_int'!P63</f>
        <v>0.72795378942486089</v>
      </c>
      <c r="Q63" s="515">
        <f>+'Cental Budget_int'!Q63</f>
        <v>22552637.879999999</v>
      </c>
      <c r="R63" s="516">
        <f>+'Cental Budget_int'!R63</f>
        <v>0.67847887725631761</v>
      </c>
      <c r="S63" s="515">
        <f>+'Cental Budget_int'!S63</f>
        <v>20466680.050000001</v>
      </c>
      <c r="T63" s="516">
        <f>+'Cental Budget_int'!T63</f>
        <v>0.5859341554537647</v>
      </c>
      <c r="U63" s="515">
        <f>+'Cental Budget_int'!U63</f>
        <v>21120947.399500001</v>
      </c>
      <c r="V63" s="516">
        <f>+'Cental Budget_int'!V63</f>
        <v>0.57284912935991328</v>
      </c>
      <c r="W63" s="515">
        <f>+'Cental Budget_int'!W63</f>
        <v>20064900.029525001</v>
      </c>
      <c r="X63" s="516">
        <f>+'Cental Budget_int'!X63</f>
        <v>0.51290644247252049</v>
      </c>
      <c r="Y63" s="120"/>
      <c r="Z63" s="120"/>
      <c r="AA63" s="120"/>
      <c r="AB63" s="120"/>
      <c r="AC63" s="120"/>
      <c r="AD63" s="120"/>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Kamate</v>
      </c>
      <c r="E64" s="346">
        <f>+'Cental Budget_int'!E64</f>
        <v>23398994.059999999</v>
      </c>
      <c r="F64" s="136">
        <f>+'Cental Budget_int'!F64</f>
        <v>1.0888824077434966</v>
      </c>
      <c r="G64" s="346">
        <f>+'Cental Budget_int'!G64</f>
        <v>27098929.48</v>
      </c>
      <c r="H64" s="135">
        <f>+'Cental Budget_int'!H64</f>
        <v>1.0109654721134116</v>
      </c>
      <c r="I64" s="346">
        <f>+'Cental Budget_int'!I64</f>
        <v>22531993.84</v>
      </c>
      <c r="J64" s="136">
        <f>+'Cental Budget_int'!J64</f>
        <v>0.73023054964998702</v>
      </c>
      <c r="K64" s="346">
        <f>+'Cental Budget_int'!K64</f>
        <v>24512028.640000001</v>
      </c>
      <c r="L64" s="135">
        <f>+'Cental Budget_int'!L64</f>
        <v>0.82227536531365319</v>
      </c>
      <c r="M64" s="346">
        <f>+'Cental Budget_int'!M64</f>
        <v>30256278.469999999</v>
      </c>
      <c r="N64" s="136">
        <f>+'Cental Budget_int'!N64</f>
        <v>0.97475123936855668</v>
      </c>
      <c r="O64" s="346">
        <f>+'Cental Budget_int'!O64</f>
        <v>45092350.030000001</v>
      </c>
      <c r="P64" s="135">
        <f>+'Cental Budget_int'!P64</f>
        <v>1.3943212748917748</v>
      </c>
      <c r="Q64" s="515">
        <f>+'Cental Budget_int'!Q64</f>
        <v>55993906.620000005</v>
      </c>
      <c r="R64" s="516">
        <f>+'Cental Budget_int'!R64</f>
        <v>1.684533893501805</v>
      </c>
      <c r="S64" s="521">
        <f>+'Cental Budget_int'!S64</f>
        <v>70403607.299999997</v>
      </c>
      <c r="T64" s="522">
        <f>+'Cental Budget_int'!T64</f>
        <v>2.0155627626681936</v>
      </c>
      <c r="U64" s="521">
        <f>+'Cental Budget_int'!U64</f>
        <v>83431534.422697932</v>
      </c>
      <c r="V64" s="522">
        <f>+'Cental Budget_int'!V64</f>
        <v>2.2628569140954147</v>
      </c>
      <c r="W64" s="521">
        <f>+'Cental Budget_int'!W64</f>
        <v>95950961.599970907</v>
      </c>
      <c r="X64" s="522">
        <f>+'Cental Budget_int'!X64</f>
        <v>2.452734192228295</v>
      </c>
      <c r="Y64" s="120"/>
      <c r="Z64" s="120"/>
      <c r="AA64" s="120"/>
      <c r="AB64" s="120"/>
      <c r="AC64" s="120"/>
      <c r="AD64" s="120"/>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Renta</v>
      </c>
      <c r="E65" s="346">
        <f>+'Cental Budget_int'!E65</f>
        <v>2663918.17</v>
      </c>
      <c r="F65" s="136">
        <f>+'Cental Budget_int'!F65</f>
        <v>0.12396659546744847</v>
      </c>
      <c r="G65" s="346">
        <f>+'Cental Budget_int'!G65</f>
        <v>4927168.12</v>
      </c>
      <c r="H65" s="135">
        <f>+'Cental Budget_int'!H65</f>
        <v>0.18381526282409999</v>
      </c>
      <c r="I65" s="346">
        <f>+'Cental Budget_int'!I65</f>
        <v>8361199.96</v>
      </c>
      <c r="J65" s="136">
        <f>+'Cental Budget_int'!J65</f>
        <v>0.27097484962406015</v>
      </c>
      <c r="K65" s="346">
        <f>+'Cental Budget_int'!K65</f>
        <v>8038103.2300000004</v>
      </c>
      <c r="L65" s="135">
        <f>+'Cental Budget_int'!L65</f>
        <v>0.26964452297886615</v>
      </c>
      <c r="M65" s="346">
        <f>+'Cental Budget_int'!M65</f>
        <v>8015830.71</v>
      </c>
      <c r="N65" s="136">
        <f>+'Cental Budget_int'!N65</f>
        <v>0.25824196874999999</v>
      </c>
      <c r="O65" s="346">
        <f>+'Cental Budget_int'!O65</f>
        <v>7376287.9199999999</v>
      </c>
      <c r="P65" s="135">
        <f>+'Cental Budget_int'!P65</f>
        <v>0.22808558812615953</v>
      </c>
      <c r="Q65" s="515">
        <f>+'Cental Budget_int'!Q65</f>
        <v>7220131.1699999999</v>
      </c>
      <c r="R65" s="516">
        <f>+'Cental Budget_int'!R65</f>
        <v>0.21721212906137183</v>
      </c>
      <c r="S65" s="515">
        <f>+'Cental Budget_int'!S65</f>
        <v>7875739.4000000004</v>
      </c>
      <c r="T65" s="516">
        <f>+'Cental Budget_int'!T65</f>
        <v>0.22547206985399373</v>
      </c>
      <c r="U65" s="515">
        <f>+'Cental Budget_int'!U65</f>
        <v>7947739.4000000004</v>
      </c>
      <c r="V65" s="516">
        <f>+'Cental Budget_int'!V65</f>
        <v>0.2155611445619745</v>
      </c>
      <c r="W65" s="515">
        <f>+'Cental Budget_int'!W65</f>
        <v>7947739.4000000004</v>
      </c>
      <c r="X65" s="516">
        <f>+'Cental Budget_int'!X65</f>
        <v>0.20316307259713703</v>
      </c>
      <c r="Y65" s="120"/>
      <c r="Z65" s="120"/>
      <c r="AA65" s="120"/>
      <c r="AB65" s="120"/>
      <c r="AC65" s="120"/>
      <c r="AD65" s="120"/>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Subvencije</v>
      </c>
      <c r="E66" s="346">
        <f>+'Cental Budget_int'!E66</f>
        <v>6072666.8299999991</v>
      </c>
      <c r="F66" s="136">
        <f>+'Cental Budget_int'!F66</f>
        <v>0.28259420308064587</v>
      </c>
      <c r="G66" s="346">
        <f>+'Cental Budget_int'!G66</f>
        <v>13072586.5</v>
      </c>
      <c r="H66" s="135">
        <f>+'Cental Budget_int'!H66</f>
        <v>0.48769209102779337</v>
      </c>
      <c r="I66" s="346">
        <f>+'Cental Budget_int'!I66</f>
        <v>18592791.149999999</v>
      </c>
      <c r="J66" s="136">
        <f>+'Cental Budget_int'!J66</f>
        <v>0.60256647491573756</v>
      </c>
      <c r="K66" s="346">
        <f>+'Cental Budget_int'!K66</f>
        <v>49824327.469999999</v>
      </c>
      <c r="L66" s="135">
        <f>+'Cental Budget_int'!L66</f>
        <v>1.6713964263669909</v>
      </c>
      <c r="M66" s="346">
        <f>+'Cental Budget_int'!M66</f>
        <v>39035362.68</v>
      </c>
      <c r="N66" s="136">
        <f>+'Cental Budget_int'!N66</f>
        <v>1.2575825605670103</v>
      </c>
      <c r="O66" s="346">
        <f>+'Cental Budget_int'!O66</f>
        <v>45400496.520000003</v>
      </c>
      <c r="P66" s="135">
        <f>+'Cental Budget_int'!P66</f>
        <v>1.4038496141001857</v>
      </c>
      <c r="Q66" s="515">
        <f>+'Cental Budget_int'!Q66</f>
        <v>25853418.300000001</v>
      </c>
      <c r="R66" s="516">
        <f>+'Cental Budget_int'!R66</f>
        <v>0.77778033393501811</v>
      </c>
      <c r="S66" s="515">
        <f>+'Cental Budget_int'!S66</f>
        <v>14230000</v>
      </c>
      <c r="T66" s="516">
        <f>+'Cental Budget_int'!T66</f>
        <v>0.4073862009733753</v>
      </c>
      <c r="U66" s="515">
        <f>+'Cental Budget_int'!U66</f>
        <v>11750000</v>
      </c>
      <c r="V66" s="516">
        <f>+'Cental Budget_int'!V66</f>
        <v>0.31868727963113641</v>
      </c>
      <c r="W66" s="515">
        <f>+'Cental Budget_int'!W66</f>
        <v>11162500</v>
      </c>
      <c r="X66" s="516">
        <f>+'Cental Budget_int'!X66</f>
        <v>0.28533997955010226</v>
      </c>
      <c r="Y66" s="120"/>
      <c r="Z66" s="120"/>
      <c r="AA66" s="120"/>
      <c r="AB66" s="120"/>
      <c r="AC66" s="120"/>
      <c r="AD66" s="120"/>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Ostali izdaci</v>
      </c>
      <c r="E67" s="346">
        <f>+'Cental Budget_int'!E67</f>
        <v>3904147.64</v>
      </c>
      <c r="F67" s="136">
        <f>+'Cental Budget_int'!F67</f>
        <v>0.18168121550560754</v>
      </c>
      <c r="G67" s="346">
        <f>+'Cental Budget_int'!G67</f>
        <v>5748223.0299999993</v>
      </c>
      <c r="H67" s="135">
        <f>+'Cental Budget_int'!H67</f>
        <v>0.21444592538705462</v>
      </c>
      <c r="I67" s="346">
        <f>+'Cental Budget_int'!I67</f>
        <v>5738203.1799999997</v>
      </c>
      <c r="J67" s="136">
        <f>+'Cental Budget_int'!J67</f>
        <v>0.18596717591392273</v>
      </c>
      <c r="K67" s="346">
        <f>+'Cental Budget_int'!K67</f>
        <v>7631912.3799999999</v>
      </c>
      <c r="L67" s="135">
        <f>+'Cental Budget_int'!L67</f>
        <v>0.25601853002348207</v>
      </c>
      <c r="M67" s="346">
        <f>+'Cental Budget_int'!M67</f>
        <v>5231302.66</v>
      </c>
      <c r="N67" s="136">
        <f>+'Cental Budget_int'!N67</f>
        <v>0.16853423518041238</v>
      </c>
      <c r="O67" s="346">
        <f>+'Cental Budget_int'!O67</f>
        <v>5518538.25</v>
      </c>
      <c r="P67" s="135">
        <f>+'Cental Budget_int'!P67</f>
        <v>0.17064125695732837</v>
      </c>
      <c r="Q67" s="515">
        <f>+'Cental Budget_int'!Q67</f>
        <v>6046195.5600000005</v>
      </c>
      <c r="R67" s="516">
        <f>+'Cental Budget_int'!R67</f>
        <v>0.18189517328519858</v>
      </c>
      <c r="S67" s="515">
        <f>+'Cental Budget_int'!S67</f>
        <v>5761905.7600000016</v>
      </c>
      <c r="T67" s="516">
        <f>+'Cental Budget_int'!T67</f>
        <v>0.16495579043801895</v>
      </c>
      <c r="U67" s="515">
        <f>+'Cental Budget_int'!U67</f>
        <v>6471595.1799999997</v>
      </c>
      <c r="V67" s="516">
        <f>+'Cental Budget_int'!V67</f>
        <v>0.17552468619473827</v>
      </c>
      <c r="W67" s="515">
        <f>+'Cental Budget_int'!W67</f>
        <v>6471595.1799999997</v>
      </c>
      <c r="X67" s="516">
        <f>+'Cental Budget_int'!X67</f>
        <v>0.16542932464212678</v>
      </c>
      <c r="Y67" s="120"/>
      <c r="Z67" s="120"/>
      <c r="AA67" s="120"/>
      <c r="AB67" s="120"/>
      <c r="AC67" s="120"/>
      <c r="AD67" s="120"/>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Kapitalni izdaci u tekućem budžetu</v>
      </c>
      <c r="E68" s="346">
        <f>+'Cental Budget_int'!E68</f>
        <v>40141835.139999993</v>
      </c>
      <c r="F68" s="136">
        <f>+'Cental Budget_int'!F68</f>
        <v>1.8680178295872305</v>
      </c>
      <c r="G68" s="346">
        <f>+'Cental Budget_int'!G68</f>
        <v>0</v>
      </c>
      <c r="H68" s="135">
        <f>+'Cental Budget_int'!H68</f>
        <v>0</v>
      </c>
      <c r="I68" s="346">
        <f>+'Cental Budget_int'!I68</f>
        <v>75166022.909999996</v>
      </c>
      <c r="J68" s="136">
        <f>+'Cental Budget_int'!J68</f>
        <v>2.4360261508296603</v>
      </c>
      <c r="K68" s="346">
        <f>+'Cental Budget_int'!K68</f>
        <v>26511453.920000002</v>
      </c>
      <c r="L68" s="135">
        <f>+'Cental Budget_int'!L68</f>
        <v>0.88934766588393155</v>
      </c>
      <c r="M68" s="346">
        <f>+'Cental Budget_int'!M68</f>
        <v>19371879.949999999</v>
      </c>
      <c r="N68" s="136">
        <f>+'Cental Budget_int'!N68</f>
        <v>0.62409407055412369</v>
      </c>
      <c r="O68" s="346">
        <f>+'Cental Budget_int'!O68</f>
        <v>17010992.290000129</v>
      </c>
      <c r="P68" s="135">
        <f>+'Cental Budget_int'!P68</f>
        <v>0.52600470902907015</v>
      </c>
      <c r="Q68" s="515">
        <f>+'Cental Budget_int'!Q68</f>
        <v>13391039.780000195</v>
      </c>
      <c r="R68" s="516">
        <f>+'Cental Budget_int'!R68</f>
        <v>0.40285919915764729</v>
      </c>
      <c r="S68" s="515">
        <f>+'Cental Budget_int'!S68</f>
        <v>9320147.8499999996</v>
      </c>
      <c r="T68" s="516">
        <f>+'Cental Budget_int'!T68</f>
        <v>0.26682358574291437</v>
      </c>
      <c r="U68" s="515">
        <f>+'Cental Budget_int'!U68</f>
        <v>7853270.8074999992</v>
      </c>
      <c r="V68" s="516">
        <f>+'Cental Budget_int'!V68</f>
        <v>0.21299893700840788</v>
      </c>
      <c r="W68" s="515">
        <f>+'Cental Budget_int'!W68</f>
        <v>7460607.2671249993</v>
      </c>
      <c r="X68" s="516">
        <f>+'Cental Budget_int'!X68</f>
        <v>0.19071081971178422</v>
      </c>
      <c r="Y68" s="120"/>
      <c r="Z68" s="120"/>
      <c r="AA68" s="120"/>
      <c r="AB68" s="120"/>
      <c r="AC68" s="120"/>
      <c r="AD68" s="120"/>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Transferi za socijalnu zaštitu</v>
      </c>
      <c r="E69" s="346">
        <f>+'Cental Budget_int'!E69</f>
        <v>259768574.91000003</v>
      </c>
      <c r="F69" s="136">
        <f>+'Cental Budget_int'!F69</f>
        <v>12.088444083484575</v>
      </c>
      <c r="G69" s="346">
        <f>+'Cental Budget_int'!G69</f>
        <v>298508977.88999999</v>
      </c>
      <c r="H69" s="135">
        <f>+'Cental Budget_int'!H69</f>
        <v>11.136317026301063</v>
      </c>
      <c r="I69" s="346">
        <f>+'Cental Budget_int'!I69</f>
        <v>346538078.38999999</v>
      </c>
      <c r="J69" s="136">
        <f>+'Cental Budget_int'!J69</f>
        <v>11.230816644736842</v>
      </c>
      <c r="K69" s="346">
        <f>+'Cental Budget_int'!K69</f>
        <v>412466515.33000004</v>
      </c>
      <c r="L69" s="135">
        <f>+'Cental Budget_int'!L69</f>
        <v>13.836515106675614</v>
      </c>
      <c r="M69" s="346">
        <f>+'Cental Budget_int'!M69</f>
        <v>423148492.50000012</v>
      </c>
      <c r="N69" s="136">
        <f>+'Cental Budget_int'!N69</f>
        <v>13.632361227448458</v>
      </c>
      <c r="O69" s="346">
        <f>+'Cental Budget_int'!O69</f>
        <v>454762150.30000001</v>
      </c>
      <c r="P69" s="135">
        <f>+'Cental Budget_int'!P69</f>
        <v>14.061909409400124</v>
      </c>
      <c r="Q69" s="515">
        <f>+'Cental Budget_int'!Q69</f>
        <v>481636841.95999998</v>
      </c>
      <c r="R69" s="516">
        <f>+'Cental Budget_int'!R69</f>
        <v>14.489676352587244</v>
      </c>
      <c r="S69" s="515">
        <f>+'Cental Budget_int'!S69</f>
        <v>497872727.10000002</v>
      </c>
      <c r="T69" s="516">
        <f>+'Cental Budget_int'!T69</f>
        <v>14.253441943887776</v>
      </c>
      <c r="U69" s="515">
        <f>+'Cental Budget_int'!U69</f>
        <v>517433050</v>
      </c>
      <c r="V69" s="516">
        <f>+'Cental Budget_int'!V69</f>
        <v>14.033985625169516</v>
      </c>
      <c r="W69" s="515">
        <f>+'Cental Budget_int'!W69</f>
        <v>532689182</v>
      </c>
      <c r="X69" s="516">
        <f>+'Cental Budget_int'!X69</f>
        <v>13.616799130879345</v>
      </c>
      <c r="Y69" s="120"/>
      <c r="Z69" s="120"/>
      <c r="AA69" s="120"/>
      <c r="AB69" s="120"/>
      <c r="AC69" s="120"/>
      <c r="AD69" s="120"/>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Prava iz oblasti socijalne zaštite</v>
      </c>
      <c r="E70" s="347">
        <f>+'Cental Budget_int'!E70</f>
        <v>34076058.170000002</v>
      </c>
      <c r="F70" s="137">
        <f>+'Cental Budget_int'!F70</f>
        <v>1.5857442491507283</v>
      </c>
      <c r="G70" s="347">
        <f>+'Cental Budget_int'!G70</f>
        <v>39187983.710000001</v>
      </c>
      <c r="H70" s="138">
        <f>+'Cental Budget_int'!H70</f>
        <v>1.4619654433874278</v>
      </c>
      <c r="I70" s="347">
        <f>+'Cental Budget_int'!I70</f>
        <v>42104253.460000001</v>
      </c>
      <c r="J70" s="137">
        <f>+'Cental Budget_int'!J70</f>
        <v>1.3645402339901478</v>
      </c>
      <c r="K70" s="347">
        <f>+'Cental Budget_int'!K70</f>
        <v>46907483.859999999</v>
      </c>
      <c r="L70" s="138">
        <f>+'Cental Budget_int'!L70</f>
        <v>1.5735486031533044</v>
      </c>
      <c r="M70" s="347">
        <f>+'Cental Budget_int'!M70</f>
        <v>51591720.359999999</v>
      </c>
      <c r="N70" s="137">
        <f>+'Cental Budget_int'!N70</f>
        <v>1.6621043930412371</v>
      </c>
      <c r="O70" s="347">
        <f>+'Cental Budget_int'!O70</f>
        <v>59330834.700000003</v>
      </c>
      <c r="P70" s="138">
        <f>+'Cental Budget_int'!P70</f>
        <v>1.8345960018552876</v>
      </c>
      <c r="Q70" s="517">
        <f>+'Cental Budget_int'!Q70</f>
        <v>65188636.469999999</v>
      </c>
      <c r="R70" s="518">
        <f>+'Cental Budget_int'!R70</f>
        <v>1.9611503149819494</v>
      </c>
      <c r="S70" s="517">
        <f>+'Cental Budget_int'!S70</f>
        <v>61009000</v>
      </c>
      <c r="T70" s="518">
        <f>+'Cental Budget_int'!T70</f>
        <v>1.7466075007157171</v>
      </c>
      <c r="U70" s="517">
        <f>+'Cental Budget_int'!U70</f>
        <v>61700000</v>
      </c>
      <c r="V70" s="518">
        <f>+'Cental Budget_int'!V70</f>
        <v>1.6734472470843502</v>
      </c>
      <c r="W70" s="517">
        <f>+'Cental Budget_int'!W70</f>
        <v>62700000</v>
      </c>
      <c r="X70" s="518">
        <f>+'Cental Budget_int'!X70</f>
        <v>1.6027607361963192</v>
      </c>
      <c r="Y70" s="120"/>
      <c r="Z70" s="120"/>
      <c r="AA70" s="120"/>
      <c r="AB70" s="120"/>
      <c r="AC70" s="120"/>
      <c r="AD70" s="120"/>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Sredstva za tehnološke viškove</v>
      </c>
      <c r="E71" s="347">
        <f>+'Cental Budget_int'!E71</f>
        <v>9796008.3399999999</v>
      </c>
      <c r="F71" s="137">
        <f>+'Cental Budget_int'!F71</f>
        <v>0.45586152636232491</v>
      </c>
      <c r="G71" s="347">
        <f>+'Cental Budget_int'!G71</f>
        <v>11417546.32</v>
      </c>
      <c r="H71" s="138">
        <f>+'Cental Budget_int'!H71</f>
        <v>0.42594837977989186</v>
      </c>
      <c r="I71" s="347">
        <f>+'Cental Budget_int'!I71</f>
        <v>30206318.57</v>
      </c>
      <c r="J71" s="137">
        <f>+'Cental Budget_int'!J71</f>
        <v>0.97894472938812538</v>
      </c>
      <c r="K71" s="347">
        <f>+'Cental Budget_int'!K71</f>
        <v>19907692.059999999</v>
      </c>
      <c r="L71" s="138">
        <f>+'Cental Budget_int'!L71</f>
        <v>0.66781925729620928</v>
      </c>
      <c r="M71" s="347">
        <f>+'Cental Budget_int'!M71</f>
        <v>20073795.120000001</v>
      </c>
      <c r="N71" s="137">
        <f>+'Cental Budget_int'!N71</f>
        <v>0.64670731701030937</v>
      </c>
      <c r="O71" s="347">
        <f>+'Cental Budget_int'!O71</f>
        <v>17323007.039999999</v>
      </c>
      <c r="P71" s="138">
        <f>+'Cental Budget_int'!P71</f>
        <v>0.5356526604823747</v>
      </c>
      <c r="Q71" s="517">
        <f>+'Cental Budget_int'!Q71</f>
        <v>16130418.140000001</v>
      </c>
      <c r="R71" s="518">
        <f>+'Cental Budget_int'!R71</f>
        <v>0.48527130385078215</v>
      </c>
      <c r="S71" s="517">
        <f>+'Cental Budget_int'!S71</f>
        <v>15360050</v>
      </c>
      <c r="T71" s="518">
        <f>+'Cental Budget_int'!T71</f>
        <v>0.43973804752361867</v>
      </c>
      <c r="U71" s="517">
        <f>+'Cental Budget_int'!U71</f>
        <v>15360050</v>
      </c>
      <c r="V71" s="518">
        <f>+'Cental Budget_int'!V71</f>
        <v>0.41660021697857336</v>
      </c>
      <c r="W71" s="517">
        <f>+'Cental Budget_int'!W71</f>
        <v>15360050</v>
      </c>
      <c r="X71" s="518">
        <f>+'Cental Budget_int'!X71</f>
        <v>0.39263931492842535</v>
      </c>
      <c r="Y71" s="120"/>
      <c r="Z71" s="120"/>
      <c r="AA71" s="120"/>
      <c r="AB71" s="120"/>
      <c r="AC71" s="120"/>
      <c r="AD71" s="120"/>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Prava iz oblasti penzijskog i invalidskog osiguranja</v>
      </c>
      <c r="E72" s="347">
        <f>+'Cental Budget_int'!E72</f>
        <v>199416686.40000001</v>
      </c>
      <c r="F72" s="137">
        <f>+'Cental Budget_int'!F72</f>
        <v>9.2799425938852451</v>
      </c>
      <c r="G72" s="347">
        <f>+'Cental Budget_int'!G72</f>
        <v>228365332.86000001</v>
      </c>
      <c r="H72" s="138">
        <f>+'Cental Budget_int'!H72</f>
        <v>8.5195050498041418</v>
      </c>
      <c r="I72" s="347">
        <f>+'Cental Budget_int'!I72</f>
        <v>250935783.35999998</v>
      </c>
      <c r="J72" s="137">
        <f>+'Cental Budget_int'!J72</f>
        <v>8.1324793673839775</v>
      </c>
      <c r="K72" s="347">
        <f>+'Cental Budget_int'!K72</f>
        <v>323500545.41000003</v>
      </c>
      <c r="L72" s="138">
        <f>+'Cental Budget_int'!L72</f>
        <v>10.852081362294532</v>
      </c>
      <c r="M72" s="347">
        <f>+'Cental Budget_int'!M72</f>
        <v>330972340.54000008</v>
      </c>
      <c r="N72" s="137">
        <f>+'Cental Budget_int'!N72</f>
        <v>10.66276870296392</v>
      </c>
      <c r="O72" s="347">
        <f>+'Cental Budget_int'!O72</f>
        <v>356875323.42000002</v>
      </c>
      <c r="P72" s="138">
        <f>+'Cental Budget_int'!P72</f>
        <v>11.035105857142858</v>
      </c>
      <c r="Q72" s="517">
        <f>+'Cental Budget_int'!Q72</f>
        <v>378965332.06999993</v>
      </c>
      <c r="R72" s="518">
        <f>+'Cental Budget_int'!R72</f>
        <v>11.400882432912152</v>
      </c>
      <c r="S72" s="517">
        <f>+'Cental Budget_int'!S72</f>
        <v>400903677.10000002</v>
      </c>
      <c r="T72" s="518">
        <f>+'Cental Budget_int'!T72</f>
        <v>11.477345465216148</v>
      </c>
      <c r="U72" s="517">
        <f>+'Cental Budget_int'!U72</f>
        <v>419298000</v>
      </c>
      <c r="V72" s="518">
        <f>+'Cental Budget_int'!V72</f>
        <v>11.37233523189585</v>
      </c>
      <c r="W72" s="517">
        <f>+'Cental Budget_int'!W72</f>
        <v>433554132</v>
      </c>
      <c r="X72" s="518">
        <f>+'Cental Budget_int'!X72</f>
        <v>11.082672085889572</v>
      </c>
      <c r="Y72" s="110"/>
      <c r="Z72" s="110"/>
      <c r="AA72" s="110"/>
      <c r="AB72" s="110"/>
      <c r="AC72" s="110"/>
      <c r="AD72" s="110"/>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Ostala prava iz oblasti zdravstvene zaštite</v>
      </c>
      <c r="E73" s="347">
        <f>+'Cental Budget_int'!E73</f>
        <v>10828245</v>
      </c>
      <c r="F73" s="137">
        <f>+'Cental Budget_int'!F73</f>
        <v>0.50389711014937877</v>
      </c>
      <c r="G73" s="347">
        <f>+'Cental Budget_int'!G73</f>
        <v>12762198</v>
      </c>
      <c r="H73" s="138">
        <f>+'Cental Budget_int'!H73</f>
        <v>0.47611259093452718</v>
      </c>
      <c r="I73" s="347">
        <f>+'Cental Budget_int'!I73</f>
        <v>15724080</v>
      </c>
      <c r="J73" s="137">
        <f>+'Cental Budget_int'!J73</f>
        <v>0.50959554057557688</v>
      </c>
      <c r="K73" s="347">
        <f>+'Cental Budget_int'!K73</f>
        <v>14442818</v>
      </c>
      <c r="L73" s="138">
        <f>+'Cental Budget_int'!L73</f>
        <v>0.48449573968466958</v>
      </c>
      <c r="M73" s="347">
        <f>+'Cental Budget_int'!M73</f>
        <v>12638749.91</v>
      </c>
      <c r="N73" s="137">
        <f>+'Cental Budget_int'!N73</f>
        <v>0.40717622132731957</v>
      </c>
      <c r="O73" s="347">
        <f>+'Cental Budget_int'!O73</f>
        <v>12978814.83</v>
      </c>
      <c r="P73" s="138">
        <f>+'Cental Budget_int'!P73</f>
        <v>0.40132389703153987</v>
      </c>
      <c r="Q73" s="517">
        <f>+'Cental Budget_int'!Q73</f>
        <v>13497405.869999999</v>
      </c>
      <c r="R73" s="518">
        <f>+'Cental Budget_int'!R73</f>
        <v>0.40605914169675089</v>
      </c>
      <c r="S73" s="517">
        <f>+'Cental Budget_int'!S73</f>
        <v>13600000</v>
      </c>
      <c r="T73" s="518">
        <f>+'Cental Budget_int'!T73</f>
        <v>0.38935012882908676</v>
      </c>
      <c r="U73" s="517">
        <f>+'Cental Budget_int'!U73</f>
        <v>13800000</v>
      </c>
      <c r="V73" s="518">
        <f>+'Cental Budget_int'!V73</f>
        <v>0.37428803905614322</v>
      </c>
      <c r="W73" s="517">
        <f>+'Cental Budget_int'!W73</f>
        <v>13800000</v>
      </c>
      <c r="X73" s="518">
        <f>+'Cental Budget_int'!X73</f>
        <v>0.35276073619631904</v>
      </c>
      <c r="Y73" s="110"/>
      <c r="Z73" s="110"/>
      <c r="AA73" s="110"/>
      <c r="AB73" s="110"/>
      <c r="AC73" s="110"/>
      <c r="AD73" s="110"/>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Ostala prava iz oblasti zdravstvenog osiguranja</v>
      </c>
      <c r="E74" s="347">
        <f>+'Cental Budget_int'!E74</f>
        <v>5651577</v>
      </c>
      <c r="F74" s="137">
        <f>+'Cental Budget_int'!F74</f>
        <v>0.26299860393689795</v>
      </c>
      <c r="G74" s="347">
        <f>+'Cental Budget_int'!G74</f>
        <v>6775917</v>
      </c>
      <c r="H74" s="138">
        <f>+'Cental Budget_int'!H74</f>
        <v>0.25278556239507555</v>
      </c>
      <c r="I74" s="347">
        <f>+'Cental Budget_int'!I74</f>
        <v>7567643</v>
      </c>
      <c r="J74" s="137">
        <f>+'Cental Budget_int'!J74</f>
        <v>0.24525677339901478</v>
      </c>
      <c r="K74" s="347">
        <f>+'Cental Budget_int'!K74</f>
        <v>7707976</v>
      </c>
      <c r="L74" s="138">
        <f>+'Cental Budget_int'!L74</f>
        <v>0.258570144246897</v>
      </c>
      <c r="M74" s="347">
        <f>+'Cental Budget_int'!M74</f>
        <v>7871886.5700000003</v>
      </c>
      <c r="N74" s="137">
        <f>+'Cental Budget_int'!N74</f>
        <v>0.25360459310567013</v>
      </c>
      <c r="O74" s="347">
        <f>+'Cental Budget_int'!O74</f>
        <v>8254170.3099999996</v>
      </c>
      <c r="P74" s="138">
        <f>+'Cental Budget_int'!P74</f>
        <v>0.25523099288806428</v>
      </c>
      <c r="Q74" s="517">
        <f>+'Cental Budget_int'!Q74</f>
        <v>7855049.4100000001</v>
      </c>
      <c r="R74" s="518">
        <f>+'Cental Budget_int'!R74</f>
        <v>0.23631315914560769</v>
      </c>
      <c r="S74" s="517">
        <f>+'Cental Budget_int'!S74</f>
        <v>7000000</v>
      </c>
      <c r="T74" s="518">
        <f>+'Cental Budget_int'!T74</f>
        <v>0.20040080160320639</v>
      </c>
      <c r="U74" s="517">
        <f>+'Cental Budget_int'!U74</f>
        <v>7275000</v>
      </c>
      <c r="V74" s="518">
        <f>+'Cental Budget_int'!V74</f>
        <v>0.19731489015459724</v>
      </c>
      <c r="W74" s="517">
        <f>+'Cental Budget_int'!W74</f>
        <v>7275000</v>
      </c>
      <c r="X74" s="518">
        <f>+'Cental Budget_int'!X74</f>
        <v>0.18596625766871167</v>
      </c>
      <c r="Y74" s="120"/>
      <c r="Z74" s="120"/>
      <c r="AA74" s="120"/>
      <c r="AB74" s="120"/>
      <c r="AC74" s="120"/>
      <c r="AD74" s="120"/>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5.5">
      <c r="A75" s="110"/>
      <c r="B75" s="110"/>
      <c r="C75" s="110"/>
      <c r="D75" s="131" t="str">
        <f>IF(MasterSheet!$A$1=1,MasterSheet!C127,MasterSheet!B127)</f>
        <v>Transferi institucijama pojedinicima nevladinom i javnom sektoru</v>
      </c>
      <c r="E75" s="346">
        <f>+'Cental Budget_int'!E75</f>
        <v>48400132.840000004</v>
      </c>
      <c r="F75" s="136">
        <f>+'Cental Budget_int'!F75</f>
        <v>2.2523213197449858</v>
      </c>
      <c r="G75" s="346">
        <f>+'Cental Budget_int'!G75</f>
        <v>57507793.979999997</v>
      </c>
      <c r="H75" s="135">
        <f>+'Cental Budget_int'!H75</f>
        <v>2.145412944599888</v>
      </c>
      <c r="I75" s="346">
        <f>+'Cental Budget_int'!I75</f>
        <v>213711795.17000002</v>
      </c>
      <c r="J75" s="136">
        <f>+'Cental Budget_int'!J75</f>
        <v>6.9261017361291159</v>
      </c>
      <c r="K75" s="346">
        <f>+'Cental Budget_int'!K75</f>
        <v>204672473.13999999</v>
      </c>
      <c r="L75" s="135">
        <f>+'Cental Budget_int'!L75</f>
        <v>6.8658998034216694</v>
      </c>
      <c r="M75" s="346">
        <f>+'Cental Budget_int'!M75</f>
        <v>174638922.39000002</v>
      </c>
      <c r="N75" s="136">
        <f>+'Cental Budget_int'!N75</f>
        <v>5.6262539429768044</v>
      </c>
      <c r="O75" s="346">
        <f>+'Cental Budget_int'!O75</f>
        <v>87914180.150000006</v>
      </c>
      <c r="P75" s="135">
        <f>+'Cental Budget_int'!P75</f>
        <v>2.7184347603586891</v>
      </c>
      <c r="Q75" s="515">
        <f>+'Cental Budget_int'!Q75</f>
        <v>31512266.289999995</v>
      </c>
      <c r="R75" s="516">
        <f>+'Cental Budget_int'!R75</f>
        <v>0.94802245156438003</v>
      </c>
      <c r="S75" s="515">
        <f>+'Cental Budget_int'!S75</f>
        <v>91880698.230000004</v>
      </c>
      <c r="T75" s="516">
        <f>+'Cental Budget_int'!T75</f>
        <v>2.6304236538791872</v>
      </c>
      <c r="U75" s="515">
        <f>+'Cental Budget_int'!U75</f>
        <v>25839423.721000001</v>
      </c>
      <c r="V75" s="516">
        <f>+'Cental Budget_int'!V75</f>
        <v>0.70082516194738276</v>
      </c>
      <c r="W75" s="515">
        <f>+'Cental Budget_int'!W75</f>
        <v>25712141.477449998</v>
      </c>
      <c r="X75" s="516">
        <f>+'Cental Budget_int'!X75</f>
        <v>0.65726333020066463</v>
      </c>
      <c r="Y75" s="120"/>
      <c r="Z75" s="120"/>
      <c r="AA75" s="120"/>
      <c r="AB75" s="120"/>
      <c r="AC75" s="120"/>
      <c r="AD75" s="120"/>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customHeight="1">
      <c r="A76" s="110"/>
      <c r="B76" s="110"/>
      <c r="C76" s="110"/>
      <c r="D76" s="130" t="str">
        <f>IF(MasterSheet!$A$1=1,MasterSheet!C128,MasterSheet!B128)</f>
        <v>Transferi javnim institucijama</v>
      </c>
      <c r="E76" s="347">
        <f>+'Cental Budget_int'!E76</f>
        <v>24580394.890000001</v>
      </c>
      <c r="F76" s="137">
        <f>+'Cental Budget_int'!F76</f>
        <v>1.1438594113267253</v>
      </c>
      <c r="G76" s="347">
        <f>+'Cental Budget_int'!G76</f>
        <v>30859655.299999997</v>
      </c>
      <c r="H76" s="138">
        <f>+'Cental Budget_int'!H76</f>
        <v>1.1512648871479201</v>
      </c>
      <c r="I76" s="347">
        <f>+'Cental Budget_int'!I76</f>
        <v>186049189.96000001</v>
      </c>
      <c r="J76" s="137">
        <f>+'Cental Budget_int'!J76</f>
        <v>6.0295952151931553</v>
      </c>
      <c r="K76" s="347">
        <f>+'Cental Budget_int'!K76</f>
        <v>204672473.13999999</v>
      </c>
      <c r="L76" s="138">
        <f>+'Cental Budget_int'!L76</f>
        <v>6.8658998034216694</v>
      </c>
      <c r="M76" s="347">
        <f>+'Cental Budget_int'!M76</f>
        <v>153781612.11000001</v>
      </c>
      <c r="N76" s="137">
        <f>+'Cental Budget_int'!N76</f>
        <v>4.954304513853093</v>
      </c>
      <c r="O76" s="347">
        <f>+'Cental Budget_int'!O76</f>
        <v>68686902.969999999</v>
      </c>
      <c r="P76" s="138">
        <f>+'Cental Budget_int'!P76</f>
        <v>2.1238992878787877</v>
      </c>
      <c r="Q76" s="517">
        <f>+'Cental Budget_int'!Q76</f>
        <v>13467068.969999999</v>
      </c>
      <c r="R76" s="518">
        <f>+'Cental Budget_int'!R76</f>
        <v>0.40514647924187724</v>
      </c>
      <c r="S76" s="517">
        <f>+'Cental Budget_int'!S76</f>
        <v>70676472.049999997</v>
      </c>
      <c r="T76" s="518">
        <f>+'Cental Budget_int'!T76</f>
        <v>2.0233745219009447</v>
      </c>
      <c r="U76" s="517">
        <f>+'Cental Budget_int'!U76</f>
        <v>13443778.85</v>
      </c>
      <c r="V76" s="518">
        <f>+'Cental Budget_int'!V76</f>
        <v>0.36462649443992406</v>
      </c>
      <c r="W76" s="517">
        <f>+'Cental Budget_int'!W76</f>
        <v>13443778.85</v>
      </c>
      <c r="X76" s="518">
        <f>+'Cental Budget_int'!X76</f>
        <v>0.34365487857873206</v>
      </c>
      <c r="Y76" s="120"/>
      <c r="Z76" s="120"/>
      <c r="AA76" s="120"/>
      <c r="AB76" s="120"/>
      <c r="AC76" s="120"/>
      <c r="AD76" s="120"/>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customHeight="1">
      <c r="A77" s="110"/>
      <c r="B77" s="110"/>
      <c r="C77" s="110"/>
      <c r="D77" s="130" t="str">
        <f>IF(MasterSheet!$A$1=1,MasterSheet!C129,MasterSheet!B129)</f>
        <v>Transferi nevladinim organizacijama</v>
      </c>
      <c r="E77" s="347">
        <f>+'Cental Budget_int'!E77</f>
        <v>3574431.37</v>
      </c>
      <c r="F77" s="137">
        <f>+'Cental Budget_int'!F77</f>
        <v>0.16633772488249804</v>
      </c>
      <c r="G77" s="347">
        <f>+'Cental Budget_int'!G77</f>
        <v>7039265.6799999988</v>
      </c>
      <c r="H77" s="138">
        <f>+'Cental Budget_int'!H77</f>
        <v>0.26261017272896842</v>
      </c>
      <c r="I77" s="347">
        <f>+'Cental Budget_int'!I77</f>
        <v>8424788.2100000009</v>
      </c>
      <c r="J77" s="137">
        <f>+'Cental Budget_int'!J77</f>
        <v>0.27303565627430648</v>
      </c>
      <c r="K77" s="347">
        <f>+'Cental Budget_int'!K77</f>
        <v>0</v>
      </c>
      <c r="L77" s="138">
        <f>+'Cental Budget_int'!L77</f>
        <v>0</v>
      </c>
      <c r="M77" s="347">
        <f>+'Cental Budget_int'!M77</f>
        <v>4286887.0199999996</v>
      </c>
      <c r="N77" s="137">
        <f>+'Cental Budget_int'!N77</f>
        <v>0.13810847358247422</v>
      </c>
      <c r="O77" s="347">
        <f>+'Cental Budget_int'!O77</f>
        <v>4915342.76</v>
      </c>
      <c r="P77" s="138">
        <f>+'Cental Budget_int'!P77</f>
        <v>0.15198957204700062</v>
      </c>
      <c r="Q77" s="517">
        <f>+'Cental Budget_int'!Q77</f>
        <v>4589753.04</v>
      </c>
      <c r="R77" s="518">
        <f>+'Cental Budget_int'!R77</f>
        <v>0.13807921299638989</v>
      </c>
      <c r="S77" s="517">
        <f>+'Cental Budget_int'!S77</f>
        <v>2534626.1800000002</v>
      </c>
      <c r="T77" s="518">
        <f>+'Cental Budget_int'!T77</f>
        <v>7.2563016890924717E-2</v>
      </c>
      <c r="U77" s="517">
        <f>+'Cental Budget_int'!U77</f>
        <v>2545644.8710000003</v>
      </c>
      <c r="V77" s="518">
        <f>+'Cental Budget_int'!V77</f>
        <v>6.9043799050718752E-2</v>
      </c>
      <c r="W77" s="517">
        <f>+'Cental Budget_int'!W77</f>
        <v>2418362.6274500005</v>
      </c>
      <c r="X77" s="518">
        <f>+'Cental Budget_int'!X77</f>
        <v>6.1819085568762797E-2</v>
      </c>
      <c r="Y77" s="120"/>
      <c r="Z77" s="120"/>
      <c r="AA77" s="120"/>
      <c r="AB77" s="120"/>
      <c r="AC77" s="120"/>
      <c r="AD77" s="120"/>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customHeight="1">
      <c r="A78" s="110"/>
      <c r="B78" s="110"/>
      <c r="C78" s="110"/>
      <c r="D78" s="130" t="str">
        <f>IF(MasterSheet!$A$1=1,MasterSheet!C130,MasterSheet!B130)</f>
        <v>Transferi pojedincima</v>
      </c>
      <c r="E78" s="347">
        <f>+'Cental Budget_int'!E78</f>
        <v>20245306.579999998</v>
      </c>
      <c r="F78" s="137">
        <f>+'Cental Budget_int'!F78</f>
        <v>0.94212418353576233</v>
      </c>
      <c r="G78" s="347">
        <f>+'Cental Budget_int'!G78</f>
        <v>16556151.310000001</v>
      </c>
      <c r="H78" s="138">
        <f>+'Cental Budget_int'!H78</f>
        <v>0.61765160641671335</v>
      </c>
      <c r="I78" s="347">
        <f>+'Cental Budget_int'!I78</f>
        <v>16902417.300000001</v>
      </c>
      <c r="J78" s="137">
        <f>+'Cental Budget_int'!J78</f>
        <v>0.54778381190044079</v>
      </c>
      <c r="K78" s="347">
        <f>+'Cental Budget_int'!K78</f>
        <v>0</v>
      </c>
      <c r="L78" s="138">
        <f>+'Cental Budget_int'!L78</f>
        <v>0</v>
      </c>
      <c r="M78" s="347">
        <f>+'Cental Budget_int'!M78</f>
        <v>15666835.189999999</v>
      </c>
      <c r="N78" s="137">
        <f>+'Cental Budget_int'!N78</f>
        <v>0.50473051514175249</v>
      </c>
      <c r="O78" s="347">
        <f>+'Cental Budget_int'!O78</f>
        <v>13244846.4</v>
      </c>
      <c r="P78" s="138">
        <f>+'Cental Budget_int'!P78</f>
        <v>0.40954998144712429</v>
      </c>
      <c r="Q78" s="517">
        <f>+'Cental Budget_int'!Q78</f>
        <v>12608423.289999999</v>
      </c>
      <c r="R78" s="518">
        <f>+'Cental Budget_int'!R78</f>
        <v>0.37931478008423586</v>
      </c>
      <c r="S78" s="517">
        <f>+'Cental Budget_int'!S78</f>
        <v>18419600</v>
      </c>
      <c r="T78" s="518">
        <f>+'Cental Budget_int'!T78</f>
        <v>0.52732894360148874</v>
      </c>
      <c r="U78" s="517">
        <f>+'Cental Budget_int'!U78</f>
        <v>9100000</v>
      </c>
      <c r="V78" s="518">
        <f>+'Cental Budget_int'!V78</f>
        <v>0.24681312720368861</v>
      </c>
      <c r="W78" s="517">
        <f>+'Cental Budget_int'!W78</f>
        <v>9100000</v>
      </c>
      <c r="X78" s="518">
        <f>+'Cental Budget_int'!X78</f>
        <v>0.23261758691206547</v>
      </c>
      <c r="Y78" s="120"/>
      <c r="Z78" s="120"/>
      <c r="AA78" s="120"/>
      <c r="AB78" s="120"/>
      <c r="AC78" s="120"/>
      <c r="AD78" s="120"/>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customHeight="1">
      <c r="A79" s="110"/>
      <c r="B79" s="110"/>
      <c r="C79" s="110"/>
      <c r="D79" s="130" t="str">
        <f>IF(MasterSheet!$A$1=1,MasterSheet!C131,MasterSheet!B131)</f>
        <v>Transferi opštinama</v>
      </c>
      <c r="E79" s="347">
        <f>+'Cental Budget_int'!E79</f>
        <v>0</v>
      </c>
      <c r="F79" s="137">
        <f>+'Cental Budget_int'!F79</f>
        <v>0</v>
      </c>
      <c r="G79" s="347">
        <f>+'Cental Budget_int'!G79</f>
        <v>2094166.36</v>
      </c>
      <c r="H79" s="138">
        <f>+'Cental Budget_int'!H79</f>
        <v>7.8125960082074244E-2</v>
      </c>
      <c r="I79" s="347">
        <f>+'Cental Budget_int'!I79</f>
        <v>2285399.7000000002</v>
      </c>
      <c r="J79" s="137">
        <f>+'Cental Budget_int'!J79</f>
        <v>7.4066622374902788E-2</v>
      </c>
      <c r="K79" s="347">
        <f>+'Cental Budget_int'!K79</f>
        <v>0</v>
      </c>
      <c r="L79" s="138">
        <f>+'Cental Budget_int'!L79</f>
        <v>0</v>
      </c>
      <c r="M79" s="347">
        <f>+'Cental Budget_int'!M79</f>
        <v>903588.07</v>
      </c>
      <c r="N79" s="137">
        <f>+'Cental Budget_int'!N79</f>
        <v>2.911044039948453E-2</v>
      </c>
      <c r="O79" s="347">
        <f>+'Cental Budget_int'!O79</f>
        <v>1067088.02</v>
      </c>
      <c r="P79" s="138">
        <f>+'Cental Budget_int'!P79</f>
        <v>3.2995918985776126E-2</v>
      </c>
      <c r="Q79" s="517">
        <f>+'Cental Budget_int'!Q79</f>
        <v>847020.99</v>
      </c>
      <c r="R79" s="518">
        <f>+'Cental Budget_int'!R79</f>
        <v>2.5481979241877256E-2</v>
      </c>
      <c r="S79" s="517">
        <f>+'Cental Budget_int'!S79</f>
        <v>250000</v>
      </c>
      <c r="T79" s="518">
        <f>+'Cental Budget_int'!T79</f>
        <v>7.1571714858287994E-3</v>
      </c>
      <c r="U79" s="517">
        <f>+'Cental Budget_int'!U79</f>
        <v>750000</v>
      </c>
      <c r="V79" s="518">
        <f>+'Cental Budget_int'!V79</f>
        <v>2.034174125305126E-2</v>
      </c>
      <c r="W79" s="517">
        <f>+'Cental Budget_int'!W79</f>
        <v>750000</v>
      </c>
      <c r="X79" s="518">
        <f>+'Cental Budget_int'!X79</f>
        <v>1.9171779141104295E-2</v>
      </c>
      <c r="Y79" s="120"/>
      <c r="Z79" s="120"/>
      <c r="AA79" s="120"/>
      <c r="AB79" s="120"/>
      <c r="AC79" s="120"/>
      <c r="AD79" s="120"/>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customHeight="1" thickBot="1">
      <c r="A80" s="110"/>
      <c r="B80" s="110"/>
      <c r="C80" s="110"/>
      <c r="D80" s="130" t="str">
        <f>IF(MasterSheet!$A$1=1,MasterSheet!C132,MasterSheet!B132)</f>
        <v>Transferi javnim preduzećima</v>
      </c>
      <c r="E80" s="347">
        <f>+'Cental Budget_int'!E80</f>
        <v>0</v>
      </c>
      <c r="F80" s="137">
        <f>+'Cental Budget_int'!F80</f>
        <v>0</v>
      </c>
      <c r="G80" s="347">
        <f>+'Cental Budget_int'!G80</f>
        <v>958555.33</v>
      </c>
      <c r="H80" s="138">
        <f>+'Cental Budget_int'!H80</f>
        <v>3.5760318224211898E-2</v>
      </c>
      <c r="I80" s="347">
        <f>+'Cental Budget_int'!I80</f>
        <v>50000</v>
      </c>
      <c r="J80" s="137">
        <f>+'Cental Budget_int'!J80</f>
        <v>1.6204303863106039E-3</v>
      </c>
      <c r="K80" s="347">
        <f>+'Cental Budget_int'!K80</f>
        <v>0</v>
      </c>
      <c r="L80" s="138">
        <f>+'Cental Budget_int'!L80</f>
        <v>0</v>
      </c>
      <c r="M80" s="347">
        <f>+'Cental Budget_int'!M80</f>
        <v>0</v>
      </c>
      <c r="N80" s="137">
        <f>+'Cental Budget_int'!N80</f>
        <v>0</v>
      </c>
      <c r="O80" s="347">
        <f>+'Cental Budget_int'!O80</f>
        <v>0</v>
      </c>
      <c r="P80" s="138">
        <f>+'Cental Budget_int'!P80</f>
        <v>0</v>
      </c>
      <c r="Q80" s="517">
        <f>+'Cental Budget_int'!Q80</f>
        <v>0</v>
      </c>
      <c r="R80" s="518">
        <f>+'Cental Budget_int'!R80</f>
        <v>0</v>
      </c>
      <c r="S80" s="517">
        <f>+'Cental Budget_int'!S80</f>
        <v>0</v>
      </c>
      <c r="T80" s="518">
        <f>+'Cental Budget_int'!T80</f>
        <v>0</v>
      </c>
      <c r="U80" s="517">
        <f>+'Cental Budget_int'!U80</f>
        <v>0</v>
      </c>
      <c r="V80" s="518">
        <f>+'Cental Budget_int'!V80</f>
        <v>0</v>
      </c>
      <c r="W80" s="517">
        <f>+'Cental Budget_int'!W80</f>
        <v>0</v>
      </c>
      <c r="X80" s="518">
        <f>+'Cental Budget_int'!X80</f>
        <v>0</v>
      </c>
      <c r="Y80" s="120"/>
      <c r="Z80" s="120"/>
      <c r="AA80" s="120"/>
      <c r="AB80" s="120"/>
      <c r="AC80" s="120"/>
      <c r="AD80" s="120"/>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Kapitalni budžet</v>
      </c>
      <c r="E81" s="345">
        <f>+'Cental Budget_int'!E81</f>
        <v>0</v>
      </c>
      <c r="F81" s="166">
        <f>+'Cental Budget_int'!F81</f>
        <v>0</v>
      </c>
      <c r="G81" s="345">
        <f>+'Cental Budget_int'!G81</f>
        <v>82459238.990000024</v>
      </c>
      <c r="H81" s="167">
        <f>+'Cental Budget_int'!H81</f>
        <v>3.076263346017535</v>
      </c>
      <c r="I81" s="345">
        <f>+'Cental Budget_int'!I81</f>
        <v>73370859.459999993</v>
      </c>
      <c r="J81" s="166">
        <f>+'Cental Budget_int'!J81</f>
        <v>2.3778474027741763</v>
      </c>
      <c r="K81" s="345">
        <f>+'Cental Budget_int'!K81</f>
        <v>112364696.64</v>
      </c>
      <c r="L81" s="167">
        <f>+'Cental Budget_int'!L81</f>
        <v>3.7693625172760821</v>
      </c>
      <c r="M81" s="345">
        <f>+'Cental Budget_int'!M81</f>
        <v>63250368.810000002</v>
      </c>
      <c r="N81" s="166">
        <f>+'Cental Budget_int'!N81</f>
        <v>2.0377051807345361</v>
      </c>
      <c r="O81" s="345">
        <f>+'Cental Budget_int'!O81</f>
        <v>67115187.969999999</v>
      </c>
      <c r="P81" s="167">
        <f>+'Cental Budget_int'!P81</f>
        <v>2.0752995661719229</v>
      </c>
      <c r="Q81" s="513">
        <f>+'Cental Budget_int'!Q81</f>
        <v>58737973.279999994</v>
      </c>
      <c r="R81" s="514">
        <f>+'Cental Budget_int'!R81</f>
        <v>1.7670870421179301</v>
      </c>
      <c r="S81" s="513">
        <f>+'Cental Budget_int'!S81</f>
        <v>65639000</v>
      </c>
      <c r="T81" s="514">
        <f>+'Cental Budget_int'!T81</f>
        <v>1.8791583166332666</v>
      </c>
      <c r="U81" s="513">
        <f>+'Cental Budget_int'!U81</f>
        <v>68000000</v>
      </c>
      <c r="V81" s="514">
        <f>+'Cental Budget_int'!V81</f>
        <v>1.844317873609981</v>
      </c>
      <c r="W81" s="513">
        <f>+'Cental Budget_int'!W81</f>
        <v>72080000</v>
      </c>
      <c r="X81" s="514">
        <f>+'Cental Budget_int'!X81</f>
        <v>1.8425357873210635</v>
      </c>
      <c r="Y81" s="120"/>
      <c r="Z81" s="120"/>
      <c r="AA81" s="120"/>
      <c r="AB81" s="120"/>
      <c r="AC81" s="120"/>
      <c r="AD81" s="120"/>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Pozajmice i krediti</v>
      </c>
      <c r="E82" s="346">
        <f>+'Cental Budget_int'!E82</f>
        <v>15376170.280000001</v>
      </c>
      <c r="F82" s="136">
        <f>+'Cental Budget_int'!F82</f>
        <v>0.71553679929266145</v>
      </c>
      <c r="G82" s="346">
        <f>+'Cental Budget_int'!G82</f>
        <v>7854938.71</v>
      </c>
      <c r="H82" s="135">
        <f>+'Cental Budget_int'!H82</f>
        <v>0.29304005633277375</v>
      </c>
      <c r="I82" s="346">
        <f>+'Cental Budget_int'!I82</f>
        <v>62542537.890000001</v>
      </c>
      <c r="J82" s="136">
        <f>+'Cental Budget_int'!J82</f>
        <v>2.026916576678766</v>
      </c>
      <c r="K82" s="346">
        <f>+'Cental Budget_int'!K82</f>
        <v>17652930.710000001</v>
      </c>
      <c r="L82" s="135">
        <f>+'Cental Budget_int'!L82</f>
        <v>0.59218150654142909</v>
      </c>
      <c r="M82" s="346">
        <f>+'Cental Budget_int'!M82</f>
        <v>4074638.38</v>
      </c>
      <c r="N82" s="136">
        <f>+'Cental Budget_int'!N82</f>
        <v>0.13127056636597936</v>
      </c>
      <c r="O82" s="346">
        <f>+'Cental Budget_int'!O82</f>
        <v>2091768.6</v>
      </c>
      <c r="P82" s="135">
        <f>+'Cental Budget_int'!P82</f>
        <v>6.4680538033395185E-2</v>
      </c>
      <c r="Q82" s="515">
        <f>+'Cental Budget_int'!Q82</f>
        <v>1775633.69</v>
      </c>
      <c r="R82" s="516">
        <f>+'Cental Budget_int'!R82</f>
        <v>5.3418582731648609E-2</v>
      </c>
      <c r="S82" s="515">
        <f>+'Cental Budget_int'!S82</f>
        <v>1720000</v>
      </c>
      <c r="T82" s="516">
        <f>+'Cental Budget_int'!T82</f>
        <v>4.9241339822502145E-2</v>
      </c>
      <c r="U82" s="515">
        <f>+'Cental Budget_int'!U82</f>
        <v>1350000</v>
      </c>
      <c r="V82" s="516">
        <f>+'Cental Budget_int'!V82</f>
        <v>3.6615134255492267E-2</v>
      </c>
      <c r="W82" s="515">
        <f>+'Cental Budget_int'!W82</f>
        <v>1350000</v>
      </c>
      <c r="X82" s="516">
        <f>+'Cental Budget_int'!X82</f>
        <v>3.4509202453987732E-2</v>
      </c>
      <c r="Y82" s="120"/>
      <c r="Z82" s="120"/>
      <c r="AA82" s="120"/>
      <c r="AB82" s="120"/>
      <c r="AC82" s="120"/>
      <c r="AD82" s="120"/>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Rezerve</v>
      </c>
      <c r="E83" s="348">
        <f>+'Cental Budget_int'!E83</f>
        <v>27204434.309999999</v>
      </c>
      <c r="F83" s="139">
        <f>+'Cental Budget_int'!F83</f>
        <v>1.2659702317464749</v>
      </c>
      <c r="G83" s="348">
        <f>+'Cental Budget_int'!G83</f>
        <v>10844803.16</v>
      </c>
      <c r="H83" s="140">
        <f>+'Cental Budget_int'!H83</f>
        <v>0.40458135273269918</v>
      </c>
      <c r="I83" s="348">
        <f>+'Cental Budget_int'!I83</f>
        <v>12437562.109999999</v>
      </c>
      <c r="J83" s="139">
        <f>+'Cental Budget_int'!J83</f>
        <v>0.40308407149338865</v>
      </c>
      <c r="K83" s="348">
        <f>+'Cental Budget_int'!K83</f>
        <v>10901702.15</v>
      </c>
      <c r="L83" s="140">
        <f>+'Cental Budget_int'!L83</f>
        <v>0.36570621100301914</v>
      </c>
      <c r="M83" s="348">
        <f>+'Cental Budget_int'!M83</f>
        <v>12589952.310000001</v>
      </c>
      <c r="N83" s="139">
        <f>+'Cental Budget_int'!N83</f>
        <v>0.40560413369845366</v>
      </c>
      <c r="O83" s="348">
        <f>+'Cental Budget_int'!O83</f>
        <v>11789476.779999999</v>
      </c>
      <c r="P83" s="140">
        <f>+'Cental Budget_int'!P83</f>
        <v>0.36454782869511437</v>
      </c>
      <c r="Q83" s="519">
        <f>+'Cental Budget_int'!Q83</f>
        <v>18078018.460000001</v>
      </c>
      <c r="R83" s="520">
        <f>+'Cental Budget_int'!R83</f>
        <v>0.54386337123947059</v>
      </c>
      <c r="S83" s="519">
        <f>+'Cental Budget_int'!S83</f>
        <v>7356069.5800000001</v>
      </c>
      <c r="T83" s="520">
        <f>+'Cental Budget_int'!T83</f>
        <v>0.21059460578299458</v>
      </c>
      <c r="U83" s="519">
        <f>+'Cental Budget_int'!U83</f>
        <v>8000000</v>
      </c>
      <c r="V83" s="520">
        <f>+'Cental Budget_int'!V83</f>
        <v>0.21697857336588014</v>
      </c>
      <c r="W83" s="519">
        <f>+'Cental Budget_int'!W83</f>
        <v>8000000</v>
      </c>
      <c r="X83" s="520">
        <f>+'Cental Budget_int'!X83</f>
        <v>0.20449897750511251</v>
      </c>
      <c r="Y83" s="110"/>
      <c r="Z83" s="110"/>
      <c r="AA83" s="110"/>
      <c r="AB83" s="110"/>
      <c r="AC83" s="110"/>
      <c r="AD83" s="110"/>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129" t="str">
        <f>IF(MasterSheet!$A$1=1,MasterSheet!C136,MasterSheet!B136)</f>
        <v>Neto povećanje obaveza</v>
      </c>
      <c r="E84" s="346">
        <f>+'Cental Budget_int'!E85</f>
        <v>0</v>
      </c>
      <c r="F84" s="136">
        <f>+'Cental Budget_int'!F85</f>
        <v>0</v>
      </c>
      <c r="G84" s="346">
        <f>+'Cental Budget_int'!G85</f>
        <v>0</v>
      </c>
      <c r="H84" s="596">
        <f>+'Cental Budget_int'!H85</f>
        <v>0</v>
      </c>
      <c r="I84" s="346">
        <f>+'Cental Budget_int'!I85</f>
        <v>0</v>
      </c>
      <c r="J84" s="136">
        <f>+'Cental Budget_int'!J85</f>
        <v>0</v>
      </c>
      <c r="K84" s="346">
        <f>+'Cental Budget_int'!K85</f>
        <v>29123695.350000001</v>
      </c>
      <c r="L84" s="135">
        <f>+'Cental Budget_int'!L85</f>
        <v>0.97697736833277427</v>
      </c>
      <c r="M84" s="346">
        <f>+'Cental Budget_int'!M85</f>
        <v>29801618.829999998</v>
      </c>
      <c r="N84" s="136">
        <f>+'Cental Budget_int'!N85</f>
        <v>0.9601036994201031</v>
      </c>
      <c r="O84" s="346">
        <f>+'Cental Budget_int'!O85</f>
        <v>29193708.800000001</v>
      </c>
      <c r="P84" s="135">
        <f>+'Cental Budget_int'!P85</f>
        <v>0.90271208410636994</v>
      </c>
      <c r="Q84" s="515">
        <f>+'Cental Budget_int'!Q85</f>
        <v>0</v>
      </c>
      <c r="R84" s="516">
        <f>+'Cental Budget_int'!R85</f>
        <v>0</v>
      </c>
      <c r="S84" s="515">
        <f>+'Cental Budget_int'!S85</f>
        <v>0</v>
      </c>
      <c r="T84" s="516">
        <f>+'Cental Budget_int'!T85</f>
        <v>0</v>
      </c>
      <c r="U84" s="515">
        <f>+'Cental Budget_int'!U85</f>
        <v>0</v>
      </c>
      <c r="V84" s="516">
        <f>+'Cental Budget_int'!V85</f>
        <v>0</v>
      </c>
      <c r="W84" s="515">
        <f>+'Cental Budget_int'!W85</f>
        <v>0</v>
      </c>
      <c r="X84" s="516">
        <f>+'Cental Budget_int'!X85</f>
        <v>0</v>
      </c>
      <c r="Y84" s="110"/>
      <c r="Z84" s="110"/>
      <c r="AA84" s="110"/>
      <c r="AB84" s="110"/>
      <c r="AC84" s="110"/>
      <c r="AD84" s="110"/>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65" t="str">
        <f>IF(MasterSheet!$A$1=1,MasterSheet!C137,MasterSheet!B137)</f>
        <v>Suficit/ Deficit</v>
      </c>
      <c r="E85" s="345">
        <f>E20-E52</f>
        <v>74239814.159999728</v>
      </c>
      <c r="F85" s="166">
        <f t="shared" ref="F85:F86" si="10">E85/$E$15*100</f>
        <v>3.4547821750663004</v>
      </c>
      <c r="G85" s="345">
        <f>G20-G52</f>
        <v>176962896.35999978</v>
      </c>
      <c r="H85" s="167">
        <f t="shared" ref="H85:H87" si="11">G85/$G$15*100</f>
        <v>6.6018614571908145</v>
      </c>
      <c r="I85" s="345">
        <f>I20-I52</f>
        <v>15169918.549999714</v>
      </c>
      <c r="J85" s="166">
        <f t="shared" ref="J85:J87" si="12">I85/$I$15*100</f>
        <v>0.4916359395255287</v>
      </c>
      <c r="K85" s="345">
        <f>K20-K52</f>
        <v>-101202735.75449991</v>
      </c>
      <c r="L85" s="167">
        <f t="shared" ref="L85:L87" si="13">K85/$K$15*100</f>
        <v>-3.3949257213854382</v>
      </c>
      <c r="M85" s="345">
        <f>M20-M52</f>
        <v>-82442212.529999733</v>
      </c>
      <c r="N85" s="166">
        <f t="shared" ref="N85:N87" si="14">M85/$M$15*100</f>
        <v>-2.6559991150128779</v>
      </c>
      <c r="O85" s="345">
        <f>O20-O52</f>
        <v>-126564722.23000002</v>
      </c>
      <c r="P85" s="167">
        <f t="shared" ref="P85:P87" si="15">O85/$O$15*100</f>
        <v>-3.9135659316635749</v>
      </c>
      <c r="Q85" s="513">
        <f>Q20-Q52</f>
        <v>-137967431.68000007</v>
      </c>
      <c r="R85" s="514">
        <f t="shared" ref="R85:R87" si="16">Q85/$Q$15*100</f>
        <v>-4.1506447557160069</v>
      </c>
      <c r="S85" s="513">
        <f>S20-S52</f>
        <v>-95315715.988766193</v>
      </c>
      <c r="T85" s="514">
        <f t="shared" ref="T85:T87" si="17">S85/$S$15*100</f>
        <v>-2.7287636985046144</v>
      </c>
      <c r="U85" s="513">
        <f>U20-U52</f>
        <v>-72349187.874019623</v>
      </c>
      <c r="V85" s="514">
        <f t="shared" ref="V85:V87" si="18">U85/$U$15*100</f>
        <v>-1.9622779461356012</v>
      </c>
      <c r="W85" s="513">
        <f>W20-W52</f>
        <v>-35428469.139570236</v>
      </c>
      <c r="X85" s="514">
        <f t="shared" ref="X85:X87" si="19">+W85/$W$15*100</f>
        <v>-0.9056357142016932</v>
      </c>
      <c r="Y85" s="110"/>
      <c r="Z85" s="110"/>
      <c r="AA85" s="110"/>
      <c r="AB85" s="110"/>
      <c r="AC85" s="110"/>
      <c r="AD85" s="110"/>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IF(MasterSheet!$A$1=1,MasterSheet!C138,MasterSheet!B138)</f>
        <v>Primarni deficit</v>
      </c>
      <c r="E86" s="345">
        <f>E85+E64</f>
        <v>97638808.219999731</v>
      </c>
      <c r="F86" s="166">
        <f t="shared" si="10"/>
        <v>4.5436645828097966</v>
      </c>
      <c r="G86" s="345">
        <f>G85+G64</f>
        <v>204061825.83999977</v>
      </c>
      <c r="H86" s="167">
        <f t="shared" si="11"/>
        <v>7.6128269293042257</v>
      </c>
      <c r="I86" s="345">
        <f>I85+I64</f>
        <v>37701912.389999717</v>
      </c>
      <c r="J86" s="166">
        <f t="shared" si="12"/>
        <v>1.2218664891755158</v>
      </c>
      <c r="K86" s="345">
        <f>K85+K64</f>
        <v>-76690707.114499912</v>
      </c>
      <c r="L86" s="167">
        <f t="shared" si="13"/>
        <v>-2.5726503560717853</v>
      </c>
      <c r="M86" s="345">
        <f>M85+M64</f>
        <v>-52185934.059999734</v>
      </c>
      <c r="N86" s="166">
        <f t="shared" si="14"/>
        <v>-1.6812478756443212</v>
      </c>
      <c r="O86" s="345">
        <f>O85+O64</f>
        <v>-81472372.200000018</v>
      </c>
      <c r="P86" s="167">
        <f t="shared" si="15"/>
        <v>-2.5192446567718001</v>
      </c>
      <c r="Q86" s="513">
        <f>Q85+Q64</f>
        <v>-81973525.060000062</v>
      </c>
      <c r="R86" s="514">
        <f t="shared" si="16"/>
        <v>-2.4661108622142014</v>
      </c>
      <c r="S86" s="513">
        <f>S85+S64</f>
        <v>-24912108.688766196</v>
      </c>
      <c r="T86" s="514">
        <f t="shared" si="17"/>
        <v>-0.7132009358364213</v>
      </c>
      <c r="U86" s="513">
        <f>U85+U64</f>
        <v>11082346.548678309</v>
      </c>
      <c r="V86" s="514">
        <f t="shared" si="18"/>
        <v>0.30057896795981309</v>
      </c>
      <c r="W86" s="513">
        <f>W85+W64</f>
        <v>60522492.460400671</v>
      </c>
      <c r="X86" s="514">
        <f t="shared" si="19"/>
        <v>1.5470984780266019</v>
      </c>
      <c r="Y86" s="110"/>
      <c r="Z86" s="110"/>
      <c r="AA86" s="110"/>
      <c r="AB86" s="110"/>
      <c r="AC86" s="110"/>
      <c r="AD86" s="110"/>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IF(MasterSheet!$A$1=1,MasterSheet!C139,MasterSheet!B139)</f>
        <v>Otplata duga</v>
      </c>
      <c r="E87" s="345">
        <f>SUM(E88:E91)</f>
        <v>105096805.39999999</v>
      </c>
      <c r="F87" s="166">
        <f>E87/$E$15*100</f>
        <v>4.8907257387500573</v>
      </c>
      <c r="G87" s="345">
        <f>SUM(G88:G91)</f>
        <v>160963531.41999999</v>
      </c>
      <c r="H87" s="167">
        <f t="shared" si="11"/>
        <v>6.0049815862712181</v>
      </c>
      <c r="I87" s="345">
        <f>SUM(I88:I91)</f>
        <v>122913293.86</v>
      </c>
      <c r="J87" s="166">
        <f t="shared" si="12"/>
        <v>3.9834487250453723</v>
      </c>
      <c r="K87" s="345">
        <f>SUM(K88:K91)</f>
        <v>152990050.26000002</v>
      </c>
      <c r="L87" s="167">
        <f t="shared" si="13"/>
        <v>5.1321720986246229</v>
      </c>
      <c r="M87" s="345">
        <f>SUM(M88:M91)</f>
        <v>186013130.75999999</v>
      </c>
      <c r="N87" s="166">
        <f t="shared" si="14"/>
        <v>5.9926910682989689</v>
      </c>
      <c r="O87" s="345">
        <f>SUM(O88:O91)</f>
        <v>166682910.57999998</v>
      </c>
      <c r="P87" s="167">
        <f t="shared" si="15"/>
        <v>5.1540788676561524</v>
      </c>
      <c r="Q87" s="513">
        <f>SUM(Q88:Q91)</f>
        <v>193419790.75999999</v>
      </c>
      <c r="R87" s="514">
        <f t="shared" si="16"/>
        <v>5.8188866052948258</v>
      </c>
      <c r="S87" s="513">
        <f>SUM(S88:S91)</f>
        <v>118677132</v>
      </c>
      <c r="T87" s="514">
        <f t="shared" si="17"/>
        <v>3.3975703406813627</v>
      </c>
      <c r="U87" s="513">
        <f>SUM(U88:U91)</f>
        <v>137500000</v>
      </c>
      <c r="V87" s="514">
        <f t="shared" si="18"/>
        <v>3.7293192297260642</v>
      </c>
      <c r="W87" s="513">
        <f>SUM(W88:W91)</f>
        <v>340000000</v>
      </c>
      <c r="X87" s="514">
        <f t="shared" si="19"/>
        <v>8.6912065439672794</v>
      </c>
      <c r="Y87" s="110"/>
      <c r="Z87" s="110"/>
      <c r="AA87" s="110"/>
      <c r="AB87" s="110"/>
      <c r="AC87" s="110"/>
      <c r="AD87" s="110"/>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c r="A88" s="110"/>
      <c r="B88" s="110"/>
      <c r="C88" s="110"/>
      <c r="D88" s="130" t="str">
        <f>IF(MasterSheet!$A$1=1,MasterSheet!C140,MasterSheet!B140)</f>
        <v>Otplata duga rezidentima</v>
      </c>
      <c r="E88" s="347">
        <f>+'Cental Budget_int'!E89</f>
        <v>34109764.159999996</v>
      </c>
      <c r="F88" s="137">
        <f>+'Cental Budget_int'!F89</f>
        <v>1.5873127721159661</v>
      </c>
      <c r="G88" s="347">
        <f>+'Cental Budget_int'!G89</f>
        <v>23247139.440000001</v>
      </c>
      <c r="H88" s="138">
        <f>+'Cental Budget_int'!H89</f>
        <v>0.86726877224398446</v>
      </c>
      <c r="I88" s="347">
        <f>+'Cental Budget_int'!I89</f>
        <v>48375025.880000003</v>
      </c>
      <c r="J88" s="137">
        <f>+'Cental Budget_int'!J89</f>
        <v>1.5677672374902776</v>
      </c>
      <c r="K88" s="347">
        <f>+'Cental Budget_int'!K89</f>
        <v>68898727.290000007</v>
      </c>
      <c r="L88" s="138">
        <f>+'Cental Budget_int'!L89</f>
        <v>2.3112622371687355</v>
      </c>
      <c r="M88" s="347">
        <f>+'Cental Budget_int'!M89</f>
        <v>56807566.530000001</v>
      </c>
      <c r="N88" s="137">
        <f>+'Cental Budget_int'!N89</f>
        <v>1.8301406742912374</v>
      </c>
      <c r="O88" s="347">
        <f>+'Cental Budget_int'!O89</f>
        <v>31950887.579999998</v>
      </c>
      <c r="P88" s="138">
        <f>+'Cental Budget_int'!P89</f>
        <v>0.98796807606679038</v>
      </c>
      <c r="Q88" s="517">
        <f>+'Cental Budget_int'!Q89</f>
        <v>77940832.650000006</v>
      </c>
      <c r="R88" s="518">
        <f>+'Cental Budget_int'!R89</f>
        <v>2.3447903925992781</v>
      </c>
      <c r="S88" s="517">
        <f>+'Cental Budget_int'!S89</f>
        <v>23800000</v>
      </c>
      <c r="T88" s="518">
        <f>+'Cental Budget_int'!T89</f>
        <v>0.68136272545090182</v>
      </c>
      <c r="U88" s="517">
        <f>+'Cental Budget_int'!U89</f>
        <v>24600000</v>
      </c>
      <c r="V88" s="518">
        <f>+'Cental Budget_int'!V89</f>
        <v>0.66720911310008135</v>
      </c>
      <c r="W88" s="517">
        <f>+'Cental Budget_int'!W89</f>
        <v>27600000</v>
      </c>
      <c r="X88" s="518">
        <f>+'Cental Budget_int'!X89</f>
        <v>0.70552147239263807</v>
      </c>
      <c r="Y88" s="110"/>
      <c r="Z88" s="110"/>
      <c r="AA88" s="110"/>
      <c r="AB88" s="122"/>
      <c r="AC88" s="110"/>
      <c r="AD88" s="110"/>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c r="A89" s="110"/>
      <c r="B89" s="110"/>
      <c r="C89" s="110"/>
      <c r="D89" s="130" t="str">
        <f>IF(MasterSheet!$A$1=1,MasterSheet!C141,MasterSheet!B141)</f>
        <v>Otplata duga nerezidentima</v>
      </c>
      <c r="E89" s="347">
        <f>+'Cental Budget_int'!E90</f>
        <v>14260035.939999999</v>
      </c>
      <c r="F89" s="137">
        <f>+'Cental Budget_int'!F90</f>
        <v>0.66359700032574798</v>
      </c>
      <c r="G89" s="347">
        <f>+'Cental Budget_int'!G90</f>
        <v>84151518.439999998</v>
      </c>
      <c r="H89" s="138">
        <f>+'Cental Budget_int'!H90</f>
        <v>3.1393963230740534</v>
      </c>
      <c r="I89" s="347">
        <f>+'Cental Budget_int'!I90</f>
        <v>16762329.57</v>
      </c>
      <c r="J89" s="137">
        <f>+'Cental Budget_int'!J90</f>
        <v>0.5432437636116153</v>
      </c>
      <c r="K89" s="347">
        <f>+'Cental Budget_int'!K90</f>
        <v>25402765.82</v>
      </c>
      <c r="L89" s="138">
        <f>+'Cental Budget_int'!L90</f>
        <v>0.8521558477021135</v>
      </c>
      <c r="M89" s="347">
        <f>+'Cental Budget_int'!M90</f>
        <v>45342776.32</v>
      </c>
      <c r="N89" s="137">
        <f>+'Cental Budget_int'!N90</f>
        <v>1.4607853195876288</v>
      </c>
      <c r="O89" s="347">
        <f>+'Cental Budget_int'!O90</f>
        <v>59510365.689999998</v>
      </c>
      <c r="P89" s="138">
        <f>+'Cental Budget_int'!P90</f>
        <v>1.8401473620902906</v>
      </c>
      <c r="Q89" s="517">
        <f>+'Cental Budget_int'!Q90</f>
        <v>54874811.390000001</v>
      </c>
      <c r="R89" s="518">
        <f>+'Cental Budget_int'!R90</f>
        <v>1.6508667686522265</v>
      </c>
      <c r="S89" s="517">
        <f>+'Cental Budget_int'!S90</f>
        <v>62700000</v>
      </c>
      <c r="T89" s="518">
        <f>+'Cental Budget_int'!T90</f>
        <v>1.7950186086458633</v>
      </c>
      <c r="U89" s="517">
        <f>+'Cental Budget_int'!U90</f>
        <v>95000000</v>
      </c>
      <c r="V89" s="518">
        <f>+'Cental Budget_int'!V90</f>
        <v>2.5766205587198261</v>
      </c>
      <c r="W89" s="517">
        <f>+'Cental Budget_int'!W90</f>
        <v>294900000</v>
      </c>
      <c r="X89" s="518">
        <f>+'Cental Budget_int'!X90</f>
        <v>7.5383435582822083</v>
      </c>
      <c r="Y89" s="110"/>
      <c r="Z89" s="110"/>
      <c r="AA89" s="110"/>
      <c r="AB89" s="110"/>
      <c r="AC89" s="110"/>
      <c r="AD89" s="110"/>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IF(MasterSheet!$A$1=1,MasterSheet!C142,MasterSheet!B142)</f>
        <v>Otplata obaveza iz prethodnog perioda</v>
      </c>
      <c r="E90" s="347">
        <f>+'Cental Budget_int'!E91</f>
        <v>55676065.859999999</v>
      </c>
      <c r="F90" s="137">
        <f>+'Cental Budget_int'!F91</f>
        <v>2.5909100404858298</v>
      </c>
      <c r="G90" s="347">
        <f>+'Cental Budget_int'!G91</f>
        <v>53564873.539999999</v>
      </c>
      <c r="H90" s="138">
        <f>+'Cental Budget_int'!H91</f>
        <v>1.9983164909531801</v>
      </c>
      <c r="I90" s="347">
        <f>+'Cental Budget_int'!I91</f>
        <v>57775938.409999996</v>
      </c>
      <c r="J90" s="137">
        <f>+'Cental Budget_int'!J91</f>
        <v>1.8724377239434791</v>
      </c>
      <c r="K90" s="347">
        <f>+'Cental Budget_int'!K91</f>
        <v>56919463.310000002</v>
      </c>
      <c r="L90" s="138">
        <f>+'Cental Budget_int'!L91</f>
        <v>1.909408363300906</v>
      </c>
      <c r="M90" s="347">
        <f>+'Cental Budget_int'!M91</f>
        <v>83862787.909999996</v>
      </c>
      <c r="N90" s="137">
        <f>+'Cental Budget_int'!N91</f>
        <v>2.7017650744201029</v>
      </c>
      <c r="O90" s="347">
        <f>+'Cental Budget_int'!O91</f>
        <v>41306493.93</v>
      </c>
      <c r="P90" s="138">
        <f>+'Cental Budget_int'!P91</f>
        <v>1.2772570788497217</v>
      </c>
      <c r="Q90" s="517">
        <f>+'Cental Budget_int'!Q91</f>
        <v>35884314.090000004</v>
      </c>
      <c r="R90" s="518">
        <f>+'Cental Budget_int'!R91</f>
        <v>1.0795521687725633</v>
      </c>
      <c r="S90" s="517">
        <f>+'Cental Budget_int'!S91</f>
        <v>32177132</v>
      </c>
      <c r="T90" s="518">
        <f>+'Cental Budget_int'!T91</f>
        <v>0.92118900658459779</v>
      </c>
      <c r="U90" s="517">
        <f>+'Cental Budget_int'!U91</f>
        <v>17900000</v>
      </c>
      <c r="V90" s="518">
        <f>+'Cental Budget_int'!V91</f>
        <v>0.48548955790615678</v>
      </c>
      <c r="W90" s="517">
        <f>+'Cental Budget_int'!W91</f>
        <v>17500000</v>
      </c>
      <c r="X90" s="650">
        <f>+'Cental Budget_int'!X91</f>
        <v>0.44734151329243355</v>
      </c>
      <c r="Y90" s="110"/>
      <c r="Z90" s="110"/>
      <c r="AA90" s="110"/>
      <c r="AB90" s="110"/>
      <c r="AC90" s="110"/>
      <c r="AD90" s="110"/>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644" t="str">
        <f>IF(MasterSheet!$A$1=1,MasterSheet!C143,MasterSheet!B143)</f>
        <v>Otplata garancija</v>
      </c>
      <c r="E91" s="645">
        <f>+'Cental Budget_int'!E84</f>
        <v>1050939.44</v>
      </c>
      <c r="F91" s="646">
        <f>+'Cental Budget_int'!F84</f>
        <v>4.8905925822513845E-2</v>
      </c>
      <c r="G91" s="645">
        <f>+'Cental Budget_int'!G84</f>
        <v>0</v>
      </c>
      <c r="H91" s="647">
        <f>+'Cental Budget_int'!H84</f>
        <v>0</v>
      </c>
      <c r="I91" s="645">
        <f>+'Cental Budget_int'!I84</f>
        <v>0</v>
      </c>
      <c r="J91" s="646">
        <f>+'Cental Budget_int'!J84</f>
        <v>0</v>
      </c>
      <c r="K91" s="645">
        <f>+'Cental Budget_int'!K84</f>
        <v>1769093.84</v>
      </c>
      <c r="L91" s="647">
        <f>+'Cental Budget_int'!L84</f>
        <v>5.9345650452868166E-2</v>
      </c>
      <c r="M91" s="645">
        <f>+'Cental Budget_int'!M84</f>
        <v>0</v>
      </c>
      <c r="N91" s="646">
        <f>+'Cental Budget_int'!N84</f>
        <v>0</v>
      </c>
      <c r="O91" s="645">
        <f>+'Cental Budget_int'!O84</f>
        <v>33915163.380000003</v>
      </c>
      <c r="P91" s="647">
        <f>+'Cental Budget_int'!P84</f>
        <v>1.0487063506493508</v>
      </c>
      <c r="Q91" s="648">
        <f>+'Cental Budget_int'!Q84</f>
        <v>24719832.629999999</v>
      </c>
      <c r="R91" s="649">
        <f>+'Cental Budget_int'!R84</f>
        <v>0.74367727527075811</v>
      </c>
      <c r="S91" s="648">
        <f>+'Cental Budget_int'!S84</f>
        <v>0</v>
      </c>
      <c r="T91" s="649">
        <f>+'Cental Budget_int'!T84</f>
        <v>0</v>
      </c>
      <c r="U91" s="648">
        <f>+'Cental Budget_int'!U84</f>
        <v>0</v>
      </c>
      <c r="V91" s="649">
        <f>+'Cental Budget_int'!V84</f>
        <v>0</v>
      </c>
      <c r="W91" s="648">
        <f>+'Cental Budget_int'!W84</f>
        <v>0</v>
      </c>
      <c r="X91" s="649">
        <f>+'Cental Budget_int'!X84</f>
        <v>0</v>
      </c>
      <c r="Y91" s="110"/>
      <c r="Z91" s="110"/>
      <c r="AA91" s="110"/>
      <c r="AB91" s="110"/>
      <c r="AC91" s="110"/>
      <c r="AD91" s="110"/>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Nedostajuća sredstva</v>
      </c>
      <c r="E92" s="345">
        <f>E85-E87</f>
        <v>-30856991.240000263</v>
      </c>
      <c r="F92" s="166">
        <f t="shared" ref="F92:F98" si="20">E92/$E$15*100</f>
        <v>-1.4359435636837574</v>
      </c>
      <c r="G92" s="345">
        <f>G85-G87</f>
        <v>15999364.939999789</v>
      </c>
      <c r="H92" s="167">
        <f t="shared" ref="H92:H98" si="21">G92/$G$15*100</f>
        <v>0.59687987091959671</v>
      </c>
      <c r="I92" s="345">
        <f>I85-I87</f>
        <v>-107743375.31000029</v>
      </c>
      <c r="J92" s="166">
        <f t="shared" ref="J92:J98" si="22">I92/$I$15*100</f>
        <v>-3.4918127855198433</v>
      </c>
      <c r="K92" s="345">
        <f>K85-K87</f>
        <v>-254192786.01449993</v>
      </c>
      <c r="L92" s="167">
        <f t="shared" ref="L92:L98" si="23">K92/$K$15*100</f>
        <v>-8.5270978200100611</v>
      </c>
      <c r="M92" s="345">
        <f>M85-M87</f>
        <v>-268455343.28999972</v>
      </c>
      <c r="N92" s="166">
        <f t="shared" ref="N92:N98" si="24">M92/$M$15*100</f>
        <v>-8.6486901833118459</v>
      </c>
      <c r="O92" s="345">
        <f>O85-O87</f>
        <v>-293247632.81</v>
      </c>
      <c r="P92" s="167">
        <f t="shared" ref="P92:P98" si="25">O92/$O$15*100</f>
        <v>-9.0676447993197282</v>
      </c>
      <c r="Q92" s="513">
        <f>Q85-Q87</f>
        <v>-331387222.44000006</v>
      </c>
      <c r="R92" s="514">
        <f t="shared" ref="R92:R98" si="26">Q92/$Q$15*100</f>
        <v>-9.9695313610108318</v>
      </c>
      <c r="S92" s="513">
        <f>S85-S87</f>
        <v>-213992847.98876619</v>
      </c>
      <c r="T92" s="514">
        <f t="shared" ref="T92:T98" si="27">S92/$S$15*100</f>
        <v>-6.1263340391859771</v>
      </c>
      <c r="U92" s="513">
        <f>U85-U87</f>
        <v>-209849187.87401962</v>
      </c>
      <c r="V92" s="514">
        <f t="shared" ref="V92:V98" si="28">U92/$U$15*100</f>
        <v>-5.6915971758616655</v>
      </c>
      <c r="W92" s="513">
        <f>W85-W87</f>
        <v>-375428469.13957024</v>
      </c>
      <c r="X92" s="514">
        <f t="shared" ref="X92:X98" si="29">+W92/$W$15*100</f>
        <v>-9.596842258168973</v>
      </c>
      <c r="Y92" s="110"/>
      <c r="Z92" s="110"/>
      <c r="AA92" s="110"/>
      <c r="AB92" s="110"/>
      <c r="AC92" s="110"/>
      <c r="AD92" s="110"/>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Finansiranje</v>
      </c>
      <c r="E93" s="345">
        <f>SUM(E94:E98)</f>
        <v>30856991.240000263</v>
      </c>
      <c r="F93" s="166">
        <f t="shared" si="20"/>
        <v>1.4359435636837574</v>
      </c>
      <c r="G93" s="345">
        <f>SUM(G94:G98)</f>
        <v>-15999364.939999789</v>
      </c>
      <c r="H93" s="167">
        <f t="shared" si="21"/>
        <v>-0.59687987091959671</v>
      </c>
      <c r="I93" s="345">
        <f>SUM(I94:I98)</f>
        <v>107743375.31000027</v>
      </c>
      <c r="J93" s="166">
        <f t="shared" si="22"/>
        <v>3.4918127855198424</v>
      </c>
      <c r="K93" s="345">
        <f>SUM(K94:K98)</f>
        <v>254192786.01449993</v>
      </c>
      <c r="L93" s="167">
        <f t="shared" si="23"/>
        <v>8.5270978200100611</v>
      </c>
      <c r="M93" s="345">
        <f>SUM(M94:M98)</f>
        <v>268455343.28999972</v>
      </c>
      <c r="N93" s="166">
        <f t="shared" si="24"/>
        <v>8.6486901833118459</v>
      </c>
      <c r="O93" s="345">
        <f>SUM(O94:O98)</f>
        <v>293247632.81</v>
      </c>
      <c r="P93" s="167">
        <f t="shared" si="25"/>
        <v>9.0676447993197282</v>
      </c>
      <c r="Q93" s="513">
        <f>SUM(Q94:Q98)</f>
        <v>270105653.24999994</v>
      </c>
      <c r="R93" s="514">
        <f t="shared" si="26"/>
        <v>8.1259221796028864</v>
      </c>
      <c r="S93" s="513">
        <f>SUM(S94:S98)</f>
        <v>213992847.98876619</v>
      </c>
      <c r="T93" s="514">
        <f t="shared" si="27"/>
        <v>6.1263340391859771</v>
      </c>
      <c r="U93" s="513">
        <f>SUM(U94:U98)</f>
        <v>209849187.87401962</v>
      </c>
      <c r="V93" s="514">
        <f t="shared" si="28"/>
        <v>5.6915971758616655</v>
      </c>
      <c r="W93" s="513">
        <f>SUM(W94:W98)</f>
        <v>375428469.13957024</v>
      </c>
      <c r="X93" s="514">
        <f t="shared" si="29"/>
        <v>9.596842258168973</v>
      </c>
      <c r="Y93" s="110"/>
      <c r="Z93" s="110"/>
      <c r="AA93" s="110"/>
      <c r="AB93" s="110"/>
      <c r="AC93" s="110"/>
      <c r="AD93" s="110"/>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Pozajmice i krediti iz domaćih izvora</v>
      </c>
      <c r="E94" s="347">
        <f>+'Cental Budget_int'!E94</f>
        <v>10687379.58</v>
      </c>
      <c r="F94" s="137">
        <f>+'Cental Budget_int'!F94</f>
        <v>0.49734187630880911</v>
      </c>
      <c r="G94" s="347">
        <f>+'Cental Budget_int'!G94</f>
        <v>8315797</v>
      </c>
      <c r="H94" s="138">
        <f>+'Cental Budget_int'!H94</f>
        <v>0.31023305353478825</v>
      </c>
      <c r="I94" s="347">
        <f>+'Cental Budget_int'!I94</f>
        <v>7657882.2599999998</v>
      </c>
      <c r="J94" s="137">
        <f>+'Cental Budget_int'!J94</f>
        <v>0.24818130217785844</v>
      </c>
      <c r="K94" s="347">
        <f>+'Cental Budget_int'!K94</f>
        <v>108130460.73</v>
      </c>
      <c r="L94" s="138">
        <f>+'Cental Budget_int'!L94</f>
        <v>3.6273217286145591</v>
      </c>
      <c r="M94" s="347">
        <f>+'Cental Budget_int'!M94</f>
        <v>20068251.93</v>
      </c>
      <c r="N94" s="137">
        <f>+'Cental Budget_int'!N94</f>
        <v>0.64652873485824736</v>
      </c>
      <c r="O94" s="347">
        <f>+'Cental Budget_int'!O94</f>
        <v>47000000</v>
      </c>
      <c r="P94" s="138">
        <f>+'Cental Budget_int'!P94</f>
        <v>1.453308596165739</v>
      </c>
      <c r="Q94" s="517">
        <f>+'Cental Budget_int'!Q94</f>
        <v>63454375.850000001</v>
      </c>
      <c r="R94" s="518">
        <f>+'Cental Budget_int'!R94</f>
        <v>1.9089764094464501</v>
      </c>
      <c r="S94" s="517">
        <f>+'Cental Budget_int'!S94</f>
        <v>0</v>
      </c>
      <c r="T94" s="518">
        <f>+'Cental Budget_int'!T94</f>
        <v>0</v>
      </c>
      <c r="U94" s="517">
        <f>+'Cental Budget_int'!U94</f>
        <v>0</v>
      </c>
      <c r="V94" s="518">
        <f>+'Cental Budget_int'!V94</f>
        <v>0</v>
      </c>
      <c r="W94" s="517">
        <f>+'Cental Budget_int'!W94</f>
        <v>0</v>
      </c>
      <c r="X94" s="518">
        <f>+'Cental Budget_int'!X94</f>
        <v>0</v>
      </c>
      <c r="Y94" s="110"/>
      <c r="Z94" s="110"/>
      <c r="AA94" s="110"/>
      <c r="AB94" s="110"/>
      <c r="AC94" s="110"/>
      <c r="AD94" s="110"/>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Pozajmice i krediti iz inostranih izvora</v>
      </c>
      <c r="E95" s="347">
        <f>+'Cental Budget_int'!E95</f>
        <v>13153290.85</v>
      </c>
      <c r="F95" s="137">
        <f>+'Cental Budget_int'!F95</f>
        <v>0.61209413420819947</v>
      </c>
      <c r="G95" s="347">
        <f>+'Cental Budget_int'!G95</f>
        <v>1996377.48</v>
      </c>
      <c r="H95" s="138">
        <f>+'Cental Budget_int'!H95</f>
        <v>7.4477801902630106E-2</v>
      </c>
      <c r="I95" s="347">
        <f>+'Cental Budget_int'!I95</f>
        <v>2981267.98</v>
      </c>
      <c r="J95" s="137">
        <f>+'Cental Budget_int'!J95</f>
        <v>9.6618744490536687E-2</v>
      </c>
      <c r="K95" s="347">
        <f>+'Cental Budget_int'!K95</f>
        <v>148637806.47</v>
      </c>
      <c r="L95" s="138">
        <f>+'Cental Budget_int'!L95</f>
        <v>4.9861726424018791</v>
      </c>
      <c r="M95" s="347">
        <f>+'Cental Budget_int'!M95</f>
        <v>205658070.65000001</v>
      </c>
      <c r="N95" s="137">
        <f>+'Cental Budget_int'!N95</f>
        <v>6.6255821730025772</v>
      </c>
      <c r="O95" s="347">
        <f>+'Cental Budget_int'!O95</f>
        <v>187652611.97999999</v>
      </c>
      <c r="P95" s="138">
        <f>+'Cental Budget_int'!P95</f>
        <v>5.8024926400742114</v>
      </c>
      <c r="Q95" s="517">
        <f>+'Cental Budget_int'!Q95</f>
        <v>258129375.97</v>
      </c>
      <c r="R95" s="518">
        <f>+'Cental Budget_int'!R95</f>
        <v>7.7656250291817095</v>
      </c>
      <c r="S95" s="517">
        <f>+'Cental Budget_int'!S95</f>
        <v>205992847.98876619</v>
      </c>
      <c r="T95" s="518">
        <f>+'Cental Budget_int'!T95</f>
        <v>5.897304551639456</v>
      </c>
      <c r="U95" s="517">
        <f>+'Cental Budget_int'!U95</f>
        <v>199849187.87401962</v>
      </c>
      <c r="V95" s="518">
        <f>+'Cental Budget_int'!V95</f>
        <v>5.4203739591543156</v>
      </c>
      <c r="W95" s="517">
        <f>+'Cental Budget_int'!W95</f>
        <v>365428469.13957024</v>
      </c>
      <c r="X95" s="518">
        <f>+'Cental Budget_int'!X95</f>
        <v>9.3412185362875828</v>
      </c>
      <c r="Y95" s="110"/>
      <c r="Z95" s="110"/>
      <c r="AA95" s="110"/>
      <c r="AB95" s="110"/>
      <c r="AC95" s="110"/>
      <c r="AD95" s="110"/>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Donacije</v>
      </c>
      <c r="E96" s="347">
        <f>+'Cental Budget_int'!E96</f>
        <v>189875.77</v>
      </c>
      <c r="F96" s="137">
        <f>+'Cental Budget_int'!F96</f>
        <v>8.8359518823584154E-3</v>
      </c>
      <c r="G96" s="347">
        <f>+'Cental Budget_int'!G96</f>
        <v>86112.85</v>
      </c>
      <c r="H96" s="138">
        <f>+'Cental Budget_int'!H96</f>
        <v>3.2125666853199033E-3</v>
      </c>
      <c r="I96" s="347">
        <f>+'Cental Budget_int'!I96</f>
        <v>2235692.06</v>
      </c>
      <c r="J96" s="137">
        <f>+'Cental Budget_int'!J96</f>
        <v>7.2455666969147001E-2</v>
      </c>
      <c r="K96" s="347">
        <f>+'Cental Budget_int'!K96</f>
        <v>6019555.9299999997</v>
      </c>
      <c r="L96" s="138">
        <f>+'Cental Budget_int'!L96</f>
        <v>0.20193075914122777</v>
      </c>
      <c r="M96" s="347">
        <f>+'Cental Budget_int'!M96</f>
        <v>5128633.8</v>
      </c>
      <c r="N96" s="137">
        <f>+'Cental Budget_int'!N96</f>
        <v>0.16522660438144329</v>
      </c>
      <c r="O96" s="347">
        <f>+'Cental Budget_int'!O96</f>
        <v>4014349.98</v>
      </c>
      <c r="P96" s="138">
        <f>+'Cental Budget_int'!P96</f>
        <v>0.12412956029684601</v>
      </c>
      <c r="Q96" s="517">
        <f>+'Cental Budget_int'!Q96</f>
        <v>5037276.03</v>
      </c>
      <c r="R96" s="518">
        <f>+'Cental Budget_int'!R96</f>
        <v>0.15154260018050542</v>
      </c>
      <c r="S96" s="517">
        <f>+'Cental Budget_int'!S96</f>
        <v>0</v>
      </c>
      <c r="T96" s="518">
        <f>+'Cental Budget_int'!T96</f>
        <v>0</v>
      </c>
      <c r="U96" s="517">
        <f>+'Cental Budget_int'!U96</f>
        <v>0</v>
      </c>
      <c r="V96" s="518">
        <f>+'Cental Budget_int'!V96</f>
        <v>0</v>
      </c>
      <c r="W96" s="517">
        <f>+'Cental Budget_int'!W96</f>
        <v>0</v>
      </c>
      <c r="X96" s="518">
        <f>+'Cental Budget_int'!X96</f>
        <v>0</v>
      </c>
      <c r="Y96" s="110"/>
      <c r="Z96" s="110"/>
      <c r="AA96" s="110"/>
      <c r="AB96" s="110"/>
      <c r="AC96" s="110"/>
      <c r="AD96" s="110"/>
      <c r="AE96" s="110"/>
      <c r="AF96" s="110"/>
      <c r="AG96" s="110"/>
      <c r="AH96" s="110"/>
      <c r="AM96" s="96"/>
      <c r="AN96" s="106"/>
      <c r="AO96" s="98"/>
      <c r="AP96" s="96"/>
      <c r="AQ96" s="96"/>
      <c r="AR96" s="96"/>
      <c r="AS96" s="96"/>
      <c r="AT96" s="96"/>
      <c r="AU96" s="96"/>
      <c r="AV96" s="96"/>
      <c r="AW96" s="96"/>
      <c r="AX96" s="96"/>
      <c r="AY96" s="96"/>
      <c r="AZ96" s="96"/>
      <c r="BA96" s="96"/>
      <c r="BB96" s="96"/>
    </row>
    <row r="97" spans="1:54">
      <c r="A97" s="110"/>
      <c r="B97" s="110"/>
      <c r="C97" s="110"/>
      <c r="D97" s="130" t="str">
        <f>IF(MasterSheet!$A$1=1,MasterSheet!C149,MasterSheet!B149)</f>
        <v>Prihodi od privatizacije</v>
      </c>
      <c r="E97" s="347">
        <f>+'Cental Budget_int'!E97</f>
        <v>20434516.259999998</v>
      </c>
      <c r="F97" s="137">
        <f>+'Cental Budget_int'!F97</f>
        <v>0.95092913862906592</v>
      </c>
      <c r="G97" s="347">
        <f>+'Cental Budget_int'!G97</f>
        <v>27533307.520000003</v>
      </c>
      <c r="H97" s="138">
        <f>+'Cental Budget_int'!H97</f>
        <v>1.0271705845924268</v>
      </c>
      <c r="I97" s="347">
        <f>+'Cental Budget_int'!I97</f>
        <v>24817482.77</v>
      </c>
      <c r="J97" s="137">
        <f>+'Cental Budget_int'!J97</f>
        <v>0.80430006384495722</v>
      </c>
      <c r="K97" s="347">
        <f>+'Cental Budget_int'!K97</f>
        <v>107021361.98999999</v>
      </c>
      <c r="L97" s="138">
        <f>+'Cental Budget_int'!L97</f>
        <v>3.5901161351895334</v>
      </c>
      <c r="M97" s="347">
        <f>+'Cental Budget_int'!M97</f>
        <v>2781826.52</v>
      </c>
      <c r="N97" s="137">
        <f>+'Cental Budget_int'!N97</f>
        <v>8.9620699742268051E-2</v>
      </c>
      <c r="O97" s="347">
        <f>+'Cental Budget_int'!O97</f>
        <v>3351251.94</v>
      </c>
      <c r="P97" s="138">
        <f>+'Cental Budget_int'!P97</f>
        <v>0.10362560111317255</v>
      </c>
      <c r="Q97" s="517">
        <f>+'Cental Budget_int'!Q97</f>
        <v>3484625.4</v>
      </c>
      <c r="R97" s="518">
        <f>+'Cental Budget_int'!R97</f>
        <v>0.10483229241877257</v>
      </c>
      <c r="S97" s="517">
        <f>+'Cental Budget_int'!S97</f>
        <v>8000000</v>
      </c>
      <c r="T97" s="518">
        <f>+'Cental Budget_int'!T97</f>
        <v>0.22902948754652158</v>
      </c>
      <c r="U97" s="517">
        <f>+'Cental Budget_int'!U97</f>
        <v>10000000</v>
      </c>
      <c r="V97" s="518">
        <f>+'Cental Budget_int'!V97</f>
        <v>0.27122321670735017</v>
      </c>
      <c r="W97" s="517">
        <f>+'Cental Budget_int'!W97</f>
        <v>10000000</v>
      </c>
      <c r="X97" s="518">
        <f>+'Cental Budget_int'!X97</f>
        <v>0.2556237218813906</v>
      </c>
      <c r="Y97" s="110"/>
      <c r="Z97" s="110"/>
      <c r="AA97" s="110"/>
      <c r="AB97" s="110"/>
      <c r="AC97" s="110"/>
      <c r="AD97" s="110"/>
      <c r="AE97" s="110"/>
      <c r="AF97" s="110"/>
      <c r="AG97" s="110"/>
      <c r="AH97" s="110"/>
      <c r="AM97" s="96"/>
      <c r="AN97" s="35"/>
      <c r="AO97" s="96"/>
      <c r="AP97" s="96"/>
      <c r="AQ97" s="96"/>
      <c r="AR97" s="96"/>
      <c r="AS97" s="96"/>
      <c r="AT97" s="96"/>
      <c r="AU97" s="96"/>
      <c r="AV97" s="96"/>
      <c r="AW97" s="96"/>
      <c r="AX97" s="96"/>
      <c r="AY97" s="96"/>
      <c r="AZ97" s="96"/>
      <c r="BA97" s="96"/>
      <c r="BB97" s="96"/>
    </row>
    <row r="98" spans="1:54" ht="13.5" thickBot="1">
      <c r="A98" s="110"/>
      <c r="B98" s="110"/>
      <c r="C98" s="110"/>
      <c r="D98" s="134" t="str">
        <f>IF(MasterSheet!$A$1=1,MasterSheet!C150,MasterSheet!B150)</f>
        <v>Povećanje/smanjenje depozita</v>
      </c>
      <c r="E98" s="348">
        <f>-E92-SUM(E94:E97)</f>
        <v>-13608071.219999731</v>
      </c>
      <c r="F98" s="139">
        <f t="shared" si="20"/>
        <v>-0.63325753734467549</v>
      </c>
      <c r="G98" s="348">
        <f>-G92-SUM(G94:G97)</f>
        <v>-53930959.78999979</v>
      </c>
      <c r="H98" s="140">
        <f t="shared" si="21"/>
        <v>-2.011973877634762</v>
      </c>
      <c r="I98" s="348">
        <f>-I92-SUM(I94:I97)</f>
        <v>70051050.240000278</v>
      </c>
      <c r="J98" s="139">
        <f t="shared" si="22"/>
        <v>2.2702570080373441</v>
      </c>
      <c r="K98" s="348">
        <f>-K92-SUM(K94:K97)</f>
        <v>-115616399.10550007</v>
      </c>
      <c r="L98" s="140">
        <f t="shared" si="23"/>
        <v>-3.8784434453371377</v>
      </c>
      <c r="M98" s="348">
        <f>-M92-SUM(M94:M97)</f>
        <v>34818560.389999688</v>
      </c>
      <c r="N98" s="139">
        <f t="shared" si="24"/>
        <v>1.1217319713273095</v>
      </c>
      <c r="O98" s="348">
        <f>-O92-SUM(O94:O97)</f>
        <v>51229418.910000026</v>
      </c>
      <c r="P98" s="140">
        <f t="shared" si="25"/>
        <v>1.5840884016697598</v>
      </c>
      <c r="Q98" s="519">
        <v>-60000000</v>
      </c>
      <c r="R98" s="520">
        <f t="shared" si="26"/>
        <v>-1.8050541516245486</v>
      </c>
      <c r="S98" s="519">
        <v>0</v>
      </c>
      <c r="T98" s="520">
        <f t="shared" si="27"/>
        <v>0</v>
      </c>
      <c r="U98" s="519">
        <v>0</v>
      </c>
      <c r="V98" s="520">
        <f t="shared" si="28"/>
        <v>0</v>
      </c>
      <c r="W98" s="519">
        <v>0</v>
      </c>
      <c r="X98" s="520">
        <f t="shared" si="29"/>
        <v>0</v>
      </c>
      <c r="Y98" s="110"/>
      <c r="Z98" s="110"/>
      <c r="AA98" s="110"/>
      <c r="AB98" s="110"/>
      <c r="AC98" s="110"/>
      <c r="AD98" s="110"/>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Izvor: Ministarstvo finansija Crne Gore</v>
      </c>
      <c r="E99" s="110"/>
      <c r="F99" s="110"/>
      <c r="G99" s="110"/>
      <c r="H99" s="110"/>
      <c r="I99" s="110"/>
      <c r="J99" s="110"/>
      <c r="K99" s="110"/>
      <c r="L99" s="110"/>
      <c r="M99" s="110"/>
      <c r="N99" s="110"/>
      <c r="O99" s="110"/>
      <c r="P99" s="111"/>
      <c r="Q99" s="111"/>
      <c r="R99" s="110"/>
      <c r="S99" s="110"/>
      <c r="T99" s="110"/>
      <c r="U99" s="110"/>
      <c r="V99" s="110"/>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E100" s="124"/>
      <c r="F100" s="124"/>
      <c r="G100" s="124"/>
      <c r="H100" s="124"/>
      <c r="I100" s="124"/>
      <c r="J100" s="124"/>
      <c r="K100" s="124"/>
      <c r="L100" s="124"/>
      <c r="M100" s="124"/>
      <c r="N100" s="124"/>
      <c r="O100" s="124"/>
      <c r="P100" s="124"/>
      <c r="Q100" s="111"/>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110"/>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110"/>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111"/>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111"/>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111"/>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111"/>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111"/>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111"/>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111"/>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111"/>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111"/>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111"/>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111"/>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111"/>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111"/>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111"/>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111"/>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111"/>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111"/>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111"/>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111"/>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111"/>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111"/>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111"/>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111"/>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111"/>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111"/>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111"/>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111"/>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111"/>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111"/>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111"/>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111"/>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111"/>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111"/>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111"/>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111"/>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111"/>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111"/>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111"/>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111"/>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111"/>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111"/>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111"/>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111"/>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111"/>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111"/>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111"/>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111"/>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111"/>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row>
    <row r="152" spans="1:34">
      <c r="E152" s="109"/>
      <c r="F152" s="31"/>
      <c r="G152" s="31"/>
      <c r="H152" s="31"/>
      <c r="I152" s="31"/>
      <c r="J152" s="31"/>
      <c r="K152" s="31"/>
      <c r="L152" s="31"/>
      <c r="M152" s="31"/>
      <c r="N152" s="31"/>
      <c r="O152" s="31"/>
      <c r="P152" s="108"/>
    </row>
    <row r="153" spans="1:34">
      <c r="E153" s="109"/>
      <c r="F153" s="31"/>
      <c r="G153" s="31"/>
      <c r="H153" s="31"/>
      <c r="I153" s="31"/>
      <c r="J153" s="31"/>
      <c r="K153" s="31"/>
      <c r="L153" s="31"/>
      <c r="M153" s="31"/>
      <c r="N153" s="31"/>
      <c r="O153" s="31"/>
      <c r="P153" s="108"/>
    </row>
    <row r="154" spans="1:34">
      <c r="E154" s="109"/>
      <c r="F154" s="31"/>
      <c r="G154" s="31"/>
      <c r="H154" s="31"/>
      <c r="I154" s="31"/>
      <c r="J154" s="31"/>
      <c r="K154" s="31"/>
      <c r="L154" s="31"/>
      <c r="M154" s="31"/>
      <c r="N154" s="31"/>
      <c r="O154" s="31"/>
      <c r="P154" s="108"/>
    </row>
    <row r="155" spans="1:34">
      <c r="E155" s="109"/>
      <c r="F155" s="31"/>
      <c r="G155" s="31"/>
      <c r="H155" s="31"/>
      <c r="I155" s="31"/>
      <c r="J155" s="31"/>
      <c r="K155" s="31"/>
      <c r="L155" s="31"/>
      <c r="M155" s="31"/>
      <c r="N155" s="31"/>
      <c r="O155" s="31"/>
      <c r="P155" s="108"/>
    </row>
    <row r="156" spans="1:34">
      <c r="E156" s="109"/>
      <c r="F156" s="31"/>
      <c r="G156" s="31"/>
      <c r="H156" s="31"/>
      <c r="I156" s="31"/>
      <c r="J156" s="31"/>
      <c r="K156" s="31"/>
      <c r="L156" s="31"/>
      <c r="M156" s="31"/>
      <c r="N156" s="31"/>
      <c r="O156" s="31"/>
      <c r="P156" s="108"/>
    </row>
    <row r="157" spans="1:34">
      <c r="E157" s="109"/>
      <c r="F157" s="31"/>
      <c r="G157" s="31"/>
      <c r="H157" s="31"/>
      <c r="I157" s="31"/>
      <c r="J157" s="31"/>
      <c r="K157" s="31"/>
      <c r="L157" s="31"/>
      <c r="M157" s="31"/>
      <c r="N157" s="31"/>
      <c r="O157" s="31"/>
      <c r="P157" s="108"/>
    </row>
    <row r="158" spans="1:34">
      <c r="E158" s="109"/>
      <c r="F158" s="31"/>
      <c r="G158" s="31"/>
      <c r="H158" s="31"/>
      <c r="I158" s="31"/>
      <c r="J158" s="31"/>
      <c r="K158" s="31"/>
      <c r="L158" s="31"/>
      <c r="M158" s="31"/>
      <c r="N158" s="31"/>
      <c r="O158" s="31"/>
      <c r="P158" s="108"/>
    </row>
    <row r="159" spans="1:34">
      <c r="E159" s="109"/>
      <c r="F159" s="31"/>
      <c r="G159" s="31"/>
      <c r="H159" s="31"/>
      <c r="I159" s="31"/>
      <c r="J159" s="31"/>
      <c r="K159" s="31"/>
      <c r="L159" s="31"/>
      <c r="M159" s="31"/>
      <c r="N159" s="31"/>
      <c r="O159" s="31"/>
      <c r="P159" s="108"/>
    </row>
    <row r="160" spans="1:34">
      <c r="E160" s="109"/>
      <c r="F160" s="31"/>
      <c r="G160" s="31"/>
      <c r="H160" s="31"/>
      <c r="I160" s="31"/>
      <c r="J160" s="31"/>
      <c r="K160" s="31"/>
      <c r="L160" s="31"/>
      <c r="M160" s="31"/>
      <c r="N160" s="31"/>
      <c r="O160" s="31"/>
      <c r="P160" s="108"/>
    </row>
    <row r="161" spans="5:16">
      <c r="E161" s="109"/>
      <c r="F161" s="31"/>
      <c r="G161" s="31"/>
      <c r="H161" s="31"/>
      <c r="I161" s="31"/>
      <c r="J161" s="31"/>
      <c r="K161" s="31"/>
      <c r="L161" s="31"/>
      <c r="M161" s="31"/>
      <c r="N161" s="31"/>
      <c r="O161" s="31"/>
      <c r="P161" s="108"/>
    </row>
    <row r="162" spans="5:16">
      <c r="E162" s="109"/>
      <c r="F162" s="31"/>
      <c r="G162" s="31"/>
      <c r="H162" s="31"/>
      <c r="I162" s="31"/>
      <c r="J162" s="31"/>
      <c r="K162" s="31"/>
      <c r="L162" s="31"/>
      <c r="M162" s="31"/>
      <c r="N162" s="31"/>
      <c r="O162" s="31"/>
      <c r="P162" s="108"/>
    </row>
    <row r="163" spans="5:16">
      <c r="E163" s="109"/>
      <c r="F163" s="31"/>
      <c r="G163" s="31"/>
      <c r="H163" s="31"/>
      <c r="I163" s="31"/>
      <c r="J163" s="31"/>
      <c r="K163" s="31"/>
      <c r="L163" s="31"/>
      <c r="M163" s="31"/>
      <c r="N163" s="31"/>
      <c r="O163" s="31"/>
      <c r="P163" s="108"/>
    </row>
    <row r="164" spans="5:16">
      <c r="E164" s="109"/>
      <c r="F164" s="31"/>
      <c r="G164" s="31"/>
      <c r="H164" s="31"/>
      <c r="I164" s="31"/>
      <c r="J164" s="31"/>
      <c r="K164" s="31"/>
      <c r="L164" s="31"/>
      <c r="M164" s="31"/>
      <c r="N164" s="31"/>
      <c r="O164" s="31"/>
      <c r="P164" s="108"/>
    </row>
    <row r="165" spans="5:16">
      <c r="E165" s="109"/>
      <c r="F165" s="31"/>
      <c r="G165" s="31"/>
      <c r="H165" s="31"/>
      <c r="I165" s="31"/>
      <c r="J165" s="31"/>
      <c r="K165" s="31"/>
      <c r="L165" s="31"/>
      <c r="M165" s="31"/>
      <c r="N165" s="31"/>
      <c r="O165" s="31"/>
      <c r="P165" s="108"/>
    </row>
    <row r="166" spans="5:16">
      <c r="E166" s="109"/>
      <c r="F166" s="31"/>
      <c r="G166" s="31"/>
      <c r="H166" s="31"/>
      <c r="I166" s="31"/>
      <c r="J166" s="31"/>
      <c r="K166" s="31"/>
      <c r="L166" s="31"/>
      <c r="M166" s="31"/>
      <c r="N166" s="31"/>
      <c r="O166" s="31"/>
      <c r="P166" s="108"/>
    </row>
    <row r="167" spans="5:16">
      <c r="E167" s="109"/>
      <c r="F167" s="31"/>
      <c r="G167" s="31"/>
      <c r="H167" s="31"/>
      <c r="I167" s="31"/>
      <c r="J167" s="31"/>
      <c r="K167" s="31"/>
      <c r="L167" s="31"/>
      <c r="M167" s="31"/>
      <c r="N167" s="31"/>
      <c r="O167" s="31"/>
      <c r="P167" s="108"/>
    </row>
    <row r="168" spans="5:16">
      <c r="E168" s="109"/>
      <c r="F168" s="31"/>
      <c r="G168" s="31"/>
      <c r="H168" s="31"/>
      <c r="I168" s="31"/>
      <c r="J168" s="31"/>
      <c r="K168" s="31"/>
      <c r="L168" s="31"/>
      <c r="M168" s="31"/>
      <c r="N168" s="31"/>
      <c r="O168" s="31"/>
      <c r="P168" s="108"/>
    </row>
    <row r="169" spans="5:16">
      <c r="E169" s="109"/>
      <c r="F169" s="31"/>
      <c r="G169" s="31"/>
      <c r="H169" s="31"/>
      <c r="I169" s="31"/>
      <c r="J169" s="31"/>
      <c r="K169" s="31"/>
      <c r="L169" s="31"/>
      <c r="M169" s="31"/>
      <c r="N169" s="31"/>
      <c r="O169" s="31"/>
      <c r="P169" s="108"/>
    </row>
    <row r="170" spans="5:16">
      <c r="E170" s="109"/>
      <c r="F170" s="31"/>
      <c r="G170" s="31"/>
      <c r="H170" s="31"/>
      <c r="I170" s="31"/>
      <c r="J170" s="31"/>
      <c r="K170" s="31"/>
      <c r="L170" s="31"/>
      <c r="M170" s="31"/>
      <c r="N170" s="31"/>
      <c r="O170" s="31"/>
      <c r="P170" s="108"/>
    </row>
    <row r="171" spans="5:16">
      <c r="E171" s="109"/>
      <c r="F171" s="31"/>
      <c r="G171" s="31"/>
      <c r="H171" s="31"/>
      <c r="I171" s="31"/>
      <c r="J171" s="31"/>
      <c r="K171" s="31"/>
      <c r="L171" s="31"/>
      <c r="M171" s="31"/>
      <c r="N171" s="31"/>
      <c r="O171" s="31"/>
      <c r="P171" s="108"/>
    </row>
    <row r="172" spans="5:16">
      <c r="E172" s="109"/>
      <c r="F172" s="31"/>
      <c r="G172" s="31"/>
      <c r="H172" s="31"/>
      <c r="I172" s="31"/>
      <c r="J172" s="31"/>
      <c r="K172" s="31"/>
      <c r="L172" s="31"/>
      <c r="M172" s="31"/>
      <c r="N172" s="31"/>
      <c r="O172" s="31"/>
      <c r="P172" s="108"/>
    </row>
    <row r="173" spans="5:16">
      <c r="E173" s="109"/>
      <c r="F173" s="31"/>
      <c r="G173" s="31"/>
      <c r="H173" s="31"/>
      <c r="I173" s="31"/>
      <c r="J173" s="31"/>
      <c r="K173" s="31"/>
      <c r="L173" s="31"/>
      <c r="M173" s="31"/>
      <c r="N173" s="31"/>
      <c r="O173" s="31"/>
      <c r="P173" s="108"/>
    </row>
    <row r="174" spans="5:16">
      <c r="E174" s="109"/>
      <c r="F174" s="31"/>
      <c r="G174" s="31"/>
      <c r="H174" s="31"/>
      <c r="I174" s="31"/>
      <c r="J174" s="31"/>
      <c r="K174" s="31"/>
      <c r="L174" s="31"/>
      <c r="M174" s="31"/>
      <c r="N174" s="31"/>
      <c r="O174" s="31"/>
      <c r="P174" s="108"/>
    </row>
    <row r="175" spans="5:16">
      <c r="E175" s="109"/>
      <c r="F175" s="31"/>
      <c r="G175" s="31"/>
      <c r="H175" s="31"/>
      <c r="I175" s="31"/>
      <c r="J175" s="31"/>
      <c r="K175" s="31"/>
      <c r="L175" s="31"/>
      <c r="M175" s="31"/>
      <c r="N175" s="31"/>
      <c r="O175" s="31"/>
      <c r="P175" s="108"/>
    </row>
    <row r="176" spans="5:16">
      <c r="E176" s="109"/>
      <c r="F176" s="31"/>
      <c r="G176" s="31"/>
      <c r="H176" s="31"/>
      <c r="I176" s="31"/>
      <c r="J176" s="31"/>
      <c r="K176" s="31"/>
      <c r="L176" s="31"/>
      <c r="M176" s="31"/>
      <c r="N176" s="31"/>
      <c r="O176" s="31"/>
      <c r="P176" s="108"/>
    </row>
    <row r="177" spans="4:16">
      <c r="E177" s="109"/>
      <c r="F177" s="31"/>
      <c r="G177" s="31"/>
      <c r="H177" s="31"/>
      <c r="I177" s="31"/>
      <c r="J177" s="31"/>
      <c r="K177" s="31"/>
      <c r="L177" s="31"/>
      <c r="M177" s="31"/>
      <c r="N177" s="31"/>
      <c r="O177" s="31"/>
      <c r="P177" s="108"/>
    </row>
    <row r="178" spans="4:16">
      <c r="E178" s="109"/>
      <c r="F178" s="31"/>
      <c r="G178" s="31"/>
      <c r="H178" s="31"/>
      <c r="I178" s="31"/>
      <c r="J178" s="31"/>
      <c r="K178" s="31"/>
      <c r="L178" s="31"/>
      <c r="M178" s="31"/>
      <c r="N178" s="31"/>
      <c r="O178" s="31"/>
      <c r="P178" s="108"/>
    </row>
    <row r="179" spans="4:16">
      <c r="E179" s="109"/>
      <c r="F179" s="31"/>
      <c r="G179" s="31"/>
      <c r="H179" s="31"/>
      <c r="I179" s="31"/>
      <c r="J179" s="31"/>
      <c r="K179" s="31"/>
      <c r="L179" s="31"/>
      <c r="M179" s="31"/>
      <c r="N179" s="31"/>
      <c r="O179" s="31"/>
      <c r="P179" s="108"/>
    </row>
    <row r="180" spans="4:16">
      <c r="E180" s="109"/>
      <c r="F180" s="31"/>
      <c r="G180" s="31"/>
      <c r="H180" s="31"/>
      <c r="I180" s="31"/>
      <c r="J180" s="31"/>
      <c r="K180" s="31"/>
      <c r="L180" s="31"/>
      <c r="M180" s="31"/>
      <c r="N180" s="31"/>
      <c r="O180" s="31"/>
      <c r="P180" s="108"/>
    </row>
    <row r="181" spans="4:16">
      <c r="E181" s="109"/>
      <c r="F181" s="31"/>
      <c r="G181" s="31"/>
      <c r="H181" s="31"/>
      <c r="I181" s="31"/>
      <c r="J181" s="31"/>
      <c r="K181" s="31"/>
      <c r="L181" s="31"/>
      <c r="M181" s="31"/>
      <c r="N181" s="31"/>
      <c r="O181" s="31"/>
      <c r="P181" s="108"/>
    </row>
    <row r="182" spans="4:16">
      <c r="E182" s="109"/>
      <c r="F182" s="31"/>
      <c r="G182" s="31"/>
      <c r="H182" s="31"/>
      <c r="I182" s="31"/>
      <c r="J182" s="31"/>
      <c r="K182" s="31"/>
      <c r="L182" s="31"/>
      <c r="M182" s="31"/>
      <c r="N182" s="31"/>
      <c r="O182" s="31"/>
      <c r="P182" s="108"/>
    </row>
    <row r="183" spans="4:16">
      <c r="E183" s="109"/>
      <c r="F183" s="31"/>
      <c r="G183" s="31"/>
      <c r="H183" s="31"/>
      <c r="I183" s="31"/>
      <c r="J183" s="31"/>
      <c r="K183" s="31"/>
      <c r="L183" s="31"/>
      <c r="M183" s="31"/>
      <c r="N183" s="31"/>
      <c r="O183" s="31"/>
      <c r="P183" s="108"/>
    </row>
    <row r="184" spans="4:16">
      <c r="E184" s="109"/>
      <c r="F184" s="31"/>
      <c r="G184" s="31"/>
      <c r="H184" s="31"/>
      <c r="I184" s="31"/>
      <c r="J184" s="31"/>
      <c r="K184" s="31"/>
      <c r="L184" s="31"/>
      <c r="M184" s="31"/>
      <c r="N184" s="31"/>
      <c r="O184" s="31"/>
      <c r="P184" s="108"/>
    </row>
    <row r="185" spans="4:16">
      <c r="E185" s="109"/>
      <c r="F185" s="31"/>
      <c r="G185" s="31"/>
      <c r="H185" s="31"/>
      <c r="I185" s="31"/>
      <c r="J185" s="31"/>
      <c r="K185" s="31"/>
      <c r="L185" s="31"/>
      <c r="M185" s="31"/>
      <c r="N185" s="31"/>
      <c r="O185" s="31"/>
      <c r="P185" s="108"/>
    </row>
    <row r="186" spans="4:16">
      <c r="E186" s="109"/>
      <c r="F186" s="31"/>
      <c r="G186" s="31"/>
      <c r="H186" s="31"/>
      <c r="I186" s="31"/>
      <c r="J186" s="31"/>
      <c r="K186" s="31"/>
      <c r="L186" s="31"/>
      <c r="M186" s="31"/>
      <c r="N186" s="31"/>
      <c r="O186" s="31"/>
      <c r="P186" s="108"/>
    </row>
    <row r="187" spans="4:16">
      <c r="E187" s="109"/>
      <c r="F187" s="31"/>
      <c r="G187" s="31"/>
      <c r="H187" s="31"/>
      <c r="I187" s="31"/>
      <c r="J187" s="31"/>
      <c r="K187" s="31"/>
      <c r="L187" s="31"/>
      <c r="M187" s="31"/>
      <c r="N187" s="31"/>
      <c r="O187" s="31"/>
      <c r="P187" s="108"/>
    </row>
    <row r="188" spans="4:16">
      <c r="E188" s="109"/>
      <c r="F188" s="31"/>
      <c r="G188" s="31"/>
      <c r="H188" s="31"/>
      <c r="I188" s="31"/>
      <c r="J188" s="31"/>
      <c r="K188" s="31"/>
      <c r="L188" s="31"/>
      <c r="M188" s="31"/>
      <c r="N188" s="31"/>
      <c r="O188" s="31"/>
      <c r="P188" s="108"/>
    </row>
    <row r="189" spans="4:16">
      <c r="E189" s="109"/>
      <c r="F189" s="31"/>
      <c r="G189" s="31"/>
      <c r="H189" s="31"/>
      <c r="I189" s="31"/>
      <c r="J189" s="31"/>
      <c r="K189" s="31"/>
      <c r="L189" s="31"/>
      <c r="M189" s="31"/>
      <c r="N189" s="31"/>
      <c r="O189" s="31"/>
      <c r="P189" s="108"/>
    </row>
    <row r="190" spans="4:16">
      <c r="E190" s="109"/>
      <c r="F190" s="31"/>
      <c r="G190" s="31"/>
      <c r="H190" s="31"/>
      <c r="I190" s="31"/>
      <c r="J190" s="31"/>
      <c r="K190" s="31"/>
      <c r="L190" s="31"/>
      <c r="M190" s="31"/>
      <c r="N190" s="31"/>
      <c r="O190" s="31"/>
      <c r="P190" s="108"/>
    </row>
    <row r="191" spans="4:16">
      <c r="D191" s="31"/>
      <c r="E191" s="31"/>
      <c r="F191" s="31"/>
      <c r="G191" s="31"/>
      <c r="H191" s="31"/>
      <c r="I191" s="31"/>
      <c r="J191" s="31"/>
      <c r="K191" s="31"/>
      <c r="L191" s="31"/>
      <c r="M191" s="31"/>
      <c r="N191" s="31"/>
      <c r="O191" s="31"/>
      <c r="P191" s="108"/>
    </row>
    <row r="192" spans="4:16">
      <c r="D192" s="31"/>
      <c r="E192" s="31"/>
      <c r="F192" s="31"/>
      <c r="G192" s="31"/>
      <c r="H192" s="31"/>
      <c r="I192" s="31"/>
      <c r="J192" s="31"/>
      <c r="K192" s="31"/>
      <c r="L192" s="31"/>
      <c r="M192" s="31"/>
      <c r="N192" s="31"/>
      <c r="O192" s="31"/>
      <c r="P192" s="108"/>
    </row>
    <row r="193" spans="6:16">
      <c r="F193" s="31"/>
      <c r="G193" s="31"/>
      <c r="H193" s="31"/>
      <c r="I193" s="31"/>
      <c r="J193" s="31"/>
      <c r="K193" s="31"/>
      <c r="L193" s="31"/>
      <c r="M193" s="31"/>
      <c r="N193" s="31"/>
      <c r="O193" s="31"/>
      <c r="P193" s="108"/>
    </row>
    <row r="194" spans="6:16">
      <c r="F194" s="31"/>
      <c r="G194" s="31"/>
      <c r="H194" s="31"/>
      <c r="I194" s="31"/>
      <c r="J194" s="31"/>
      <c r="K194" s="31"/>
      <c r="L194" s="31"/>
      <c r="M194" s="31"/>
      <c r="N194" s="31"/>
      <c r="O194" s="31"/>
      <c r="P194" s="108"/>
    </row>
    <row r="195" spans="6:16">
      <c r="F195" s="31"/>
      <c r="G195" s="31"/>
      <c r="H195" s="31"/>
      <c r="I195" s="31"/>
      <c r="J195" s="31"/>
      <c r="K195" s="31"/>
      <c r="L195" s="31"/>
      <c r="M195" s="31"/>
      <c r="N195" s="31"/>
      <c r="O195" s="31"/>
      <c r="P195" s="108"/>
    </row>
    <row r="196" spans="6:16">
      <c r="F196" s="31"/>
      <c r="G196" s="31"/>
      <c r="H196" s="31"/>
      <c r="I196" s="31"/>
      <c r="J196" s="31"/>
      <c r="K196" s="31"/>
      <c r="L196" s="31"/>
      <c r="M196" s="31"/>
      <c r="N196" s="31"/>
      <c r="O196" s="31"/>
      <c r="P196" s="108"/>
    </row>
    <row r="197" spans="6:16">
      <c r="F197" s="31"/>
      <c r="G197" s="31"/>
      <c r="H197" s="31"/>
      <c r="I197" s="31"/>
      <c r="J197" s="31"/>
      <c r="K197" s="31"/>
      <c r="L197" s="31"/>
      <c r="M197" s="31"/>
      <c r="N197" s="31"/>
      <c r="O197" s="31"/>
      <c r="P197" s="108"/>
    </row>
    <row r="198" spans="6:16">
      <c r="F198" s="31"/>
      <c r="G198" s="31"/>
      <c r="H198" s="31"/>
      <c r="I198" s="31"/>
      <c r="J198" s="31"/>
      <c r="K198" s="31"/>
      <c r="L198" s="31"/>
      <c r="M198" s="31"/>
      <c r="N198" s="31"/>
      <c r="O198" s="31"/>
      <c r="P198" s="108"/>
    </row>
    <row r="199" spans="6:16">
      <c r="F199" s="31"/>
      <c r="G199" s="31"/>
      <c r="H199" s="31"/>
      <c r="I199" s="31"/>
      <c r="J199" s="31"/>
      <c r="K199" s="31"/>
      <c r="L199" s="31"/>
      <c r="M199" s="31"/>
      <c r="N199" s="31"/>
      <c r="O199" s="31"/>
      <c r="P199" s="108"/>
    </row>
    <row r="200" spans="6:16">
      <c r="F200" s="31"/>
      <c r="G200" s="31"/>
      <c r="H200" s="31"/>
      <c r="I200" s="31"/>
      <c r="J200" s="31"/>
      <c r="K200" s="31"/>
      <c r="L200" s="31"/>
      <c r="M200" s="31"/>
      <c r="N200" s="31"/>
      <c r="O200" s="31"/>
      <c r="P200" s="108"/>
    </row>
    <row r="201" spans="6:16">
      <c r="F201" s="31"/>
      <c r="G201" s="31"/>
      <c r="H201" s="31"/>
      <c r="I201" s="31"/>
      <c r="J201" s="31"/>
      <c r="K201" s="31"/>
      <c r="L201" s="31"/>
      <c r="M201" s="31"/>
      <c r="N201" s="31"/>
      <c r="O201" s="31"/>
      <c r="P201" s="108"/>
    </row>
    <row r="202" spans="6:16">
      <c r="F202" s="31"/>
      <c r="G202" s="31"/>
      <c r="H202" s="31"/>
      <c r="I202" s="31"/>
      <c r="J202" s="31"/>
      <c r="K202" s="31"/>
      <c r="L202" s="31"/>
      <c r="M202" s="31"/>
      <c r="N202" s="31"/>
      <c r="O202" s="31"/>
      <c r="P202" s="108"/>
    </row>
    <row r="203" spans="6:16">
      <c r="F203" s="31"/>
      <c r="G203" s="31"/>
      <c r="H203" s="31"/>
      <c r="I203" s="31"/>
      <c r="J203" s="31"/>
      <c r="K203" s="31"/>
      <c r="L203" s="31"/>
      <c r="M203" s="31"/>
      <c r="N203" s="31"/>
      <c r="O203" s="31"/>
      <c r="P203" s="108"/>
    </row>
    <row r="204" spans="6:16">
      <c r="F204" s="31"/>
      <c r="G204" s="31"/>
      <c r="H204" s="31"/>
      <c r="I204" s="31"/>
      <c r="J204" s="31"/>
      <c r="K204" s="31"/>
      <c r="L204" s="31"/>
      <c r="M204" s="31"/>
      <c r="N204" s="31"/>
      <c r="O204" s="31"/>
      <c r="P204" s="108"/>
    </row>
    <row r="205" spans="6:16">
      <c r="F205" s="31"/>
      <c r="G205" s="31"/>
      <c r="H205" s="31"/>
      <c r="I205" s="31"/>
      <c r="J205" s="31"/>
      <c r="K205" s="31"/>
      <c r="L205" s="31"/>
      <c r="M205" s="31"/>
      <c r="N205" s="31"/>
      <c r="O205" s="31"/>
      <c r="P205" s="108"/>
    </row>
    <row r="206" spans="6:16">
      <c r="F206" s="31"/>
      <c r="G206" s="31"/>
      <c r="H206" s="31"/>
      <c r="I206" s="31"/>
      <c r="J206" s="31"/>
      <c r="K206" s="31"/>
      <c r="L206" s="31"/>
      <c r="M206" s="31"/>
      <c r="N206" s="31"/>
      <c r="O206" s="31"/>
      <c r="P206" s="108"/>
    </row>
    <row r="207" spans="6:16">
      <c r="F207" s="31"/>
      <c r="G207" s="31"/>
      <c r="H207" s="31"/>
      <c r="I207" s="31"/>
      <c r="J207" s="31"/>
      <c r="K207" s="31"/>
      <c r="L207" s="31"/>
      <c r="M207" s="31"/>
      <c r="N207" s="31"/>
      <c r="O207" s="31"/>
      <c r="P207" s="108"/>
    </row>
    <row r="208" spans="6:16">
      <c r="F208" s="31"/>
      <c r="G208" s="31"/>
      <c r="H208" s="31"/>
      <c r="I208" s="31"/>
      <c r="J208" s="31"/>
      <c r="K208" s="31"/>
      <c r="L208" s="31"/>
      <c r="M208" s="31"/>
      <c r="N208" s="31"/>
      <c r="O208" s="31"/>
      <c r="P208" s="108"/>
    </row>
  </sheetData>
  <sheetProtection sheet="1" objects="1" scenarios="1" formatCells="0" formatColumns="0" formatRows="0" sort="0" autoFilter="0"/>
  <mergeCells count="25">
    <mergeCell ref="E15:F15"/>
    <mergeCell ref="G15:H15"/>
    <mergeCell ref="I15:J15"/>
    <mergeCell ref="K15:L15"/>
    <mergeCell ref="M15:N15"/>
    <mergeCell ref="W15:X15"/>
    <mergeCell ref="O17:P17"/>
    <mergeCell ref="Q17:X17"/>
    <mergeCell ref="J7:L7"/>
    <mergeCell ref="I8:M8"/>
    <mergeCell ref="O15:P15"/>
    <mergeCell ref="Q15:R15"/>
    <mergeCell ref="S15:T15"/>
    <mergeCell ref="U15:V15"/>
    <mergeCell ref="O18:P18"/>
    <mergeCell ref="Q18:R18"/>
    <mergeCell ref="S18:T18"/>
    <mergeCell ref="U18:V18"/>
    <mergeCell ref="W18:X18"/>
    <mergeCell ref="M18:N18"/>
    <mergeCell ref="D18:D19"/>
    <mergeCell ref="E18:F18"/>
    <mergeCell ref="G18:H18"/>
    <mergeCell ref="I18:J18"/>
    <mergeCell ref="K18:L18"/>
  </mergeCells>
  <printOptions horizontalCentered="1" verticalCentered="1"/>
  <pageMargins left="0" right="0" top="0.19685039370078741" bottom="0.19685039370078741" header="0" footer="0"/>
  <pageSetup paperSize="9" scale="24" orientation="portrait"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sheetPr codeName="Sheet13">
    <pageSetUpPr fitToPage="1"/>
  </sheetPr>
  <dimension ref="A1:EJ775"/>
  <sheetViews>
    <sheetView zoomScaleSheetLayoutView="100" workbookViewId="0">
      <selection activeCell="C18" sqref="C18:C19"/>
    </sheetView>
  </sheetViews>
  <sheetFormatPr defaultRowHeight="12.75"/>
  <cols>
    <col min="1" max="2" width="12.7109375" customWidth="1"/>
    <col min="3" max="3" width="54.140625" customWidth="1"/>
    <col min="4" max="23" width="9.7109375" customWidth="1"/>
    <col min="24"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889" t="str">
        <f>IF(MasterSheet!$A$1 = 1, MasterSheet!C5,MasterSheet!B5)</f>
        <v>CRNA GORA</v>
      </c>
      <c r="J8" s="889"/>
      <c r="K8" s="889"/>
      <c r="L8" s="69"/>
      <c r="M8" s="69"/>
      <c r="N8" s="69"/>
      <c r="O8" s="69"/>
      <c r="P8" s="69"/>
      <c r="Q8" s="69"/>
      <c r="R8" s="69"/>
      <c r="S8" s="69"/>
      <c r="T8" s="69"/>
      <c r="U8" s="69"/>
      <c r="V8" s="69"/>
      <c r="W8" s="69"/>
      <c r="X8" s="69"/>
      <c r="Y8" s="69"/>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 r="A9" s="69"/>
      <c r="B9" s="69"/>
      <c r="C9" s="69"/>
      <c r="D9" s="69"/>
      <c r="E9" s="69"/>
      <c r="F9" s="69"/>
      <c r="G9" s="69"/>
      <c r="H9" s="889" t="str">
        <f>IF(MasterSheet!$A$1 = 1, MasterSheet!C6,MasterSheet!B6)</f>
        <v>MINISTARSTVO FINANSIJA</v>
      </c>
      <c r="I9" s="889"/>
      <c r="J9" s="889"/>
      <c r="K9" s="889"/>
      <c r="L9" s="889"/>
      <c r="M9" s="76"/>
      <c r="N9" s="76"/>
      <c r="O9" s="69"/>
      <c r="P9" s="69"/>
      <c r="Q9" s="69"/>
      <c r="R9" s="69"/>
      <c r="S9" s="69"/>
      <c r="T9" s="69"/>
      <c r="U9" s="69"/>
      <c r="V9" s="69"/>
      <c r="W9" s="69"/>
      <c r="X9" s="69"/>
      <c r="Y9" s="69"/>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69"/>
      <c r="T10" s="69"/>
      <c r="U10" s="69"/>
      <c r="V10" s="69"/>
      <c r="W10" s="69"/>
      <c r="X10" s="69"/>
      <c r="Y10" s="69"/>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c r="A11" s="80"/>
      <c r="B11" s="80"/>
      <c r="C11" s="69"/>
      <c r="D11" s="69"/>
      <c r="E11" s="69"/>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643"/>
      <c r="AL12" s="643"/>
      <c r="AM12" s="643"/>
      <c r="AN12" s="643"/>
      <c r="AO12" s="643"/>
      <c r="AP12" s="643"/>
      <c r="AQ12" s="643"/>
      <c r="AR12" s="643"/>
      <c r="AS12" s="643"/>
      <c r="AT12" s="643"/>
      <c r="AU12" s="643"/>
      <c r="AV12" s="643"/>
      <c r="AW12" s="643"/>
      <c r="AX12" s="643"/>
      <c r="AY12" s="643"/>
      <c r="AZ12" s="643"/>
      <c r="BA12" s="643"/>
      <c r="BB12" s="643"/>
      <c r="BC12" s="643"/>
      <c r="BD12" s="643"/>
      <c r="BE12" s="643"/>
      <c r="BF12" s="643"/>
      <c r="BG12" s="643"/>
      <c r="BH12" s="643"/>
      <c r="BI12" s="643"/>
      <c r="BJ12" s="643"/>
      <c r="BK12" s="643"/>
      <c r="BL12" s="643"/>
      <c r="BM12" s="643"/>
      <c r="BN12" s="643"/>
      <c r="BO12" s="643"/>
      <c r="BP12" s="643"/>
      <c r="BQ12" s="643"/>
      <c r="BR12" s="643"/>
      <c r="BS12" s="643"/>
      <c r="BT12" s="643"/>
      <c r="BU12" s="643"/>
      <c r="BV12" s="643"/>
      <c r="BW12" s="643"/>
      <c r="BX12" s="643"/>
      <c r="BY12" s="643"/>
      <c r="BZ12" s="643"/>
      <c r="CA12" s="643"/>
      <c r="CB12" s="643"/>
      <c r="CC12" s="643"/>
      <c r="CD12" s="643"/>
      <c r="CE12" s="643"/>
      <c r="CF12" s="643"/>
      <c r="CG12" s="643"/>
      <c r="CH12" s="643"/>
      <c r="CI12" s="643"/>
      <c r="CJ12" s="643"/>
      <c r="CK12" s="643"/>
      <c r="CL12" s="643"/>
      <c r="CM12" s="643"/>
      <c r="CN12" s="643"/>
      <c r="CO12" s="643"/>
      <c r="CP12" s="643"/>
      <c r="CQ12" s="643"/>
      <c r="CR12" s="643"/>
      <c r="CS12" s="643"/>
      <c r="CT12" s="643"/>
      <c r="CU12" s="643"/>
      <c r="CV12" s="643"/>
      <c r="CW12" s="643"/>
      <c r="CX12" s="643"/>
      <c r="CY12" s="643"/>
      <c r="CZ12" s="643"/>
      <c r="DA12" s="643"/>
      <c r="DB12" s="643"/>
      <c r="DC12" s="643"/>
      <c r="DD12" s="643"/>
      <c r="DE12" s="643"/>
      <c r="DF12" s="643"/>
      <c r="DG12" s="643"/>
      <c r="DH12" s="643"/>
      <c r="DI12" s="643"/>
      <c r="DJ12" s="643"/>
      <c r="DK12" s="643"/>
      <c r="DL12" s="643"/>
      <c r="DM12" s="643"/>
      <c r="DN12" s="643"/>
      <c r="DO12" s="643"/>
      <c r="DP12" s="643"/>
      <c r="DQ12" s="643"/>
      <c r="DR12" s="643"/>
      <c r="DS12" s="643"/>
      <c r="DT12" s="643"/>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92" t="str">
        <f>'Cental Budget_int'!D15</f>
        <v>BDP (u mil. €)</v>
      </c>
      <c r="D15" s="892">
        <f>'Cental Budget_int'!E15</f>
        <v>2148900000</v>
      </c>
      <c r="E15" s="892"/>
      <c r="F15" s="890">
        <f>'Cental Budget_int'!G15</f>
        <v>2680500000</v>
      </c>
      <c r="G15" s="890"/>
      <c r="H15" s="890">
        <f>'Cental Budget_int'!I15</f>
        <v>3085600000</v>
      </c>
      <c r="I15" s="890"/>
      <c r="J15" s="890">
        <f>'Cental Budget_int'!K15</f>
        <v>2981000000</v>
      </c>
      <c r="K15" s="890"/>
      <c r="L15" s="890">
        <f>'Cental Budget_int'!M15</f>
        <v>3104000000</v>
      </c>
      <c r="M15" s="890"/>
      <c r="N15" s="890">
        <f>'Cental Budget_int'!O15</f>
        <v>3234000000</v>
      </c>
      <c r="O15" s="890"/>
      <c r="P15" s="891">
        <f>'Cental Budget_int'!Q15</f>
        <v>3324000000</v>
      </c>
      <c r="Q15" s="891"/>
      <c r="R15" s="887">
        <f>'Cental Budget_int'!S15</f>
        <v>3493000000</v>
      </c>
      <c r="S15" s="887"/>
      <c r="T15" s="887">
        <f>'Cental Budget_int'!U15</f>
        <v>3687000000</v>
      </c>
      <c r="U15" s="887"/>
      <c r="V15" s="887">
        <f>'Cental Budget_int'!W15</f>
        <v>3912000000</v>
      </c>
      <c r="W15" s="887"/>
      <c r="X15" s="82"/>
      <c r="Y15" s="82"/>
      <c r="Z15" s="82"/>
      <c r="AA15" s="82"/>
      <c r="AB15" s="82"/>
      <c r="AC15" s="82"/>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81"/>
      <c r="Q16" s="81"/>
      <c r="R16" s="81"/>
      <c r="S16" s="81"/>
      <c r="T16" s="81"/>
      <c r="U16" s="81"/>
      <c r="V16" s="82"/>
      <c r="W16" s="82"/>
      <c r="X16" s="82"/>
      <c r="Y16" s="82"/>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877"/>
      <c r="O17" s="877"/>
      <c r="P17" s="888" t="str">
        <f>IF(MasterSheet!$A$1=1,MasterSheet!$O$67,MasterSheet!O68)</f>
        <v>Plan prema Zakonu o Budžetu za 2013. godinu</v>
      </c>
      <c r="Q17" s="888"/>
      <c r="R17" s="888"/>
      <c r="S17" s="888"/>
      <c r="T17" s="888"/>
      <c r="U17" s="888"/>
      <c r="V17" s="888"/>
      <c r="W17" s="888"/>
      <c r="X17" s="83"/>
      <c r="Y17" s="83"/>
      <c r="Z17" s="83"/>
      <c r="AA17" s="83"/>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885" t="str">
        <f>IF(MasterSheet!$A$1=1,MasterSheet!B160,MasterSheet!B159)</f>
        <v>Lokalna samouprava</v>
      </c>
      <c r="D18" s="883">
        <v>2006</v>
      </c>
      <c r="E18" s="884"/>
      <c r="F18" s="883">
        <v>2007</v>
      </c>
      <c r="G18" s="884"/>
      <c r="H18" s="883">
        <v>2008</v>
      </c>
      <c r="I18" s="884"/>
      <c r="J18" s="883">
        <v>2009</v>
      </c>
      <c r="K18" s="884"/>
      <c r="L18" s="883">
        <v>2010</v>
      </c>
      <c r="M18" s="884"/>
      <c r="N18" s="883">
        <v>2011</v>
      </c>
      <c r="O18" s="884"/>
      <c r="P18" s="883">
        <v>2012</v>
      </c>
      <c r="Q18" s="884"/>
      <c r="R18" s="883">
        <v>2013</v>
      </c>
      <c r="S18" s="884"/>
      <c r="T18" s="883">
        <v>2014</v>
      </c>
      <c r="U18" s="884"/>
      <c r="V18" s="883">
        <v>2015</v>
      </c>
      <c r="W18" s="884"/>
      <c r="X18" s="83"/>
      <c r="Y18" s="83"/>
      <c r="Z18" s="83"/>
      <c r="AA18" s="83"/>
      <c r="AB18" s="83"/>
      <c r="AC18" s="83"/>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5" customHeight="1" thickBot="1">
      <c r="A19" s="81"/>
      <c r="B19" s="81"/>
      <c r="C19" s="886"/>
      <c r="D19" s="172" t="str">
        <f>IF(MasterSheet!$A$1=1,MasterSheet!C71,MasterSheet!C70)</f>
        <v>mil. €</v>
      </c>
      <c r="E19" s="173" t="str">
        <f>IF(MasterSheet!$A$1=1,MasterSheet!D71,MasterSheet!D70)</f>
        <v>% BDP</v>
      </c>
      <c r="F19" s="172" t="str">
        <f>IF(MasterSheet!$A$1=1,MasterSheet!E71,MasterSheet!E70)</f>
        <v>mil. €</v>
      </c>
      <c r="G19" s="173" t="str">
        <f>IF(MasterSheet!$A$1=1,MasterSheet!F71,MasterSheet!F70)</f>
        <v>% BDP</v>
      </c>
      <c r="H19" s="172" t="str">
        <f>IF(MasterSheet!$A$1=1,MasterSheet!G71,MasterSheet!G70)</f>
        <v>mil. €</v>
      </c>
      <c r="I19" s="173" t="str">
        <f>IF(MasterSheet!$A$1=1,MasterSheet!H71,MasterSheet!H70)</f>
        <v>% BDP</v>
      </c>
      <c r="J19" s="172" t="str">
        <f>IF(MasterSheet!$A$1=1,MasterSheet!I71,MasterSheet!I70)</f>
        <v>mil. €</v>
      </c>
      <c r="K19" s="173" t="str">
        <f>IF(MasterSheet!$A$1=1,MasterSheet!J71,MasterSheet!J70)</f>
        <v>% BDP</v>
      </c>
      <c r="L19" s="172" t="str">
        <f>IF(MasterSheet!$A$1=1,MasterSheet!K71,MasterSheet!K70)</f>
        <v>mil. €</v>
      </c>
      <c r="M19" s="173" t="str">
        <f>IF(MasterSheet!$A$1=1,MasterSheet!L71,MasterSheet!L70)</f>
        <v>% BDP</v>
      </c>
      <c r="N19" s="172" t="str">
        <f>IF(MasterSheet!$A$1=1,MasterSheet!M71,MasterSheet!M70)</f>
        <v>mil. €</v>
      </c>
      <c r="O19" s="173" t="str">
        <f>IF(MasterSheet!$A$1=1,MasterSheet!N71,MasterSheet!N70)</f>
        <v>% BDP</v>
      </c>
      <c r="P19" s="172" t="str">
        <f>IF(MasterSheet!$A$1=1,MasterSheet!O71,MasterSheet!O70)</f>
        <v>mil. €</v>
      </c>
      <c r="Q19" s="173" t="str">
        <f>IF(MasterSheet!$A$1=1,MasterSheet!P71,MasterSheet!P70)</f>
        <v>% BDP</v>
      </c>
      <c r="R19" s="172" t="str">
        <f>IF(MasterSheet!$A$1=1,MasterSheet!Q71,MasterSheet!Q70)</f>
        <v>mil. €</v>
      </c>
      <c r="S19" s="173" t="str">
        <f>IF(MasterSheet!$A$1=1,MasterSheet!R71,MasterSheet!R70)</f>
        <v>% BDP</v>
      </c>
      <c r="T19" s="174" t="str">
        <f>IF(MasterSheet!$A$1=1,MasterSheet!S71,MasterSheet!S70)</f>
        <v>mil. €</v>
      </c>
      <c r="U19" s="175" t="str">
        <f>IF(MasterSheet!$A$1=1,MasterSheet!T71,MasterSheet!T70)</f>
        <v>% BDP</v>
      </c>
      <c r="V19" s="174" t="str">
        <f>IF(MasterSheet!$A$1=1,MasterSheet!U71,MasterSheet!U70)</f>
        <v>mil. €</v>
      </c>
      <c r="W19" s="175" t="str">
        <f>IF(MasterSheet!$A$1=1,MasterSheet!V71,MasterSheet!V70)</f>
        <v>% BDP</v>
      </c>
      <c r="X19" s="83"/>
      <c r="Y19" s="83"/>
      <c r="Z19" s="83"/>
      <c r="AA19" s="83"/>
      <c r="AB19" s="83"/>
      <c r="AC19" s="83"/>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Izvorni prihodi</v>
      </c>
      <c r="D20" s="169">
        <f>+'Local Government_int'!D20</f>
        <v>116233180.60999998</v>
      </c>
      <c r="E20" s="170">
        <f>+'Local Government_int'!E20</f>
        <v>5.4089618227930565</v>
      </c>
      <c r="F20" s="169">
        <f>+'Local Government_int'!F20</f>
        <v>199153291.78</v>
      </c>
      <c r="G20" s="170">
        <f>+'Local Government_int'!G20</f>
        <v>7.4297068375303112</v>
      </c>
      <c r="H20" s="169">
        <f>+'Local Government_int'!H20</f>
        <v>257236341.20895684</v>
      </c>
      <c r="I20" s="170">
        <f>+'Local Government_int'!I20</f>
        <v>8.3366716751671266</v>
      </c>
      <c r="J20" s="169">
        <f>+'Local Government_int'!J20</f>
        <v>183697794.28999999</v>
      </c>
      <c r="K20" s="170">
        <f>+'Local Government_int'!K20</f>
        <v>6.1622876313317674</v>
      </c>
      <c r="L20" s="169">
        <f>+'Local Government_int'!L20</f>
        <v>173968216.58846152</v>
      </c>
      <c r="M20" s="170">
        <f>+'Local Government_int'!M20</f>
        <v>5.6046461529787859</v>
      </c>
      <c r="N20" s="169">
        <f>+'Local Government_int'!N20</f>
        <v>155931969.95999998</v>
      </c>
      <c r="O20" s="170">
        <f>+'Local Government_int'!O20</f>
        <v>4.8216440927643784</v>
      </c>
      <c r="P20" s="278">
        <f>+'Local Government_int'!P20</f>
        <v>178889279.60333332</v>
      </c>
      <c r="Q20" s="279">
        <f>+'Local Government_int'!Q20</f>
        <v>5.3817472804853583</v>
      </c>
      <c r="R20" s="278">
        <f>+'Local Government_int'!R20</f>
        <v>132295632.70702851</v>
      </c>
      <c r="S20" s="279">
        <f>+'Local Government_int'!S20</f>
        <v>3.7874501204416982</v>
      </c>
      <c r="T20" s="278">
        <f>+'Local Government_int'!T20</f>
        <v>138336699.89140099</v>
      </c>
      <c r="U20" s="280">
        <f>+'Local Government_int'!U20</f>
        <v>3.7520124733225115</v>
      </c>
      <c r="V20" s="278">
        <f>+'Local Government_int'!V20</f>
        <v>147020380.80500233</v>
      </c>
      <c r="W20" s="280">
        <f>+'Local Government_int'!W20</f>
        <v>3.7581896933794052</v>
      </c>
      <c r="X20" s="84"/>
      <c r="Y20" s="84"/>
      <c r="Z20" s="84"/>
      <c r="AA20" s="84"/>
      <c r="AB20" s="84"/>
      <c r="AC20" s="84"/>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Porezi</v>
      </c>
      <c r="D21" s="183">
        <f>+'Local Government_int'!D21</f>
        <v>55149934.989999995</v>
      </c>
      <c r="E21" s="184">
        <f>+'Local Government_int'!E21</f>
        <v>2.5664263106705754</v>
      </c>
      <c r="F21" s="183">
        <f>+'Local Government_int'!F21</f>
        <v>74919266.229999989</v>
      </c>
      <c r="G21" s="184">
        <f>+'Local Government_int'!G21</f>
        <v>2.7949735582913631</v>
      </c>
      <c r="H21" s="183">
        <f>+'Local Government_int'!H21</f>
        <v>98420824.343925104</v>
      </c>
      <c r="I21" s="184">
        <f>+'Local Government_int'!I21</f>
        <v>3.1896818882526934</v>
      </c>
      <c r="J21" s="183">
        <f>+'Local Government_int'!J21</f>
        <v>83217161.069999993</v>
      </c>
      <c r="K21" s="184">
        <f>+'Local Government_int'!K21</f>
        <v>2.7915854099295538</v>
      </c>
      <c r="L21" s="183">
        <f>+'Local Government_int'!L21</f>
        <v>81428216.588461533</v>
      </c>
      <c r="M21" s="184">
        <f>+'Local Government_int'!M21</f>
        <v>2.6233317199890958</v>
      </c>
      <c r="N21" s="183">
        <f>+'Local Government_int'!N21</f>
        <v>90454134.650000006</v>
      </c>
      <c r="O21" s="184">
        <f>+'Local Government_int'!O21</f>
        <v>2.796973860544218</v>
      </c>
      <c r="P21" s="281">
        <f>+'Local Government_int'!P21</f>
        <v>98546975.843333334</v>
      </c>
      <c r="Q21" s="282">
        <f>+'Local Government_int'!Q21</f>
        <v>2.9647104646008824</v>
      </c>
      <c r="R21" s="281">
        <f>+'Local Government_int'!R21</f>
        <v>72794829.691248506</v>
      </c>
      <c r="S21" s="282">
        <f>+'Local Government_int'!S21</f>
        <v>2.0840203175278704</v>
      </c>
      <c r="T21" s="281">
        <f>+'Local Government_int'!T21</f>
        <v>76390311.110175192</v>
      </c>
      <c r="U21" s="283">
        <f>+'Local Government_int'!U21</f>
        <v>2.0718825904576943</v>
      </c>
      <c r="V21" s="281">
        <f>+'Local Government_int'!V21</f>
        <v>82793435.797774851</v>
      </c>
      <c r="W21" s="282">
        <f>+'Local Government_int'!W21</f>
        <v>2.1163966205975169</v>
      </c>
      <c r="X21" s="84"/>
      <c r="Y21" s="84"/>
      <c r="Z21" s="84"/>
      <c r="AA21" s="84"/>
      <c r="AB21" s="84"/>
      <c r="AC21" s="84"/>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Porez na dohodak fizičkih lica</v>
      </c>
      <c r="D22" s="186">
        <f>+'Local Government_int'!D22</f>
        <v>20525829.359999999</v>
      </c>
      <c r="E22" s="187">
        <f>+'Local Government_int'!E22</f>
        <v>0.95517843361719956</v>
      </c>
      <c r="F22" s="186">
        <f>+'Local Government_int'!F22</f>
        <v>22695091.699999999</v>
      </c>
      <c r="G22" s="187">
        <f>+'Local Government_int'!G22</f>
        <v>0.84667381831747801</v>
      </c>
      <c r="H22" s="186">
        <f>+'Local Government_int'!H22</f>
        <v>29750514.98468354</v>
      </c>
      <c r="I22" s="187">
        <f>+'Local Government_int'!I22</f>
        <v>0.96417276979140332</v>
      </c>
      <c r="J22" s="186">
        <f>+'Local Government_int'!J22</f>
        <v>26380038.800000001</v>
      </c>
      <c r="K22" s="187">
        <f>+'Local Government_int'!K22</f>
        <v>0.88493924186514605</v>
      </c>
      <c r="L22" s="186">
        <f>+'Local Government_int'!L22</f>
        <v>25315210.735128202</v>
      </c>
      <c r="M22" s="187">
        <f>+'Local Government_int'!M22</f>
        <v>0.81556735615748077</v>
      </c>
      <c r="N22" s="186">
        <f>+'Local Government_int'!N22</f>
        <v>31587816.781999998</v>
      </c>
      <c r="O22" s="187">
        <f>+'Local Government_int'!O22</f>
        <v>0.9767413970933827</v>
      </c>
      <c r="P22" s="284">
        <f>+'Local Government_int'!P22</f>
        <v>27420611.093333334</v>
      </c>
      <c r="Q22" s="285">
        <f>+'Local Government_int'!Q22</f>
        <v>0.82492813156839151</v>
      </c>
      <c r="R22" s="284">
        <f>+'Local Government_int'!R22</f>
        <v>24158573.938640088</v>
      </c>
      <c r="S22" s="285">
        <f>+'Local Government_int'!S22</f>
        <v>0.69162822612768649</v>
      </c>
      <c r="T22" s="284">
        <f>+'Local Government_int'!T22</f>
        <v>24239703.436764978</v>
      </c>
      <c r="U22" s="286">
        <f>+'Local Government_int'!U22</f>
        <v>0.65743703381516083</v>
      </c>
      <c r="V22" s="284">
        <f>+'Local Government_int'!V22</f>
        <v>25312131.646577898</v>
      </c>
      <c r="W22" s="285">
        <f>+'Local Government_int'!W22</f>
        <v>0.64703813002499744</v>
      </c>
      <c r="X22" s="84"/>
      <c r="Y22" s="84"/>
      <c r="Z22" s="84"/>
      <c r="AA22" s="84"/>
      <c r="AB22" s="84"/>
      <c r="AC22" s="84"/>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Porez na dobit pravnih lica</v>
      </c>
      <c r="D23" s="186">
        <f>+'Local Government_int'!D23</f>
        <v>0</v>
      </c>
      <c r="E23" s="187">
        <f>+'Local Government_int'!E23</f>
        <v>0</v>
      </c>
      <c r="F23" s="186">
        <f>+'Local Government_int'!F23</f>
        <v>0</v>
      </c>
      <c r="G23" s="187">
        <f>+'Local Government_int'!G23</f>
        <v>0</v>
      </c>
      <c r="H23" s="186">
        <f>+'Local Government_int'!H23</f>
        <v>0</v>
      </c>
      <c r="I23" s="187">
        <f>+'Local Government_int'!I23</f>
        <v>0</v>
      </c>
      <c r="J23" s="186">
        <f>+'Local Government_int'!J23</f>
        <v>0</v>
      </c>
      <c r="K23" s="187">
        <f>+'Local Government_int'!K23</f>
        <v>0</v>
      </c>
      <c r="L23" s="186">
        <f>+'Local Government_int'!L23</f>
        <v>0</v>
      </c>
      <c r="M23" s="187">
        <f>+'Local Government_int'!M23</f>
        <v>0</v>
      </c>
      <c r="N23" s="186">
        <f>+'Local Government_int'!N23</f>
        <v>0</v>
      </c>
      <c r="O23" s="187">
        <f>+'Local Government_int'!O23</f>
        <v>0</v>
      </c>
      <c r="P23" s="284">
        <f>+'Local Government_int'!P23</f>
        <v>0</v>
      </c>
      <c r="Q23" s="285">
        <f>+'Local Government_int'!Q23</f>
        <v>0</v>
      </c>
      <c r="R23" s="284">
        <f>+'Local Government_int'!R23</f>
        <v>0</v>
      </c>
      <c r="S23" s="285">
        <f>+'Local Government_int'!S23</f>
        <v>0</v>
      </c>
      <c r="T23" s="284">
        <f>+'Local Government_int'!T23</f>
        <v>0</v>
      </c>
      <c r="U23" s="286">
        <f>+'Local Government_int'!U23</f>
        <v>0</v>
      </c>
      <c r="V23" s="284">
        <f>+'Local Government_int'!V23</f>
        <v>0</v>
      </c>
      <c r="W23" s="285">
        <f>+'Local Government_int'!W23</f>
        <v>0</v>
      </c>
      <c r="X23" s="84"/>
      <c r="Y23" s="84"/>
      <c r="Z23" s="84"/>
      <c r="AA23" s="84"/>
      <c r="AB23" s="84"/>
      <c r="AC23" s="84"/>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Porez na promet nepokretnosti</v>
      </c>
      <c r="D24" s="186">
        <f>+'Local Government_int'!D24</f>
        <v>17498111.469999999</v>
      </c>
      <c r="E24" s="187">
        <f>+'Local Government_int'!E24</f>
        <v>0.81428225929545339</v>
      </c>
      <c r="F24" s="186">
        <f>+'Local Government_int'!F24</f>
        <v>19616077.739999998</v>
      </c>
      <c r="G24" s="187">
        <f>+'Local Government_int'!G24</f>
        <v>0.73180666815892548</v>
      </c>
      <c r="H24" s="186">
        <f>+'Local Government_int'!H24</f>
        <v>26666106.226666667</v>
      </c>
      <c r="I24" s="187">
        <f>+'Local Government_int'!I24</f>
        <v>0.86421137628554145</v>
      </c>
      <c r="J24" s="186">
        <f>+'Local Government_int'!J24</f>
        <v>14591081.619999999</v>
      </c>
      <c r="K24" s="187">
        <f>+'Local Government_int'!K24</f>
        <v>0.48946935994632668</v>
      </c>
      <c r="L24" s="186">
        <f>+'Local Government_int'!L24</f>
        <v>11523005.853333334</v>
      </c>
      <c r="M24" s="187">
        <f>+'Local Government_int'!M24</f>
        <v>0.37123085867697597</v>
      </c>
      <c r="N24" s="186">
        <f>+'Local Government_int'!N24</f>
        <v>14419589.217999998</v>
      </c>
      <c r="O24" s="187">
        <f>+'Local Government_int'!O24</f>
        <v>0.44587474390847243</v>
      </c>
      <c r="P24" s="284">
        <f>+'Local Government_int'!P24</f>
        <v>12973044.599999998</v>
      </c>
      <c r="Q24" s="285">
        <f>+'Local Government_int'!Q24</f>
        <v>0.39028413357400715</v>
      </c>
      <c r="R24" s="284">
        <f>+'Local Government_int'!R24</f>
        <v>13697001.538618412</v>
      </c>
      <c r="S24" s="285">
        <f>+'Local Government_int'!S24</f>
        <v>0.39212715541421161</v>
      </c>
      <c r="T24" s="284">
        <f>+'Local Government_int'!T24</f>
        <v>14066820.58016111</v>
      </c>
      <c r="U24" s="286">
        <f>+'Local Government_int'!U24</f>
        <v>0.38152483265964493</v>
      </c>
      <c r="V24" s="284">
        <f>+'Local Government_int'!V24</f>
        <v>14446624.73582546</v>
      </c>
      <c r="W24" s="285">
        <f>+'Local Government_int'!W24</f>
        <v>0.36928999835954657</v>
      </c>
      <c r="X24" s="84"/>
      <c r="Y24" s="84"/>
      <c r="Z24" s="84"/>
      <c r="AA24" s="84"/>
      <c r="AB24" s="84"/>
      <c r="AC24" s="84"/>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Porez na dodatu vrijednost</v>
      </c>
      <c r="D25" s="186">
        <f>+'Local Government_int'!D25</f>
        <v>0</v>
      </c>
      <c r="E25" s="187">
        <f>+'Local Government_int'!E25</f>
        <v>0</v>
      </c>
      <c r="F25" s="186">
        <f>+'Local Government_int'!F25</f>
        <v>0</v>
      </c>
      <c r="G25" s="187">
        <f>+'Local Government_int'!G25</f>
        <v>0</v>
      </c>
      <c r="H25" s="186">
        <f>+'Local Government_int'!H25</f>
        <v>0</v>
      </c>
      <c r="I25" s="187">
        <f>+'Local Government_int'!I25</f>
        <v>0</v>
      </c>
      <c r="J25" s="186">
        <f>+'Local Government_int'!J25</f>
        <v>0</v>
      </c>
      <c r="K25" s="187">
        <f>+'Local Government_int'!K25</f>
        <v>0</v>
      </c>
      <c r="L25" s="186">
        <f>+'Local Government_int'!L25</f>
        <v>0</v>
      </c>
      <c r="M25" s="187">
        <f>+'Local Government_int'!M25</f>
        <v>0</v>
      </c>
      <c r="N25" s="186">
        <f>+'Local Government_int'!N25</f>
        <v>0</v>
      </c>
      <c r="O25" s="187">
        <f>+'Local Government_int'!O25</f>
        <v>0</v>
      </c>
      <c r="P25" s="284">
        <f>+'Local Government_int'!P25</f>
        <v>0</v>
      </c>
      <c r="Q25" s="285">
        <f>+'Local Government_int'!Q25</f>
        <v>0</v>
      </c>
      <c r="R25" s="284">
        <f>+'Local Government_int'!R25</f>
        <v>0</v>
      </c>
      <c r="S25" s="285">
        <f>+'Local Government_int'!S25</f>
        <v>0</v>
      </c>
      <c r="T25" s="284">
        <f>+'Local Government_int'!T25</f>
        <v>0</v>
      </c>
      <c r="U25" s="286">
        <f>+'Local Government_int'!U25</f>
        <v>0</v>
      </c>
      <c r="V25" s="284">
        <f>+'Local Government_int'!V25</f>
        <v>0</v>
      </c>
      <c r="W25" s="285">
        <f>+'Local Government_int'!W25</f>
        <v>0</v>
      </c>
      <c r="X25" s="84"/>
      <c r="Y25" s="84"/>
      <c r="Z25" s="84"/>
      <c r="AA25" s="84"/>
      <c r="AB25" s="84"/>
      <c r="AC25" s="84"/>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Lokalni porezi</v>
      </c>
      <c r="D26" s="186">
        <f>+'Local Government_int'!D26</f>
        <v>17125994.16</v>
      </c>
      <c r="E26" s="187">
        <f>+'Local Government_int'!E26</f>
        <v>0.79696561775792263</v>
      </c>
      <c r="F26" s="186">
        <f>+'Local Government_int'!F26</f>
        <v>32608096.789999999</v>
      </c>
      <c r="G26" s="187">
        <f>+'Local Government_int'!G26</f>
        <v>1.2164930718149598</v>
      </c>
      <c r="H26" s="186">
        <f>+'Local Government_int'!H26</f>
        <v>42004203.132574901</v>
      </c>
      <c r="I26" s="187">
        <f>+'Local Government_int'!I26</f>
        <v>1.3612977421757486</v>
      </c>
      <c r="J26" s="186">
        <f>+'Local Government_int'!J26</f>
        <v>42246040.649999999</v>
      </c>
      <c r="K26" s="187">
        <f>+'Local Government_int'!K26</f>
        <v>1.4171768081180811</v>
      </c>
      <c r="L26" s="186">
        <f>+'Local Government_int'!L26</f>
        <v>44590000</v>
      </c>
      <c r="M26" s="187">
        <f>+'Local Government_int'!M26</f>
        <v>1.4365335051546393</v>
      </c>
      <c r="N26" s="186">
        <f>+'Local Government_int'!N26</f>
        <v>44446728.650000006</v>
      </c>
      <c r="O26" s="187">
        <f>+'Local Government_int'!O26</f>
        <v>1.3743577195423624</v>
      </c>
      <c r="P26" s="284">
        <f>+'Local Government_int'!P26</f>
        <v>50963320.149999999</v>
      </c>
      <c r="Q26" s="285">
        <f>+'Local Government_int'!Q26</f>
        <v>1.5331925436221421</v>
      </c>
      <c r="R26" s="284">
        <f>+'Local Government_int'!R26</f>
        <v>34939254.213990003</v>
      </c>
      <c r="S26" s="285">
        <f>+'Local Government_int'!S26</f>
        <v>1.0002649359859721</v>
      </c>
      <c r="T26" s="284">
        <f>+'Local Government_int'!T26</f>
        <v>38083787.093249105</v>
      </c>
      <c r="U26" s="286">
        <f>+'Local Government_int'!U26</f>
        <v>1.0329207239828886</v>
      </c>
      <c r="V26" s="284">
        <f>+'Local Government_int'!V26</f>
        <v>43034679.415371485</v>
      </c>
      <c r="W26" s="285">
        <f>+'Local Government_int'!W26</f>
        <v>1.1000684922129724</v>
      </c>
      <c r="X26" s="84"/>
      <c r="Y26" s="84"/>
      <c r="Z26" s="84"/>
      <c r="AA26" s="84"/>
      <c r="AB26" s="84"/>
      <c r="AC26" s="84"/>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Akcize</v>
      </c>
      <c r="D27" s="186">
        <f>+'Local Government_int'!D27</f>
        <v>0</v>
      </c>
      <c r="E27" s="187">
        <f>+'Local Government_int'!E27</f>
        <v>0</v>
      </c>
      <c r="F27" s="186">
        <f>+'Local Government_int'!F27</f>
        <v>0</v>
      </c>
      <c r="G27" s="187">
        <f>+'Local Government_int'!G27</f>
        <v>0</v>
      </c>
      <c r="H27" s="186">
        <f>+'Local Government_int'!H27</f>
        <v>0</v>
      </c>
      <c r="I27" s="187">
        <f>+'Local Government_int'!I27</f>
        <v>0</v>
      </c>
      <c r="J27" s="186">
        <f>+'Local Government_int'!J27</f>
        <v>0</v>
      </c>
      <c r="K27" s="187">
        <f>+'Local Government_int'!K27</f>
        <v>0</v>
      </c>
      <c r="L27" s="186">
        <f>+'Local Government_int'!L27</f>
        <v>0</v>
      </c>
      <c r="M27" s="187">
        <f>+'Local Government_int'!M27</f>
        <v>0</v>
      </c>
      <c r="N27" s="585">
        <f>+'Local Government_int'!N27</f>
        <v>0</v>
      </c>
      <c r="O27" s="586">
        <f>+'Local Government_int'!O27</f>
        <v>0</v>
      </c>
      <c r="P27" s="284">
        <f>+'Local Government_int'!P27</f>
        <v>0</v>
      </c>
      <c r="Q27" s="285">
        <f>+'Local Government_int'!Q27</f>
        <v>0</v>
      </c>
      <c r="R27" s="284">
        <f>+'Local Government_int'!R27</f>
        <v>0</v>
      </c>
      <c r="S27" s="285">
        <f>+'Local Government_int'!S27</f>
        <v>0</v>
      </c>
      <c r="T27" s="284">
        <f>+'Local Government_int'!T27</f>
        <v>0</v>
      </c>
      <c r="U27" s="286">
        <f>+'Local Government_int'!U27</f>
        <v>0</v>
      </c>
      <c r="V27" s="284">
        <f>+'Local Government_int'!V27</f>
        <v>0</v>
      </c>
      <c r="W27" s="285">
        <f>+'Local Government_int'!W27</f>
        <v>0</v>
      </c>
      <c r="X27" s="84"/>
      <c r="Y27" s="84"/>
      <c r="Z27" s="84"/>
      <c r="AA27" s="84"/>
      <c r="AB27" s="84"/>
      <c r="AC27" s="84"/>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Porez na međunarodnu trgovinu i transakcije</v>
      </c>
      <c r="D28" s="186">
        <f>+'Local Government_int'!D28</f>
        <v>0</v>
      </c>
      <c r="E28" s="187">
        <f>+'Local Government_int'!E28</f>
        <v>0</v>
      </c>
      <c r="F28" s="186">
        <f>+'Local Government_int'!F28</f>
        <v>0</v>
      </c>
      <c r="G28" s="187">
        <f>+'Local Government_int'!G28</f>
        <v>0</v>
      </c>
      <c r="H28" s="186">
        <f>+'Local Government_int'!H28</f>
        <v>0</v>
      </c>
      <c r="I28" s="187">
        <f>+'Local Government_int'!I28</f>
        <v>0</v>
      </c>
      <c r="J28" s="186">
        <f>+'Local Government_int'!J28</f>
        <v>0</v>
      </c>
      <c r="K28" s="187">
        <f>+'Local Government_int'!K28</f>
        <v>0</v>
      </c>
      <c r="L28" s="186">
        <f>+'Local Government_int'!L28</f>
        <v>0</v>
      </c>
      <c r="M28" s="187">
        <f>+'Local Government_int'!M28</f>
        <v>0</v>
      </c>
      <c r="N28" s="585">
        <f>+'Local Government_int'!N28</f>
        <v>0</v>
      </c>
      <c r="O28" s="586">
        <f>+'Local Government_int'!O28</f>
        <v>0</v>
      </c>
      <c r="P28" s="284">
        <f>+'Local Government_int'!P28</f>
        <v>0</v>
      </c>
      <c r="Q28" s="285">
        <f>+'Local Government_int'!Q28</f>
        <v>0</v>
      </c>
      <c r="R28" s="284">
        <f>+'Local Government_int'!R28</f>
        <v>0</v>
      </c>
      <c r="S28" s="285">
        <f>+'Local Government_int'!S28</f>
        <v>0</v>
      </c>
      <c r="T28" s="284">
        <f>+'Local Government_int'!T28</f>
        <v>0</v>
      </c>
      <c r="U28" s="286">
        <f>+'Local Government_int'!U28</f>
        <v>0</v>
      </c>
      <c r="V28" s="284">
        <f>+'Local Government_int'!V28</f>
        <v>0</v>
      </c>
      <c r="W28" s="285">
        <f>+'Local Government_int'!W28</f>
        <v>0</v>
      </c>
      <c r="X28" s="84"/>
      <c r="Y28" s="84"/>
      <c r="Z28" s="84"/>
      <c r="AA28" s="84"/>
      <c r="AB28" s="84"/>
      <c r="AC28" s="84"/>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hidden="1" customHeight="1">
      <c r="A29" s="81"/>
      <c r="B29" s="81"/>
      <c r="C29" s="185" t="str">
        <f>IF(MasterSheet!$A$1=1,MasterSheet!C171,MasterSheet!B171)</f>
        <v>Ostali republički porezi</v>
      </c>
      <c r="D29" s="186">
        <f>+'Local Government_int'!D29</f>
        <v>0</v>
      </c>
      <c r="E29" s="187">
        <f>+'Local Government_int'!E29</f>
        <v>0</v>
      </c>
      <c r="F29" s="186">
        <f>+'Local Government_int'!F29</f>
        <v>0</v>
      </c>
      <c r="G29" s="187">
        <f>+'Local Government_int'!G29</f>
        <v>0</v>
      </c>
      <c r="H29" s="186">
        <f>+'Local Government_int'!H29</f>
        <v>0</v>
      </c>
      <c r="I29" s="187">
        <f>+'Local Government_int'!I29</f>
        <v>0</v>
      </c>
      <c r="J29" s="186">
        <f>+'Local Government_int'!J29</f>
        <v>0</v>
      </c>
      <c r="K29" s="187">
        <f>+'Local Government_int'!K29</f>
        <v>0</v>
      </c>
      <c r="L29" s="186">
        <f>+'Local Government_int'!L29</f>
        <v>0</v>
      </c>
      <c r="M29" s="187">
        <f>+'Local Government_int'!M29</f>
        <v>0</v>
      </c>
      <c r="N29" s="585">
        <f>+'Local Government_int'!N29</f>
        <v>0</v>
      </c>
      <c r="O29" s="586">
        <f>+'Local Government_int'!O29</f>
        <v>0</v>
      </c>
      <c r="P29" s="284">
        <f>+'Local Government_int'!P29</f>
        <v>7190000</v>
      </c>
      <c r="Q29" s="285">
        <f>+'Local Government_int'!Q29</f>
        <v>0.21630565583634176</v>
      </c>
      <c r="R29" s="284">
        <f>+'Local Government_int'!R29</f>
        <v>0</v>
      </c>
      <c r="S29" s="285">
        <f>+'Local Government_int'!S29</f>
        <v>0</v>
      </c>
      <c r="T29" s="284">
        <f>+'Local Government_int'!T29</f>
        <v>0</v>
      </c>
      <c r="U29" s="286">
        <f>+'Local Government_int'!U29</f>
        <v>0</v>
      </c>
      <c r="V29" s="284">
        <f>+'Local Government_int'!V29</f>
        <v>0</v>
      </c>
      <c r="W29" s="285">
        <f>+'Local Government_int'!W29</f>
        <v>0</v>
      </c>
      <c r="X29" s="84"/>
      <c r="Y29" s="84"/>
      <c r="Z29" s="84"/>
      <c r="AA29" s="84"/>
      <c r="AB29" s="84"/>
      <c r="AC29" s="84"/>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Doprinosi</v>
      </c>
      <c r="D30" s="190">
        <f>+'Local Government_int'!D30</f>
        <v>0</v>
      </c>
      <c r="E30" s="187">
        <f>+'Local Government_int'!E30</f>
        <v>0</v>
      </c>
      <c r="F30" s="190">
        <f>+'Local Government_int'!F30</f>
        <v>0</v>
      </c>
      <c r="G30" s="187">
        <f>+'Local Government_int'!G30</f>
        <v>0</v>
      </c>
      <c r="H30" s="190">
        <f>+'Local Government_int'!H30</f>
        <v>0</v>
      </c>
      <c r="I30" s="187">
        <f>+'Local Government_int'!I30</f>
        <v>0</v>
      </c>
      <c r="J30" s="190">
        <f>+'Local Government_int'!J30</f>
        <v>0</v>
      </c>
      <c r="K30" s="187">
        <f>+'Local Government_int'!K30</f>
        <v>0</v>
      </c>
      <c r="L30" s="190">
        <f>+'Local Government_int'!L30</f>
        <v>0</v>
      </c>
      <c r="M30" s="187">
        <f>+'Local Government_int'!M30</f>
        <v>0</v>
      </c>
      <c r="N30" s="587">
        <f>+'Local Government_int'!N30</f>
        <v>0</v>
      </c>
      <c r="O30" s="586">
        <f>+'Local Government_int'!O30</f>
        <v>0</v>
      </c>
      <c r="P30" s="287">
        <f>+'Local Government_int'!P30</f>
        <v>0</v>
      </c>
      <c r="Q30" s="285">
        <f>+'Local Government_int'!Q30</f>
        <v>0</v>
      </c>
      <c r="R30" s="287">
        <f>+'Local Government_int'!R30</f>
        <v>0</v>
      </c>
      <c r="S30" s="285">
        <f>+'Local Government_int'!S30</f>
        <v>0</v>
      </c>
      <c r="T30" s="287">
        <f>+'Local Government_int'!T30</f>
        <v>0</v>
      </c>
      <c r="U30" s="286">
        <f>+'Local Government_int'!U30</f>
        <v>0</v>
      </c>
      <c r="V30" s="287">
        <f>+'Local Government_int'!V30</f>
        <v>0</v>
      </c>
      <c r="W30" s="285">
        <f>+'Local Government_int'!W30</f>
        <v>0</v>
      </c>
      <c r="X30" s="84"/>
      <c r="Y30" s="84"/>
      <c r="Z30" s="84"/>
      <c r="AA30" s="84"/>
      <c r="AB30" s="84"/>
      <c r="AC30" s="84"/>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Doprinosi za penzijsko i invalidsko osiguranje</v>
      </c>
      <c r="D31" s="186">
        <f>+'Local Government_int'!D31</f>
        <v>0</v>
      </c>
      <c r="E31" s="187">
        <f>+'Local Government_int'!E31</f>
        <v>0</v>
      </c>
      <c r="F31" s="186">
        <f>+'Local Government_int'!F31</f>
        <v>0</v>
      </c>
      <c r="G31" s="187">
        <f>+'Local Government_int'!G31</f>
        <v>0</v>
      </c>
      <c r="H31" s="186">
        <f>+'Local Government_int'!H31</f>
        <v>0</v>
      </c>
      <c r="I31" s="187">
        <f>+'Local Government_int'!I31</f>
        <v>0</v>
      </c>
      <c r="J31" s="186">
        <f>+'Local Government_int'!J31</f>
        <v>0</v>
      </c>
      <c r="K31" s="187">
        <f>+'Local Government_int'!K31</f>
        <v>0</v>
      </c>
      <c r="L31" s="186">
        <f>+'Local Government_int'!L31</f>
        <v>0</v>
      </c>
      <c r="M31" s="187">
        <f>+'Local Government_int'!M31</f>
        <v>0</v>
      </c>
      <c r="N31" s="585">
        <f>+'Local Government_int'!N31</f>
        <v>0</v>
      </c>
      <c r="O31" s="586">
        <f>+'Local Government_int'!O31</f>
        <v>0</v>
      </c>
      <c r="P31" s="284">
        <f>+'Local Government_int'!P31</f>
        <v>0</v>
      </c>
      <c r="Q31" s="285">
        <f>+'Local Government_int'!Q31</f>
        <v>0</v>
      </c>
      <c r="R31" s="284">
        <f>+'Local Government_int'!R31</f>
        <v>0</v>
      </c>
      <c r="S31" s="285">
        <f>+'Local Government_int'!S31</f>
        <v>0</v>
      </c>
      <c r="T31" s="284">
        <f>+'Local Government_int'!T31</f>
        <v>0</v>
      </c>
      <c r="U31" s="286">
        <f>+'Local Government_int'!U31</f>
        <v>0</v>
      </c>
      <c r="V31" s="284">
        <f>+'Local Government_int'!V31</f>
        <v>0</v>
      </c>
      <c r="W31" s="285">
        <f>+'Local Government_int'!W31</f>
        <v>0</v>
      </c>
      <c r="X31" s="84"/>
      <c r="Y31" s="84"/>
      <c r="Z31" s="84"/>
      <c r="AA31" s="84"/>
      <c r="AB31" s="84"/>
      <c r="AC31" s="84"/>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Doprinosi za zdravstveno osiguranje</v>
      </c>
      <c r="D32" s="186">
        <f>+'Local Government_int'!D32</f>
        <v>0</v>
      </c>
      <c r="E32" s="187">
        <f>+'Local Government_int'!E32</f>
        <v>0</v>
      </c>
      <c r="F32" s="186">
        <f>+'Local Government_int'!F32</f>
        <v>0</v>
      </c>
      <c r="G32" s="187">
        <f>+'Local Government_int'!G32</f>
        <v>0</v>
      </c>
      <c r="H32" s="186">
        <f>+'Local Government_int'!H32</f>
        <v>0</v>
      </c>
      <c r="I32" s="187">
        <f>+'Local Government_int'!I32</f>
        <v>0</v>
      </c>
      <c r="J32" s="186">
        <f>+'Local Government_int'!J32</f>
        <v>0</v>
      </c>
      <c r="K32" s="187">
        <f>+'Local Government_int'!K32</f>
        <v>0</v>
      </c>
      <c r="L32" s="186">
        <f>+'Local Government_int'!L32</f>
        <v>0</v>
      </c>
      <c r="M32" s="187">
        <f>+'Local Government_int'!M32</f>
        <v>0</v>
      </c>
      <c r="N32" s="585">
        <f>+'Local Government_int'!N32</f>
        <v>0</v>
      </c>
      <c r="O32" s="586">
        <f>+'Local Government_int'!O32</f>
        <v>0</v>
      </c>
      <c r="P32" s="284">
        <f>+'Local Government_int'!P32</f>
        <v>0</v>
      </c>
      <c r="Q32" s="285">
        <f>+'Local Government_int'!Q32</f>
        <v>0</v>
      </c>
      <c r="R32" s="284">
        <f>+'Local Government_int'!R32</f>
        <v>0</v>
      </c>
      <c r="S32" s="285">
        <f>+'Local Government_int'!S32</f>
        <v>0</v>
      </c>
      <c r="T32" s="284">
        <f>+'Local Government_int'!T32</f>
        <v>0</v>
      </c>
      <c r="U32" s="286">
        <f>+'Local Government_int'!U32</f>
        <v>0</v>
      </c>
      <c r="V32" s="284">
        <f>+'Local Government_int'!V32</f>
        <v>0</v>
      </c>
      <c r="W32" s="285">
        <f>+'Local Government_int'!W32</f>
        <v>0</v>
      </c>
      <c r="X32" s="84"/>
      <c r="Y32" s="84"/>
      <c r="Z32" s="84"/>
      <c r="AA32" s="84"/>
      <c r="AB32" s="84"/>
      <c r="AC32" s="84"/>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Doprinosi za osiguranje od nezaposlenosti</v>
      </c>
      <c r="D33" s="186">
        <f>+'Local Government_int'!D33</f>
        <v>0</v>
      </c>
      <c r="E33" s="187">
        <f>+'Local Government_int'!E33</f>
        <v>0</v>
      </c>
      <c r="F33" s="186">
        <f>+'Local Government_int'!F33</f>
        <v>0</v>
      </c>
      <c r="G33" s="187">
        <f>+'Local Government_int'!G33</f>
        <v>0</v>
      </c>
      <c r="H33" s="186">
        <f>+'Local Government_int'!H33</f>
        <v>0</v>
      </c>
      <c r="I33" s="187">
        <f>+'Local Government_int'!I33</f>
        <v>0</v>
      </c>
      <c r="J33" s="186">
        <f>+'Local Government_int'!J33</f>
        <v>0</v>
      </c>
      <c r="K33" s="187">
        <f>+'Local Government_int'!K33</f>
        <v>0</v>
      </c>
      <c r="L33" s="186">
        <f>+'Local Government_int'!L33</f>
        <v>0</v>
      </c>
      <c r="M33" s="187">
        <f>+'Local Government_int'!M33</f>
        <v>0</v>
      </c>
      <c r="N33" s="585">
        <f>+'Local Government_int'!N33</f>
        <v>0</v>
      </c>
      <c r="O33" s="586">
        <f>+'Local Government_int'!O33</f>
        <v>0</v>
      </c>
      <c r="P33" s="284">
        <f>+'Local Government_int'!P33</f>
        <v>0</v>
      </c>
      <c r="Q33" s="285">
        <f>+'Local Government_int'!Q33</f>
        <v>0</v>
      </c>
      <c r="R33" s="284">
        <f>+'Local Government_int'!R33</f>
        <v>0</v>
      </c>
      <c r="S33" s="285">
        <f>+'Local Government_int'!S33</f>
        <v>0</v>
      </c>
      <c r="T33" s="284">
        <f>+'Local Government_int'!T33</f>
        <v>0</v>
      </c>
      <c r="U33" s="286">
        <f>+'Local Government_int'!U33</f>
        <v>0</v>
      </c>
      <c r="V33" s="284">
        <f>+'Local Government_int'!V33</f>
        <v>0</v>
      </c>
      <c r="W33" s="285">
        <f>+'Local Government_int'!W33</f>
        <v>0</v>
      </c>
      <c r="X33" s="84"/>
      <c r="Y33" s="84"/>
      <c r="Z33" s="84"/>
      <c r="AA33" s="84"/>
      <c r="AB33" s="84"/>
      <c r="AC33" s="84"/>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Ostali doprinosi</v>
      </c>
      <c r="D34" s="186">
        <f>+'Local Government_int'!D34</f>
        <v>0</v>
      </c>
      <c r="E34" s="187">
        <f>+'Local Government_int'!E34</f>
        <v>0</v>
      </c>
      <c r="F34" s="186">
        <f>+'Local Government_int'!F34</f>
        <v>0</v>
      </c>
      <c r="G34" s="187">
        <f>+'Local Government_int'!G34</f>
        <v>0</v>
      </c>
      <c r="H34" s="186">
        <f>+'Local Government_int'!H34</f>
        <v>0</v>
      </c>
      <c r="I34" s="187">
        <f>+'Local Government_int'!I34</f>
        <v>0</v>
      </c>
      <c r="J34" s="186">
        <f>+'Local Government_int'!J34</f>
        <v>0</v>
      </c>
      <c r="K34" s="187">
        <f>+'Local Government_int'!K34</f>
        <v>0</v>
      </c>
      <c r="L34" s="186">
        <f>+'Local Government_int'!L34</f>
        <v>0</v>
      </c>
      <c r="M34" s="187">
        <f>+'Local Government_int'!M34</f>
        <v>0</v>
      </c>
      <c r="N34" s="585">
        <f>+'Local Government_int'!N34</f>
        <v>0</v>
      </c>
      <c r="O34" s="586">
        <f>+'Local Government_int'!O34</f>
        <v>0</v>
      </c>
      <c r="P34" s="284">
        <f>+'Local Government_int'!P34</f>
        <v>0</v>
      </c>
      <c r="Q34" s="285">
        <f>+'Local Government_int'!Q34</f>
        <v>0</v>
      </c>
      <c r="R34" s="284">
        <f>+'Local Government_int'!R34</f>
        <v>0</v>
      </c>
      <c r="S34" s="285">
        <f>+'Local Government_int'!S34</f>
        <v>0</v>
      </c>
      <c r="T34" s="284">
        <f>+'Local Government_int'!T34</f>
        <v>0</v>
      </c>
      <c r="U34" s="286">
        <f>+'Local Government_int'!U34</f>
        <v>0</v>
      </c>
      <c r="V34" s="284">
        <f>+'Local Government_int'!V34</f>
        <v>0</v>
      </c>
      <c r="W34" s="285">
        <f>+'Local Government_int'!W34</f>
        <v>0</v>
      </c>
      <c r="X34" s="84"/>
      <c r="Y34" s="84"/>
      <c r="Z34" s="84"/>
      <c r="AA34" s="84"/>
      <c r="AB34" s="84"/>
      <c r="AC34" s="84"/>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Takse</v>
      </c>
      <c r="D35" s="190">
        <f>+'Local Government_int'!D35</f>
        <v>13516659.34</v>
      </c>
      <c r="E35" s="191">
        <f>+'Local Government_int'!E35</f>
        <v>0.62900364558611388</v>
      </c>
      <c r="F35" s="190">
        <f>+'Local Government_int'!F35</f>
        <v>11921897.530000001</v>
      </c>
      <c r="G35" s="191">
        <f>+'Local Government_int'!G35</f>
        <v>0.44476394441335576</v>
      </c>
      <c r="H35" s="190">
        <f>+'Local Government_int'!H35</f>
        <v>9494851.7763648573</v>
      </c>
      <c r="I35" s="191">
        <f>+'Local Government_int'!I35</f>
        <v>0.30771492663873662</v>
      </c>
      <c r="J35" s="190">
        <f>+'Local Government_int'!J35</f>
        <v>6511851.5600000005</v>
      </c>
      <c r="K35" s="191">
        <f>+'Local Government_int'!K35</f>
        <v>0.21844520496477693</v>
      </c>
      <c r="L35" s="190">
        <f>+'Local Government_int'!L35</f>
        <v>5740000</v>
      </c>
      <c r="M35" s="191">
        <f>+'Local Government_int'!M35</f>
        <v>0.18492268041237112</v>
      </c>
      <c r="N35" s="190">
        <f>+'Local Government_int'!N35</f>
        <v>5969432.7699999996</v>
      </c>
      <c r="O35" s="191">
        <f>+'Local Government_int'!O35</f>
        <v>0.18458357359307356</v>
      </c>
      <c r="P35" s="287">
        <f>+'Local Government_int'!P35</f>
        <v>5497737.2399999993</v>
      </c>
      <c r="Q35" s="288">
        <f>+'Local Government_int'!Q35</f>
        <v>0.16539522382671479</v>
      </c>
      <c r="R35" s="287">
        <f>+'Local Government_int'!R35</f>
        <v>6555364.4814599985</v>
      </c>
      <c r="S35" s="288">
        <f>+'Local Government_int'!S35</f>
        <v>0.18767147098368162</v>
      </c>
      <c r="T35" s="287">
        <f>+'Local Government_int'!T35</f>
        <v>6883132.7055329997</v>
      </c>
      <c r="U35" s="289">
        <f>+'Local Government_int'!U35</f>
        <v>0.18668653934182261</v>
      </c>
      <c r="V35" s="287">
        <f>+'Local Government_int'!V35</f>
        <v>7158458.0137543194</v>
      </c>
      <c r="W35" s="288">
        <f>+'Local Government_int'!W35</f>
        <v>0.1829871680407546</v>
      </c>
      <c r="X35" s="84"/>
      <c r="Y35" s="84"/>
      <c r="Z35" s="84"/>
      <c r="AA35" s="84"/>
      <c r="AB35" s="84"/>
      <c r="AC35" s="84"/>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Administrativne takse</v>
      </c>
      <c r="D36" s="186">
        <f>+'Local Government_int'!D36</f>
        <v>1798181.75</v>
      </c>
      <c r="E36" s="187">
        <f>+'Local Government_int'!E36</f>
        <v>8.3679173065289214E-2</v>
      </c>
      <c r="F36" s="186">
        <f>+'Local Government_int'!F36</f>
        <v>2404445.06</v>
      </c>
      <c r="G36" s="187">
        <f>+'Local Government_int'!G36</f>
        <v>8.9701363924640926E-2</v>
      </c>
      <c r="H36" s="186">
        <f>+'Local Government_int'!H36</f>
        <v>2903476.43878</v>
      </c>
      <c r="I36" s="187">
        <f>+'Local Government_int'!I36</f>
        <v>9.4097628946720246E-2</v>
      </c>
      <c r="J36" s="186">
        <f>+'Local Government_int'!J36</f>
        <v>2581401.35</v>
      </c>
      <c r="K36" s="187">
        <f>+'Local Government_int'!K36</f>
        <v>8.6595147601476019E-2</v>
      </c>
      <c r="L36" s="186">
        <f>+'Local Government_int'!L36</f>
        <v>0</v>
      </c>
      <c r="M36" s="187">
        <f>+'Local Government_int'!M36</f>
        <v>0</v>
      </c>
      <c r="N36" s="186">
        <f>+'Local Government_int'!N36</f>
        <v>2101784.4299999997</v>
      </c>
      <c r="O36" s="187">
        <f>+'Local Government_int'!O36</f>
        <v>6.4990242115027824E-2</v>
      </c>
      <c r="P36" s="284">
        <f>+'Local Government_int'!P36</f>
        <v>1596441.0999999996</v>
      </c>
      <c r="Q36" s="285">
        <f>+'Local Government_int'!Q36</f>
        <v>4.802771058965101E-2</v>
      </c>
      <c r="R36" s="284">
        <f>+'Local Government_int'!R36</f>
        <v>2038072.2509999997</v>
      </c>
      <c r="S36" s="285">
        <f>+'Local Government_int'!S36</f>
        <v>5.8347330403664466E-2</v>
      </c>
      <c r="T36" s="284">
        <f>+'Local Government_int'!T36</f>
        <v>2139975.8635499999</v>
      </c>
      <c r="U36" s="286">
        <f>+'Local Government_int'!U36</f>
        <v>5.8041113738812038E-2</v>
      </c>
      <c r="V36" s="284">
        <f>+'Local Government_int'!V36</f>
        <v>2225574.8980919998</v>
      </c>
      <c r="W36" s="285">
        <f>+'Local Government_int'!W36</f>
        <v>5.6890973877607359E-2</v>
      </c>
      <c r="X36" s="84"/>
      <c r="Y36" s="84"/>
      <c r="Z36" s="84"/>
      <c r="AA36" s="84"/>
      <c r="AB36" s="84"/>
      <c r="AC36" s="84"/>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Sudske takse</v>
      </c>
      <c r="D37" s="186">
        <f>+'Local Government_int'!D37</f>
        <v>0</v>
      </c>
      <c r="E37" s="187">
        <f>+'Local Government_int'!E37</f>
        <v>0</v>
      </c>
      <c r="F37" s="186">
        <f>+'Local Government_int'!F37</f>
        <v>0</v>
      </c>
      <c r="G37" s="187">
        <f>+'Local Government_int'!G37</f>
        <v>0</v>
      </c>
      <c r="H37" s="186">
        <f>+'Local Government_int'!H37</f>
        <v>0</v>
      </c>
      <c r="I37" s="187">
        <f>+'Local Government_int'!I37</f>
        <v>0</v>
      </c>
      <c r="J37" s="186">
        <f>+'Local Government_int'!J37</f>
        <v>0</v>
      </c>
      <c r="K37" s="187">
        <f>+'Local Government_int'!K37</f>
        <v>0</v>
      </c>
      <c r="L37" s="186">
        <f>+'Local Government_int'!L37</f>
        <v>0</v>
      </c>
      <c r="M37" s="187">
        <f>+'Local Government_int'!M37</f>
        <v>0</v>
      </c>
      <c r="N37" s="186">
        <f>+'Local Government_int'!N37</f>
        <v>0</v>
      </c>
      <c r="O37" s="187">
        <f>+'Local Government_int'!O37</f>
        <v>0</v>
      </c>
      <c r="P37" s="284">
        <f>+'Local Government_int'!P37</f>
        <v>0</v>
      </c>
      <c r="Q37" s="285">
        <f>+'Local Government_int'!Q37</f>
        <v>0</v>
      </c>
      <c r="R37" s="284">
        <f>+'Local Government_int'!R37</f>
        <v>0</v>
      </c>
      <c r="S37" s="285">
        <f>+'Local Government_int'!S37</f>
        <v>0</v>
      </c>
      <c r="T37" s="284">
        <f>+'Local Government_int'!T37</f>
        <v>0</v>
      </c>
      <c r="U37" s="286">
        <f>+'Local Government_int'!U37</f>
        <v>0</v>
      </c>
      <c r="V37" s="284">
        <f>+'Local Government_int'!V37</f>
        <v>0</v>
      </c>
      <c r="W37" s="285">
        <f>+'Local Government_int'!W37</f>
        <v>0</v>
      </c>
      <c r="X37" s="84"/>
      <c r="Y37" s="84"/>
      <c r="Z37" s="84"/>
      <c r="AA37" s="84"/>
      <c r="AB37" s="84"/>
      <c r="AC37" s="84"/>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customHeight="1">
      <c r="A38" s="81"/>
      <c r="B38" s="81"/>
      <c r="C38" s="185" t="str">
        <f>IF(MasterSheet!$A$1=1,MasterSheet!C180,MasterSheet!B180)</f>
        <v>Boravišne takse</v>
      </c>
      <c r="D38" s="186">
        <f>+'Local Government_int'!D38</f>
        <v>1146766.42</v>
      </c>
      <c r="E38" s="187">
        <f>+'Local Government_int'!E38</f>
        <v>5.3365276187817015E-2</v>
      </c>
      <c r="F38" s="186">
        <f>+'Local Government_int'!F38</f>
        <v>207672.39</v>
      </c>
      <c r="G38" s="187">
        <f>+'Local Government_int'!G38</f>
        <v>7.7475243424734198E-3</v>
      </c>
      <c r="H38" s="186">
        <f>+'Local Government_int'!H38</f>
        <v>466559.11714285717</v>
      </c>
      <c r="I38" s="187">
        <f>+'Local Government_int'!I38</f>
        <v>1.5120531408570689E-2</v>
      </c>
      <c r="J38" s="186">
        <f>+'Local Government_int'!J38</f>
        <v>0</v>
      </c>
      <c r="K38" s="187">
        <f>+'Local Government_int'!K38</f>
        <v>0</v>
      </c>
      <c r="L38" s="186">
        <f>+'Local Government_int'!L38</f>
        <v>0</v>
      </c>
      <c r="M38" s="187">
        <f>+'Local Government_int'!M38</f>
        <v>0</v>
      </c>
      <c r="N38" s="186">
        <f>+'Local Government_int'!N38</f>
        <v>0</v>
      </c>
      <c r="O38" s="187">
        <f>+'Local Government_int'!O38</f>
        <v>0</v>
      </c>
      <c r="P38" s="284">
        <f>+'Local Government_int'!P38</f>
        <v>0</v>
      </c>
      <c r="Q38" s="285">
        <f>+'Local Government_int'!Q38</f>
        <v>0</v>
      </c>
      <c r="R38" s="284">
        <f>+'Local Government_int'!R38</f>
        <v>0</v>
      </c>
      <c r="S38" s="285">
        <f>+'Local Government_int'!S38</f>
        <v>0</v>
      </c>
      <c r="T38" s="284">
        <f>+'Local Government_int'!T38</f>
        <v>0</v>
      </c>
      <c r="U38" s="286">
        <f>+'Local Government_int'!U38</f>
        <v>0</v>
      </c>
      <c r="V38" s="284">
        <f>+'Local Government_int'!V38</f>
        <v>0</v>
      </c>
      <c r="W38" s="285">
        <f>+'Local Government_int'!W38</f>
        <v>0</v>
      </c>
      <c r="X38" s="84"/>
      <c r="Y38" s="84"/>
      <c r="Z38" s="84"/>
      <c r="AA38" s="84"/>
      <c r="AB38" s="84"/>
      <c r="AC38" s="84"/>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Lokalne komunalne takse</v>
      </c>
      <c r="D39" s="186">
        <f>+'Local Government_int'!D39</f>
        <v>10571711.17</v>
      </c>
      <c r="E39" s="187">
        <f>+'Local Government_int'!E39</f>
        <v>0.49195919633300755</v>
      </c>
      <c r="F39" s="186">
        <f>+'Local Government_int'!F39</f>
        <v>9309780.0800000001</v>
      </c>
      <c r="G39" s="187">
        <f>+'Local Government_int'!G39</f>
        <v>0.34731505614624136</v>
      </c>
      <c r="H39" s="186">
        <f>+'Local Government_int'!H39</f>
        <v>6124816.2204419998</v>
      </c>
      <c r="I39" s="187">
        <f>+'Local Government_int'!I39</f>
        <v>0.19849676628344567</v>
      </c>
      <c r="J39" s="186">
        <f>+'Local Government_int'!J39</f>
        <v>3633774.93</v>
      </c>
      <c r="K39" s="187">
        <f>+'Local Government_int'!K39</f>
        <v>0.12189785072123449</v>
      </c>
      <c r="L39" s="186">
        <f>+'Local Government_int'!L39</f>
        <v>0</v>
      </c>
      <c r="M39" s="187">
        <f>+'Local Government_int'!M39</f>
        <v>0</v>
      </c>
      <c r="N39" s="186">
        <f>+'Local Government_int'!N39</f>
        <v>3619912.75</v>
      </c>
      <c r="O39" s="187">
        <f>+'Local Government_int'!O39</f>
        <v>0.11193298546691405</v>
      </c>
      <c r="P39" s="284">
        <f>+'Local Government_int'!P39</f>
        <v>3653549.09</v>
      </c>
      <c r="Q39" s="285">
        <f>+'Local Government_int'!Q39</f>
        <v>0.1099142325511432</v>
      </c>
      <c r="R39" s="284">
        <f>+'Local Government_int'!R39</f>
        <v>4397690.6871599993</v>
      </c>
      <c r="S39" s="285">
        <f>+'Local Government_int'!S39</f>
        <v>0.12590010555854564</v>
      </c>
      <c r="T39" s="284">
        <f>+'Local Government_int'!T39</f>
        <v>4617575.2215179997</v>
      </c>
      <c r="U39" s="286">
        <f>+'Local Government_int'!U39</f>
        <v>0.12523936049682668</v>
      </c>
      <c r="V39" s="284">
        <f>+'Local Government_int'!V39</f>
        <v>4802278.23037872</v>
      </c>
      <c r="W39" s="285">
        <f>+'Local Government_int'!W39</f>
        <v>0.12275762347593866</v>
      </c>
      <c r="X39" s="84"/>
      <c r="Y39" s="84"/>
      <c r="Z39" s="84"/>
      <c r="AA39" s="84"/>
      <c r="AB39" s="84"/>
      <c r="AC39" s="84"/>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Ostale takse</v>
      </c>
      <c r="D40" s="186">
        <f>+'Local Government_int'!D40</f>
        <v>0</v>
      </c>
      <c r="E40" s="187">
        <f>+'Local Government_int'!E40</f>
        <v>0</v>
      </c>
      <c r="F40" s="186">
        <f>+'Local Government_int'!F40</f>
        <v>0</v>
      </c>
      <c r="G40" s="187">
        <f>+'Local Government_int'!G40</f>
        <v>0</v>
      </c>
      <c r="H40" s="186">
        <f>+'Local Government_int'!H40</f>
        <v>0</v>
      </c>
      <c r="I40" s="187">
        <f>+'Local Government_int'!I40</f>
        <v>0</v>
      </c>
      <c r="J40" s="186">
        <f>+'Local Government_int'!J40</f>
        <v>296675.28000000003</v>
      </c>
      <c r="K40" s="187">
        <f>+'Local Government_int'!K40</f>
        <v>9.9522066420664225E-3</v>
      </c>
      <c r="L40" s="186">
        <f>+'Local Government_int'!L40</f>
        <v>0</v>
      </c>
      <c r="M40" s="187">
        <f>+'Local Government_int'!M40</f>
        <v>0</v>
      </c>
      <c r="N40" s="186">
        <f>+'Local Government_int'!N40</f>
        <v>247735.59</v>
      </c>
      <c r="O40" s="187">
        <f>+'Local Government_int'!O40</f>
        <v>7.6603460111317251E-3</v>
      </c>
      <c r="P40" s="284">
        <f>+'Local Government_int'!P40</f>
        <v>247747.05000000002</v>
      </c>
      <c r="Q40" s="285">
        <f>+'Local Government_int'!Q40</f>
        <v>7.4532806859205778E-3</v>
      </c>
      <c r="R40" s="284">
        <f>+'Local Government_int'!R40</f>
        <v>119601.54329999999</v>
      </c>
      <c r="S40" s="285">
        <f>+'Local Government_int'!S40</f>
        <v>3.4240350214715144E-3</v>
      </c>
      <c r="T40" s="284">
        <f>+'Local Government_int'!T40</f>
        <v>125581.620465</v>
      </c>
      <c r="U40" s="286">
        <f>+'Local Government_int'!U40</f>
        <v>3.4060651061838892E-3</v>
      </c>
      <c r="V40" s="284">
        <f>+'Local Government_int'!V40</f>
        <v>130604.8852836</v>
      </c>
      <c r="W40" s="285">
        <f>+'Local Government_int'!W40</f>
        <v>3.338570687208589E-3</v>
      </c>
      <c r="X40" s="84"/>
      <c r="Y40" s="84"/>
      <c r="Z40" s="84"/>
      <c r="AA40" s="84"/>
      <c r="AB40" s="84"/>
      <c r="AC40" s="84"/>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Naknade</v>
      </c>
      <c r="D41" s="190">
        <f>+'Local Government_int'!D41</f>
        <v>40119518.649999999</v>
      </c>
      <c r="E41" s="191">
        <f>+'Local Government_int'!E41</f>
        <v>1.8669793219786865</v>
      </c>
      <c r="F41" s="190">
        <f>+'Local Government_int'!F41</f>
        <v>99847783.489999995</v>
      </c>
      <c r="G41" s="191">
        <f>+'Local Government_int'!G41</f>
        <v>3.7249686062301808</v>
      </c>
      <c r="H41" s="190">
        <f>+'Local Government_int'!H41</f>
        <v>127519578.22866684</v>
      </c>
      <c r="I41" s="191">
        <f>+'Local Government_int'!I41</f>
        <v>4.1327319882248785</v>
      </c>
      <c r="J41" s="190">
        <f>+'Local Government_int'!J41</f>
        <v>77248621.400000006</v>
      </c>
      <c r="K41" s="191">
        <f>+'Local Government_int'!K41</f>
        <v>2.5913660315330427</v>
      </c>
      <c r="L41" s="190">
        <f>+'Local Government_int'!L41</f>
        <v>74570000</v>
      </c>
      <c r="M41" s="191">
        <f>+'Local Government_int'!M41</f>
        <v>2.4023840206185567</v>
      </c>
      <c r="N41" s="190">
        <f>+'Local Government_int'!N41</f>
        <v>46874546.219999984</v>
      </c>
      <c r="O41" s="191">
        <f>+'Local Government_int'!O41</f>
        <v>1.4494293821892388</v>
      </c>
      <c r="P41" s="287">
        <f>+'Local Government_int'!P41</f>
        <v>61040850.5</v>
      </c>
      <c r="Q41" s="288">
        <f>+'Local Government_int'!Q41</f>
        <v>1.8363673435619736</v>
      </c>
      <c r="R41" s="287">
        <f>+'Local Government_int'!R41</f>
        <v>40298045.890259996</v>
      </c>
      <c r="S41" s="288">
        <f>+'Local Government_int'!S41</f>
        <v>1.1536800999215573</v>
      </c>
      <c r="T41" s="287">
        <f>+'Local Government_int'!T41</f>
        <v>41909967.725870401</v>
      </c>
      <c r="U41" s="289">
        <f>+'Local Government_int'!U41</f>
        <v>1.1366956258711798</v>
      </c>
      <c r="V41" s="287">
        <f>+'Local Government_int'!V41</f>
        <v>43586366.434905216</v>
      </c>
      <c r="W41" s="288">
        <f>+'Local Government_int'!W41</f>
        <v>1.1141709211376589</v>
      </c>
      <c r="X41" s="84"/>
      <c r="Y41" s="84"/>
      <c r="Z41" s="84"/>
      <c r="AA41" s="84"/>
      <c r="AB41" s="84"/>
      <c r="AC41" s="84"/>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customHeight="1">
      <c r="A42" s="81"/>
      <c r="B42" s="81"/>
      <c r="C42" s="185" t="str">
        <f>IF(MasterSheet!$A$1=1,MasterSheet!C184,MasterSheet!B184)</f>
        <v>Naknade za korišćenje dobara od opšteg interesa</v>
      </c>
      <c r="D42" s="186">
        <f>+'Local Government_int'!D42</f>
        <v>2499957.5699999998</v>
      </c>
      <c r="E42" s="187">
        <f>+'Local Government_int'!E42</f>
        <v>0.11633661733910373</v>
      </c>
      <c r="F42" s="186">
        <f>+'Local Government_int'!F42</f>
        <v>3939579.5</v>
      </c>
      <c r="G42" s="187">
        <f>+'Local Government_int'!G42</f>
        <v>0.14697181495989556</v>
      </c>
      <c r="H42" s="192">
        <f>+'Local Government_int'!H42</f>
        <v>3794186.827142857</v>
      </c>
      <c r="I42" s="187">
        <f>+'Local Government_int'!I42</f>
        <v>0.12296431252083409</v>
      </c>
      <c r="J42" s="186">
        <f>+'Local Government_int'!J42</f>
        <v>0</v>
      </c>
      <c r="K42" s="187">
        <f>+'Local Government_int'!K42</f>
        <v>0</v>
      </c>
      <c r="L42" s="186">
        <f>+'Local Government_int'!L42</f>
        <v>0</v>
      </c>
      <c r="M42" s="187">
        <f>+'Local Government_int'!M42</f>
        <v>0</v>
      </c>
      <c r="N42" s="186">
        <f>+'Local Government_int'!N42</f>
        <v>0</v>
      </c>
      <c r="O42" s="187">
        <f>+'Local Government_int'!O42</f>
        <v>0</v>
      </c>
      <c r="P42" s="284">
        <f>+'Local Government_int'!P42</f>
        <v>0</v>
      </c>
      <c r="Q42" s="285">
        <f>+'Local Government_int'!Q42</f>
        <v>0</v>
      </c>
      <c r="R42" s="284">
        <f>+'Local Government_int'!R42</f>
        <v>0</v>
      </c>
      <c r="S42" s="285">
        <f>+'Local Government_int'!S42</f>
        <v>0</v>
      </c>
      <c r="T42" s="284">
        <f>+'Local Government_int'!T42</f>
        <v>0</v>
      </c>
      <c r="U42" s="286">
        <f>+'Local Government_int'!U42</f>
        <v>0</v>
      </c>
      <c r="V42" s="284">
        <f>+'Local Government_int'!V42</f>
        <v>0</v>
      </c>
      <c r="W42" s="285">
        <f>+'Local Government_int'!W42</f>
        <v>0</v>
      </c>
      <c r="X42" s="84"/>
      <c r="Y42" s="84"/>
      <c r="Z42" s="84"/>
      <c r="AA42" s="84"/>
      <c r="AB42" s="84"/>
      <c r="AC42" s="84"/>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Naknade za korišćenje prirodnih dobara</v>
      </c>
      <c r="D43" s="186">
        <f>+'Local Government_int'!D43</f>
        <v>0</v>
      </c>
      <c r="E43" s="187">
        <f>+'Local Government_int'!E43</f>
        <v>0</v>
      </c>
      <c r="F43" s="186">
        <f>+'Local Government_int'!F43</f>
        <v>0</v>
      </c>
      <c r="G43" s="187">
        <f>+'Local Government_int'!G43</f>
        <v>0</v>
      </c>
      <c r="H43" s="186">
        <f>+'Local Government_int'!H43</f>
        <v>0</v>
      </c>
      <c r="I43" s="187">
        <f>+'Local Government_int'!I43</f>
        <v>0</v>
      </c>
      <c r="J43" s="186">
        <f>+'Local Government_int'!J43</f>
        <v>2033139.12</v>
      </c>
      <c r="K43" s="187">
        <f>+'Local Government_int'!K43</f>
        <v>6.8203257967125133E-2</v>
      </c>
      <c r="L43" s="186">
        <f>+'Local Government_int'!L43</f>
        <v>0</v>
      </c>
      <c r="M43" s="187">
        <f>+'Local Government_int'!M43</f>
        <v>0</v>
      </c>
      <c r="N43" s="186">
        <f>+'Local Government_int'!N43</f>
        <v>3376410.9499999997</v>
      </c>
      <c r="O43" s="187">
        <f>+'Local Government_int'!O43</f>
        <v>0.1044035544217687</v>
      </c>
      <c r="P43" s="284">
        <f>+'Local Government_int'!P43</f>
        <v>4492097.82</v>
      </c>
      <c r="Q43" s="285">
        <f>+'Local Government_int'!Q43</f>
        <v>0.13514133032490977</v>
      </c>
      <c r="R43" s="284">
        <f>+'Local Government_int'!R43</f>
        <v>4839780.8272799999</v>
      </c>
      <c r="S43" s="285">
        <f>+'Local Government_int'!S43</f>
        <v>0.13855656533867736</v>
      </c>
      <c r="T43" s="284">
        <f>+'Local Government_int'!T43</f>
        <v>5033372.0603711996</v>
      </c>
      <c r="U43" s="286">
        <f>+'Local Government_int'!U43</f>
        <v>0.13651673610987794</v>
      </c>
      <c r="V43" s="284">
        <f>+'Local Government_int'!V43</f>
        <v>5234706.9427860482</v>
      </c>
      <c r="W43" s="285">
        <f>+'Local Government_int'!W43</f>
        <v>0.13381152716733252</v>
      </c>
      <c r="X43" s="84"/>
      <c r="Y43" s="84"/>
      <c r="Z43" s="84"/>
      <c r="AA43" s="84"/>
      <c r="AB43" s="84"/>
      <c r="AC43" s="84"/>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Naknade za komunalno opremanje građevinskog zemljišta</v>
      </c>
      <c r="D44" s="186">
        <f>+'Local Government_int'!D44</f>
        <v>0</v>
      </c>
      <c r="E44" s="187">
        <f>+'Local Government_int'!E44</f>
        <v>0</v>
      </c>
      <c r="F44" s="186">
        <f>+'Local Government_int'!F44</f>
        <v>0</v>
      </c>
      <c r="G44" s="187">
        <f>+'Local Government_int'!G44</f>
        <v>0</v>
      </c>
      <c r="H44" s="186">
        <f>+'Local Government_int'!H44</f>
        <v>0</v>
      </c>
      <c r="I44" s="187">
        <f>+'Local Government_int'!I44</f>
        <v>0</v>
      </c>
      <c r="J44" s="186">
        <f>+'Local Government_int'!J44</f>
        <v>0</v>
      </c>
      <c r="K44" s="187">
        <f>+'Local Government_int'!K44</f>
        <v>0</v>
      </c>
      <c r="L44" s="186">
        <f>+'Local Government_int'!L44</f>
        <v>0</v>
      </c>
      <c r="M44" s="187">
        <f>+'Local Government_int'!M44</f>
        <v>0</v>
      </c>
      <c r="N44" s="186">
        <f>+'Local Government_int'!N44</f>
        <v>34650886.039999984</v>
      </c>
      <c r="O44" s="187">
        <f>+'Local Government_int'!O44</f>
        <v>1.0714559690785399</v>
      </c>
      <c r="P44" s="284">
        <f>+'Local Government_int'!P44</f>
        <v>49545886.130000003</v>
      </c>
      <c r="Q44" s="285">
        <f>+'Local Government_int'!Q44</f>
        <v>1.490550124247894</v>
      </c>
      <c r="R44" s="284">
        <f>+'Local Government_int'!R44</f>
        <v>28080000</v>
      </c>
      <c r="S44" s="285">
        <f>+'Local Government_int'!S44</f>
        <v>0.80389350128829085</v>
      </c>
      <c r="T44" s="284">
        <f>+'Local Government_int'!T44</f>
        <v>29203200</v>
      </c>
      <c r="U44" s="286">
        <f>+'Local Government_int'!U44</f>
        <v>0.79205858421480879</v>
      </c>
      <c r="V44" s="284">
        <f>+'Local Government_int'!V44</f>
        <v>30371328</v>
      </c>
      <c r="W44" s="285">
        <f>+'Local Government_int'!W44</f>
        <v>0.77636319018404909</v>
      </c>
      <c r="X44" s="84"/>
      <c r="Y44" s="84"/>
      <c r="Z44" s="84"/>
      <c r="AA44" s="84"/>
      <c r="AB44" s="84"/>
      <c r="AC44" s="84"/>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customHeight="1">
      <c r="A45" s="81"/>
      <c r="B45" s="81"/>
      <c r="C45" s="185" t="str">
        <f>IF(MasterSheet!$A$1=1,MasterSheet!C187,MasterSheet!B187)</f>
        <v>Naknade za korišćenje građevinskog zemljišta</v>
      </c>
      <c r="D45" s="186">
        <f>+'Local Government_int'!D45</f>
        <v>7951809.7999999989</v>
      </c>
      <c r="E45" s="187">
        <f>+'Local Government_int'!E45</f>
        <v>0.37004094187723946</v>
      </c>
      <c r="F45" s="186">
        <f>+'Local Government_int'!F45</f>
        <v>15654354.48</v>
      </c>
      <c r="G45" s="187">
        <f>+'Local Government_int'!G45</f>
        <v>0.5840087476217124</v>
      </c>
      <c r="H45" s="186">
        <f>+'Local Government_int'!H45</f>
        <v>29004800</v>
      </c>
      <c r="I45" s="187">
        <f>+'Local Government_int'!I45</f>
        <v>0.9400051853772361</v>
      </c>
      <c r="J45" s="186">
        <f>+'Local Government_int'!J45</f>
        <v>66702761.950000003</v>
      </c>
      <c r="K45" s="187">
        <f>+'Local Government_int'!K45</f>
        <v>2.2375968450184502</v>
      </c>
      <c r="L45" s="186">
        <f>+'Local Government_int'!L45</f>
        <v>0</v>
      </c>
      <c r="M45" s="187">
        <f>+'Local Government_int'!M45</f>
        <v>0</v>
      </c>
      <c r="N45" s="186">
        <f>+'Local Government_int'!N45</f>
        <v>0</v>
      </c>
      <c r="O45" s="187">
        <f>+'Local Government_int'!O45</f>
        <v>0</v>
      </c>
      <c r="P45" s="284">
        <f>+'Local Government_int'!P45</f>
        <v>0</v>
      </c>
      <c r="Q45" s="285">
        <f>+'Local Government_int'!Q45</f>
        <v>0</v>
      </c>
      <c r="R45" s="284">
        <f>+'Local Government_int'!R45</f>
        <v>0</v>
      </c>
      <c r="S45" s="285">
        <f>+'Local Government_int'!S45</f>
        <v>0</v>
      </c>
      <c r="T45" s="284">
        <f>+'Local Government_int'!T45</f>
        <v>0</v>
      </c>
      <c r="U45" s="286">
        <f>+'Local Government_int'!U45</f>
        <v>0</v>
      </c>
      <c r="V45" s="284">
        <f>+'Local Government_int'!V45</f>
        <v>0</v>
      </c>
      <c r="W45" s="285">
        <f>+'Local Government_int'!W45</f>
        <v>0</v>
      </c>
      <c r="X45" s="84"/>
      <c r="Y45" s="84"/>
      <c r="Z45" s="84"/>
      <c r="AA45" s="84"/>
      <c r="AB45" s="84"/>
      <c r="AC45" s="84"/>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Ekološke naknade</v>
      </c>
      <c r="D46" s="186">
        <f>+'Local Government_int'!D46</f>
        <v>0</v>
      </c>
      <c r="E46" s="187">
        <f>+'Local Government_int'!E46</f>
        <v>0</v>
      </c>
      <c r="F46" s="186">
        <f>+'Local Government_int'!F46</f>
        <v>0</v>
      </c>
      <c r="G46" s="187">
        <f>+'Local Government_int'!G46</f>
        <v>0</v>
      </c>
      <c r="H46" s="186">
        <f>+'Local Government_int'!H46</f>
        <v>0</v>
      </c>
      <c r="I46" s="187">
        <f>+'Local Government_int'!I46</f>
        <v>0</v>
      </c>
      <c r="J46" s="186">
        <f>+'Local Government_int'!J46</f>
        <v>0</v>
      </c>
      <c r="K46" s="187">
        <f>+'Local Government_int'!K46</f>
        <v>0</v>
      </c>
      <c r="L46" s="186">
        <f>+'Local Government_int'!L46</f>
        <v>0</v>
      </c>
      <c r="M46" s="187">
        <f>+'Local Government_int'!M46</f>
        <v>0</v>
      </c>
      <c r="N46" s="186">
        <f>+'Local Government_int'!N46</f>
        <v>0</v>
      </c>
      <c r="O46" s="187">
        <f>+'Local Government_int'!O46</f>
        <v>0</v>
      </c>
      <c r="P46" s="284">
        <f>+'Local Government_int'!P46</f>
        <v>0</v>
      </c>
      <c r="Q46" s="285">
        <f>+'Local Government_int'!Q46</f>
        <v>0</v>
      </c>
      <c r="R46" s="284">
        <f>+'Local Government_int'!R46</f>
        <v>0</v>
      </c>
      <c r="S46" s="285">
        <f>+'Local Government_int'!S46</f>
        <v>0</v>
      </c>
      <c r="T46" s="284">
        <f>+'Local Government_int'!T46</f>
        <v>0</v>
      </c>
      <c r="U46" s="286">
        <f>+'Local Government_int'!U46</f>
        <v>0</v>
      </c>
      <c r="V46" s="284">
        <f>+'Local Government_int'!V46</f>
        <v>0</v>
      </c>
      <c r="W46" s="285">
        <f>+'Local Government_int'!W46</f>
        <v>0</v>
      </c>
      <c r="X46" s="84"/>
      <c r="Y46" s="84"/>
      <c r="Z46" s="84"/>
      <c r="AA46" s="84"/>
      <c r="AB46" s="84"/>
      <c r="AC46" s="84"/>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Naknade za priređivanje igara na sreću</v>
      </c>
      <c r="D47" s="186">
        <f>+'Local Government_int'!D47</f>
        <v>0</v>
      </c>
      <c r="E47" s="187">
        <f>+'Local Government_int'!E47</f>
        <v>0</v>
      </c>
      <c r="F47" s="186">
        <f>+'Local Government_int'!F47</f>
        <v>0</v>
      </c>
      <c r="G47" s="187">
        <f>+'Local Government_int'!G47</f>
        <v>0</v>
      </c>
      <c r="H47" s="186">
        <f>+'Local Government_int'!H47</f>
        <v>0</v>
      </c>
      <c r="I47" s="187">
        <f>+'Local Government_int'!I47</f>
        <v>0</v>
      </c>
      <c r="J47" s="186">
        <f>+'Local Government_int'!J47</f>
        <v>0</v>
      </c>
      <c r="K47" s="187">
        <f>+'Local Government_int'!K47</f>
        <v>0</v>
      </c>
      <c r="L47" s="186">
        <f>+'Local Government_int'!L47</f>
        <v>0</v>
      </c>
      <c r="M47" s="187">
        <f>+'Local Government_int'!M47</f>
        <v>0</v>
      </c>
      <c r="N47" s="186">
        <f>+'Local Government_int'!N47</f>
        <v>0</v>
      </c>
      <c r="O47" s="187">
        <f>+'Local Government_int'!O47</f>
        <v>0</v>
      </c>
      <c r="P47" s="284">
        <f>+'Local Government_int'!P47</f>
        <v>0</v>
      </c>
      <c r="Q47" s="285">
        <f>+'Local Government_int'!Q47</f>
        <v>0</v>
      </c>
      <c r="R47" s="284">
        <f>+'Local Government_int'!R47</f>
        <v>0</v>
      </c>
      <c r="S47" s="285">
        <f>+'Local Government_int'!S47</f>
        <v>0</v>
      </c>
      <c r="T47" s="284">
        <f>+'Local Government_int'!T47</f>
        <v>0</v>
      </c>
      <c r="U47" s="286">
        <f>+'Local Government_int'!U47</f>
        <v>0</v>
      </c>
      <c r="V47" s="284">
        <f>+'Local Government_int'!V47</f>
        <v>0</v>
      </c>
      <c r="W47" s="285">
        <f>+'Local Government_int'!W47</f>
        <v>0</v>
      </c>
      <c r="X47" s="84"/>
      <c r="Y47" s="84"/>
      <c r="Z47" s="84"/>
      <c r="AA47" s="84"/>
      <c r="AB47" s="84"/>
      <c r="AC47" s="84"/>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Naknade za lokalne puteve</v>
      </c>
      <c r="D48" s="186">
        <f>+'Local Government_int'!D48</f>
        <v>3161456.88</v>
      </c>
      <c r="E48" s="187">
        <f>+'Local Government_int'!E48</f>
        <v>0.14711977662990366</v>
      </c>
      <c r="F48" s="186">
        <f>+'Local Government_int'!F48</f>
        <v>4842365.18</v>
      </c>
      <c r="G48" s="187">
        <f>+'Local Government_int'!G48</f>
        <v>0.18065156426039916</v>
      </c>
      <c r="H48" s="186">
        <f>+'Local Government_int'!H48</f>
        <v>6135762.9146752004</v>
      </c>
      <c r="I48" s="187">
        <f>+'Local Government_int'!I48</f>
        <v>0.19885153340274825</v>
      </c>
      <c r="J48" s="192">
        <f>+'Local Government_int'!J48</f>
        <v>6749085.1299999999</v>
      </c>
      <c r="K48" s="187">
        <f>+'Local Government_int'!K48</f>
        <v>0.22640339248574301</v>
      </c>
      <c r="L48" s="186">
        <f>+'Local Government_int'!L48</f>
        <v>0</v>
      </c>
      <c r="M48" s="187">
        <f>+'Local Government_int'!M48</f>
        <v>0</v>
      </c>
      <c r="N48" s="186">
        <f>+'Local Government_int'!N48</f>
        <v>2924398.53</v>
      </c>
      <c r="O48" s="187">
        <f>+'Local Government_int'!O48</f>
        <v>9.0426670686456392E-2</v>
      </c>
      <c r="P48" s="284">
        <f>+'Local Government_int'!P48</f>
        <v>2629995.87</v>
      </c>
      <c r="Q48" s="285">
        <f>+'Local Government_int'!Q48</f>
        <v>7.912141606498195E-2</v>
      </c>
      <c r="R48" s="284">
        <f>+'Local Government_int'!R48</f>
        <v>3833332.3035000004</v>
      </c>
      <c r="S48" s="285">
        <f>+'Local Government_int'!S48</f>
        <v>0.10974326663326654</v>
      </c>
      <c r="T48" s="284">
        <f>+'Local Government_int'!T48</f>
        <v>3986665.5956400004</v>
      </c>
      <c r="U48" s="286">
        <f>+'Local Government_int'!U48</f>
        <v>0.10812762667860049</v>
      </c>
      <c r="V48" s="284">
        <f>+'Local Government_int'!V48</f>
        <v>4146132.2194656008</v>
      </c>
      <c r="W48" s="285">
        <f>+'Local Government_int'!W48</f>
        <v>0.10598497493521475</v>
      </c>
      <c r="X48" s="84"/>
      <c r="Y48" s="84"/>
      <c r="Z48" s="84"/>
      <c r="AA48" s="84"/>
      <c r="AB48" s="84"/>
      <c r="AC48" s="84"/>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Naknada za puteve</v>
      </c>
      <c r="D49" s="186">
        <f>+'Local Government_int'!D49</f>
        <v>0</v>
      </c>
      <c r="E49" s="187">
        <f>+'Local Government_int'!E49</f>
        <v>0</v>
      </c>
      <c r="F49" s="186">
        <f>+'Local Government_int'!F49</f>
        <v>0</v>
      </c>
      <c r="G49" s="187">
        <f>+'Local Government_int'!G49</f>
        <v>0</v>
      </c>
      <c r="H49" s="186">
        <f>+'Local Government_int'!H49</f>
        <v>0</v>
      </c>
      <c r="I49" s="187">
        <f>+'Local Government_int'!I49</f>
        <v>0</v>
      </c>
      <c r="J49" s="186">
        <f>+'Local Government_int'!J49</f>
        <v>0</v>
      </c>
      <c r="K49" s="187">
        <f>+'Local Government_int'!K49</f>
        <v>0</v>
      </c>
      <c r="L49" s="186">
        <f>+'Local Government_int'!L49</f>
        <v>0</v>
      </c>
      <c r="M49" s="187">
        <f>+'Local Government_int'!M49</f>
        <v>0</v>
      </c>
      <c r="N49" s="186">
        <f>+'Local Government_int'!N49</f>
        <v>0</v>
      </c>
      <c r="O49" s="187">
        <f>+'Local Government_int'!O49</f>
        <v>0</v>
      </c>
      <c r="P49" s="284">
        <f>+'Local Government_int'!P49</f>
        <v>0</v>
      </c>
      <c r="Q49" s="285">
        <f>+'Local Government_int'!Q49</f>
        <v>0</v>
      </c>
      <c r="R49" s="284">
        <f>+'Local Government_int'!R49</f>
        <v>0</v>
      </c>
      <c r="S49" s="285">
        <f>+'Local Government_int'!S49</f>
        <v>0</v>
      </c>
      <c r="T49" s="284">
        <f>+'Local Government_int'!T49</f>
        <v>0</v>
      </c>
      <c r="U49" s="286">
        <f>+'Local Government_int'!U49</f>
        <v>0</v>
      </c>
      <c r="V49" s="284">
        <f>+'Local Government_int'!V49</f>
        <v>0</v>
      </c>
      <c r="W49" s="285">
        <f>+'Local Government_int'!W49</f>
        <v>0</v>
      </c>
      <c r="X49" s="84"/>
      <c r="Y49" s="84"/>
      <c r="Z49" s="84"/>
      <c r="AA49" s="84"/>
      <c r="AB49" s="84"/>
      <c r="AC49" s="84"/>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Ostale naknade</v>
      </c>
      <c r="D50" s="186">
        <f>+'Local Government_int'!D50</f>
        <v>26506294.399999999</v>
      </c>
      <c r="E50" s="187">
        <f>+'Local Government_int'!E50</f>
        <v>1.2334819861324398</v>
      </c>
      <c r="F50" s="186">
        <f>+'Local Government_int'!F50</f>
        <v>75411484.329999998</v>
      </c>
      <c r="G50" s="187">
        <f>+'Local Government_int'!G50</f>
        <v>2.8133364793881741</v>
      </c>
      <c r="H50" s="186">
        <f>+'Local Government_int'!H50</f>
        <v>88584828.486848786</v>
      </c>
      <c r="I50" s="187">
        <f>+'Local Government_int'!I50</f>
        <v>2.8709109569240594</v>
      </c>
      <c r="J50" s="186">
        <f>+'Local Government_int'!J50</f>
        <v>1763635.2</v>
      </c>
      <c r="K50" s="187">
        <f>+'Local Government_int'!K50</f>
        <v>5.9162536061724245E-2</v>
      </c>
      <c r="L50" s="186">
        <f>+'Local Government_int'!L50</f>
        <v>0</v>
      </c>
      <c r="M50" s="187">
        <f>+'Local Government_int'!M50</f>
        <v>0</v>
      </c>
      <c r="N50" s="186">
        <f>+'Local Government_int'!N50</f>
        <v>5922850.6999999993</v>
      </c>
      <c r="O50" s="187">
        <f>+'Local Government_int'!O50</f>
        <v>0.1831431880024737</v>
      </c>
      <c r="P50" s="284">
        <f>+'Local Government_int'!P50</f>
        <v>4372870.68</v>
      </c>
      <c r="Q50" s="285">
        <f>+'Local Government_int'!Q50</f>
        <v>0.13155447292418773</v>
      </c>
      <c r="R50" s="284">
        <f>+'Local Government_int'!R50</f>
        <v>3544932.7594800009</v>
      </c>
      <c r="S50" s="285">
        <f>+'Local Government_int'!S50</f>
        <v>0.10148676666132267</v>
      </c>
      <c r="T50" s="284">
        <f>+'Local Government_int'!T50</f>
        <v>3686730.0698592011</v>
      </c>
      <c r="U50" s="286">
        <f>+'Local Government_int'!U50</f>
        <v>9.999267886789262E-2</v>
      </c>
      <c r="V50" s="284">
        <f>+'Local Government_int'!V50</f>
        <v>3834199.2726535695</v>
      </c>
      <c r="W50" s="285">
        <f>+'Local Government_int'!W50</f>
        <v>9.8011228851062615E-2</v>
      </c>
      <c r="X50" s="84"/>
      <c r="Y50" s="84"/>
      <c r="Z50" s="84"/>
      <c r="AA50" s="84"/>
      <c r="AB50" s="84"/>
      <c r="AC50" s="84"/>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Ostali prihodi</v>
      </c>
      <c r="D51" s="190">
        <f>+'Local Government_int'!D51</f>
        <v>7447067.6299999999</v>
      </c>
      <c r="E51" s="191">
        <f>+'Local Government_int'!E51</f>
        <v>0.34655254455768064</v>
      </c>
      <c r="F51" s="190">
        <f>+'Local Government_int'!F51</f>
        <v>12464344.530000001</v>
      </c>
      <c r="G51" s="191">
        <f>+'Local Government_int'!G51</f>
        <v>0.46500072859541131</v>
      </c>
      <c r="H51" s="190">
        <f>+'Local Government_int'!H51</f>
        <v>21801086.859999999</v>
      </c>
      <c r="I51" s="191">
        <f>+'Local Government_int'!I51</f>
        <v>0.70654287205081667</v>
      </c>
      <c r="J51" s="190">
        <f>+'Local Government_int'!J51</f>
        <v>16720160.26</v>
      </c>
      <c r="K51" s="191">
        <f>+'Local Government_int'!K51</f>
        <v>0.56089098490439449</v>
      </c>
      <c r="L51" s="190">
        <f>+'Local Government_int'!L51</f>
        <v>12230000</v>
      </c>
      <c r="M51" s="191">
        <f>+'Local Government_int'!M51</f>
        <v>0.39400773195876293</v>
      </c>
      <c r="N51" s="190">
        <f>+'Local Government_int'!N51</f>
        <v>12633856.32</v>
      </c>
      <c r="O51" s="191">
        <f>+'Local Government_int'!O51</f>
        <v>0.39065727643784787</v>
      </c>
      <c r="P51" s="287">
        <f>+'Local Government_int'!P51</f>
        <v>13803716.02</v>
      </c>
      <c r="Q51" s="288">
        <f>+'Local Government_int'!Q51</f>
        <v>0.4152742484957882</v>
      </c>
      <c r="R51" s="287">
        <f>+'Local Government_int'!R51</f>
        <v>12647392.644059999</v>
      </c>
      <c r="S51" s="288">
        <f>+'Local Government_int'!S51</f>
        <v>0.36207823200858857</v>
      </c>
      <c r="T51" s="287">
        <f>+'Local Government_int'!T51</f>
        <v>13153288.349822398</v>
      </c>
      <c r="U51" s="289">
        <f>+'Local Government_int'!U51</f>
        <v>0.3567477176518144</v>
      </c>
      <c r="V51" s="287">
        <f>+'Local Government_int'!V51</f>
        <v>13482120.558567956</v>
      </c>
      <c r="W51" s="288">
        <f>+'Local Government_int'!W51</f>
        <v>0.34463498360347539</v>
      </c>
      <c r="X51" s="84"/>
      <c r="Y51" s="84"/>
      <c r="Z51" s="84"/>
      <c r="AA51" s="84"/>
      <c r="AB51" s="84"/>
      <c r="AC51" s="84"/>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Prihodi od kapitala</v>
      </c>
      <c r="D52" s="186">
        <f>+'Local Government_int'!D52</f>
        <v>0</v>
      </c>
      <c r="E52" s="187">
        <f>+'Local Government_int'!E52</f>
        <v>0</v>
      </c>
      <c r="F52" s="186">
        <f>+'Local Government_int'!F52</f>
        <v>0</v>
      </c>
      <c r="G52" s="187">
        <f>+'Local Government_int'!G52</f>
        <v>0</v>
      </c>
      <c r="H52" s="186">
        <f>+'Local Government_int'!H52</f>
        <v>0</v>
      </c>
      <c r="I52" s="187">
        <f>+'Local Government_int'!I52</f>
        <v>0</v>
      </c>
      <c r="J52" s="186">
        <f>+'Local Government_int'!J52</f>
        <v>0</v>
      </c>
      <c r="K52" s="187">
        <f>+'Local Government_int'!K52</f>
        <v>0</v>
      </c>
      <c r="L52" s="186">
        <f>+'Local Government_int'!L52</f>
        <v>0</v>
      </c>
      <c r="M52" s="187">
        <f>+'Local Government_int'!M52</f>
        <v>0</v>
      </c>
      <c r="N52" s="186">
        <f>+'Local Government_int'!N52</f>
        <v>227956.88</v>
      </c>
      <c r="O52" s="187">
        <f>+'Local Government_int'!O52</f>
        <v>7.0487594310451457E-3</v>
      </c>
      <c r="P52" s="284">
        <f>+'Local Government_int'!P52</f>
        <v>284541.62999999995</v>
      </c>
      <c r="Q52" s="285">
        <f>+'Local Government_int'!Q52</f>
        <v>8.56021750902527E-3</v>
      </c>
      <c r="R52" s="284">
        <f>+'Local Government_int'!R52</f>
        <v>206630.40150000001</v>
      </c>
      <c r="S52" s="285">
        <f>+'Local Government_int'!S52</f>
        <v>5.9155568708846263E-3</v>
      </c>
      <c r="T52" s="284">
        <f>+'Local Government_int'!T52</f>
        <v>214895.61756000001</v>
      </c>
      <c r="U52" s="286">
        <f>+'Local Government_int'!U52</f>
        <v>5.8284680650935727E-3</v>
      </c>
      <c r="V52" s="284">
        <f>+'Local Government_int'!V52</f>
        <v>220268.00799899999</v>
      </c>
      <c r="W52" s="285">
        <f>+'Local Government_int'!W52</f>
        <v>5.6305728016104294E-3</v>
      </c>
      <c r="X52" s="84"/>
      <c r="Y52" s="84"/>
      <c r="Z52" s="84"/>
      <c r="AA52" s="84"/>
      <c r="AB52" s="84"/>
      <c r="AC52" s="84"/>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Novčane kazne i oduzete imovinske koristi</v>
      </c>
      <c r="D53" s="186">
        <f>+'Local Government_int'!D53</f>
        <v>281254.96999999997</v>
      </c>
      <c r="E53" s="187">
        <f>+'Local Government_int'!E53</f>
        <v>1.3088322862860066E-2</v>
      </c>
      <c r="F53" s="186">
        <f>+'Local Government_int'!F53</f>
        <v>1554080.11</v>
      </c>
      <c r="G53" s="187">
        <f>+'Local Government_int'!G53</f>
        <v>5.7977247155381467E-2</v>
      </c>
      <c r="H53" s="186">
        <f>+'Local Government_int'!H53</f>
        <v>695871.25</v>
      </c>
      <c r="I53" s="187">
        <f>+'Local Government_int'!I53</f>
        <v>2.2552218369198858E-2</v>
      </c>
      <c r="J53" s="186">
        <f>+'Local Government_int'!J53</f>
        <v>392915.63</v>
      </c>
      <c r="K53" s="187">
        <f>+'Local Government_int'!K53</f>
        <v>1.3180665213015768E-2</v>
      </c>
      <c r="L53" s="186">
        <f>+'Local Government_int'!L53</f>
        <v>0</v>
      </c>
      <c r="M53" s="187">
        <f>+'Local Government_int'!M53</f>
        <v>0</v>
      </c>
      <c r="N53" s="186">
        <f>+'Local Government_int'!N53</f>
        <v>404453.77</v>
      </c>
      <c r="O53" s="187">
        <f>+'Local Government_int'!O53</f>
        <v>1.2506300865800865E-2</v>
      </c>
      <c r="P53" s="284">
        <f>+'Local Government_int'!P53</f>
        <v>346643.42</v>
      </c>
      <c r="Q53" s="285">
        <f>+'Local Government_int'!Q53</f>
        <v>1.0428502406738869E-2</v>
      </c>
      <c r="R53" s="284">
        <f>+'Local Government_int'!R53</f>
        <v>341090.47656000004</v>
      </c>
      <c r="S53" s="285">
        <f>+'Local Government_int'!S53</f>
        <v>9.7649721316919562E-3</v>
      </c>
      <c r="T53" s="284">
        <f>+'Local Government_int'!T53</f>
        <v>354734.09562240005</v>
      </c>
      <c r="U53" s="286">
        <f>+'Local Government_int'!U53</f>
        <v>9.6212122490480084E-3</v>
      </c>
      <c r="V53" s="284">
        <f>+'Local Government_int'!V53</f>
        <v>363602.44801296003</v>
      </c>
      <c r="W53" s="285">
        <f>+'Local Government_int'!W53</f>
        <v>9.2945411046257663E-3</v>
      </c>
      <c r="X53" s="84"/>
      <c r="Y53" s="84"/>
      <c r="Z53" s="84"/>
      <c r="AA53" s="84"/>
      <c r="AB53" s="84"/>
      <c r="AC53" s="84"/>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Prihodi koje organi ostvaruju vršenjem svoje djelatnosti</v>
      </c>
      <c r="D54" s="186">
        <f>+'Local Government_int'!D54</f>
        <v>3468097.74</v>
      </c>
      <c r="E54" s="187">
        <f>+'Local Government_int'!E54</f>
        <v>0.16138944297082228</v>
      </c>
      <c r="F54" s="186">
        <f>+'Local Government_int'!F54</f>
        <v>4793050.37</v>
      </c>
      <c r="G54" s="187">
        <f>+'Local Government_int'!G54</f>
        <v>0.17881180264875957</v>
      </c>
      <c r="H54" s="186">
        <f>+'Local Government_int'!H54</f>
        <v>11158000.25</v>
      </c>
      <c r="I54" s="187">
        <f>+'Local Government_int'!I54</f>
        <v>0.36161525311122639</v>
      </c>
      <c r="J54" s="186">
        <f>+'Local Government_int'!J54</f>
        <v>4234645.05</v>
      </c>
      <c r="K54" s="187">
        <f>+'Local Government_int'!K54</f>
        <v>0.14205451358604496</v>
      </c>
      <c r="L54" s="186">
        <f>+'Local Government_int'!L54</f>
        <v>0</v>
      </c>
      <c r="M54" s="187">
        <f>+'Local Government_int'!M54</f>
        <v>0</v>
      </c>
      <c r="N54" s="186">
        <f>+'Local Government_int'!N54</f>
        <v>4757313.25</v>
      </c>
      <c r="O54" s="187">
        <f>+'Local Government_int'!O54</f>
        <v>0.14710306895485467</v>
      </c>
      <c r="P54" s="284">
        <f>+'Local Government_int'!P54</f>
        <v>4971901.540000001</v>
      </c>
      <c r="Q54" s="285">
        <f>+'Local Government_int'!Q54</f>
        <v>0.14957585860409148</v>
      </c>
      <c r="R54" s="284">
        <f>+'Local Government_int'!R54</f>
        <v>3776144.4806400002</v>
      </c>
      <c r="S54" s="285">
        <f>+'Local Government_int'!S54</f>
        <v>0.10810605441282566</v>
      </c>
      <c r="T54" s="284">
        <f>+'Local Government_int'!T54</f>
        <v>3927190.2598656002</v>
      </c>
      <c r="U54" s="286">
        <f>+'Local Government_int'!U54</f>
        <v>0.10651451749025223</v>
      </c>
      <c r="V54" s="284">
        <f>+'Local Government_int'!V54</f>
        <v>4025370.0163622396</v>
      </c>
      <c r="W54" s="285">
        <f>+'Local Government_int'!W54</f>
        <v>0.10289800655322698</v>
      </c>
      <c r="X54" s="81"/>
      <c r="Y54" s="81"/>
      <c r="Z54" s="81"/>
      <c r="AA54" s="81"/>
      <c r="AB54" s="81"/>
      <c r="AC54" s="81"/>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c r="A55" s="81"/>
      <c r="B55" s="81"/>
      <c r="C55" s="185" t="str">
        <f>IF(MasterSheet!$A$1=1,MasterSheet!C197,MasterSheet!B197)</f>
        <v>Ostali prihodi</v>
      </c>
      <c r="D55" s="186">
        <f>+'Local Government_int'!D55</f>
        <v>3697714.92</v>
      </c>
      <c r="E55" s="187">
        <f>+'Local Government_int'!E55</f>
        <v>0.17207477872399832</v>
      </c>
      <c r="F55" s="186">
        <f>+'Local Government_int'!F55</f>
        <v>6117214.0500000007</v>
      </c>
      <c r="G55" s="187">
        <f>+'Local Government_int'!G55</f>
        <v>0.22821167879127033</v>
      </c>
      <c r="H55" s="186">
        <f>+'Local Government_int'!H55</f>
        <v>9947215.3599999994</v>
      </c>
      <c r="I55" s="187">
        <f>+'Local Government_int'!I55</f>
        <v>0.32237540057039149</v>
      </c>
      <c r="J55" s="186">
        <f>+'Local Government_int'!J55</f>
        <v>12092599.58</v>
      </c>
      <c r="K55" s="187">
        <f>+'Local Government_int'!K55</f>
        <v>0.4056558061053338</v>
      </c>
      <c r="L55" s="186">
        <f>+'Local Government_int'!L55</f>
        <v>0</v>
      </c>
      <c r="M55" s="187">
        <f>+'Local Government_int'!M55</f>
        <v>0</v>
      </c>
      <c r="N55" s="186">
        <f>+'Local Government_int'!N55</f>
        <v>7244132.419999999</v>
      </c>
      <c r="O55" s="187">
        <f>+'Local Government_int'!O55</f>
        <v>0.22399914718614716</v>
      </c>
      <c r="P55" s="284">
        <f>+'Local Government_int'!P55</f>
        <v>8200629.4299999997</v>
      </c>
      <c r="Q55" s="285">
        <f>+'Local Government_int'!Q55</f>
        <v>0.24670966997593263</v>
      </c>
      <c r="R55" s="284">
        <f>+'Local Government_int'!R55</f>
        <v>8323527.2853599992</v>
      </c>
      <c r="S55" s="285">
        <f>+'Local Government_int'!S55</f>
        <v>0.23829164859318636</v>
      </c>
      <c r="T55" s="284">
        <f>+'Local Government_int'!T55</f>
        <v>8656468.3767743986</v>
      </c>
      <c r="U55" s="286">
        <f>+'Local Government_int'!U55</f>
        <v>0.23478351984742063</v>
      </c>
      <c r="V55" s="284">
        <f>+'Local Government_int'!V55</f>
        <v>8872880.0861937571</v>
      </c>
      <c r="W55" s="285">
        <f>+'Local Government_int'!W55</f>
        <v>0.22681186314401219</v>
      </c>
      <c r="X55" s="84"/>
      <c r="Y55" s="84"/>
      <c r="Z55" s="84"/>
      <c r="AA55" s="84"/>
      <c r="AB55" s="84"/>
      <c r="AC55" s="84"/>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customHeight="1" thickBot="1">
      <c r="A56" s="81"/>
      <c r="B56" s="81"/>
      <c r="C56" s="189" t="str">
        <f>IF(MasterSheet!$A$1=1,MasterSheet!C198,MasterSheet!B198)</f>
        <v>Primici od otplate kredita i sredstva prenijeta iz prethodne godine</v>
      </c>
      <c r="D56" s="190">
        <f>+'Local Government_int'!D56</f>
        <v>2780504.02</v>
      </c>
      <c r="E56" s="191">
        <f>+'Local Government_int'!E56</f>
        <v>0.12939196891432825</v>
      </c>
      <c r="F56" s="190">
        <f>+'Local Government_int'!F56</f>
        <v>12570110.34</v>
      </c>
      <c r="G56" s="191">
        <f>+'Local Government_int'!G56</f>
        <v>0.46894647789591498</v>
      </c>
      <c r="H56" s="190">
        <f>+'Local Government_int'!H56</f>
        <v>0</v>
      </c>
      <c r="I56" s="191">
        <f>+'Local Government_int'!I56</f>
        <v>0</v>
      </c>
      <c r="J56" s="190">
        <f>+'Local Government_int'!J56</f>
        <v>0</v>
      </c>
      <c r="K56" s="191">
        <f>+'Local Government_int'!K56</f>
        <v>0</v>
      </c>
      <c r="L56" s="190">
        <f>+'Local Government_int'!L56</f>
        <v>0</v>
      </c>
      <c r="M56" s="191">
        <f>+'Local Government_int'!M56</f>
        <v>0</v>
      </c>
      <c r="N56" s="190">
        <f>+'Local Government_int'!N56</f>
        <v>0</v>
      </c>
      <c r="O56" s="191">
        <f>+'Local Government_int'!O56</f>
        <v>0</v>
      </c>
      <c r="P56" s="287">
        <f>+'Local Government_int'!P56</f>
        <v>0</v>
      </c>
      <c r="Q56" s="288">
        <f>+'Local Government_int'!Q56</f>
        <v>0</v>
      </c>
      <c r="R56" s="287">
        <f>+'Local Government_int'!R56</f>
        <v>0</v>
      </c>
      <c r="S56" s="288">
        <f>+'Local Government_int'!S56</f>
        <v>0</v>
      </c>
      <c r="T56" s="287">
        <f>+'Local Government_int'!T56</f>
        <v>0</v>
      </c>
      <c r="U56" s="289">
        <f>+'Local Government_int'!U56</f>
        <v>0</v>
      </c>
      <c r="V56" s="287">
        <f>+'Local Government_int'!V56</f>
        <v>0</v>
      </c>
      <c r="W56" s="288">
        <f>+'Local Government_int'!W56</f>
        <v>0</v>
      </c>
      <c r="X56" s="84"/>
      <c r="Y56" s="84"/>
      <c r="Z56" s="84"/>
      <c r="AA56" s="84"/>
      <c r="AB56" s="84"/>
      <c r="AC56" s="84"/>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Donacije</v>
      </c>
      <c r="D57" s="141">
        <v>0</v>
      </c>
      <c r="E57" s="142">
        <f t="shared" ref="E57:E59" si="0">+D57/$D$15*100</f>
        <v>0</v>
      </c>
      <c r="F57" s="141">
        <v>0</v>
      </c>
      <c r="G57" s="142">
        <f t="shared" ref="G57:G59" si="1">+F57/$F$15*100</f>
        <v>0</v>
      </c>
      <c r="H57" s="141">
        <v>0</v>
      </c>
      <c r="I57" s="142">
        <f t="shared" ref="I57:I59" si="2">+H57/$H$15*100</f>
        <v>0</v>
      </c>
      <c r="J57" s="141">
        <v>0</v>
      </c>
      <c r="K57" s="142">
        <f t="shared" ref="K57:K59" si="3">+J57/$J$15*100</f>
        <v>0</v>
      </c>
      <c r="L57" s="141">
        <v>0</v>
      </c>
      <c r="M57" s="142">
        <f t="shared" ref="M57:M59" si="4">+L57/$L$15*100</f>
        <v>0</v>
      </c>
      <c r="N57" s="589">
        <v>0</v>
      </c>
      <c r="O57" s="590">
        <f t="shared" ref="O57:O59" si="5">+N57/$N$15*100</f>
        <v>0</v>
      </c>
      <c r="P57" s="290"/>
      <c r="Q57" s="291">
        <f t="shared" ref="Q57:Q59" si="6">+P57/$P$15*100</f>
        <v>0</v>
      </c>
      <c r="R57" s="290"/>
      <c r="S57" s="291">
        <f t="shared" ref="S57:S59" si="7">+R57/$R$15*100</f>
        <v>0</v>
      </c>
      <c r="T57" s="290"/>
      <c r="U57" s="292">
        <f t="shared" ref="U57:U59" si="8">+T57/$T$15*100</f>
        <v>0</v>
      </c>
      <c r="V57" s="290"/>
      <c r="W57" s="291">
        <f t="shared" ref="W57:W59" si="9">+V57/$V$15*100</f>
        <v>0</v>
      </c>
      <c r="X57" s="84"/>
      <c r="Y57" s="84"/>
      <c r="Z57" s="84"/>
      <c r="AA57" s="84"/>
      <c r="AB57" s="84"/>
      <c r="AC57" s="84"/>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Izdaci</v>
      </c>
      <c r="D58" s="177">
        <f>+D60+D74+D80+D86+D87+D88++D89</f>
        <v>122152514.3198</v>
      </c>
      <c r="E58" s="170">
        <f t="shared" si="0"/>
        <v>5.6844206021592445</v>
      </c>
      <c r="F58" s="177">
        <f>+F60+F74+F80+F86+F87+F88++F89</f>
        <v>210021333.29000002</v>
      </c>
      <c r="G58" s="170">
        <f t="shared" si="1"/>
        <v>7.8351551311322529</v>
      </c>
      <c r="H58" s="177">
        <f>+H60+H74+H80+H86+H87+H88++H89</f>
        <v>286758914.61149997</v>
      </c>
      <c r="I58" s="170">
        <f t="shared" si="2"/>
        <v>9.2934571756384496</v>
      </c>
      <c r="J58" s="177">
        <f>+J60+J74+J80+J86+J87+J88++J89</f>
        <v>222677512.22999999</v>
      </c>
      <c r="K58" s="170">
        <f t="shared" si="3"/>
        <v>7.4698930637370005</v>
      </c>
      <c r="L58" s="177">
        <f>+L60+L74+L80+L86+L87+L88++L89</f>
        <v>213712969.94999999</v>
      </c>
      <c r="M58" s="170">
        <f t="shared" si="4"/>
        <v>6.8850827947809279</v>
      </c>
      <c r="N58" s="177">
        <f>+N60+N74+N80+N86+N87+N88++N89</f>
        <v>143305610.81</v>
      </c>
      <c r="O58" s="170">
        <f t="shared" si="5"/>
        <v>4.4312186397649969</v>
      </c>
      <c r="P58" s="293">
        <f>+P60+P74+P80+P86+P87+P88++P89</f>
        <v>149031925.75000003</v>
      </c>
      <c r="Q58" s="279">
        <f t="shared" si="6"/>
        <v>4.4835116049939838</v>
      </c>
      <c r="R58" s="293">
        <f>+R60+R74+R80+R86+R87+R88++R89</f>
        <v>118898705.62599</v>
      </c>
      <c r="S58" s="279">
        <f t="shared" si="7"/>
        <v>3.4039137024331518</v>
      </c>
      <c r="T58" s="278">
        <f>+T60+T74+T80+T86+T87+T88++T89</f>
        <v>128956140.16567801</v>
      </c>
      <c r="U58" s="280">
        <f t="shared" si="8"/>
        <v>3.4975899149899106</v>
      </c>
      <c r="V58" s="278">
        <f>+V60+V74+V80+V86+V87+V88++V89</f>
        <v>138730018.12700272</v>
      </c>
      <c r="W58" s="279">
        <f t="shared" si="9"/>
        <v>3.5462683570297222</v>
      </c>
      <c r="X58" s="84"/>
      <c r="Y58" s="84"/>
      <c r="Z58" s="84"/>
      <c r="AA58" s="84"/>
      <c r="AB58" s="84"/>
      <c r="AC58" s="84"/>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Tekuća potrošnja lokalne samouprave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91835936.319999993</v>
      </c>
      <c r="O59" s="171">
        <f t="shared" si="5"/>
        <v>2.8397011849103277</v>
      </c>
      <c r="P59" s="278">
        <f>+P58-P86</f>
        <v>100715220.68000004</v>
      </c>
      <c r="Q59" s="280">
        <f t="shared" si="6"/>
        <v>3.0299404536702776</v>
      </c>
      <c r="R59" s="278">
        <f>+R58-R86</f>
        <v>88898705.625990003</v>
      </c>
      <c r="S59" s="280">
        <f t="shared" si="7"/>
        <v>2.545053124133696</v>
      </c>
      <c r="T59" s="278">
        <f>+T58-T86</f>
        <v>97456140.165678009</v>
      </c>
      <c r="U59" s="280">
        <f t="shared" si="8"/>
        <v>2.643236782361758</v>
      </c>
      <c r="V59" s="278">
        <f>+V58-V86</f>
        <v>103730018.12700272</v>
      </c>
      <c r="W59" s="280">
        <f t="shared" si="9"/>
        <v>2.6515853304448549</v>
      </c>
      <c r="X59" s="84"/>
      <c r="Y59" s="84"/>
      <c r="Z59" s="84"/>
      <c r="AA59" s="84"/>
      <c r="AB59" s="84"/>
      <c r="AC59" s="84"/>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Tekući izdaci</v>
      </c>
      <c r="D60" s="183">
        <f>+'Local Government_int'!D60</f>
        <v>49256706.21980001</v>
      </c>
      <c r="E60" s="184">
        <f>+'Local Government_int'!E60</f>
        <v>2.2921823360696174</v>
      </c>
      <c r="F60" s="183">
        <f>+'Local Government_int'!F60</f>
        <v>71093291.460000008</v>
      </c>
      <c r="G60" s="184">
        <f>+'Local Government_int'!G60</f>
        <v>2.6522399350867381</v>
      </c>
      <c r="H60" s="183">
        <f>+'Local Government_int'!H60</f>
        <v>86689566.571500003</v>
      </c>
      <c r="I60" s="184">
        <f>+'Local Government_int'!I60</f>
        <v>2.8094881569710917</v>
      </c>
      <c r="J60" s="183">
        <f>+'Local Government_int'!J60</f>
        <v>75125141.88000001</v>
      </c>
      <c r="K60" s="184">
        <f>+'Local Government_int'!K60</f>
        <v>2.5201322334786989</v>
      </c>
      <c r="L60" s="183">
        <f>+'Local Government_int'!L60</f>
        <v>64610000</v>
      </c>
      <c r="M60" s="184">
        <f>+'Local Government_int'!M60</f>
        <v>2.0815077319587627</v>
      </c>
      <c r="N60" s="183">
        <f>+'Local Government_int'!N60</f>
        <v>65516340.920000002</v>
      </c>
      <c r="O60" s="184">
        <f>+'Local Government_int'!O60</f>
        <v>2.0258608818800248</v>
      </c>
      <c r="P60" s="281">
        <f>+'Local Government_int'!P60</f>
        <v>62674225.200000018</v>
      </c>
      <c r="Q60" s="282">
        <f>+'Local Government_int'!Q60</f>
        <v>1.885506173285199</v>
      </c>
      <c r="R60" s="281">
        <f>+'Local Government_int'!R60</f>
        <v>53623068.265050009</v>
      </c>
      <c r="S60" s="282">
        <f>+'Local Government_int'!S60</f>
        <v>1.5351579806770688</v>
      </c>
      <c r="T60" s="281">
        <f>+'Local Government_int'!T60</f>
        <v>58393143.328614004</v>
      </c>
      <c r="U60" s="283">
        <f>+'Local Government_int'!U60</f>
        <v>1.5837576167240033</v>
      </c>
      <c r="V60" s="281">
        <f>+'Local Government_int'!V60</f>
        <v>63644233.407928355</v>
      </c>
      <c r="W60" s="282">
        <f>+'Local Government_int'!W60</f>
        <v>1.6268975820022586</v>
      </c>
      <c r="X60" s="84"/>
      <c r="Y60" s="84"/>
      <c r="Z60" s="84"/>
      <c r="AA60" s="84"/>
      <c r="AB60" s="84"/>
      <c r="AC60" s="84"/>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Bruto zarade i doprinosi na teret poslodavca</v>
      </c>
      <c r="D61" s="190">
        <f>+'Local Government_int'!D61</f>
        <v>22909978.369800005</v>
      </c>
      <c r="E61" s="191">
        <f>+'Local Government_int'!E61</f>
        <v>1.0661258490297363</v>
      </c>
      <c r="F61" s="190">
        <f>+'Local Government_int'!F61</f>
        <v>31729442.970000006</v>
      </c>
      <c r="G61" s="191">
        <f>+'Local Government_int'!G61</f>
        <v>1.1837135970900954</v>
      </c>
      <c r="H61" s="190">
        <f>+'Local Government_int'!H61</f>
        <v>40399850.68</v>
      </c>
      <c r="I61" s="191">
        <f>+'Local Government_int'!I61</f>
        <v>1.3093029128856624</v>
      </c>
      <c r="J61" s="190">
        <f>+'Local Government_int'!J61</f>
        <v>40532718.950000003</v>
      </c>
      <c r="K61" s="191">
        <f>+'Local Government_int'!K61</f>
        <v>1.3597020781616909</v>
      </c>
      <c r="L61" s="190">
        <f>+'Local Government_int'!L61</f>
        <v>32760000</v>
      </c>
      <c r="M61" s="191">
        <f>+'Local Government_int'!M61</f>
        <v>1.0554123711340206</v>
      </c>
      <c r="N61" s="190">
        <f>+'Local Government_int'!N61</f>
        <v>32685526.710000005</v>
      </c>
      <c r="O61" s="191">
        <f>+'Local Government_int'!O61</f>
        <v>1.0106841901669761</v>
      </c>
      <c r="P61" s="287">
        <f>+'Local Government_int'!P61</f>
        <v>33099260.940000013</v>
      </c>
      <c r="Q61" s="288">
        <f>+'Local Government_int'!Q61</f>
        <v>0.99576597292418811</v>
      </c>
      <c r="R61" s="287">
        <f>+'Local Government_int'!R61</f>
        <v>25441990.113750003</v>
      </c>
      <c r="S61" s="288">
        <f>+'Local Government_int'!S61</f>
        <v>0.72837074473947905</v>
      </c>
      <c r="T61" s="287">
        <f>+'Local Government_int'!T61</f>
        <v>27788456.186925001</v>
      </c>
      <c r="U61" s="289">
        <f>+'Local Government_int'!U61</f>
        <v>0.75368744743490645</v>
      </c>
      <c r="V61" s="287">
        <f>+'Local Government_int'!V61</f>
        <v>30011532.681879003</v>
      </c>
      <c r="W61" s="288">
        <f>+'Local Government_int'!W61</f>
        <v>0.76716596835069029</v>
      </c>
      <c r="X61" s="84"/>
      <c r="Y61" s="84"/>
      <c r="Z61" s="84"/>
      <c r="AA61" s="84"/>
      <c r="AB61" s="84"/>
      <c r="AC61" s="84"/>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customHeight="1">
      <c r="A62" s="81"/>
      <c r="B62" s="81"/>
      <c r="C62" s="195" t="str">
        <f>IF(MasterSheet!$A$1=1,MasterSheet!C204,MasterSheet!B204)</f>
        <v>Neto zarade</v>
      </c>
      <c r="D62" s="186">
        <f>+'Local Government_int'!D62</f>
        <v>12842648.100000005</v>
      </c>
      <c r="E62" s="187">
        <f>+'Local Government_int'!E62</f>
        <v>0.59763823816836548</v>
      </c>
      <c r="F62" s="186">
        <f>+'Local Government_int'!F62</f>
        <v>18387273.760000002</v>
      </c>
      <c r="G62" s="187">
        <f>+'Local Government_int'!G62</f>
        <v>0.68596432605857127</v>
      </c>
      <c r="H62" s="186">
        <f>+'Local Government_int'!H62</f>
        <v>24932926.689999998</v>
      </c>
      <c r="I62" s="187">
        <f>+'Local Government_int'!I62</f>
        <v>0.80804144056261329</v>
      </c>
      <c r="J62" s="186">
        <f>+'Local Government_int'!J62</f>
        <v>0</v>
      </c>
      <c r="K62" s="187">
        <f>+'Local Government_int'!K62</f>
        <v>0</v>
      </c>
      <c r="L62" s="186">
        <f>+'Local Government_int'!L62</f>
        <v>0</v>
      </c>
      <c r="M62" s="187">
        <f>+'Local Government_int'!M62</f>
        <v>0</v>
      </c>
      <c r="N62" s="186">
        <f>+'Local Government_int'!N62</f>
        <v>26607131.840000004</v>
      </c>
      <c r="O62" s="187">
        <f>+'Local Government_int'!O62</f>
        <v>0.82273134941249237</v>
      </c>
      <c r="P62" s="284">
        <f>+'Local Government_int'!P62</f>
        <v>25572694.79000001</v>
      </c>
      <c r="Q62" s="285">
        <f>+'Local Government_int'!Q62</f>
        <v>0.76933498164861647</v>
      </c>
      <c r="R62" s="284">
        <f>+'Local Government_int'!R62</f>
        <v>19773293.82</v>
      </c>
      <c r="S62" s="285">
        <f>+'Local Government_int'!S62</f>
        <v>0.56608341883767532</v>
      </c>
      <c r="T62" s="284">
        <f>+'Local Government_int'!T62</f>
        <v>21552890.263800003</v>
      </c>
      <c r="U62" s="286">
        <f>+'Local Government_int'!U62</f>
        <v>0.58456442266883657</v>
      </c>
      <c r="V62" s="284">
        <f>+'Local Government_int'!V62</f>
        <v>23277121.484904006</v>
      </c>
      <c r="W62" s="285">
        <f>+'Local Government_int'!W62</f>
        <v>0.59501844286564431</v>
      </c>
      <c r="X62" s="84"/>
      <c r="Y62" s="84"/>
      <c r="Z62" s="84"/>
      <c r="AA62" s="84"/>
      <c r="AB62" s="84"/>
      <c r="AC62" s="84"/>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customHeight="1">
      <c r="A63" s="81"/>
      <c r="B63" s="81"/>
      <c r="C63" s="195" t="str">
        <f>IF(MasterSheet!$A$1=1,MasterSheet!C205,MasterSheet!B205)</f>
        <v>Porez na zarade</v>
      </c>
      <c r="D63" s="186">
        <f>+'Local Government_int'!D63</f>
        <v>2843884.07</v>
      </c>
      <c r="E63" s="187">
        <f>+'Local Government_int'!E63</f>
        <v>0.13234138722136907</v>
      </c>
      <c r="F63" s="186">
        <f>+'Local Government_int'!F63</f>
        <v>3358772.28</v>
      </c>
      <c r="G63" s="187">
        <f>+'Local Government_int'!G63</f>
        <v>0.12530394627867933</v>
      </c>
      <c r="H63" s="186">
        <f>+'Local Government_int'!H63</f>
        <v>4100316.02</v>
      </c>
      <c r="I63" s="187">
        <f>+'Local Government_int'!I63</f>
        <v>0.13288553344568316</v>
      </c>
      <c r="J63" s="186">
        <f>+'Local Government_int'!J63</f>
        <v>0</v>
      </c>
      <c r="K63" s="187">
        <f>+'Local Government_int'!K63</f>
        <v>0</v>
      </c>
      <c r="L63" s="186">
        <f>+'Local Government_int'!L63</f>
        <v>0</v>
      </c>
      <c r="M63" s="187">
        <f>+'Local Government_int'!M63</f>
        <v>0</v>
      </c>
      <c r="N63" s="186">
        <f>+'Local Government_int'!N63</f>
        <v>1280341.3400000001</v>
      </c>
      <c r="O63" s="187">
        <f>+'Local Government_int'!O63</f>
        <v>3.9590022881880023E-2</v>
      </c>
      <c r="P63" s="284">
        <f>+'Local Government_int'!P63</f>
        <v>1523568.7499999998</v>
      </c>
      <c r="Q63" s="285">
        <f>+'Local Government_int'!Q63</f>
        <v>4.583540162454873E-2</v>
      </c>
      <c r="R63" s="284">
        <f>+'Local Government_int'!R63</f>
        <v>1198203.0375000001</v>
      </c>
      <c r="S63" s="285">
        <f>+'Local Government_int'!S63</f>
        <v>3.4302978456913831E-2</v>
      </c>
      <c r="T63" s="284">
        <f>+'Local Government_int'!T63</f>
        <v>1318023.3412500003</v>
      </c>
      <c r="U63" s="286">
        <f>+'Local Government_int'!U63</f>
        <v>3.5747853030919458E-2</v>
      </c>
      <c r="V63" s="284">
        <f>+'Local Government_int'!V63</f>
        <v>1423465.2085500003</v>
      </c>
      <c r="W63" s="285">
        <f>+'Local Government_int'!W63</f>
        <v>3.6387147457822094E-2</v>
      </c>
      <c r="X63" s="84"/>
      <c r="Y63" s="84"/>
      <c r="Z63" s="84"/>
      <c r="AA63" s="84"/>
      <c r="AB63" s="84"/>
      <c r="AC63" s="84"/>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customHeight="1">
      <c r="A64" s="81"/>
      <c r="B64" s="81"/>
      <c r="C64" s="195" t="str">
        <f>IF(MasterSheet!$A$1=1,MasterSheet!C206,MasterSheet!B206)</f>
        <v>Doprinosi na teret zaposlenog</v>
      </c>
      <c r="D64" s="186">
        <f>+'Local Government_int'!D64</f>
        <v>3661666.71</v>
      </c>
      <c r="E64" s="187">
        <f>+'Local Government_int'!E64</f>
        <v>0.17039725952813067</v>
      </c>
      <c r="F64" s="186">
        <f>+'Local Government_int'!F64</f>
        <v>5065861.34</v>
      </c>
      <c r="G64" s="187">
        <f>+'Local Government_int'!G64</f>
        <v>0.18898941764596155</v>
      </c>
      <c r="H64" s="186">
        <f>+'Local Government_int'!H64</f>
        <v>5810034.6499999994</v>
      </c>
      <c r="I64" s="187">
        <f>+'Local Government_int'!I64</f>
        <v>0.18829513384754989</v>
      </c>
      <c r="J64" s="186">
        <f>+'Local Government_int'!J64</f>
        <v>0</v>
      </c>
      <c r="K64" s="187">
        <f>+'Local Government_int'!K64</f>
        <v>0</v>
      </c>
      <c r="L64" s="186">
        <f>+'Local Government_int'!L64</f>
        <v>0</v>
      </c>
      <c r="M64" s="187">
        <f>+'Local Government_int'!M64</f>
        <v>0</v>
      </c>
      <c r="N64" s="186">
        <f>+'Local Government_int'!N64</f>
        <v>3067317.62</v>
      </c>
      <c r="O64" s="187">
        <f>+'Local Government_int'!O64</f>
        <v>9.4845937538651837E-2</v>
      </c>
      <c r="P64" s="284">
        <f>+'Local Government_int'!P64</f>
        <v>3904382.58</v>
      </c>
      <c r="Q64" s="285">
        <f>+'Local Government_int'!Q64</f>
        <v>0.11746036642599278</v>
      </c>
      <c r="R64" s="284">
        <f>+'Local Government_int'!R64</f>
        <v>2876325.6637500003</v>
      </c>
      <c r="S64" s="285">
        <f>+'Local Government_int'!S64</f>
        <v>8.234542409819641E-2</v>
      </c>
      <c r="T64" s="284">
        <f>+'Local Government_int'!T64</f>
        <v>3163958.2301250007</v>
      </c>
      <c r="U64" s="286">
        <f>+'Local Government_int'!U64</f>
        <v>8.5813892870219705E-2</v>
      </c>
      <c r="V64" s="284">
        <f>+'Local Government_int'!V64</f>
        <v>3417074.8885350008</v>
      </c>
      <c r="W64" s="285">
        <f>+'Local Government_int'!W64</f>
        <v>8.7348540095475477E-2</v>
      </c>
      <c r="X64" s="84"/>
      <c r="Y64" s="84"/>
      <c r="Z64" s="84"/>
      <c r="AA64" s="84"/>
      <c r="AB64" s="84"/>
      <c r="AC64" s="84"/>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customHeight="1">
      <c r="A65" s="81"/>
      <c r="B65" s="81"/>
      <c r="C65" s="195" t="str">
        <f>IF(MasterSheet!$A$1=1,MasterSheet!C207,MasterSheet!B207)</f>
        <v>Doprinosi na teret poslodavca</v>
      </c>
      <c r="D65" s="186">
        <f>+'Local Government_int'!D65</f>
        <v>3186770.2497999999</v>
      </c>
      <c r="E65" s="187">
        <f>+'Local Government_int'!E65</f>
        <v>0.14829774534878309</v>
      </c>
      <c r="F65" s="186">
        <f>+'Local Government_int'!F65</f>
        <v>4443188.17</v>
      </c>
      <c r="G65" s="187">
        <f>+'Local Government_int'!G65</f>
        <v>0.16575967804514083</v>
      </c>
      <c r="H65" s="186">
        <f>+'Local Government_int'!H65</f>
        <v>4975018.1100000003</v>
      </c>
      <c r="I65" s="187">
        <f>+'Local Government_int'!I65</f>
        <v>0.16123341035779104</v>
      </c>
      <c r="J65" s="186">
        <f>+'Local Government_int'!J65</f>
        <v>0</v>
      </c>
      <c r="K65" s="187">
        <f>+'Local Government_int'!K65</f>
        <v>0</v>
      </c>
      <c r="L65" s="186">
        <f>+'Local Government_int'!L65</f>
        <v>0</v>
      </c>
      <c r="M65" s="187">
        <f>+'Local Government_int'!M65</f>
        <v>0</v>
      </c>
      <c r="N65" s="186">
        <f>+'Local Government_int'!N65</f>
        <v>1525124.6500000001</v>
      </c>
      <c r="O65" s="187">
        <f>+'Local Government_int'!O65</f>
        <v>4.7159080086580089E-2</v>
      </c>
      <c r="P65" s="284">
        <f>+'Local Government_int'!P65</f>
        <v>1867935.3099999996</v>
      </c>
      <c r="Q65" s="285">
        <f>+'Local Government_int'!Q65</f>
        <v>5.6195406438026459E-2</v>
      </c>
      <c r="R65" s="284">
        <f>+'Local Government_int'!R65</f>
        <v>1379860.5450000002</v>
      </c>
      <c r="S65" s="285">
        <f>+'Local Government_int'!S65</f>
        <v>3.9503594188376755E-2</v>
      </c>
      <c r="T65" s="284">
        <f>+'Local Government_int'!T65</f>
        <v>1517846.5995000002</v>
      </c>
      <c r="U65" s="286">
        <f>+'Local Government_int'!U65</f>
        <v>4.1167523718470309E-2</v>
      </c>
      <c r="V65" s="284">
        <f>+'Local Government_int'!V65</f>
        <v>1639274.3274600003</v>
      </c>
      <c r="W65" s="285">
        <f>+'Local Government_int'!W65</f>
        <v>4.1903740476993877E-2</v>
      </c>
      <c r="X65" s="84"/>
      <c r="Y65" s="84"/>
      <c r="Z65" s="84"/>
      <c r="AA65" s="84"/>
      <c r="AB65" s="84"/>
      <c r="AC65" s="84"/>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customHeight="1">
      <c r="A66" s="91"/>
      <c r="B66" s="91"/>
      <c r="C66" s="195" t="str">
        <f>IF(MasterSheet!$A$1=1,MasterSheet!C208,MasterSheet!B208)</f>
        <v>Prirez na porez</v>
      </c>
      <c r="D66" s="186">
        <f>+'Local Government_int'!D66</f>
        <v>375009.24</v>
      </c>
      <c r="E66" s="187">
        <f>+'Local Government_int'!E66</f>
        <v>1.7451218763088094E-2</v>
      </c>
      <c r="F66" s="186">
        <f>+'Local Government_int'!F66</f>
        <v>474347.42</v>
      </c>
      <c r="G66" s="187">
        <f>+'Local Government_int'!G66</f>
        <v>1.7696229061742213E-2</v>
      </c>
      <c r="H66" s="186">
        <f>+'Local Government_int'!H66</f>
        <v>581555.21</v>
      </c>
      <c r="I66" s="187">
        <f>+'Local Government_int'!I66</f>
        <v>1.8847394672024891E-2</v>
      </c>
      <c r="J66" s="186">
        <f>+'Local Government_int'!J66</f>
        <v>0</v>
      </c>
      <c r="K66" s="187">
        <f>+'Local Government_int'!K66</f>
        <v>0</v>
      </c>
      <c r="L66" s="186">
        <f>+'Local Government_int'!L66</f>
        <v>0</v>
      </c>
      <c r="M66" s="187">
        <f>+'Local Government_int'!M66</f>
        <v>0</v>
      </c>
      <c r="N66" s="186">
        <f>+'Local Government_int'!N66</f>
        <v>205611.25999999998</v>
      </c>
      <c r="O66" s="187">
        <f>+'Local Government_int'!O66</f>
        <v>6.3578002473716755E-3</v>
      </c>
      <c r="P66" s="284">
        <f>+'Local Government_int'!P66</f>
        <v>230679.51</v>
      </c>
      <c r="Q66" s="285">
        <f>+'Local Government_int'!Q66</f>
        <v>6.9398167870036095E-3</v>
      </c>
      <c r="R66" s="284">
        <f>+'Local Government_int'!R66</f>
        <v>214307.04749999996</v>
      </c>
      <c r="S66" s="285">
        <f>+'Local Government_int'!S66</f>
        <v>6.1353291583166325E-3</v>
      </c>
      <c r="T66" s="284">
        <f>+'Local Government_int'!T66</f>
        <v>235737.75224999996</v>
      </c>
      <c r="U66" s="286">
        <f>+'Local Government_int'!U66</f>
        <v>6.3937551464605365E-3</v>
      </c>
      <c r="V66" s="284">
        <f>+'Local Government_int'!V66</f>
        <v>254596.77242999998</v>
      </c>
      <c r="W66" s="285">
        <f>+'Local Government_int'!W66</f>
        <v>6.5080974547546012E-3</v>
      </c>
      <c r="X66" s="84"/>
      <c r="Y66" s="84"/>
      <c r="Z66" s="84"/>
      <c r="AA66" s="84"/>
      <c r="AB66" s="84"/>
      <c r="AC66" s="84"/>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Ostala lična primanja</v>
      </c>
      <c r="D67" s="190">
        <f>+'Local Government_int'!D67</f>
        <v>4368113.9400000004</v>
      </c>
      <c r="E67" s="191">
        <f>+'Local Government_int'!E67</f>
        <v>0.20327208990646378</v>
      </c>
      <c r="F67" s="190">
        <f>+'Local Government_int'!F67</f>
        <v>6156084.9900000002</v>
      </c>
      <c r="G67" s="191">
        <f>+'Local Government_int'!G67</f>
        <v>0.22966181645215447</v>
      </c>
      <c r="H67" s="190">
        <f>+'Local Government_int'!H67</f>
        <v>7066165.1400000006</v>
      </c>
      <c r="I67" s="191">
        <f>+'Local Government_int'!I67</f>
        <v>0.22900457415089451</v>
      </c>
      <c r="J67" s="190">
        <f>+'Local Government_int'!J67</f>
        <v>6026649.0199999996</v>
      </c>
      <c r="K67" s="191">
        <f>+'Local Government_int'!K67</f>
        <v>0.20216870244884264</v>
      </c>
      <c r="L67" s="190">
        <f>+'Local Government_int'!L67</f>
        <v>5720000</v>
      </c>
      <c r="M67" s="191">
        <f>+'Local Government_int'!M67</f>
        <v>0.18427835051546393</v>
      </c>
      <c r="N67" s="190">
        <f>+'Local Government_int'!N67</f>
        <v>7347314.0199999996</v>
      </c>
      <c r="O67" s="191">
        <f>+'Local Government_int'!O67</f>
        <v>0.22718967285095854</v>
      </c>
      <c r="P67" s="287">
        <f>+'Local Government_int'!P67</f>
        <v>2935022.82</v>
      </c>
      <c r="Q67" s="288">
        <f>+'Local Government_int'!Q67</f>
        <v>8.8297918772563169E-2</v>
      </c>
      <c r="R67" s="287">
        <f>+'Local Government_int'!R67</f>
        <v>2804993.1524999999</v>
      </c>
      <c r="S67" s="288">
        <f>+'Local Government_int'!S67</f>
        <v>8.0303268036072142E-2</v>
      </c>
      <c r="T67" s="287">
        <f>+'Local Government_int'!T67</f>
        <v>2945242.8101249998</v>
      </c>
      <c r="U67" s="289">
        <f>+'Local Government_int'!U67</f>
        <v>7.9881822894629778E-2</v>
      </c>
      <c r="V67" s="284">
        <f>+'Local Government_int'!V67</f>
        <v>3180862.2349350001</v>
      </c>
      <c r="W67" s="288">
        <f>+'Local Government_int'!W67</f>
        <v>8.1310384328604296E-2</v>
      </c>
      <c r="X67" s="84"/>
      <c r="Y67" s="84"/>
      <c r="Z67" s="84"/>
      <c r="AA67" s="84"/>
      <c r="AB67" s="84"/>
      <c r="AC67" s="84"/>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Rashodi za materijal i usluge</v>
      </c>
      <c r="D68" s="190">
        <f>+'Local Government_int'!D68</f>
        <v>14680010.780000001</v>
      </c>
      <c r="E68" s="191">
        <f>+'Local Government_int'!E68</f>
        <v>0.6831407129228908</v>
      </c>
      <c r="F68" s="190">
        <f>+'Local Government_int'!F68</f>
        <v>21387573.460000001</v>
      </c>
      <c r="G68" s="191">
        <f>+'Local Government_int'!G68</f>
        <v>0.7978949248274575</v>
      </c>
      <c r="H68" s="190">
        <f>+'Local Government_int'!H68</f>
        <v>23284608.100000001</v>
      </c>
      <c r="I68" s="191">
        <f>+'Local Government_int'!I68</f>
        <v>0.75462172997148047</v>
      </c>
      <c r="J68" s="190">
        <f>+'Local Government_int'!J68</f>
        <v>19998061.219999999</v>
      </c>
      <c r="K68" s="191">
        <f>+'Local Government_int'!K68</f>
        <v>0.67085076216034878</v>
      </c>
      <c r="L68" s="190">
        <f>+'Local Government_int'!L68</f>
        <v>17840000</v>
      </c>
      <c r="M68" s="191">
        <f>+'Local Government_int'!M68</f>
        <v>0.57474226804123707</v>
      </c>
      <c r="N68" s="190">
        <f>+'Local Government_int'!N68</f>
        <v>15836529.350000001</v>
      </c>
      <c r="O68" s="191">
        <f>+'Local Government_int'!O68</f>
        <v>0.48968860080395799</v>
      </c>
      <c r="P68" s="287">
        <f>+'Local Government_int'!P68</f>
        <v>16836563.879999999</v>
      </c>
      <c r="Q68" s="288">
        <f>+'Local Government_int'!Q68</f>
        <v>0.50651515884476528</v>
      </c>
      <c r="R68" s="287">
        <f>+'Local Government_int'!R68</f>
        <v>14672436.078300001</v>
      </c>
      <c r="S68" s="288">
        <f>+'Local Government_int'!S68</f>
        <v>0.42005256450901812</v>
      </c>
      <c r="T68" s="287">
        <f>+'Local Government_int'!T68</f>
        <v>15846230.964564003</v>
      </c>
      <c r="U68" s="289">
        <f>+'Local Government_int'!U68</f>
        <v>0.42978657348966648</v>
      </c>
      <c r="V68" s="284">
        <f>+'Local Government_int'!V68</f>
        <v>16242386.738678101</v>
      </c>
      <c r="W68" s="288">
        <f>+'Local Government_int'!W68</f>
        <v>0.41519393503778379</v>
      </c>
      <c r="X68" s="84"/>
      <c r="Y68" s="84"/>
      <c r="Z68" s="84"/>
      <c r="AA68" s="84"/>
      <c r="AB68" s="84"/>
      <c r="AC68" s="84"/>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Tekuće održavanje</v>
      </c>
      <c r="D69" s="190">
        <f>+'Local Government_int'!D69</f>
        <v>4644683.17</v>
      </c>
      <c r="E69" s="191">
        <f>+'Local Government_int'!E69</f>
        <v>0.21614235981199684</v>
      </c>
      <c r="F69" s="190">
        <f>+'Local Government_int'!F69</f>
        <v>7490889.2599999998</v>
      </c>
      <c r="G69" s="191">
        <f>+'Local Government_int'!G69</f>
        <v>0.27945865547472487</v>
      </c>
      <c r="H69" s="190">
        <f>+'Local Government_int'!H69</f>
        <v>7738618.5800000001</v>
      </c>
      <c r="I69" s="191">
        <f>+'Local Government_int'!I69</f>
        <v>0.25079785390199638</v>
      </c>
      <c r="J69" s="190">
        <f>+'Local Government_int'!J69</f>
        <v>4862089.4800000004</v>
      </c>
      <c r="K69" s="191">
        <f>+'Local Government_int'!K69</f>
        <v>0.16310263267359948</v>
      </c>
      <c r="L69" s="190">
        <f>+'Local Government_int'!L69</f>
        <v>4840000</v>
      </c>
      <c r="M69" s="191">
        <f>+'Local Government_int'!M69</f>
        <v>0.15592783505154639</v>
      </c>
      <c r="N69" s="190">
        <f>+'Local Government_int'!N69</f>
        <v>4621732.5999999996</v>
      </c>
      <c r="O69" s="191">
        <f>+'Local Government_int'!O69</f>
        <v>0.14291071737786021</v>
      </c>
      <c r="P69" s="287">
        <f>+'Local Government_int'!P69</f>
        <v>5028758.5099999988</v>
      </c>
      <c r="Q69" s="288">
        <f>+'Local Government_int'!Q69</f>
        <v>0.15128635709987964</v>
      </c>
      <c r="R69" s="287">
        <f>+'Local Government_int'!R69</f>
        <v>4697878.71</v>
      </c>
      <c r="S69" s="288">
        <f>+'Local Government_int'!S69</f>
        <v>0.13449409418837677</v>
      </c>
      <c r="T69" s="287">
        <f>+'Local Government_int'!T69</f>
        <v>5167666.5810000002</v>
      </c>
      <c r="U69" s="289">
        <f>+'Local Government_int'!U69</f>
        <v>0.14015911529698943</v>
      </c>
      <c r="V69" s="284">
        <f>+'Local Government_int'!V69</f>
        <v>6201199.8972000005</v>
      </c>
      <c r="W69" s="288">
        <f>+'Local Government_int'!W69</f>
        <v>0.15851737978527608</v>
      </c>
      <c r="X69" s="84"/>
      <c r="Y69" s="84"/>
      <c r="Z69" s="84"/>
      <c r="AA69" s="84"/>
      <c r="AB69" s="84"/>
      <c r="AC69" s="84"/>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Kamate</v>
      </c>
      <c r="D70" s="190">
        <f>+'Local Government_int'!D70</f>
        <v>455669.44</v>
      </c>
      <c r="E70" s="191">
        <f>+'Local Government_int'!E70</f>
        <v>2.1204776397226489E-2</v>
      </c>
      <c r="F70" s="190">
        <f>+'Local Government_int'!F70</f>
        <v>836173.69</v>
      </c>
      <c r="G70" s="191">
        <f>+'Local Government_int'!G70</f>
        <v>3.1194690915873902E-2</v>
      </c>
      <c r="H70" s="190">
        <f>+'Local Government_int'!H70</f>
        <v>1273698.22</v>
      </c>
      <c r="I70" s="191">
        <f>+'Local Government_int'!I70</f>
        <v>4.1278785973554576E-2</v>
      </c>
      <c r="J70" s="190">
        <f>+'Local Government_int'!J70</f>
        <v>1010709.4</v>
      </c>
      <c r="K70" s="191">
        <f>+'Local Government_int'!K70</f>
        <v>3.3905045286816503E-2</v>
      </c>
      <c r="L70" s="190">
        <f>+'Local Government_int'!L70</f>
        <v>1150000</v>
      </c>
      <c r="M70" s="191">
        <f>+'Local Government_int'!M70</f>
        <v>3.7048969072164949E-2</v>
      </c>
      <c r="N70" s="190">
        <f>+'Local Government_int'!N70</f>
        <v>2510915.6800000002</v>
      </c>
      <c r="O70" s="191">
        <f>+'Local Government_int'!O70</f>
        <v>7.7641177489177496E-2</v>
      </c>
      <c r="P70" s="287">
        <f>+'Local Government_int'!P70</f>
        <v>2860462.2</v>
      </c>
      <c r="Q70" s="288">
        <f>+'Local Government_int'!Q70</f>
        <v>8.605481949458485E-2</v>
      </c>
      <c r="R70" s="287">
        <f>+'Local Government_int'!R70</f>
        <v>3919955.4450000003</v>
      </c>
      <c r="S70" s="288">
        <f>+'Local Government_int'!S70</f>
        <v>0.11222317334669339</v>
      </c>
      <c r="T70" s="287">
        <f>+'Local Government_int'!T70</f>
        <v>4351150.5439500008</v>
      </c>
      <c r="U70" s="289">
        <f>+'Local Government_int'!U70</f>
        <v>0.11801330469080554</v>
      </c>
      <c r="V70" s="284">
        <f>+'Local Government_int'!V70</f>
        <v>5656495.7071350012</v>
      </c>
      <c r="W70" s="288">
        <f>+'Local Government_int'!W70</f>
        <v>0.14459344854639572</v>
      </c>
      <c r="X70" s="84"/>
      <c r="Y70" s="84"/>
      <c r="Z70" s="84"/>
      <c r="AA70" s="84"/>
      <c r="AB70" s="84"/>
      <c r="AC70" s="84"/>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Renta</v>
      </c>
      <c r="D71" s="190">
        <f>+'Local Government_int'!D71</f>
        <v>422746.26</v>
      </c>
      <c r="E71" s="191">
        <f>+'Local Government_int'!E71</f>
        <v>1.9672681837219042E-2</v>
      </c>
      <c r="F71" s="190">
        <f>+'Local Government_int'!F71</f>
        <v>681936.29</v>
      </c>
      <c r="G71" s="191">
        <f>+'Local Government_int'!G71</f>
        <v>2.5440637567617982E-2</v>
      </c>
      <c r="H71" s="190">
        <f>+'Local Government_int'!H71</f>
        <v>813077.09</v>
      </c>
      <c r="I71" s="191">
        <f>+'Local Government_int'!I71</f>
        <v>2.6350696460980035E-2</v>
      </c>
      <c r="J71" s="190">
        <f>+'Local Government_int'!J71</f>
        <v>729952.59</v>
      </c>
      <c r="K71" s="191">
        <f>+'Local Government_int'!K71</f>
        <v>2.4486836296544783E-2</v>
      </c>
      <c r="L71" s="190">
        <f>+'Local Government_int'!L71</f>
        <v>570000</v>
      </c>
      <c r="M71" s="191">
        <f>+'Local Government_int'!M71</f>
        <v>1.8363402061855671E-2</v>
      </c>
      <c r="N71" s="190">
        <f>+'Local Government_int'!N71</f>
        <v>330969.98</v>
      </c>
      <c r="O71" s="191">
        <f>+'Local Government_int'!O71</f>
        <v>1.0234074829931973E-2</v>
      </c>
      <c r="P71" s="287">
        <f>+'Local Government_int'!P71</f>
        <v>317175.2</v>
      </c>
      <c r="Q71" s="288">
        <f>+'Local Government_int'!Q71</f>
        <v>9.5419735258724433E-3</v>
      </c>
      <c r="R71" s="287">
        <f>+'Local Government_int'!R71</f>
        <v>361752.85499999998</v>
      </c>
      <c r="S71" s="288">
        <f>+'Local Government_int'!S71</f>
        <v>1.0356508874892643E-2</v>
      </c>
      <c r="T71" s="287">
        <f>+'Local Government_int'!T71</f>
        <v>397928.14050000004</v>
      </c>
      <c r="U71" s="289">
        <f>+'Local Government_int'!U71</f>
        <v>1.0792735028478438E-2</v>
      </c>
      <c r="V71" s="284">
        <f>+'Local Government_int'!V71</f>
        <v>407876.34401250002</v>
      </c>
      <c r="W71" s="288">
        <f>+'Local Government_int'!W71</f>
        <v>1.042628691238497E-2</v>
      </c>
      <c r="X71" s="84"/>
      <c r="Y71" s="84"/>
      <c r="Z71" s="84"/>
      <c r="AA71" s="84"/>
      <c r="AB71" s="84"/>
      <c r="AC71" s="84"/>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Subvencije</v>
      </c>
      <c r="D72" s="190">
        <f>+'Local Government_int'!D72</f>
        <v>535086.44999999995</v>
      </c>
      <c r="E72" s="191">
        <f>+'Local Government_int'!E72</f>
        <v>2.4900481641770205E-2</v>
      </c>
      <c r="F72" s="190">
        <f>+'Local Government_int'!F72</f>
        <v>797354.68</v>
      </c>
      <c r="G72" s="191">
        <f>+'Local Government_int'!G72</f>
        <v>2.974649058011565E-2</v>
      </c>
      <c r="H72" s="190">
        <f>+'Local Government_int'!H72</f>
        <v>1547180</v>
      </c>
      <c r="I72" s="191">
        <f>+'Local Government_int'!I72</f>
        <v>5.0141949701840813E-2</v>
      </c>
      <c r="J72" s="190">
        <f>+'Local Government_int'!J72</f>
        <v>1131782.23</v>
      </c>
      <c r="K72" s="191">
        <f>+'Local Government_int'!K72</f>
        <v>3.7966529017108348E-2</v>
      </c>
      <c r="L72" s="190">
        <f>+'Local Government_int'!L72</f>
        <v>750000</v>
      </c>
      <c r="M72" s="191">
        <f>+'Local Government_int'!M72</f>
        <v>2.4162371134020619E-2</v>
      </c>
      <c r="N72" s="190">
        <f>+'Local Government_int'!N72</f>
        <v>952860</v>
      </c>
      <c r="O72" s="191">
        <f>+'Local Government_int'!O72</f>
        <v>2.946382189239332E-2</v>
      </c>
      <c r="P72" s="287">
        <f>+'Local Government_int'!P72</f>
        <v>754203.5</v>
      </c>
      <c r="Q72" s="288">
        <f>+'Local Government_int'!Q72</f>
        <v>2.2689635980746092E-2</v>
      </c>
      <c r="R72" s="287">
        <f>+'Local Government_int'!R72</f>
        <v>701490.13350000011</v>
      </c>
      <c r="S72" s="288">
        <f>+'Local Government_int'!S72</f>
        <v>2.0082740724305756E-2</v>
      </c>
      <c r="T72" s="287">
        <f>+'Local Government_int'!T72</f>
        <v>771639.14685000014</v>
      </c>
      <c r="U72" s="289">
        <f>+'Local Government_int'!U72</f>
        <v>2.0928645154597237E-2</v>
      </c>
      <c r="V72" s="284">
        <f>+'Local Government_int'!V72</f>
        <v>790930.12552125007</v>
      </c>
      <c r="W72" s="288">
        <f>+'Local Government_int'!W72</f>
        <v>2.0218050243385736E-2</v>
      </c>
      <c r="X72" s="84"/>
      <c r="Y72" s="84"/>
      <c r="Z72" s="84"/>
      <c r="AA72" s="84"/>
      <c r="AB72" s="84"/>
      <c r="AC72" s="84"/>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Ostali izdaci</v>
      </c>
      <c r="D73" s="190">
        <f>+'Local Government_int'!D73</f>
        <v>1240417.81</v>
      </c>
      <c r="E73" s="191">
        <f>+'Local Government_int'!E73</f>
        <v>5.772338452231375E-2</v>
      </c>
      <c r="F73" s="190">
        <f>+'Local Government_int'!F73</f>
        <v>2013836.12</v>
      </c>
      <c r="G73" s="191">
        <f>+'Local Government_int'!G73</f>
        <v>7.5129122178698007E-2</v>
      </c>
      <c r="H73" s="190">
        <f>+'Local Government_int'!H73</f>
        <v>4566368.7615</v>
      </c>
      <c r="I73" s="191">
        <f>+'Local Government_int'!I73</f>
        <v>0.14798965392468239</v>
      </c>
      <c r="J73" s="190">
        <f>+'Local Government_int'!J73</f>
        <v>833178.99</v>
      </c>
      <c r="K73" s="191">
        <f>+'Local Government_int'!K73</f>
        <v>2.7949647433747064E-2</v>
      </c>
      <c r="L73" s="190">
        <f>+'Local Government_int'!L73</f>
        <v>980000</v>
      </c>
      <c r="M73" s="191">
        <f>+'Local Government_int'!M73</f>
        <v>3.1572164948453607E-2</v>
      </c>
      <c r="N73" s="190">
        <f>+'Local Government_int'!N73</f>
        <v>1230492.5799999998</v>
      </c>
      <c r="O73" s="191">
        <f>+'Local Government_int'!O73</f>
        <v>3.8048626468769324E-2</v>
      </c>
      <c r="P73" s="287">
        <f>+'Local Government_int'!P73</f>
        <v>842778.14999999991</v>
      </c>
      <c r="Q73" s="288">
        <f>+'Local Government_int'!Q73</f>
        <v>2.5354336642599274E-2</v>
      </c>
      <c r="R73" s="287">
        <f>+'Local Government_int'!R73</f>
        <v>1022571.777</v>
      </c>
      <c r="S73" s="288">
        <f>+'Local Government_int'!S73</f>
        <v>2.9274886258230746E-2</v>
      </c>
      <c r="T73" s="287">
        <f>+'Local Government_int'!T73</f>
        <v>1124828.9547000001</v>
      </c>
      <c r="U73" s="289">
        <f>+'Local Government_int'!U73</f>
        <v>3.0507972733930026E-2</v>
      </c>
      <c r="V73" s="284">
        <f>+'Local Government_int'!V73</f>
        <v>1152949.6785675001</v>
      </c>
      <c r="W73" s="288">
        <f>+'Local Government_int'!W73</f>
        <v>2.947212879773773E-2</v>
      </c>
      <c r="X73" s="81"/>
      <c r="Y73" s="81"/>
      <c r="Z73" s="81"/>
      <c r="AA73" s="81"/>
      <c r="AB73" s="81"/>
      <c r="AC73" s="81"/>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Transferi za socijalnu zaštitu</v>
      </c>
      <c r="D74" s="190">
        <f>+'Local Government_int'!D74</f>
        <v>285178.90000000002</v>
      </c>
      <c r="E74" s="191">
        <f>+'Local Government_int'!E74</f>
        <v>1.3270924659127928E-2</v>
      </c>
      <c r="F74" s="190">
        <f>+'Local Government_int'!F74</f>
        <v>267122.38</v>
      </c>
      <c r="G74" s="191">
        <f>+'Local Government_int'!G74</f>
        <v>9.9653937698190639E-3</v>
      </c>
      <c r="H74" s="190">
        <f>+'Local Government_int'!H74</f>
        <v>3877000.1</v>
      </c>
      <c r="I74" s="191">
        <f>+'Local Government_int'!I74</f>
        <v>0.125648175395385</v>
      </c>
      <c r="J74" s="190">
        <f>+'Local Government_int'!J74</f>
        <v>604891.49</v>
      </c>
      <c r="K74" s="191">
        <f>+'Local Government_int'!K74</f>
        <v>2.0291562898356257E-2</v>
      </c>
      <c r="L74" s="190">
        <f>+'Local Government_int'!L74</f>
        <v>440000</v>
      </c>
      <c r="M74" s="191">
        <f>+'Local Government_int'!M74</f>
        <v>1.4175257731958763E-2</v>
      </c>
      <c r="N74" s="190">
        <f>+'Local Government_int'!N74</f>
        <v>761932.83999999985</v>
      </c>
      <c r="O74" s="191">
        <f>+'Local Government_int'!O74</f>
        <v>2.3560075448361157E-2</v>
      </c>
      <c r="P74" s="287">
        <f>+'Local Government_int'!P74</f>
        <v>453275.36</v>
      </c>
      <c r="Q74" s="288">
        <f>+'Local Government_int'!Q74</f>
        <v>1.3636442839951864E-2</v>
      </c>
      <c r="R74" s="287">
        <f>+'Local Government_int'!R74</f>
        <v>389678.83500000008</v>
      </c>
      <c r="S74" s="288">
        <f>+'Local Government_int'!S74</f>
        <v>1.1155992985971946E-2</v>
      </c>
      <c r="T74" s="287">
        <f>+'Local Government_int'!T74</f>
        <v>584518.25250000018</v>
      </c>
      <c r="U74" s="289">
        <f>+'Local Government_int'!U74</f>
        <v>1.5853492066720917E-2</v>
      </c>
      <c r="V74" s="287">
        <f>+'Local Government_int'!V74</f>
        <v>596208.6175500002</v>
      </c>
      <c r="W74" s="288">
        <f>+'Local Government_int'!W74</f>
        <v>1.5240506583588963E-2</v>
      </c>
      <c r="X74" s="81"/>
      <c r="Y74" s="81"/>
      <c r="Z74" s="81"/>
      <c r="AA74" s="81"/>
      <c r="AB74" s="81"/>
      <c r="AC74" s="81"/>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Prava iz oblasti socijalne zaštite</v>
      </c>
      <c r="D75" s="190">
        <f>+'Local Government_int'!D75</f>
        <v>254133.9</v>
      </c>
      <c r="E75" s="187">
        <f>+'Local Government_int'!E75</f>
        <v>1.182623202568756E-2</v>
      </c>
      <c r="F75" s="190">
        <f>+'Local Government_int'!F75</f>
        <v>195543.38</v>
      </c>
      <c r="G75" s="187">
        <f>+'Local Government_int'!G75</f>
        <v>7.2950337623577692E-3</v>
      </c>
      <c r="H75" s="186">
        <f>+'Local Government_int'!H75</f>
        <v>3801208.7</v>
      </c>
      <c r="I75" s="187">
        <f>+'Local Government_int'!I75</f>
        <v>0.12319188164376459</v>
      </c>
      <c r="J75" s="186">
        <f>+'Local Government_int'!J75</f>
        <v>549056.49</v>
      </c>
      <c r="K75" s="187">
        <f>+'Local Government_int'!K75</f>
        <v>1.8418533713518953E-2</v>
      </c>
      <c r="L75" s="190">
        <f>+'Local Government_int'!L75</f>
        <v>0</v>
      </c>
      <c r="M75" s="187">
        <f>+'Local Government_int'!M75</f>
        <v>0</v>
      </c>
      <c r="N75" s="186">
        <f>+'Local Government_int'!N75</f>
        <v>761932.83999999985</v>
      </c>
      <c r="O75" s="187">
        <f>+'Local Government_int'!O75</f>
        <v>2.3560075448361157E-2</v>
      </c>
      <c r="P75" s="284">
        <f>+'Local Government_int'!P75</f>
        <v>453275.36</v>
      </c>
      <c r="Q75" s="285">
        <f>+'Local Government_int'!Q75</f>
        <v>1.3636442839951864E-2</v>
      </c>
      <c r="R75" s="284">
        <f>+'Local Government_int'!R75</f>
        <v>389678.83500000008</v>
      </c>
      <c r="S75" s="285">
        <f>+'Local Government_int'!S75</f>
        <v>1.1155992985971946E-2</v>
      </c>
      <c r="T75" s="284">
        <f>+'Local Government_int'!T75</f>
        <v>584518.25250000018</v>
      </c>
      <c r="U75" s="286">
        <f>+'Local Government_int'!U75</f>
        <v>1.5853492066720917E-2</v>
      </c>
      <c r="V75" s="284">
        <f>+'Local Government_int'!V75</f>
        <v>596208.6175500002</v>
      </c>
      <c r="W75" s="285">
        <f>+'Local Government_int'!W75</f>
        <v>1.5240506583588963E-2</v>
      </c>
      <c r="X75" s="84"/>
      <c r="Y75" s="84"/>
      <c r="Z75" s="84"/>
      <c r="AA75" s="84"/>
      <c r="AB75" s="84"/>
      <c r="AC75" s="84"/>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customHeight="1">
      <c r="A76" s="81"/>
      <c r="B76" s="81"/>
      <c r="C76" s="195" t="str">
        <f>IF(MasterSheet!$A$1=1,MasterSheet!C218,MasterSheet!B218)</f>
        <v>Sredstva za tehnološke viškove</v>
      </c>
      <c r="D76" s="186">
        <f>+'Local Government_int'!D76</f>
        <v>31045</v>
      </c>
      <c r="E76" s="187">
        <f>+'Local Government_int'!E76</f>
        <v>1.4446926334403649E-3</v>
      </c>
      <c r="F76" s="186">
        <f>+'Local Government_int'!F76</f>
        <v>71579</v>
      </c>
      <c r="G76" s="187">
        <f>+'Local Government_int'!G76</f>
        <v>2.6703600074612947E-3</v>
      </c>
      <c r="H76" s="186">
        <f>+'Local Government_int'!H76</f>
        <v>75791.399999999994</v>
      </c>
      <c r="I76" s="187">
        <f>+'Local Government_int'!I76</f>
        <v>2.4562937516204304E-3</v>
      </c>
      <c r="J76" s="186">
        <f>+'Local Government_int'!J76</f>
        <v>55835</v>
      </c>
      <c r="K76" s="187">
        <f>+'Local Government_int'!K76</f>
        <v>1.873029184837303E-3</v>
      </c>
      <c r="L76" s="186">
        <f>+'Local Government_int'!L76</f>
        <v>440000</v>
      </c>
      <c r="M76" s="187">
        <f>+'Local Government_int'!M76</f>
        <v>1.4175257731958763E-2</v>
      </c>
      <c r="N76" s="186">
        <f>+'Local Government_int'!N76</f>
        <v>0</v>
      </c>
      <c r="O76" s="187">
        <f>+'Local Government_int'!O76</f>
        <v>0</v>
      </c>
      <c r="P76" s="284">
        <f>+'Local Government_int'!P76</f>
        <v>0</v>
      </c>
      <c r="Q76" s="285">
        <f>+'Local Government_int'!Q76</f>
        <v>0</v>
      </c>
      <c r="R76" s="284">
        <f>+'Local Government_int'!R76</f>
        <v>0</v>
      </c>
      <c r="S76" s="285">
        <f>+'Local Government_int'!S76</f>
        <v>0</v>
      </c>
      <c r="T76" s="284">
        <f>+'Local Government_int'!T76</f>
        <v>0</v>
      </c>
      <c r="U76" s="286">
        <f>+'Local Government_int'!U76</f>
        <v>0</v>
      </c>
      <c r="V76" s="284">
        <f>+'Local Government_int'!V76</f>
        <v>0</v>
      </c>
      <c r="W76" s="285">
        <f>+'Local Government_int'!W76</f>
        <v>0</v>
      </c>
      <c r="X76" s="84"/>
      <c r="Y76" s="84"/>
      <c r="Z76" s="84"/>
      <c r="AA76" s="84"/>
      <c r="AB76" s="84"/>
      <c r="AC76" s="84"/>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customHeight="1">
      <c r="A77" s="81"/>
      <c r="B77" s="81"/>
      <c r="C77" s="195" t="str">
        <f>IF(MasterSheet!$A$1=1,MasterSheet!C219,MasterSheet!B219)</f>
        <v>Prava iz oblasti penzijskog i invalidskog osiguranja</v>
      </c>
      <c r="D77" s="186">
        <f>+'Local Government_int'!D77</f>
        <v>0</v>
      </c>
      <c r="E77" s="191">
        <f>+'Local Government_int'!E77</f>
        <v>0</v>
      </c>
      <c r="F77" s="186">
        <f>+'Local Government_int'!F77</f>
        <v>0</v>
      </c>
      <c r="G77" s="191">
        <f>+'Local Government_int'!G77</f>
        <v>0</v>
      </c>
      <c r="H77" s="186">
        <f>+'Local Government_int'!H77</f>
        <v>0</v>
      </c>
      <c r="I77" s="191">
        <f>+'Local Government_int'!I77</f>
        <v>0</v>
      </c>
      <c r="J77" s="186">
        <f>+'Local Government_int'!J77</f>
        <v>0</v>
      </c>
      <c r="K77" s="191">
        <f>+'Local Government_int'!K77</f>
        <v>0</v>
      </c>
      <c r="L77" s="186">
        <f>+'Local Government_int'!L77</f>
        <v>0</v>
      </c>
      <c r="M77" s="191">
        <f>+'Local Government_int'!M77</f>
        <v>0</v>
      </c>
      <c r="N77" s="186">
        <f>+'Local Government_int'!N77</f>
        <v>0</v>
      </c>
      <c r="O77" s="191">
        <f>+'Local Government_int'!O77</f>
        <v>0</v>
      </c>
      <c r="P77" s="284">
        <f>+'Local Government_int'!P77</f>
        <v>0</v>
      </c>
      <c r="Q77" s="288">
        <f>+'Local Government_int'!Q77</f>
        <v>0</v>
      </c>
      <c r="R77" s="284">
        <f>+'Local Government_int'!R77</f>
        <v>0</v>
      </c>
      <c r="S77" s="288">
        <f>+'Local Government_int'!S77</f>
        <v>0</v>
      </c>
      <c r="T77" s="284">
        <f>+'Local Government_int'!T77</f>
        <v>0</v>
      </c>
      <c r="U77" s="289">
        <f>+'Local Government_int'!U77</f>
        <v>0</v>
      </c>
      <c r="V77" s="284">
        <f>+'Local Government_int'!V77</f>
        <v>0</v>
      </c>
      <c r="W77" s="288">
        <f>+'Local Government_int'!W77</f>
        <v>0</v>
      </c>
      <c r="X77" s="84"/>
      <c r="Y77" s="84"/>
      <c r="Z77" s="84"/>
      <c r="AA77" s="84"/>
      <c r="AB77" s="84"/>
      <c r="AC77" s="84"/>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c r="A78" s="81"/>
      <c r="B78" s="81"/>
      <c r="C78" s="195" t="str">
        <f>IF(MasterSheet!$A$1=1,MasterSheet!C220,MasterSheet!B220)</f>
        <v>Ostala prava iz oblasti zdravstvene zaštite</v>
      </c>
      <c r="D78" s="186">
        <f>+'Local Government_int'!D78</f>
        <v>0</v>
      </c>
      <c r="E78" s="191">
        <f>+'Local Government_int'!E78</f>
        <v>0</v>
      </c>
      <c r="F78" s="186">
        <f>+'Local Government_int'!F78</f>
        <v>0</v>
      </c>
      <c r="G78" s="191">
        <f>+'Local Government_int'!G78</f>
        <v>0</v>
      </c>
      <c r="H78" s="186">
        <f>+'Local Government_int'!H78</f>
        <v>0</v>
      </c>
      <c r="I78" s="191">
        <f>+'Local Government_int'!I78</f>
        <v>0</v>
      </c>
      <c r="J78" s="186">
        <f>+'Local Government_int'!J78</f>
        <v>0</v>
      </c>
      <c r="K78" s="191">
        <f>+'Local Government_int'!K78</f>
        <v>0</v>
      </c>
      <c r="L78" s="186">
        <f>+'Local Government_int'!L78</f>
        <v>0</v>
      </c>
      <c r="M78" s="191">
        <f>+'Local Government_int'!M78</f>
        <v>0</v>
      </c>
      <c r="N78" s="186">
        <f>+'Local Government_int'!N78</f>
        <v>0</v>
      </c>
      <c r="O78" s="191">
        <f>+'Local Government_int'!O78</f>
        <v>0</v>
      </c>
      <c r="P78" s="284">
        <f>+'Local Government_int'!P78</f>
        <v>0</v>
      </c>
      <c r="Q78" s="288">
        <f>+'Local Government_int'!Q78</f>
        <v>0</v>
      </c>
      <c r="R78" s="284">
        <f>+'Local Government_int'!R78</f>
        <v>0</v>
      </c>
      <c r="S78" s="288">
        <f>+'Local Government_int'!S78</f>
        <v>0</v>
      </c>
      <c r="T78" s="284">
        <f>+'Local Government_int'!T78</f>
        <v>0</v>
      </c>
      <c r="U78" s="289">
        <f>+'Local Government_int'!U78</f>
        <v>0</v>
      </c>
      <c r="V78" s="284">
        <f>+'Local Government_int'!V78</f>
        <v>0</v>
      </c>
      <c r="W78" s="288">
        <f>+'Local Government_int'!W78</f>
        <v>0</v>
      </c>
      <c r="X78" s="84"/>
      <c r="Y78" s="84"/>
      <c r="Z78" s="84"/>
      <c r="AA78" s="84"/>
      <c r="AB78" s="84"/>
      <c r="AC78" s="84"/>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customHeight="1">
      <c r="A79" s="81"/>
      <c r="B79" s="81"/>
      <c r="C79" s="195" t="str">
        <f>IF(MasterSheet!$A$1=1,MasterSheet!C221,MasterSheet!B221)</f>
        <v>Ostala prava iz oblasti zdravstvenog osiguranja</v>
      </c>
      <c r="D79" s="186">
        <f>+'Local Government_int'!D79</f>
        <v>0</v>
      </c>
      <c r="E79" s="191">
        <f>+'Local Government_int'!E79</f>
        <v>0</v>
      </c>
      <c r="F79" s="186">
        <f>+'Local Government_int'!F79</f>
        <v>0</v>
      </c>
      <c r="G79" s="191">
        <f>+'Local Government_int'!G79</f>
        <v>0</v>
      </c>
      <c r="H79" s="186">
        <f>+'Local Government_int'!H79</f>
        <v>0</v>
      </c>
      <c r="I79" s="191">
        <f>+'Local Government_int'!I79</f>
        <v>0</v>
      </c>
      <c r="J79" s="186">
        <f>+'Local Government_int'!J79</f>
        <v>0</v>
      </c>
      <c r="K79" s="191">
        <f>+'Local Government_int'!K79</f>
        <v>0</v>
      </c>
      <c r="L79" s="186">
        <f>+'Local Government_int'!L79</f>
        <v>0</v>
      </c>
      <c r="M79" s="191">
        <f>+'Local Government_int'!M79</f>
        <v>0</v>
      </c>
      <c r="N79" s="186">
        <f>+'Local Government_int'!N79</f>
        <v>0</v>
      </c>
      <c r="O79" s="191">
        <f>+'Local Government_int'!O79</f>
        <v>0</v>
      </c>
      <c r="P79" s="284">
        <f>+'Local Government_int'!P79</f>
        <v>0</v>
      </c>
      <c r="Q79" s="288">
        <f>+'Local Government_int'!Q79</f>
        <v>0</v>
      </c>
      <c r="R79" s="284">
        <f>+'Local Government_int'!R79</f>
        <v>0</v>
      </c>
      <c r="S79" s="288">
        <f>+'Local Government_int'!S79</f>
        <v>0</v>
      </c>
      <c r="T79" s="284">
        <f>+'Local Government_int'!T79</f>
        <v>0</v>
      </c>
      <c r="U79" s="289">
        <f>+'Local Government_int'!U79</f>
        <v>0</v>
      </c>
      <c r="V79" s="284">
        <f>+'Local Government_int'!V79</f>
        <v>0</v>
      </c>
      <c r="W79" s="288">
        <f>+'Local Government_int'!W79</f>
        <v>0</v>
      </c>
      <c r="X79" s="84"/>
      <c r="Y79" s="84"/>
      <c r="Z79" s="84"/>
      <c r="AA79" s="84"/>
      <c r="AB79" s="84"/>
      <c r="AC79" s="84"/>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Transferi inst. pojedinicima NVO i javnom sektoru</v>
      </c>
      <c r="D80" s="190">
        <f>+'Local Government_int'!D80</f>
        <v>9650993.2699999996</v>
      </c>
      <c r="E80" s="191">
        <f>+'Local Government_int'!E80</f>
        <v>0.44911318674670764</v>
      </c>
      <c r="F80" s="190">
        <f>+'Local Government_int'!F80</f>
        <v>25747211.559999999</v>
      </c>
      <c r="G80" s="191">
        <f>+'Local Government_int'!G80</f>
        <v>0.96053764446931544</v>
      </c>
      <c r="H80" s="190">
        <f>+'Local Government_int'!H80</f>
        <v>26119681.829999998</v>
      </c>
      <c r="I80" s="191">
        <f>+'Local Government_int'!I80</f>
        <v>0.84650252236193935</v>
      </c>
      <c r="J80" s="190">
        <f>+'Local Government_int'!J80</f>
        <v>30389270.27</v>
      </c>
      <c r="K80" s="191">
        <f>+'Local Government_int'!K80</f>
        <v>1.0194320788326066</v>
      </c>
      <c r="L80" s="190">
        <f>+'Local Government_int'!L80</f>
        <v>29330000</v>
      </c>
      <c r="M80" s="191">
        <f>+'Local Government_int'!M80</f>
        <v>0.94490979381443296</v>
      </c>
      <c r="N80" s="190">
        <f>+'Local Government_int'!N80</f>
        <v>25970721.580000002</v>
      </c>
      <c r="O80" s="191">
        <f>+'Local Government_int'!O80</f>
        <v>0.80305261533704397</v>
      </c>
      <c r="P80" s="287">
        <f>+'Local Government_int'!P80</f>
        <v>32940489.75</v>
      </c>
      <c r="Q80" s="288">
        <f>+'Local Government_int'!Q80</f>
        <v>0.9909894629963899</v>
      </c>
      <c r="R80" s="287">
        <f>+'Local Government_int'!R80</f>
        <v>29376039.572940003</v>
      </c>
      <c r="S80" s="288">
        <f>+'Local Government_int'!S80</f>
        <v>0.84099741119209848</v>
      </c>
      <c r="T80" s="287">
        <f>+'Local Government_int'!T80</f>
        <v>32417567.736264005</v>
      </c>
      <c r="U80" s="289">
        <f>+'Local Government_int'!U80</f>
        <v>0.87923969992579343</v>
      </c>
      <c r="V80" s="287">
        <f>+'Local Government_int'!V80</f>
        <v>33228006.929670602</v>
      </c>
      <c r="W80" s="288">
        <f>+'Local Government_int'!W80</f>
        <v>0.8493866802063037</v>
      </c>
      <c r="X80" s="84"/>
      <c r="Y80" s="84"/>
      <c r="Z80" s="84"/>
      <c r="AA80" s="84"/>
      <c r="AB80" s="84"/>
      <c r="AC80" s="84"/>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Transferi javnim institucijama</v>
      </c>
      <c r="D81" s="186">
        <f>+'Local Government_int'!D81</f>
        <v>4594921.79</v>
      </c>
      <c r="E81" s="187">
        <f>+'Local Government_int'!E81</f>
        <v>0.21382669226115686</v>
      </c>
      <c r="F81" s="186">
        <f>+'Local Government_int'!F81</f>
        <v>7631561.1200000001</v>
      </c>
      <c r="G81" s="187">
        <f>+'Local Government_int'!G81</f>
        <v>0.28470662637567618</v>
      </c>
      <c r="H81" s="186">
        <f>+'Local Government_int'!H81</f>
        <v>8699880.1600000001</v>
      </c>
      <c r="I81" s="187">
        <f>+'Local Government_int'!I81</f>
        <v>0.28195100337049517</v>
      </c>
      <c r="J81" s="186">
        <f>+'Local Government_int'!J81</f>
        <v>30389270.27</v>
      </c>
      <c r="K81" s="187">
        <f>+'Local Government_int'!K81</f>
        <v>1.0194320788326066</v>
      </c>
      <c r="L81" s="186">
        <f>+'Local Government_int'!L81</f>
        <v>29330000</v>
      </c>
      <c r="M81" s="187">
        <f>+'Local Government_int'!M81</f>
        <v>0.94490979381443296</v>
      </c>
      <c r="N81" s="186">
        <f>+'Local Government_int'!N81</f>
        <v>7736126.5500000017</v>
      </c>
      <c r="O81" s="187">
        <f>+'Local Government_int'!O81</f>
        <v>0.23921232374768095</v>
      </c>
      <c r="P81" s="284">
        <f>+'Local Government_int'!P81</f>
        <v>10302219.9</v>
      </c>
      <c r="Q81" s="285">
        <f>+'Local Government_int'!Q81</f>
        <v>0.30993441335740074</v>
      </c>
      <c r="R81" s="284">
        <f>+'Local Government_int'!R81</f>
        <v>10392420.603</v>
      </c>
      <c r="S81" s="285">
        <f>+'Local Government_int'!S81</f>
        <v>0.29752134563412536</v>
      </c>
      <c r="T81" s="284">
        <f>+'Local Government_int'!T81</f>
        <v>11535586.869330002</v>
      </c>
      <c r="U81" s="286">
        <f>+'Local Government_int'!U81</f>
        <v>0.31287189773067542</v>
      </c>
      <c r="V81" s="284">
        <f>+'Local Government_int'!V81</f>
        <v>11823976.541063251</v>
      </c>
      <c r="W81" s="285">
        <f>+'Local Government_int'!W81</f>
        <v>0.3022488890864839</v>
      </c>
      <c r="X81" s="84"/>
      <c r="Y81" s="84"/>
      <c r="Z81" s="84"/>
      <c r="AA81" s="84"/>
      <c r="AB81" s="84"/>
      <c r="AC81" s="84"/>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Transferi nevladinim organizacijama</v>
      </c>
      <c r="D82" s="186">
        <f>+'Local Government_int'!D82</f>
        <v>3246552.13</v>
      </c>
      <c r="E82" s="187">
        <f>+'Local Government_int'!E82</f>
        <v>0.15107972125273397</v>
      </c>
      <c r="F82" s="186">
        <f>+'Local Government_int'!F82</f>
        <v>3439884.9</v>
      </c>
      <c r="G82" s="187">
        <f>+'Local Government_int'!G82</f>
        <v>0.12832997202014551</v>
      </c>
      <c r="H82" s="186">
        <f>+'Local Government_int'!H82</f>
        <v>3630299.76</v>
      </c>
      <c r="I82" s="187">
        <f>+'Local Government_int'!I82</f>
        <v>0.11765296085040186</v>
      </c>
      <c r="J82" s="186">
        <f>+'Local Government_int'!J82</f>
        <v>0</v>
      </c>
      <c r="K82" s="187">
        <f>+'Local Government_int'!K82</f>
        <v>0</v>
      </c>
      <c r="L82" s="186">
        <f>+'Local Government_int'!L82</f>
        <v>0</v>
      </c>
      <c r="M82" s="187">
        <f>+'Local Government_int'!M82</f>
        <v>0</v>
      </c>
      <c r="N82" s="186">
        <f>+'Local Government_int'!N82</f>
        <v>1704066.0099999998</v>
      </c>
      <c r="O82" s="187">
        <f>+'Local Government_int'!O82</f>
        <v>5.2692208101422382E-2</v>
      </c>
      <c r="P82" s="284">
        <f>+'Local Government_int'!P82</f>
        <v>2007979.5599999998</v>
      </c>
      <c r="Q82" s="285">
        <f>+'Local Government_int'!Q82</f>
        <v>6.0408530685920579E-2</v>
      </c>
      <c r="R82" s="284">
        <f>+'Local Government_int'!R82</f>
        <v>1864455.2714999996</v>
      </c>
      <c r="S82" s="285">
        <f>+'Local Government_int'!S82</f>
        <v>5.337690442313197E-2</v>
      </c>
      <c r="T82" s="284">
        <f>+'Local Government_int'!T82</f>
        <v>2050900.7986499998</v>
      </c>
      <c r="U82" s="286">
        <f>+'Local Government_int'!U82</f>
        <v>5.5625191175752639E-2</v>
      </c>
      <c r="V82" s="284">
        <f>+'Local Government_int'!V82</f>
        <v>2102173.3186162496</v>
      </c>
      <c r="W82" s="285">
        <f>+'Local Government_int'!W82</f>
        <v>5.373653677444401E-2</v>
      </c>
      <c r="X82" s="84"/>
      <c r="Y82" s="84"/>
      <c r="Z82" s="84"/>
      <c r="AA82" s="84"/>
      <c r="AB82" s="84"/>
      <c r="AC82" s="84"/>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Transferi pojedincima</v>
      </c>
      <c r="D83" s="186">
        <f>+'Local Government_int'!D83</f>
        <v>1809519.35</v>
      </c>
      <c r="E83" s="187">
        <f>+'Local Government_int'!E83</f>
        <v>8.4206773232816806E-2</v>
      </c>
      <c r="F83" s="186">
        <f>+'Local Government_int'!F83</f>
        <v>2954250.77</v>
      </c>
      <c r="G83" s="187">
        <f>+'Local Government_int'!G83</f>
        <v>0.11021267562022011</v>
      </c>
      <c r="H83" s="186">
        <f>+'Local Government_int'!H83</f>
        <v>4125355.32</v>
      </c>
      <c r="I83" s="187">
        <f>+'Local Government_int'!I83</f>
        <v>0.1336970222971221</v>
      </c>
      <c r="J83" s="186">
        <f>+'Local Government_int'!J83</f>
        <v>0</v>
      </c>
      <c r="K83" s="187">
        <f>+'Local Government_int'!K83</f>
        <v>0</v>
      </c>
      <c r="L83" s="186">
        <f>+'Local Government_int'!L83</f>
        <v>0</v>
      </c>
      <c r="M83" s="187">
        <f>+'Local Government_int'!M83</f>
        <v>0</v>
      </c>
      <c r="N83" s="186">
        <f>+'Local Government_int'!N83</f>
        <v>2805869.4000000004</v>
      </c>
      <c r="O83" s="187">
        <f>+'Local Government_int'!O83</f>
        <v>8.6761576994434153E-2</v>
      </c>
      <c r="P83" s="284">
        <f>+'Local Government_int'!P83</f>
        <v>2876786.48</v>
      </c>
      <c r="Q83" s="285">
        <f>+'Local Government_int'!Q83</f>
        <v>8.6545922984356205E-2</v>
      </c>
      <c r="R83" s="284">
        <f>+'Local Government_int'!R83</f>
        <v>2892753.4559999998</v>
      </c>
      <c r="S83" s="285">
        <f>+'Local Government_int'!S83</f>
        <v>8.2815730203263674E-2</v>
      </c>
      <c r="T83" s="284">
        <f>+'Local Government_int'!T83</f>
        <v>3182028.8015999999</v>
      </c>
      <c r="U83" s="286">
        <f>+'Local Government_int'!U83</f>
        <v>8.6304008722538642E-2</v>
      </c>
      <c r="V83" s="284">
        <f>+'Local Government_int'!V83</f>
        <v>3261579.5216399995</v>
      </c>
      <c r="W83" s="285">
        <f>+'Local Government_int'!W83</f>
        <v>8.337370965337422E-2</v>
      </c>
      <c r="X83" s="84"/>
      <c r="Y83" s="84"/>
      <c r="Z83" s="84"/>
      <c r="AA83" s="84"/>
      <c r="AB83" s="84"/>
      <c r="AC83" s="84"/>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hidden="1" customHeight="1">
      <c r="A84" s="81"/>
      <c r="B84" s="81"/>
      <c r="C84" s="195" t="str">
        <f>IF(MasterSheet!$A$1=1,MasterSheet!C226,MasterSheet!B226)</f>
        <v>Transferi opštinama</v>
      </c>
      <c r="D84" s="186">
        <f>+'Local Government_int'!D84</f>
        <v>0</v>
      </c>
      <c r="E84" s="187">
        <f>+'Local Government_int'!E84</f>
        <v>0</v>
      </c>
      <c r="F84" s="186">
        <f>+'Local Government_int'!F84</f>
        <v>0</v>
      </c>
      <c r="G84" s="187">
        <f>+'Local Government_int'!G84</f>
        <v>0</v>
      </c>
      <c r="H84" s="186">
        <f>+'Local Government_int'!H84</f>
        <v>0</v>
      </c>
      <c r="I84" s="187">
        <f>+'Local Government_int'!I84</f>
        <v>0</v>
      </c>
      <c r="J84" s="186">
        <f>+'Local Government_int'!J84</f>
        <v>0</v>
      </c>
      <c r="K84" s="187">
        <f>+'Local Government_int'!K84</f>
        <v>0</v>
      </c>
      <c r="L84" s="186">
        <f>+'Local Government_int'!L84</f>
        <v>0</v>
      </c>
      <c r="M84" s="187">
        <f>+'Local Government_int'!M84</f>
        <v>0</v>
      </c>
      <c r="N84" s="186">
        <f>+'Local Government_int'!N84</f>
        <v>0</v>
      </c>
      <c r="O84" s="187">
        <f>+'Local Government_int'!O84</f>
        <v>0</v>
      </c>
      <c r="P84" s="284">
        <f>+'Local Government_int'!P84</f>
        <v>0</v>
      </c>
      <c r="Q84" s="285">
        <f>+'Local Government_int'!Q84</f>
        <v>0</v>
      </c>
      <c r="R84" s="284">
        <f>+'Local Government_int'!R84</f>
        <v>0</v>
      </c>
      <c r="S84" s="285">
        <f>+'Local Government_int'!S84</f>
        <v>0</v>
      </c>
      <c r="T84" s="284">
        <f>+'Local Government_int'!T84</f>
        <v>0</v>
      </c>
      <c r="U84" s="286">
        <f>+'Local Government_int'!U84</f>
        <v>0</v>
      </c>
      <c r="V84" s="284">
        <f>+'Local Government_int'!V84</f>
        <v>0</v>
      </c>
      <c r="W84" s="285">
        <f>+'Local Government_int'!W84</f>
        <v>0</v>
      </c>
      <c r="X84" s="84"/>
      <c r="Y84" s="84"/>
      <c r="Z84" s="84"/>
      <c r="AA84" s="84"/>
      <c r="AB84" s="84"/>
      <c r="AC84" s="84"/>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Transferi javnim preduzećima</v>
      </c>
      <c r="D85" s="186">
        <f>+'Local Government_int'!D85</f>
        <v>0</v>
      </c>
      <c r="E85" s="187">
        <f>+'Local Government_int'!E85</f>
        <v>0</v>
      </c>
      <c r="F85" s="186">
        <f>+'Local Government_int'!F85</f>
        <v>11721514.77</v>
      </c>
      <c r="G85" s="187">
        <f>+'Local Government_int'!G85</f>
        <v>0.43728837045327362</v>
      </c>
      <c r="H85" s="186">
        <f>+'Local Government_int'!H85</f>
        <v>9664146.5899999999</v>
      </c>
      <c r="I85" s="187">
        <f>+'Local Government_int'!I85</f>
        <v>0.31320153584392013</v>
      </c>
      <c r="J85" s="186">
        <f>+'Local Government_int'!J85</f>
        <v>0</v>
      </c>
      <c r="K85" s="187">
        <f>+'Local Government_int'!K85</f>
        <v>0</v>
      </c>
      <c r="L85" s="186">
        <f>+'Local Government_int'!L85</f>
        <v>0</v>
      </c>
      <c r="M85" s="187">
        <f>+'Local Government_int'!M85</f>
        <v>0</v>
      </c>
      <c r="N85" s="186">
        <f>+'Local Government_int'!N85</f>
        <v>13724659.619999999</v>
      </c>
      <c r="O85" s="187">
        <f>+'Local Government_int'!O85</f>
        <v>0.42438650649350645</v>
      </c>
      <c r="P85" s="284">
        <f>+'Local Government_int'!P85</f>
        <v>17753503.809999999</v>
      </c>
      <c r="Q85" s="285">
        <f>+'Local Government_int'!Q85</f>
        <v>0.53410059596871229</v>
      </c>
      <c r="R85" s="284">
        <f>+'Local Government_int'!R85</f>
        <v>14226410.242440004</v>
      </c>
      <c r="S85" s="285">
        <f>+'Local Government_int'!S85</f>
        <v>0.40728343093157754</v>
      </c>
      <c r="T85" s="284">
        <f>+'Local Government_int'!T85</f>
        <v>15649051.266684005</v>
      </c>
      <c r="U85" s="286">
        <f>+'Local Government_int'!U85</f>
        <v>0.42443860229682678</v>
      </c>
      <c r="V85" s="284">
        <f>+'Local Government_int'!V85</f>
        <v>16040277.548351103</v>
      </c>
      <c r="W85" s="285">
        <f>+'Local Government_int'!W85</f>
        <v>0.41002754469200164</v>
      </c>
      <c r="X85" s="84"/>
      <c r="Y85" s="84"/>
      <c r="Z85" s="84"/>
      <c r="AA85" s="84"/>
      <c r="AB85" s="84"/>
      <c r="AC85" s="84"/>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Kapitalni budzet lokalne samouprave</v>
      </c>
      <c r="D86" s="190">
        <f>+'Local Government_int'!D86</f>
        <v>56911483.659999996</v>
      </c>
      <c r="E86" s="191">
        <f>+'Local Government_int'!E86</f>
        <v>2.6484007473591138</v>
      </c>
      <c r="F86" s="190">
        <f>+'Local Government_int'!F86</f>
        <v>104802650.73</v>
      </c>
      <c r="G86" s="191">
        <f>+'Local Government_int'!G86</f>
        <v>3.9098172255176276</v>
      </c>
      <c r="H86" s="190">
        <f>+'Local Government_int'!H86</f>
        <v>162351046.97999996</v>
      </c>
      <c r="I86" s="191">
        <f>+'Local Government_int'!I86</f>
        <v>5.2615713955146468</v>
      </c>
      <c r="J86" s="190">
        <f>+'Local Government_int'!J86</f>
        <v>112335160</v>
      </c>
      <c r="K86" s="191">
        <f>+'Local Government_int'!K86</f>
        <v>3.7683716873532371</v>
      </c>
      <c r="L86" s="190">
        <f>+'Local Government_int'!L86</f>
        <v>83150000</v>
      </c>
      <c r="M86" s="191">
        <f>+'Local Government_int'!M86</f>
        <v>2.6788015463917523</v>
      </c>
      <c r="N86" s="190">
        <f>+'Local Government_int'!N86</f>
        <v>51469674.490000002</v>
      </c>
      <c r="O86" s="191">
        <f>+'Local Government_int'!O86</f>
        <v>1.5915174548546691</v>
      </c>
      <c r="P86" s="287">
        <f>+'Local Government_int'!P86</f>
        <v>48316705.07</v>
      </c>
      <c r="Q86" s="288">
        <f>+'Local Government_int'!Q86</f>
        <v>1.4535711513237064</v>
      </c>
      <c r="R86" s="287">
        <f>+'Local Government_int'!R86</f>
        <v>30000000</v>
      </c>
      <c r="S86" s="288">
        <f>+'Local Government_int'!S86</f>
        <v>0.85886057829945606</v>
      </c>
      <c r="T86" s="287">
        <f>+'Local Government_int'!T86</f>
        <v>31500000</v>
      </c>
      <c r="U86" s="289">
        <f>+'Local Government_int'!U86</f>
        <v>0.85435313262815293</v>
      </c>
      <c r="V86" s="284">
        <f>+'Local Government_int'!V86</f>
        <v>35000000</v>
      </c>
      <c r="W86" s="288">
        <f>+'Local Government_int'!W86</f>
        <v>0.89468302658486709</v>
      </c>
      <c r="X86" s="84"/>
      <c r="Y86" s="84"/>
      <c r="Z86" s="84"/>
      <c r="AA86" s="84"/>
      <c r="AB86" s="84"/>
      <c r="AC86" s="84"/>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Pozajmice i krediti</v>
      </c>
      <c r="D87" s="190">
        <f>+'Local Government_int'!D87</f>
        <v>1165260.56</v>
      </c>
      <c r="E87" s="191">
        <f>+'Local Government_int'!E87</f>
        <v>5.422590906975662E-2</v>
      </c>
      <c r="F87" s="190">
        <f>+'Local Government_int'!F87</f>
        <v>7077.33</v>
      </c>
      <c r="G87" s="191">
        <f>+'Local Government_int'!G87</f>
        <v>2.6403021824286514E-4</v>
      </c>
      <c r="H87" s="190">
        <f>+'Local Government_int'!H87</f>
        <v>971121</v>
      </c>
      <c r="I87" s="191">
        <f>+'Local Government_int'!I87</f>
        <v>3.1472679543686807E-2</v>
      </c>
      <c r="J87" s="190">
        <f>+'Local Government_int'!J87</f>
        <v>609500</v>
      </c>
      <c r="K87" s="191">
        <f>+'Local Government_int'!K87</f>
        <v>2.0446159007044617E-2</v>
      </c>
      <c r="L87" s="190">
        <f>+'Local Government_int'!L87</f>
        <v>970000</v>
      </c>
      <c r="M87" s="191">
        <f>+'Local Government_int'!M87</f>
        <v>3.125E-2</v>
      </c>
      <c r="N87" s="190">
        <f>+'Local Government_int'!N87</f>
        <v>2142181.59</v>
      </c>
      <c r="O87" s="191">
        <f>+'Local Government_int'!O87</f>
        <v>6.6239381261595537E-2</v>
      </c>
      <c r="P87" s="287">
        <f>+'Local Government_int'!P87</f>
        <v>1189239.27</v>
      </c>
      <c r="Q87" s="288">
        <f>+'Local Government_int'!Q87</f>
        <v>3.5777354693140799E-2</v>
      </c>
      <c r="R87" s="287">
        <f>+'Local Government_int'!R87</f>
        <v>2005826.3165</v>
      </c>
      <c r="S87" s="288">
        <f>+'Local Government_int'!S87</f>
        <v>5.7424171671915256E-2</v>
      </c>
      <c r="T87" s="287">
        <f>+'Local Government_int'!T87</f>
        <v>2206408.9481500001</v>
      </c>
      <c r="U87" s="289">
        <f>+'Local Government_int'!U87</f>
        <v>5.9842933228912397E-2</v>
      </c>
      <c r="V87" s="284">
        <f>+'Local Government_int'!V87</f>
        <v>2261569.17185375</v>
      </c>
      <c r="W87" s="288">
        <f>+'Local Government_int'!W87</f>
        <v>5.7811072900146983E-2</v>
      </c>
      <c r="X87" s="85"/>
      <c r="Y87" s="85"/>
      <c r="Z87" s="85"/>
      <c r="AA87" s="85"/>
      <c r="AB87" s="85"/>
      <c r="AC87" s="85"/>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ht="13.5" thickBot="1">
      <c r="A88" s="69"/>
      <c r="B88" s="69"/>
      <c r="C88" s="427" t="str">
        <f>IF(MasterSheet!$A$1=1,MasterSheet!C233,MasterSheet!B233)</f>
        <v>Rezerve</v>
      </c>
      <c r="D88" s="428">
        <f>+'Local Government_int'!D89</f>
        <v>4882891.71</v>
      </c>
      <c r="E88" s="603">
        <f>+'Local Government_int'!E89</f>
        <v>0.22722749825492111</v>
      </c>
      <c r="F88" s="428">
        <f>+'Local Government_int'!F89</f>
        <v>8103979.8300000001</v>
      </c>
      <c r="G88" s="603">
        <f>+'Local Government_int'!G89</f>
        <v>0.30233090207050922</v>
      </c>
      <c r="H88" s="428">
        <f>+'Local Government_int'!H89</f>
        <v>6750498.1299999999</v>
      </c>
      <c r="I88" s="603">
        <f>+'Local Government_int'!I89</f>
        <v>0.21877424585169822</v>
      </c>
      <c r="J88" s="428">
        <f>+'Local Government_int'!J89</f>
        <v>3613548.59</v>
      </c>
      <c r="K88" s="603">
        <f>+'Local Government_int'!K89</f>
        <v>0.12121934216705803</v>
      </c>
      <c r="L88" s="428">
        <f>+'Local Government_int'!L89</f>
        <v>3250000</v>
      </c>
      <c r="M88" s="603">
        <f>+'Local Government_int'!M89</f>
        <v>0.10470360824742268</v>
      </c>
      <c r="N88" s="428">
        <f>+'Local Government_int'!N89</f>
        <v>2296279.0099999998</v>
      </c>
      <c r="O88" s="603">
        <f>+'Local Government_int'!O89</f>
        <v>7.1004298392084095E-2</v>
      </c>
      <c r="P88" s="604">
        <f>+'Local Government_int'!P89</f>
        <v>3457991.1000000006</v>
      </c>
      <c r="Q88" s="605">
        <f>+'Local Government_int'!Q89</f>
        <v>0.10403101985559568</v>
      </c>
      <c r="R88" s="604">
        <f>+'Local Government_int'!R89</f>
        <v>3504092.6365</v>
      </c>
      <c r="S88" s="606">
        <f>+'Local Government_int'!S89</f>
        <v>0.10031756760664186</v>
      </c>
      <c r="T88" s="604">
        <f>+'Local Government_int'!T89</f>
        <v>3854501.9001500001</v>
      </c>
      <c r="U88" s="605">
        <f>+'Local Government_int'!U89</f>
        <v>0.10454304041632764</v>
      </c>
      <c r="V88" s="299">
        <f>+'Local Government_int'!V89</f>
        <v>4000000</v>
      </c>
      <c r="W88" s="606">
        <f>+'Local Government_int'!W89</f>
        <v>0.10224948875255625</v>
      </c>
      <c r="X88" s="69"/>
      <c r="Y88" s="69"/>
      <c r="Z88" s="69"/>
      <c r="AA88" s="69"/>
      <c r="AB88" s="69"/>
      <c r="AC88" s="69"/>
      <c r="AD88" s="69"/>
      <c r="AE88" s="69"/>
      <c r="AF88" s="51"/>
      <c r="AG88" s="51"/>
      <c r="AH88" s="51"/>
      <c r="AI88" s="51"/>
      <c r="AJ88" s="51"/>
      <c r="AK88" s="643"/>
      <c r="AL88" s="643"/>
      <c r="AM88" s="160"/>
      <c r="AN88" s="643"/>
      <c r="AO88" s="643"/>
      <c r="AP88" s="643"/>
      <c r="AQ88" s="643"/>
      <c r="AR88" s="643"/>
      <c r="AS88" s="643"/>
      <c r="AT88" s="643"/>
      <c r="AU88" s="643"/>
      <c r="AV88" s="643"/>
      <c r="AW88" s="643"/>
      <c r="AX88" s="643"/>
      <c r="AY88" s="643"/>
      <c r="AZ88" s="643"/>
      <c r="BA88" s="643"/>
      <c r="BB88" s="643"/>
      <c r="BC88" s="643"/>
      <c r="BD88" s="643"/>
      <c r="BE88" s="643"/>
      <c r="BF88" s="643"/>
      <c r="BG88" s="643"/>
      <c r="BH88" s="643"/>
      <c r="BI88" s="643"/>
      <c r="BJ88" s="643"/>
      <c r="BK88" s="643"/>
      <c r="BL88" s="643"/>
      <c r="BM88" s="643"/>
      <c r="BN88" s="643"/>
      <c r="BO88" s="643"/>
      <c r="BP88" s="643"/>
      <c r="BQ88" s="643"/>
      <c r="BR88" s="643"/>
      <c r="BS88" s="643"/>
      <c r="BT88" s="643"/>
      <c r="BU88" s="643"/>
      <c r="BV88" s="643"/>
      <c r="BW88" s="643"/>
      <c r="BX88" s="643"/>
      <c r="BY88" s="643"/>
      <c r="BZ88" s="643"/>
      <c r="CA88" s="643"/>
      <c r="CB88" s="643"/>
      <c r="CC88" s="643"/>
      <c r="CD88" s="643"/>
      <c r="CE88" s="643"/>
      <c r="CF88" s="643"/>
      <c r="CG88" s="643"/>
      <c r="CH88" s="643"/>
      <c r="CI88" s="643"/>
      <c r="CJ88" s="643"/>
      <c r="CK88" s="643"/>
      <c r="CL88" s="643"/>
      <c r="CM88" s="643"/>
      <c r="CN88" s="643"/>
      <c r="CO88" s="643"/>
      <c r="CP88" s="643"/>
      <c r="CQ88" s="643"/>
      <c r="CR88" s="643"/>
      <c r="CS88" s="643"/>
      <c r="CT88" s="643"/>
      <c r="CU88" s="643"/>
      <c r="CV88" s="643"/>
      <c r="CW88" s="643"/>
      <c r="CX88" s="643"/>
      <c r="CY88" s="643"/>
      <c r="CZ88" s="643"/>
      <c r="DA88" s="643"/>
      <c r="DB88" s="643"/>
      <c r="DC88" s="643"/>
      <c r="DD88" s="643"/>
      <c r="DE88" s="643"/>
      <c r="DF88" s="643"/>
      <c r="DG88" s="643"/>
      <c r="DH88" s="643"/>
      <c r="DI88" s="643"/>
      <c r="DJ88" s="643"/>
      <c r="DK88" s="643"/>
      <c r="DL88" s="643"/>
      <c r="DM88" s="643"/>
      <c r="DN88" s="643"/>
      <c r="DO88" s="643"/>
      <c r="DP88" s="643"/>
      <c r="DQ88" s="643"/>
      <c r="DR88" s="643"/>
      <c r="DS88" s="643"/>
      <c r="DT88" s="643"/>
      <c r="DU88" s="51"/>
      <c r="DV88" s="51"/>
      <c r="DW88" s="51"/>
      <c r="DX88" s="51"/>
      <c r="DY88" s="51"/>
      <c r="DZ88" s="51"/>
      <c r="EA88" s="51"/>
      <c r="EB88" s="51"/>
      <c r="EC88" s="51"/>
      <c r="ED88" s="51"/>
      <c r="EE88" s="51"/>
      <c r="EF88" s="51"/>
      <c r="EG88" s="51"/>
      <c r="EH88" s="51"/>
      <c r="EI88" s="51"/>
      <c r="EJ88" s="51"/>
    </row>
    <row r="89" spans="1:140" ht="14.25" thickTop="1" thickBot="1">
      <c r="A89" s="69"/>
      <c r="B89" s="69"/>
      <c r="C89" s="146" t="str">
        <f>IF(MasterSheet!$A$1=1,MasterSheet!C234,MasterSheet!B234)</f>
        <v>Neto povećanje obaveza</v>
      </c>
      <c r="D89" s="144"/>
      <c r="E89" s="142">
        <f t="shared" ref="E89:E103" si="10">+D89/$D$15*100</f>
        <v>0</v>
      </c>
      <c r="F89" s="144"/>
      <c r="G89" s="142">
        <f t="shared" ref="G89:G103" si="11">+F89/$F$15*100</f>
        <v>0</v>
      </c>
      <c r="H89" s="144"/>
      <c r="I89" s="142">
        <f t="shared" ref="I89:I103" si="12">+H89/$H$15*100</f>
        <v>0</v>
      </c>
      <c r="J89" s="144"/>
      <c r="K89" s="142">
        <f t="shared" ref="K89:K103" si="13">+J89/$J$15*100</f>
        <v>0</v>
      </c>
      <c r="L89" s="144">
        <v>31962969.949999999</v>
      </c>
      <c r="M89" s="142">
        <f t="shared" ref="M89:M103" si="14">+L89/$L$15*100</f>
        <v>1.029734856636598</v>
      </c>
      <c r="N89" s="141">
        <v>-4851519.62</v>
      </c>
      <c r="O89" s="145">
        <f t="shared" ref="O89:O103" si="15">+N89/$N$15*100</f>
        <v>-0.15001606740878171</v>
      </c>
      <c r="P89" s="290"/>
      <c r="Q89" s="292">
        <f t="shared" ref="Q89:Q103" si="16">+P89/$P$15*100</f>
        <v>0</v>
      </c>
      <c r="R89" s="294"/>
      <c r="S89" s="292">
        <f t="shared" ref="S89:S103" si="17">+R89/$R$15*100</f>
        <v>0</v>
      </c>
      <c r="T89" s="290"/>
      <c r="U89" s="292">
        <f t="shared" ref="U89:U103" si="18">+T89/$T$15*100</f>
        <v>0</v>
      </c>
      <c r="V89" s="290"/>
      <c r="W89" s="292">
        <f t="shared" ref="W89:W103" si="19">+V89/$V$15*100</f>
        <v>0</v>
      </c>
      <c r="X89" s="69"/>
      <c r="Y89" s="69"/>
      <c r="Z89" s="69"/>
      <c r="AA89" s="69"/>
      <c r="AB89" s="69"/>
      <c r="AC89" s="69"/>
      <c r="AD89" s="69"/>
      <c r="AE89" s="69"/>
      <c r="AF89" s="51"/>
      <c r="AG89" s="51"/>
      <c r="AH89" s="51"/>
      <c r="AI89" s="51"/>
      <c r="AJ89" s="51"/>
      <c r="AK89" s="51"/>
      <c r="AL89" s="51"/>
      <c r="AM89" s="68"/>
      <c r="AN89" s="51"/>
      <c r="AO89" s="51"/>
      <c r="AP89" s="51"/>
      <c r="AQ89" s="51"/>
      <c r="AR89" s="51"/>
      <c r="AS89" s="51"/>
      <c r="AT89" s="51"/>
      <c r="AU89" s="51"/>
      <c r="AV89" s="51"/>
      <c r="AW89" s="51"/>
      <c r="AX89" s="51"/>
      <c r="AY89" s="51"/>
      <c r="AZ89" s="51"/>
      <c r="BA89" s="51"/>
      <c r="BB89" s="51"/>
      <c r="BC89" s="51"/>
      <c r="BD89" s="51"/>
      <c r="BE89" s="51"/>
      <c r="BF89" s="51"/>
      <c r="BG89" s="51"/>
      <c r="BH89" s="51"/>
      <c r="BI89" s="51"/>
      <c r="BJ89" s="51"/>
      <c r="BK89" s="51"/>
      <c r="BL89" s="51"/>
      <c r="BM89" s="51"/>
      <c r="BN89" s="51"/>
      <c r="BO89" s="51"/>
      <c r="BP89" s="51"/>
      <c r="BQ89" s="51"/>
      <c r="BR89" s="51"/>
      <c r="BS89" s="51"/>
      <c r="BT89" s="51"/>
      <c r="BU89" s="51"/>
      <c r="BV89" s="51"/>
      <c r="BW89" s="51"/>
      <c r="BX89" s="51"/>
      <c r="BY89" s="51"/>
      <c r="BZ89" s="51"/>
      <c r="CA89" s="51"/>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c r="CZ89" s="51"/>
      <c r="DA89" s="51"/>
      <c r="DB89" s="51"/>
      <c r="DC89" s="51"/>
      <c r="DD89" s="51"/>
      <c r="DE89" s="51"/>
      <c r="DF89" s="51"/>
      <c r="DG89" s="51"/>
      <c r="DH89" s="51"/>
      <c r="DI89" s="51"/>
      <c r="DJ89" s="51"/>
      <c r="DK89" s="51"/>
      <c r="DL89" s="51"/>
      <c r="DM89" s="51"/>
      <c r="DN89" s="51"/>
      <c r="DO89" s="51"/>
      <c r="DP89" s="51"/>
      <c r="DQ89" s="51"/>
      <c r="DR89" s="51"/>
      <c r="DS89" s="51"/>
      <c r="DT89" s="51"/>
      <c r="DU89" s="51"/>
      <c r="DV89" s="51"/>
      <c r="DW89" s="51"/>
      <c r="DX89" s="51"/>
      <c r="DY89" s="51"/>
      <c r="DZ89" s="51"/>
      <c r="EA89" s="51"/>
      <c r="EB89" s="51"/>
      <c r="EC89" s="51"/>
      <c r="ED89" s="51"/>
      <c r="EE89" s="51"/>
      <c r="EF89" s="51"/>
      <c r="EG89" s="51"/>
      <c r="EH89" s="51"/>
      <c r="EI89" s="51"/>
      <c r="EJ89" s="51"/>
    </row>
    <row r="90" spans="1:140" ht="14.25" thickTop="1" thickBot="1">
      <c r="A90" s="69"/>
      <c r="B90" s="69"/>
      <c r="C90" s="180" t="str">
        <f>IF(MasterSheet!$A$1=1,MasterSheet!C235,MasterSheet!B235)</f>
        <v>Suficit/deficit</v>
      </c>
      <c r="D90" s="179">
        <f>+D20-D58+D104</f>
        <v>-5919333.7098000199</v>
      </c>
      <c r="E90" s="170">
        <f t="shared" si="10"/>
        <v>-0.27545877936618829</v>
      </c>
      <c r="F90" s="179">
        <f>+F20-F58+F104</f>
        <v>-8773875.1500000209</v>
      </c>
      <c r="G90" s="170">
        <f t="shared" si="11"/>
        <v>-0.3273223335198665</v>
      </c>
      <c r="H90" s="179">
        <f>+H20-H58+H104</f>
        <v>-27237173.702543128</v>
      </c>
      <c r="I90" s="170">
        <f t="shared" si="12"/>
        <v>-0.8827188780964198</v>
      </c>
      <c r="J90" s="179">
        <f>+J20-J58+J104</f>
        <v>-38979717.939999998</v>
      </c>
      <c r="K90" s="170">
        <f t="shared" si="13"/>
        <v>-1.3076054324052331</v>
      </c>
      <c r="L90" s="179">
        <f>+L20-L58+L104</f>
        <v>-38841165.291538469</v>
      </c>
      <c r="M90" s="170">
        <f t="shared" si="14"/>
        <v>-1.2513262014026569</v>
      </c>
      <c r="N90" s="169">
        <f>+N20-N58+N104</f>
        <v>13693447.169999976</v>
      </c>
      <c r="O90" s="171">
        <f t="shared" si="15"/>
        <v>0.42342137198515695</v>
      </c>
      <c r="P90" s="278">
        <f>+P20-P58+P104</f>
        <v>30704374.843333293</v>
      </c>
      <c r="Q90" s="280">
        <f t="shared" si="16"/>
        <v>0.92371765473325196</v>
      </c>
      <c r="R90" s="278">
        <f>+R20-R58+R104</f>
        <v>13646927.081038505</v>
      </c>
      <c r="S90" s="280">
        <f t="shared" si="17"/>
        <v>0.3906935894943746</v>
      </c>
      <c r="T90" s="278">
        <f>+T20-T58+T104</f>
        <v>10130559.725722983</v>
      </c>
      <c r="U90" s="280">
        <f t="shared" si="18"/>
        <v>0.27476429958565185</v>
      </c>
      <c r="V90" s="278">
        <f>+V20-V58+V104</f>
        <v>9040362.6779996157</v>
      </c>
      <c r="W90" s="280">
        <f t="shared" si="19"/>
        <v>0.23109311549078773</v>
      </c>
      <c r="X90" s="69"/>
      <c r="Y90" s="69"/>
      <c r="Z90" s="69"/>
      <c r="AA90" s="69"/>
      <c r="AB90" s="69"/>
      <c r="AC90" s="69"/>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80" t="str">
        <f>IF(MasterSheet!$A$1=1,MasterSheet!C236,MasterSheet!B236)</f>
        <v>Primarni deficit</v>
      </c>
      <c r="D91" s="181">
        <f>+D90+D70</f>
        <v>-5463664.2698000195</v>
      </c>
      <c r="E91" s="170">
        <f t="shared" si="10"/>
        <v>-0.25425400296896178</v>
      </c>
      <c r="F91" s="181">
        <f>+F90+F70</f>
        <v>-7937701.4600000214</v>
      </c>
      <c r="G91" s="170">
        <f t="shared" si="11"/>
        <v>-0.2961276426039926</v>
      </c>
      <c r="H91" s="181">
        <f>+H90+H70</f>
        <v>-25963475.482543129</v>
      </c>
      <c r="I91" s="170">
        <f t="shared" si="12"/>
        <v>-0.8414400921228653</v>
      </c>
      <c r="J91" s="181">
        <f>+J90+J70</f>
        <v>-37969008.539999999</v>
      </c>
      <c r="K91" s="170">
        <f t="shared" si="13"/>
        <v>-1.2737003871184167</v>
      </c>
      <c r="L91" s="181">
        <f>+L90+L70</f>
        <v>-37691165.291538469</v>
      </c>
      <c r="M91" s="170">
        <f t="shared" si="14"/>
        <v>-1.2142772323304918</v>
      </c>
      <c r="N91" s="177">
        <f>+N90+N70</f>
        <v>16204362.849999975</v>
      </c>
      <c r="O91" s="171">
        <f t="shared" si="15"/>
        <v>0.50106254947433448</v>
      </c>
      <c r="P91" s="293">
        <f>+P90+P70</f>
        <v>33564837.043333292</v>
      </c>
      <c r="Q91" s="280">
        <f t="shared" si="16"/>
        <v>1.0097724742278369</v>
      </c>
      <c r="R91" s="293">
        <f>+R90+R70</f>
        <v>17566882.526038505</v>
      </c>
      <c r="S91" s="280">
        <f t="shared" si="17"/>
        <v>0.50291676284106801</v>
      </c>
      <c r="T91" s="278">
        <f>+T90+T70</f>
        <v>14481710.269672984</v>
      </c>
      <c r="U91" s="280">
        <f t="shared" si="18"/>
        <v>0.39277760427645741</v>
      </c>
      <c r="V91" s="278">
        <f>+V90+V70</f>
        <v>14696858.385134617</v>
      </c>
      <c r="W91" s="279">
        <f t="shared" si="19"/>
        <v>0.37568656403718342</v>
      </c>
      <c r="X91" s="69"/>
      <c r="Y91" s="69"/>
      <c r="Z91" s="69"/>
      <c r="AA91" s="69"/>
      <c r="AB91" s="69"/>
      <c r="AC91" s="69"/>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IF(MasterSheet!$A$1=1,MasterSheet!C237,MasterSheet!B237)</f>
        <v>Otplata duga</v>
      </c>
      <c r="D92" s="179">
        <f>SUM(D93:D96)</f>
        <v>17229438.09</v>
      </c>
      <c r="E92" s="170">
        <f t="shared" si="10"/>
        <v>0.80177942621806508</v>
      </c>
      <c r="F92" s="179">
        <f>SUM(F93:F96)</f>
        <v>21508720.48</v>
      </c>
      <c r="G92" s="170">
        <f t="shared" si="11"/>
        <v>0.80241449281850397</v>
      </c>
      <c r="H92" s="179">
        <f>SUM(H93:H96)</f>
        <v>22702726.235089999</v>
      </c>
      <c r="I92" s="170">
        <f t="shared" si="12"/>
        <v>0.7357637488686154</v>
      </c>
      <c r="J92" s="179">
        <f>SUM(J93:J96)</f>
        <v>36561416.140000001</v>
      </c>
      <c r="K92" s="170">
        <f t="shared" si="13"/>
        <v>1.2264815880576989</v>
      </c>
      <c r="L92" s="179">
        <f>SUM(L93:L96)</f>
        <v>10837030.049999997</v>
      </c>
      <c r="M92" s="170">
        <f t="shared" si="14"/>
        <v>0.34913112274484526</v>
      </c>
      <c r="N92" s="169">
        <f>SUM(N93:N96)</f>
        <v>49899652.32</v>
      </c>
      <c r="O92" s="171">
        <f t="shared" si="15"/>
        <v>1.5429700779220779</v>
      </c>
      <c r="P92" s="278">
        <f>SUM(P93:P96)</f>
        <v>54950812.849999994</v>
      </c>
      <c r="Q92" s="280">
        <f t="shared" si="16"/>
        <v>1.6531532145006016</v>
      </c>
      <c r="R92" s="278">
        <f>SUM(R93:R96)</f>
        <v>42000000</v>
      </c>
      <c r="S92" s="280">
        <f t="shared" si="17"/>
        <v>1.2024048096192386</v>
      </c>
      <c r="T92" s="278">
        <f>SUM(T93:T96)</f>
        <v>38000000</v>
      </c>
      <c r="U92" s="280">
        <f t="shared" si="18"/>
        <v>1.0306482234879306</v>
      </c>
      <c r="V92" s="278">
        <f>SUM(V93:V96)</f>
        <v>35000000</v>
      </c>
      <c r="W92" s="279">
        <f t="shared" si="19"/>
        <v>0.89468302658486709</v>
      </c>
      <c r="X92" s="69"/>
      <c r="Y92" s="69"/>
      <c r="Z92" s="69"/>
      <c r="AA92" s="69"/>
      <c r="AB92" s="69"/>
      <c r="AC92" s="69"/>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3.5" thickTop="1">
      <c r="A93" s="69"/>
      <c r="B93" s="69"/>
      <c r="C93" s="197" t="str">
        <f>IF(MasterSheet!$A$1=1,MasterSheet!C238,MasterSheet!B238)</f>
        <v>Otplata glavnice rezidentima</v>
      </c>
      <c r="D93" s="198">
        <f>+'Local Government_int'!D95</f>
        <v>11024495.749999998</v>
      </c>
      <c r="E93" s="199">
        <f>+'Local Government_int'!E95</f>
        <v>0.51302972451021445</v>
      </c>
      <c r="F93" s="198">
        <f>+'Local Government_int'!F95</f>
        <v>6481912.0199999996</v>
      </c>
      <c r="G93" s="199">
        <f>+'Local Government_int'!G95</f>
        <v>0.24181727364297706</v>
      </c>
      <c r="H93" s="198">
        <f>+'Local Government_int'!H95</f>
        <v>4464123.0729599996</v>
      </c>
      <c r="I93" s="199">
        <f>+'Local Government_int'!I95</f>
        <v>0.14467601351309306</v>
      </c>
      <c r="J93" s="198">
        <f>+'Local Government_int'!J95</f>
        <v>7754843.96</v>
      </c>
      <c r="K93" s="199">
        <f>+'Local Government_int'!K95</f>
        <v>0.26014236699094262</v>
      </c>
      <c r="L93" s="198">
        <f>+'Local Government_int'!L95</f>
        <v>5330000</v>
      </c>
      <c r="M93" s="199">
        <f>+'Local Government_int'!M95</f>
        <v>0.1717139175257732</v>
      </c>
      <c r="N93" s="200">
        <f>+'Local Government_int'!N95</f>
        <v>7608617.8899999997</v>
      </c>
      <c r="O93" s="201">
        <f>+'Local Government_int'!O95</f>
        <v>0.23526956988249845</v>
      </c>
      <c r="P93" s="295">
        <f>+'Local Government_int'!P95</f>
        <v>5489000</v>
      </c>
      <c r="Q93" s="296">
        <f>+'Local Government_int'!Q95</f>
        <v>0.1651323706377858</v>
      </c>
      <c r="R93" s="295">
        <f>+'Local Government_int'!R95</f>
        <v>4000000</v>
      </c>
      <c r="S93" s="296">
        <f>+'Local Government_int'!S95</f>
        <v>0.11451474377326079</v>
      </c>
      <c r="T93" s="295">
        <f>+'Local Government_int'!T95</f>
        <v>4000000</v>
      </c>
      <c r="U93" s="297">
        <f>+'Local Government_int'!U95</f>
        <v>0.10848928668294007</v>
      </c>
      <c r="V93" s="295">
        <f>+'Local Government_int'!V95</f>
        <v>5000000</v>
      </c>
      <c r="W93" s="608">
        <f>+'Local Government_int'!W95</f>
        <v>0.1278118609406953</v>
      </c>
      <c r="X93" s="69"/>
      <c r="Y93" s="69"/>
      <c r="Z93" s="69"/>
      <c r="AA93" s="69"/>
      <c r="AB93" s="69"/>
      <c r="AC93" s="69"/>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c r="A94" s="69"/>
      <c r="B94" s="69"/>
      <c r="C94" s="195" t="str">
        <f>IF(MasterSheet!$A$1=1,MasterSheet!C239,MasterSheet!B239)</f>
        <v>Otplata glavnice nerezidentima</v>
      </c>
      <c r="D94" s="203">
        <f>+'Local Government_int'!D96</f>
        <v>0</v>
      </c>
      <c r="E94" s="204">
        <f>+'Local Government_int'!E96</f>
        <v>0</v>
      </c>
      <c r="F94" s="203">
        <f>+'Local Government_int'!F96</f>
        <v>89385.47</v>
      </c>
      <c r="G94" s="204">
        <f>+'Local Government_int'!G96</f>
        <v>3.3346565939190451E-3</v>
      </c>
      <c r="H94" s="192">
        <f>+'Local Government_int'!H96</f>
        <v>3151725.3795199995</v>
      </c>
      <c r="I94" s="204">
        <f>+'Local Government_int'!I96</f>
        <v>0.10214303148561056</v>
      </c>
      <c r="J94" s="203">
        <f>+'Local Government_int'!J96</f>
        <v>0</v>
      </c>
      <c r="K94" s="204">
        <f>+'Local Government_int'!K96</f>
        <v>0</v>
      </c>
      <c r="L94" s="203">
        <f>+'Local Government_int'!L96</f>
        <v>0</v>
      </c>
      <c r="M94" s="204">
        <f>+'Local Government_int'!M96</f>
        <v>0</v>
      </c>
      <c r="N94" s="186">
        <f>+'Local Government_int'!N96</f>
        <v>806645.45</v>
      </c>
      <c r="O94" s="205">
        <f>+'Local Government_int'!O96</f>
        <v>2.494265460729746E-2</v>
      </c>
      <c r="P94" s="284">
        <f>+'Local Government_int'!P96</f>
        <v>5000000</v>
      </c>
      <c r="Q94" s="298">
        <f>+'Local Government_int'!Q96</f>
        <v>0.15042117930204574</v>
      </c>
      <c r="R94" s="284">
        <f>+'Local Government_int'!R96</f>
        <v>4000000</v>
      </c>
      <c r="S94" s="298">
        <f>+'Local Government_int'!S96</f>
        <v>0.11451474377326079</v>
      </c>
      <c r="T94" s="284">
        <f>+'Local Government_int'!T96</f>
        <v>4000000</v>
      </c>
      <c r="U94" s="286">
        <f>+'Local Government_int'!U96</f>
        <v>0.10848928668294007</v>
      </c>
      <c r="V94" s="284">
        <f>+'Local Government_int'!V96</f>
        <v>5000000</v>
      </c>
      <c r="W94" s="285">
        <f>+'Local Government_int'!W96</f>
        <v>0.1278118609406953</v>
      </c>
      <c r="X94" s="69"/>
      <c r="Y94" s="69"/>
      <c r="Z94" s="69"/>
      <c r="AA94" s="69"/>
      <c r="AB94" s="69"/>
      <c r="AC94" s="69"/>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c r="A95" s="69"/>
      <c r="B95" s="69"/>
      <c r="C95" s="195" t="str">
        <f>IF(MasterSheet!$A$1=1,MasterSheet!C240,MasterSheet!B240)</f>
        <v>Otplata  obaveza iz prethodnog perioda</v>
      </c>
      <c r="D95" s="203">
        <f>+'Local Government_int'!D97</f>
        <v>6204942.3400000008</v>
      </c>
      <c r="E95" s="204">
        <f>+'Local Government_int'!E97</f>
        <v>0.28874970170785053</v>
      </c>
      <c r="F95" s="203">
        <f>+'Local Government_int'!F97</f>
        <v>14937422.99</v>
      </c>
      <c r="G95" s="204">
        <f>+'Local Government_int'!G97</f>
        <v>0.55726256258160789</v>
      </c>
      <c r="H95" s="203">
        <f>+'Local Government_int'!H97</f>
        <v>15086877.782609999</v>
      </c>
      <c r="I95" s="204">
        <f>+'Local Government_int'!I97</f>
        <v>0.48894470386991185</v>
      </c>
      <c r="J95" s="203">
        <f>+'Local Government_int'!J97</f>
        <v>28806572.18</v>
      </c>
      <c r="K95" s="204">
        <f>+'Local Government_int'!K97</f>
        <v>0.96633922106675618</v>
      </c>
      <c r="L95" s="203">
        <f>+'Local Government_int'!L97</f>
        <v>5507030.049999997</v>
      </c>
      <c r="M95" s="204">
        <f>+'Local Government_int'!M97</f>
        <v>0.17741720521907209</v>
      </c>
      <c r="N95" s="186">
        <f>+'Local Government_int'!N97</f>
        <v>41286910.969999999</v>
      </c>
      <c r="O95" s="205">
        <f>+'Local Government_int'!O97</f>
        <v>1.2766515451453309</v>
      </c>
      <c r="P95" s="284">
        <f>+'Local Government_int'!P97</f>
        <v>44461812.849999994</v>
      </c>
      <c r="Q95" s="298">
        <f>+'Local Government_int'!Q97</f>
        <v>1.33759966456077</v>
      </c>
      <c r="R95" s="284">
        <f>+'Local Government_int'!R97</f>
        <v>34000000</v>
      </c>
      <c r="S95" s="298">
        <f>+'Local Government_int'!S97</f>
        <v>0.97337532207271682</v>
      </c>
      <c r="T95" s="284">
        <f>+'Local Government_int'!T97</f>
        <v>30000000</v>
      </c>
      <c r="U95" s="286">
        <f>+'Local Government_int'!U97</f>
        <v>0.8136696501220505</v>
      </c>
      <c r="V95" s="284">
        <f>+'Local Government_int'!V97</f>
        <v>25000000</v>
      </c>
      <c r="W95" s="285">
        <f>+'Local Government_int'!W97</f>
        <v>0.63905930470347649</v>
      </c>
      <c r="X95" s="69"/>
      <c r="Y95" s="69"/>
      <c r="Z95" s="69"/>
      <c r="AA95" s="69"/>
      <c r="AB95" s="69"/>
      <c r="AC95" s="69"/>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ht="13.5" thickBot="1">
      <c r="A96" s="69"/>
      <c r="B96" s="69"/>
      <c r="C96" s="207" t="str">
        <f>IF(MasterSheet!$A$1=1,MasterSheet!C241,MasterSheet!B241)</f>
        <v>Otplata garancija</v>
      </c>
      <c r="D96" s="403">
        <f>+'Local Government_int'!D90</f>
        <v>0</v>
      </c>
      <c r="E96" s="404">
        <f>+'Local Government_int'!E90</f>
        <v>0</v>
      </c>
      <c r="F96" s="403">
        <f>+'Local Government_int'!F90</f>
        <v>0</v>
      </c>
      <c r="G96" s="404">
        <f>+'Local Government_int'!G90</f>
        <v>0</v>
      </c>
      <c r="H96" s="403">
        <f>+'Local Government_int'!H90</f>
        <v>0</v>
      </c>
      <c r="I96" s="404">
        <f>+'Local Government_int'!I90</f>
        <v>0</v>
      </c>
      <c r="J96" s="403">
        <f>+'Local Government_int'!J90</f>
        <v>0</v>
      </c>
      <c r="K96" s="404">
        <f>+'Local Government_int'!K90</f>
        <v>0</v>
      </c>
      <c r="L96" s="403">
        <f>+'Local Government_int'!L90</f>
        <v>0</v>
      </c>
      <c r="M96" s="404">
        <f>+'Local Government_int'!M90</f>
        <v>0</v>
      </c>
      <c r="N96" s="405">
        <f>+'Local Government_int'!N90</f>
        <v>197478.01</v>
      </c>
      <c r="O96" s="406">
        <f>+'Local Government_int'!O90</f>
        <v>6.1063082869511447E-3</v>
      </c>
      <c r="P96" s="407">
        <f>+'Local Government_int'!P90</f>
        <v>0</v>
      </c>
      <c r="Q96" s="408">
        <f>+'Local Government_int'!Q90</f>
        <v>0</v>
      </c>
      <c r="R96" s="407">
        <f>+'Local Government_int'!R90</f>
        <v>0</v>
      </c>
      <c r="S96" s="408">
        <f>+'Local Government_int'!S90</f>
        <v>0</v>
      </c>
      <c r="T96" s="407">
        <f>+'Local Government_int'!T90</f>
        <v>0</v>
      </c>
      <c r="U96" s="408">
        <f>+'Local Government_int'!U90</f>
        <v>0</v>
      </c>
      <c r="V96" s="407">
        <f>+'Local Government_int'!V90</f>
        <v>0</v>
      </c>
      <c r="W96" s="607">
        <f>+'Local Government_int'!W90</f>
        <v>0</v>
      </c>
      <c r="X96" s="382"/>
      <c r="Y96" s="69"/>
      <c r="Z96" s="69"/>
      <c r="AA96" s="69"/>
      <c r="AB96" s="69"/>
      <c r="AC96" s="69"/>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4.25" thickTop="1" thickBot="1">
      <c r="A97" s="69"/>
      <c r="B97" s="69"/>
      <c r="C97" s="180" t="str">
        <f>IF(MasterSheet!$A$1=1,MasterSheet!C245,MasterSheet!B242)</f>
        <v>Nedostajuća sredstva</v>
      </c>
      <c r="D97" s="179">
        <f>+D90-D92</f>
        <v>-23148771.79980002</v>
      </c>
      <c r="E97" s="170">
        <f t="shared" si="10"/>
        <v>-1.0772382055842533</v>
      </c>
      <c r="F97" s="179">
        <f>+F90-F92</f>
        <v>-30282595.630000021</v>
      </c>
      <c r="G97" s="170">
        <f t="shared" si="11"/>
        <v>-1.1297368263383705</v>
      </c>
      <c r="H97" s="179">
        <f>+H90-H92</f>
        <v>-49939899.937633127</v>
      </c>
      <c r="I97" s="170">
        <f t="shared" si="12"/>
        <v>-1.6184826269650354</v>
      </c>
      <c r="J97" s="179">
        <f>+J90-J92</f>
        <v>-75541134.079999998</v>
      </c>
      <c r="K97" s="170">
        <f t="shared" si="13"/>
        <v>-2.5340870204629318</v>
      </c>
      <c r="L97" s="179">
        <f>+L90-L92</f>
        <v>-49678195.341538467</v>
      </c>
      <c r="M97" s="170">
        <f t="shared" si="14"/>
        <v>-1.6004573241475022</v>
      </c>
      <c r="N97" s="169">
        <f>+N90-N92</f>
        <v>-36206205.150000021</v>
      </c>
      <c r="O97" s="171">
        <f t="shared" si="15"/>
        <v>-1.1195487059369209</v>
      </c>
      <c r="P97" s="278">
        <f>+P90-P92</f>
        <v>-24246438.006666701</v>
      </c>
      <c r="Q97" s="280">
        <f t="shared" si="16"/>
        <v>-0.72943555976734964</v>
      </c>
      <c r="R97" s="278">
        <f>+R90-R92</f>
        <v>-28353072.918961495</v>
      </c>
      <c r="S97" s="280">
        <f t="shared" si="17"/>
        <v>-0.81171122012486385</v>
      </c>
      <c r="T97" s="278">
        <f>+T90-T92</f>
        <v>-27869440.274277017</v>
      </c>
      <c r="U97" s="280">
        <f t="shared" si="18"/>
        <v>-0.75588392390227876</v>
      </c>
      <c r="V97" s="278">
        <f>+V90-V92</f>
        <v>-25959637.322000384</v>
      </c>
      <c r="W97" s="279">
        <f t="shared" si="19"/>
        <v>-0.66358991109407939</v>
      </c>
      <c r="X97" s="69"/>
      <c r="Y97" s="69"/>
      <c r="Z97" s="69"/>
      <c r="AA97" s="69"/>
      <c r="AB97" s="69"/>
      <c r="AC97" s="69"/>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IF(MasterSheet!$A$1=1,MasterSheet!C246,MasterSheet!B243)</f>
        <v>Finansiranje</v>
      </c>
      <c r="D98" s="181">
        <f>SUM(D99:D103)</f>
        <v>23148771.799800016</v>
      </c>
      <c r="E98" s="170">
        <f t="shared" si="10"/>
        <v>1.0772382055842531</v>
      </c>
      <c r="F98" s="181">
        <f>SUM(F99:F103)</f>
        <v>30282595.630000018</v>
      </c>
      <c r="G98" s="170">
        <f t="shared" si="11"/>
        <v>1.1297368263383705</v>
      </c>
      <c r="H98" s="181">
        <f>SUM(H99:H103)</f>
        <v>49939899.937633127</v>
      </c>
      <c r="I98" s="170">
        <f t="shared" si="12"/>
        <v>1.6184826269650354</v>
      </c>
      <c r="J98" s="181">
        <f>SUM(J99:J103)</f>
        <v>75541134.079999983</v>
      </c>
      <c r="K98" s="170">
        <f t="shared" si="13"/>
        <v>2.5340870204629313</v>
      </c>
      <c r="L98" s="181">
        <f>SUM(L99:L103)</f>
        <v>49678195.341538467</v>
      </c>
      <c r="M98" s="170">
        <f t="shared" si="14"/>
        <v>1.6004573241475022</v>
      </c>
      <c r="N98" s="177">
        <f>SUM(N99:N103)</f>
        <v>36206205.150000013</v>
      </c>
      <c r="O98" s="171">
        <f t="shared" si="15"/>
        <v>1.1195487059369207</v>
      </c>
      <c r="P98" s="293">
        <f>SUM(P99:P103)</f>
        <v>24246438.006666701</v>
      </c>
      <c r="Q98" s="280">
        <f t="shared" si="16"/>
        <v>0.72943555976734964</v>
      </c>
      <c r="R98" s="293">
        <f>SUM(R99:R103)</f>
        <v>28353072.918961495</v>
      </c>
      <c r="S98" s="280">
        <f t="shared" si="17"/>
        <v>0.81171122012486385</v>
      </c>
      <c r="T98" s="278">
        <f>SUM(T99:T103)</f>
        <v>27869440.274277017</v>
      </c>
      <c r="U98" s="280">
        <f t="shared" si="18"/>
        <v>0.75588392390227876</v>
      </c>
      <c r="V98" s="278">
        <f>SUM(V99:V103)</f>
        <v>25959637.322000384</v>
      </c>
      <c r="W98" s="280">
        <f t="shared" si="19"/>
        <v>0.66358991109407939</v>
      </c>
      <c r="X98" s="69"/>
      <c r="Y98" s="69"/>
      <c r="Z98" s="69"/>
      <c r="AA98" s="69"/>
      <c r="AB98" s="69"/>
      <c r="AC98" s="69"/>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3.5" thickTop="1">
      <c r="A99" s="69"/>
      <c r="B99" s="69"/>
      <c r="C99" s="197" t="str">
        <f>IF(MasterSheet!$A$1=1,MasterSheet!C240,MasterSheet!B244)</f>
        <v>Pozajmice i krediti iz domaćih izvora</v>
      </c>
      <c r="D99" s="198">
        <f>+'Local Government_int'!D100</f>
        <v>5893589.3600000003</v>
      </c>
      <c r="E99" s="206">
        <f>+'Local Government_int'!E100</f>
        <v>0.27426075480478385</v>
      </c>
      <c r="F99" s="198">
        <f>+'Local Government_int'!F100</f>
        <v>9181160.0299999993</v>
      </c>
      <c r="G99" s="206">
        <f>+'Local Government_int'!G100</f>
        <v>0.34251669576571531</v>
      </c>
      <c r="H99" s="198">
        <f>+'Local Government_int'!H100</f>
        <v>7250658</v>
      </c>
      <c r="I99" s="206">
        <f>+'Local Government_int'!I100</f>
        <v>0.23498373087892144</v>
      </c>
      <c r="J99" s="198">
        <f>+'Local Government_int'!J100</f>
        <v>17528712.059999999</v>
      </c>
      <c r="K99" s="206">
        <f>+'Local Government_int'!K100</f>
        <v>0.58801449379402881</v>
      </c>
      <c r="L99" s="198">
        <f>+'Local Government_int'!L100</f>
        <v>22050000</v>
      </c>
      <c r="M99" s="206">
        <f>+'Local Government_int'!M100</f>
        <v>0.71037371134020622</v>
      </c>
      <c r="N99" s="200">
        <f>+'Local Government_int'!N100</f>
        <v>19346883.030000001</v>
      </c>
      <c r="O99" s="202">
        <f>+'Local Government_int'!O100</f>
        <v>0.59823385992578859</v>
      </c>
      <c r="P99" s="295">
        <f>+'Local Government_int'!P100</f>
        <v>7816189.2200000007</v>
      </c>
      <c r="Q99" s="297">
        <f>+'Local Government_int'!Q100</f>
        <v>0.23514408002406742</v>
      </c>
      <c r="R99" s="295">
        <f>+'Local Government_int'!R100</f>
        <v>8000000</v>
      </c>
      <c r="S99" s="297">
        <f>+'Local Government_int'!S100</f>
        <v>0.22902948754652158</v>
      </c>
      <c r="T99" s="295">
        <f>+'Local Government_int'!T100</f>
        <v>6000000</v>
      </c>
      <c r="U99" s="297">
        <f>+'Local Government_int'!U100</f>
        <v>0.16273393002441008</v>
      </c>
      <c r="V99" s="295">
        <f>+'Local Government_int'!V100</f>
        <v>6000000</v>
      </c>
      <c r="W99" s="297">
        <f>+'Local Government_int'!W100</f>
        <v>0.15337423312883436</v>
      </c>
      <c r="X99" s="69"/>
      <c r="Y99" s="69"/>
      <c r="Z99" s="69"/>
      <c r="AA99" s="69"/>
      <c r="AB99" s="69"/>
      <c r="AC99" s="69"/>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c r="A100" s="69"/>
      <c r="B100" s="69"/>
      <c r="C100" s="195" t="str">
        <f>IF(MasterSheet!$A$1=1,MasterSheet!C241,MasterSheet!B245)</f>
        <v>Pozajmice i krediti iz inostranih izvora</v>
      </c>
      <c r="D100" s="203">
        <f>+'Local Government_int'!D101</f>
        <v>0</v>
      </c>
      <c r="E100" s="187">
        <f>+'Local Government_int'!E101</f>
        <v>0</v>
      </c>
      <c r="F100" s="203">
        <f>+'Local Government_int'!F101</f>
        <v>1526550</v>
      </c>
      <c r="G100" s="187">
        <f>+'Local Government_int'!G101</f>
        <v>5.6950195858981534E-2</v>
      </c>
      <c r="H100" s="192">
        <f>+'Local Government_int'!H101</f>
        <v>10068787</v>
      </c>
      <c r="I100" s="187">
        <f>+'Local Government_int'!I101</f>
        <v>0.32631536816178375</v>
      </c>
      <c r="J100" s="203">
        <f>+'Local Government_int'!J101</f>
        <v>0</v>
      </c>
      <c r="K100" s="187">
        <f>+'Local Government_int'!K101</f>
        <v>0</v>
      </c>
      <c r="L100" s="203">
        <f>+'Local Government_int'!L101</f>
        <v>0</v>
      </c>
      <c r="M100" s="187">
        <f>+'Local Government_int'!M101</f>
        <v>0</v>
      </c>
      <c r="N100" s="186">
        <f>+'Local Government_int'!N101</f>
        <v>2067504.4</v>
      </c>
      <c r="O100" s="188">
        <f>+'Local Government_int'!O101</f>
        <v>6.3930253555967848E-2</v>
      </c>
      <c r="P100" s="284">
        <f>+'Local Government_int'!P101</f>
        <v>0</v>
      </c>
      <c r="Q100" s="286">
        <f>+'Local Government_int'!Q101</f>
        <v>0</v>
      </c>
      <c r="R100" s="284">
        <f>+'Local Government_int'!R101</f>
        <v>0</v>
      </c>
      <c r="S100" s="286">
        <f>+'Local Government_int'!S101</f>
        <v>0</v>
      </c>
      <c r="T100" s="284">
        <f>+'Local Government_int'!T101</f>
        <v>0</v>
      </c>
      <c r="U100" s="286">
        <f>+'Local Government_int'!U101</f>
        <v>0</v>
      </c>
      <c r="V100" s="284">
        <f>+'Local Government_int'!V101</f>
        <v>0</v>
      </c>
      <c r="W100" s="286">
        <f>+'Local Government_int'!W101</f>
        <v>0</v>
      </c>
      <c r="X100" s="69"/>
      <c r="Y100" s="69"/>
      <c r="Z100" s="69"/>
      <c r="AA100" s="69"/>
      <c r="AB100" s="69"/>
      <c r="AC100" s="69"/>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195" t="str">
        <f>IF(MasterSheet!$A$1=1,MasterSheet!C246,MasterSheet!B246)</f>
        <v>Prihodi od privatizacije i prodaje imovine</v>
      </c>
      <c r="D101" s="203">
        <f>+'Local Government_int'!D102</f>
        <v>38880231.440000005</v>
      </c>
      <c r="E101" s="187">
        <f>+'Local Government_int'!E102</f>
        <v>1.8093085504211459</v>
      </c>
      <c r="F101" s="203">
        <f>+'Local Government_int'!F102</f>
        <v>78586838.060000002</v>
      </c>
      <c r="G101" s="187">
        <f>+'Local Government_int'!G102</f>
        <v>2.9317977265435555</v>
      </c>
      <c r="H101" s="203">
        <f>+'Local Government_int'!H102</f>
        <v>13738634</v>
      </c>
      <c r="I101" s="187">
        <f>+'Local Government_int'!I102</f>
        <v>0.44524999999999998</v>
      </c>
      <c r="J101" s="203">
        <f>+'Local Government_int'!J102</f>
        <v>22730850.149999999</v>
      </c>
      <c r="K101" s="187">
        <f>+'Local Government_int'!K102</f>
        <v>0.76252432572962092</v>
      </c>
      <c r="L101" s="203">
        <f>+'Local Government_int'!L102</f>
        <v>22290000</v>
      </c>
      <c r="M101" s="187">
        <f>+'Local Government_int'!M102</f>
        <v>0.71810567010309279</v>
      </c>
      <c r="N101" s="186">
        <f>+'Local Government_int'!N102</f>
        <v>11633716.219999999</v>
      </c>
      <c r="O101" s="188">
        <f>+'Local Government_int'!O102</f>
        <v>0.35973148484848483</v>
      </c>
      <c r="P101" s="284">
        <f>+'Local Government_int'!P102</f>
        <v>10530729.020000001</v>
      </c>
      <c r="Q101" s="286">
        <f>+'Local Government_int'!Q102</f>
        <v>0.31680893561973533</v>
      </c>
      <c r="R101" s="284">
        <f>+'Local Government_int'!R102</f>
        <v>11000000</v>
      </c>
      <c r="S101" s="286">
        <f>+'Local Government_int'!S102</f>
        <v>0.31491554537646727</v>
      </c>
      <c r="T101" s="284">
        <f>+'Local Government_int'!T102</f>
        <v>12000000</v>
      </c>
      <c r="U101" s="286">
        <f>+'Local Government_int'!U102</f>
        <v>0.32546786004882017</v>
      </c>
      <c r="V101" s="284">
        <f>+'Local Government_int'!V102</f>
        <v>9000000</v>
      </c>
      <c r="W101" s="286">
        <f>+'Local Government_int'!W102</f>
        <v>0.23006134969325154</v>
      </c>
      <c r="X101" s="69"/>
      <c r="Y101" s="69"/>
      <c r="Z101" s="69"/>
      <c r="AA101" s="69"/>
      <c r="AB101" s="69"/>
      <c r="AC101" s="69"/>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IF(MasterSheet!$A$1=1,MasterSheet!C247,MasterSheet!B247)</f>
        <v>Donacije</v>
      </c>
      <c r="D102" s="203">
        <f>+'Local Government_int'!D103</f>
        <v>1053772.6200000001</v>
      </c>
      <c r="E102" s="187">
        <f>+'Local Government_int'!E103</f>
        <v>4.9037769091162933E-2</v>
      </c>
      <c r="F102" s="203">
        <f>+'Local Government_int'!F103</f>
        <v>1560565.85</v>
      </c>
      <c r="G102" s="187">
        <f>+'Local Government_int'!G103</f>
        <v>5.8219207237455703E-2</v>
      </c>
      <c r="H102" s="203">
        <f>+'Local Government_int'!H103</f>
        <v>1980484</v>
      </c>
      <c r="I102" s="187">
        <f>+'Local Government_int'!I103</f>
        <v>6.4184729064039409E-2</v>
      </c>
      <c r="J102" s="203">
        <f>+'Local Government_int'!J103</f>
        <v>5542134.3700000001</v>
      </c>
      <c r="K102" s="187">
        <f>+'Local Government_int'!K103</f>
        <v>0.18591527574639383</v>
      </c>
      <c r="L102" s="203">
        <f>+'Local Government_int'!L103</f>
        <v>3080000</v>
      </c>
      <c r="M102" s="187">
        <f>+'Local Government_int'!M103</f>
        <v>9.9226804123711349E-2</v>
      </c>
      <c r="N102" s="186">
        <f>+'Local Government_int'!N103</f>
        <v>4244191.55</v>
      </c>
      <c r="O102" s="188">
        <f>+'Local Government_int'!O103</f>
        <v>0.13123659709338278</v>
      </c>
      <c r="P102" s="284">
        <f>+'Local Government_int'!P103</f>
        <v>2881375.29</v>
      </c>
      <c r="Q102" s="286">
        <f>+'Local Government_int'!Q103</f>
        <v>8.6683973826714805E-2</v>
      </c>
      <c r="R102" s="284">
        <f>+'Local Government_int'!R103</f>
        <v>2000000</v>
      </c>
      <c r="S102" s="286">
        <f>+'Local Government_int'!S103</f>
        <v>5.7257371886630395E-2</v>
      </c>
      <c r="T102" s="284">
        <f>+'Local Government_int'!T103</f>
        <v>2000000</v>
      </c>
      <c r="U102" s="286">
        <f>+'Local Government_int'!U103</f>
        <v>5.4244643341470035E-2</v>
      </c>
      <c r="V102" s="284">
        <f>+'Local Government_int'!V103</f>
        <v>2000000</v>
      </c>
      <c r="W102" s="286">
        <f>+'Local Government_int'!W103</f>
        <v>5.1124744376278126E-2</v>
      </c>
      <c r="X102" s="69"/>
      <c r="Y102" s="69"/>
      <c r="Z102" s="69"/>
      <c r="AA102" s="69"/>
      <c r="AB102" s="69"/>
      <c r="AC102" s="69"/>
      <c r="AD102" s="69"/>
      <c r="AE102" s="69"/>
      <c r="AF102" s="51"/>
      <c r="AG102" s="51"/>
      <c r="AH102" s="51"/>
      <c r="AI102" s="51"/>
      <c r="AJ102" s="51"/>
      <c r="AK102" s="51"/>
      <c r="AL102" s="51"/>
      <c r="AM102" s="51"/>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ht="13.5" thickBot="1">
      <c r="A103" s="69"/>
      <c r="B103" s="69"/>
      <c r="C103" s="207" t="str">
        <f>IF(MasterSheet!$A$1=1,MasterSheet!C248,MasterSheet!B248)</f>
        <v>Korišćenje depozita lokalne samouprave</v>
      </c>
      <c r="D103" s="208">
        <f>+(-D97-D99-D100-D101-D102)</f>
        <v>-22678821.620199986</v>
      </c>
      <c r="E103" s="209">
        <f t="shared" si="10"/>
        <v>-1.0553688687328395</v>
      </c>
      <c r="F103" s="208">
        <f>+(-F97-F99-F100-F101-F102)</f>
        <v>-60572518.30999998</v>
      </c>
      <c r="G103" s="209">
        <f t="shared" si="11"/>
        <v>-2.2597469990673376</v>
      </c>
      <c r="H103" s="208">
        <f>+(-H97-H99-H100-H101-H102)</f>
        <v>16901336.937633127</v>
      </c>
      <c r="I103" s="209">
        <f t="shared" si="12"/>
        <v>0.5477487988602906</v>
      </c>
      <c r="J103" s="208">
        <f>+(-J97-J99-J100-J101-J102)</f>
        <v>29739437.499999996</v>
      </c>
      <c r="K103" s="209">
        <f t="shared" si="13"/>
        <v>0.99763292519288815</v>
      </c>
      <c r="L103" s="208">
        <f>+(-L97-L99-L100-L101-L102)</f>
        <v>2258195.3415384665</v>
      </c>
      <c r="M103" s="209">
        <f t="shared" si="14"/>
        <v>7.2751138580491828E-2</v>
      </c>
      <c r="N103" s="208">
        <f>+(-N97-N99-N100-N101-N102)</f>
        <v>-1086090.0499999793</v>
      </c>
      <c r="O103" s="210">
        <f t="shared" si="15"/>
        <v>-3.3583489486703137E-2</v>
      </c>
      <c r="P103" s="299">
        <f>+(-P97-P99-P100-P101-P102)</f>
        <v>3018144.4766666992</v>
      </c>
      <c r="Q103" s="300">
        <f t="shared" si="16"/>
        <v>9.079857029683211E-2</v>
      </c>
      <c r="R103" s="299">
        <f>+(-R97-R99-R100-R101-R102)</f>
        <v>7353072.9189614952</v>
      </c>
      <c r="S103" s="300">
        <f t="shared" si="17"/>
        <v>0.21050881531524462</v>
      </c>
      <c r="T103" s="299">
        <f>+(-T97-T99-T100-T101-T102)</f>
        <v>7869440.2742770165</v>
      </c>
      <c r="U103" s="300">
        <f t="shared" si="18"/>
        <v>0.21343749048757843</v>
      </c>
      <c r="V103" s="299">
        <f>+(-V97-V99-V100-V101-V102)</f>
        <v>8959637.3220003843</v>
      </c>
      <c r="W103" s="300">
        <f t="shared" si="19"/>
        <v>0.22902958389571537</v>
      </c>
      <c r="X103" s="69"/>
      <c r="Y103" s="69"/>
      <c r="Z103" s="69"/>
      <c r="AA103" s="69"/>
      <c r="AB103" s="69"/>
      <c r="AC103" s="69"/>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4.25" thickTop="1" thickBot="1">
      <c r="A104" s="69"/>
      <c r="B104" s="69"/>
      <c r="C104" s="180" t="str">
        <f>IF(MasterSheet!$A$1=1,MasterSheet!C249,MasterSheet!B249)</f>
        <v>Transferi iz budžeta CG</v>
      </c>
      <c r="D104" s="181">
        <f>+'Local Government_int'!D105</f>
        <v>0</v>
      </c>
      <c r="E104" s="170">
        <f>+'Local Government_int'!E105</f>
        <v>0</v>
      </c>
      <c r="F104" s="181">
        <f>+'Local Government_int'!F105</f>
        <v>2094166.36</v>
      </c>
      <c r="G104" s="170">
        <f>+'Local Government_int'!G105</f>
        <v>7.8125960082074244E-2</v>
      </c>
      <c r="H104" s="181">
        <f>+'Local Government_int'!H105</f>
        <v>2285399.7000000002</v>
      </c>
      <c r="I104" s="170">
        <f>+'Local Government_int'!I105</f>
        <v>7.4066622374902788E-2</v>
      </c>
      <c r="J104" s="181">
        <f>+'Local Government_int'!J105</f>
        <v>0</v>
      </c>
      <c r="K104" s="170">
        <f>+'Local Government_int'!K105</f>
        <v>0</v>
      </c>
      <c r="L104" s="181">
        <f>+'Local Government_int'!L105</f>
        <v>903588.07</v>
      </c>
      <c r="M104" s="170">
        <f>+'Local Government_int'!M105</f>
        <v>2.911044039948453E-2</v>
      </c>
      <c r="N104" s="169">
        <f>+'Local Government_int'!N105</f>
        <v>1067088.02</v>
      </c>
      <c r="O104" s="171">
        <f>+'Local Government_int'!O105</f>
        <v>3.2995918985776126E-2</v>
      </c>
      <c r="P104" s="278">
        <f>+'Local Government_int'!P105</f>
        <v>847020.99</v>
      </c>
      <c r="Q104" s="280">
        <f>+'Local Government_int'!Q105</f>
        <v>2.5481979241877256E-2</v>
      </c>
      <c r="R104" s="278">
        <f>+'Local Government_int'!R105</f>
        <v>250000</v>
      </c>
      <c r="S104" s="280">
        <f>+'Local Government_int'!S105</f>
        <v>7.1571714858287994E-3</v>
      </c>
      <c r="T104" s="278">
        <f>+'Local Government_int'!T105</f>
        <v>750000</v>
      </c>
      <c r="U104" s="280">
        <f>+'Local Government_int'!U105</f>
        <v>2.034174125305126E-2</v>
      </c>
      <c r="V104" s="278">
        <f>+'Local Government_int'!V105</f>
        <v>750000</v>
      </c>
      <c r="W104" s="280">
        <f>+'Local Government_int'!W105</f>
        <v>1.9171779141104295E-2</v>
      </c>
      <c r="X104" s="69"/>
      <c r="Y104" s="69"/>
      <c r="Z104" s="69"/>
      <c r="AA104" s="69"/>
      <c r="AB104" s="69"/>
      <c r="AC104" s="69"/>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3.5" thickTop="1">
      <c r="A105" s="69"/>
      <c r="B105" s="69"/>
      <c r="C105" s="123" t="str">
        <f>IF(MasterSheet!$A$1=1,MasterSheet!C250,MasterSheet!B250)</f>
        <v>Izvor: Ministarstvo finansija Crne Gore</v>
      </c>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70"/>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86"/>
      <c r="D115" s="87"/>
      <c r="E115" s="87"/>
      <c r="F115" s="87"/>
      <c r="G115" s="87"/>
      <c r="H115" s="87"/>
      <c r="I115" s="87"/>
      <c r="J115" s="87"/>
      <c r="K115" s="87"/>
      <c r="L115" s="87"/>
      <c r="M115" s="87"/>
      <c r="N115" s="87"/>
      <c r="O115" s="87"/>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8"/>
      <c r="D118" s="87"/>
      <c r="E118" s="87"/>
      <c r="F118" s="87"/>
      <c r="G118" s="87"/>
      <c r="H118" s="87"/>
      <c r="I118" s="87"/>
      <c r="J118" s="87"/>
      <c r="K118" s="87"/>
      <c r="L118" s="87"/>
      <c r="M118" s="87"/>
      <c r="N118" s="87"/>
      <c r="O118" s="87"/>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9"/>
      <c r="D122" s="87"/>
      <c r="E122" s="87"/>
      <c r="F122" s="87"/>
      <c r="G122" s="87"/>
      <c r="H122" s="87"/>
      <c r="I122" s="87"/>
      <c r="J122" s="87"/>
      <c r="K122" s="87"/>
      <c r="L122" s="87"/>
      <c r="M122" s="87"/>
      <c r="N122" s="87"/>
      <c r="O122" s="87"/>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90"/>
      <c r="D126" s="87"/>
      <c r="E126" s="87"/>
      <c r="F126" s="87"/>
      <c r="G126" s="87"/>
      <c r="H126" s="87"/>
      <c r="I126" s="87"/>
      <c r="J126" s="87"/>
      <c r="K126" s="87"/>
      <c r="L126" s="87"/>
      <c r="M126" s="87"/>
      <c r="N126" s="87"/>
      <c r="O126" s="87"/>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88"/>
      <c r="D127" s="87"/>
      <c r="E127" s="87"/>
      <c r="F127" s="87"/>
      <c r="G127" s="87"/>
      <c r="H127" s="87"/>
      <c r="I127" s="87"/>
      <c r="J127" s="87"/>
      <c r="K127" s="87"/>
      <c r="L127" s="87"/>
      <c r="M127" s="87"/>
      <c r="N127" s="87"/>
      <c r="O127" s="87"/>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C167" s="19"/>
      <c r="D167" s="20"/>
      <c r="E167" s="20"/>
      <c r="F167" s="20"/>
      <c r="G167" s="20"/>
      <c r="H167" s="20"/>
      <c r="I167" s="20"/>
      <c r="J167" s="20"/>
      <c r="K167" s="20"/>
      <c r="L167" s="20"/>
      <c r="M167" s="20"/>
      <c r="N167" s="20"/>
      <c r="O167" s="20"/>
      <c r="V167" s="51"/>
      <c r="W167" s="51"/>
      <c r="X167" s="51"/>
      <c r="Y167" s="51"/>
      <c r="Z167" s="51"/>
      <c r="AA167" s="51"/>
      <c r="AB167" s="51"/>
      <c r="AC167" s="51"/>
      <c r="AD167" s="51"/>
      <c r="AE167" s="51"/>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5">
      <c r="C209" s="19"/>
      <c r="D209" s="20"/>
      <c r="E209" s="20"/>
      <c r="F209" s="20"/>
      <c r="G209" s="20"/>
      <c r="H209" s="20"/>
      <c r="I209" s="20"/>
      <c r="J209" s="20"/>
      <c r="K209" s="20"/>
      <c r="L209" s="20"/>
      <c r="M209" s="20"/>
      <c r="N209" s="20"/>
      <c r="O209" s="20"/>
    </row>
    <row r="210" spans="3:15">
      <c r="C210" s="19"/>
      <c r="D210" s="20"/>
      <c r="E210" s="20"/>
      <c r="F210" s="20"/>
      <c r="G210" s="20"/>
      <c r="H210" s="20"/>
      <c r="I210" s="20"/>
      <c r="J210" s="20"/>
      <c r="K210" s="20"/>
      <c r="L210" s="20"/>
      <c r="M210" s="20"/>
      <c r="N210" s="20"/>
      <c r="O210" s="20"/>
    </row>
    <row r="211" spans="3:15">
      <c r="C211" s="19"/>
      <c r="D211" s="20"/>
      <c r="E211" s="20"/>
      <c r="F211" s="20"/>
      <c r="G211" s="20"/>
      <c r="H211" s="20"/>
      <c r="I211" s="20"/>
      <c r="J211" s="20"/>
      <c r="K211" s="20"/>
      <c r="L211" s="20"/>
      <c r="M211" s="20"/>
      <c r="N211" s="20"/>
      <c r="O211" s="20"/>
    </row>
    <row r="212" spans="3:15">
      <c r="C212" s="19"/>
      <c r="D212" s="20"/>
      <c r="E212" s="20"/>
      <c r="F212" s="20"/>
      <c r="G212" s="20"/>
      <c r="H212" s="20"/>
      <c r="I212" s="20"/>
      <c r="J212" s="20"/>
      <c r="K212" s="20"/>
      <c r="L212" s="20"/>
      <c r="M212" s="20"/>
      <c r="N212" s="20"/>
      <c r="O212" s="20"/>
    </row>
    <row r="213" spans="3:15">
      <c r="C213" s="19"/>
      <c r="D213" s="20"/>
      <c r="E213" s="20"/>
      <c r="F213" s="20"/>
      <c r="G213" s="20"/>
      <c r="H213" s="20"/>
      <c r="I213" s="20"/>
      <c r="J213" s="20"/>
      <c r="K213" s="20"/>
      <c r="L213" s="20"/>
      <c r="M213" s="20"/>
      <c r="N213" s="20"/>
      <c r="O213" s="20"/>
    </row>
    <row r="214" spans="3:15">
      <c r="C214" s="19"/>
      <c r="D214" s="20"/>
      <c r="E214" s="20"/>
      <c r="F214" s="20"/>
      <c r="G214" s="20"/>
      <c r="H214" s="20"/>
      <c r="I214" s="20"/>
      <c r="J214" s="20"/>
      <c r="K214" s="20"/>
      <c r="L214" s="20"/>
      <c r="M214" s="20"/>
      <c r="N214" s="20"/>
      <c r="O214" s="20"/>
    </row>
    <row r="215" spans="3:15">
      <c r="C215" s="19"/>
      <c r="D215" s="20"/>
      <c r="E215" s="20"/>
      <c r="F215" s="20"/>
      <c r="G215" s="20"/>
      <c r="H215" s="20"/>
      <c r="I215" s="20"/>
      <c r="J215" s="20"/>
      <c r="K215" s="20"/>
      <c r="L215" s="20"/>
      <c r="M215" s="20"/>
      <c r="N215" s="20"/>
      <c r="O215" s="20"/>
    </row>
    <row r="216" spans="3:15">
      <c r="C216" s="19"/>
      <c r="D216" s="20"/>
      <c r="E216" s="20"/>
      <c r="F216" s="20"/>
      <c r="G216" s="20"/>
      <c r="H216" s="20"/>
      <c r="I216" s="20"/>
      <c r="J216" s="20"/>
      <c r="K216" s="20"/>
      <c r="L216" s="20"/>
      <c r="M216" s="20"/>
      <c r="N216" s="20"/>
      <c r="O216" s="20"/>
    </row>
    <row r="217" spans="3:15">
      <c r="C217" s="19"/>
      <c r="D217" s="20"/>
      <c r="E217" s="20"/>
      <c r="F217" s="20"/>
      <c r="G217" s="20"/>
      <c r="H217" s="20"/>
      <c r="I217" s="20"/>
      <c r="J217" s="20"/>
      <c r="K217" s="20"/>
      <c r="L217" s="20"/>
      <c r="M217" s="20"/>
      <c r="N217" s="20"/>
      <c r="O217" s="20"/>
    </row>
    <row r="218" spans="3:15">
      <c r="C218" s="19"/>
      <c r="D218" s="20"/>
      <c r="E218" s="20"/>
      <c r="F218" s="20"/>
      <c r="G218" s="20"/>
      <c r="H218" s="20"/>
      <c r="I218" s="20"/>
      <c r="J218" s="20"/>
      <c r="K218" s="20"/>
      <c r="L218" s="20"/>
      <c r="M218" s="20"/>
      <c r="N218" s="20"/>
      <c r="O218" s="20"/>
    </row>
    <row r="219" spans="3:15">
      <c r="C219" s="19"/>
      <c r="D219" s="20"/>
      <c r="E219" s="20"/>
      <c r="F219" s="20"/>
      <c r="G219" s="20"/>
      <c r="H219" s="20"/>
      <c r="I219" s="20"/>
      <c r="J219" s="20"/>
      <c r="K219" s="20"/>
      <c r="L219" s="20"/>
      <c r="M219" s="20"/>
      <c r="N219" s="20"/>
      <c r="O219" s="20"/>
    </row>
    <row r="220" spans="3:15">
      <c r="C220" s="19"/>
      <c r="D220" s="20"/>
      <c r="E220" s="20"/>
      <c r="F220" s="20"/>
      <c r="G220" s="20"/>
      <c r="H220" s="20"/>
      <c r="I220" s="20"/>
      <c r="J220" s="20"/>
      <c r="K220" s="20"/>
      <c r="L220" s="20"/>
      <c r="M220" s="20"/>
      <c r="N220" s="20"/>
      <c r="O220" s="20"/>
    </row>
    <row r="221" spans="3:15">
      <c r="C221" s="19"/>
      <c r="D221" s="20"/>
      <c r="E221" s="20"/>
      <c r="F221" s="20"/>
      <c r="G221" s="20"/>
      <c r="H221" s="20"/>
      <c r="I221" s="20"/>
      <c r="J221" s="20"/>
      <c r="K221" s="20"/>
      <c r="L221" s="20"/>
      <c r="M221" s="20"/>
      <c r="N221" s="20"/>
      <c r="O221" s="20"/>
    </row>
    <row r="222" spans="3:15">
      <c r="C222" s="19"/>
      <c r="D222" s="20"/>
      <c r="E222" s="20"/>
      <c r="F222" s="20"/>
      <c r="G222" s="20"/>
      <c r="H222" s="20"/>
      <c r="I222" s="20"/>
      <c r="J222" s="20"/>
      <c r="K222" s="20"/>
      <c r="L222" s="20"/>
      <c r="M222" s="20"/>
      <c r="N222" s="20"/>
      <c r="O222" s="20"/>
    </row>
    <row r="223" spans="3:15">
      <c r="C223" s="19"/>
      <c r="D223" s="20"/>
      <c r="E223" s="20"/>
      <c r="F223" s="20"/>
      <c r="G223" s="20"/>
      <c r="H223" s="20"/>
      <c r="I223" s="20"/>
      <c r="J223" s="20"/>
      <c r="K223" s="20"/>
      <c r="L223" s="20"/>
      <c r="M223" s="20"/>
      <c r="N223" s="20"/>
      <c r="O223" s="20"/>
    </row>
    <row r="224" spans="3:15">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20"/>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sheetData>
  <sheetProtection sheet="1" objects="1" scenarios="1" formatCells="0" formatColumns="0" formatRows="0" sort="0" autoFilter="0" pivotTables="0"/>
  <mergeCells count="25">
    <mergeCell ref="D15:E15"/>
    <mergeCell ref="F15:G15"/>
    <mergeCell ref="H15:I15"/>
    <mergeCell ref="J15:K15"/>
    <mergeCell ref="L15:M15"/>
    <mergeCell ref="V15:W15"/>
    <mergeCell ref="N17:O17"/>
    <mergeCell ref="P17:W17"/>
    <mergeCell ref="I8:K8"/>
    <mergeCell ref="H9:L9"/>
    <mergeCell ref="N15:O15"/>
    <mergeCell ref="P15:Q15"/>
    <mergeCell ref="R15:S15"/>
    <mergeCell ref="T15:U15"/>
    <mergeCell ref="N18:O18"/>
    <mergeCell ref="P18:Q18"/>
    <mergeCell ref="R18:S18"/>
    <mergeCell ref="T18:U18"/>
    <mergeCell ref="V18:W18"/>
    <mergeCell ref="L18:M18"/>
    <mergeCell ref="C18:C19"/>
    <mergeCell ref="D18:E18"/>
    <mergeCell ref="F18:G18"/>
    <mergeCell ref="H18:I18"/>
    <mergeCell ref="J18:K18"/>
  </mergeCells>
  <pageMargins left="0.70866141732283472" right="0.70866141732283472" top="0.99" bottom="0.74803149606299213" header="0.31496062992125984" footer="0.31496062992125984"/>
  <pageSetup scale="26" orientation="portrait" r:id="rId1"/>
  <rowBreaks count="1" manualBreakCount="1">
    <brk id="112" max="16383" man="1"/>
  </rowBreaks>
  <colBreaks count="1" manualBreakCount="1">
    <brk id="28" max="167" man="1"/>
  </colBreaks>
  <drawing r:id="rId2"/>
  <legacyDrawing r:id="rId3"/>
</worksheet>
</file>

<file path=xl/worksheets/sheet5.xml><?xml version="1.0" encoding="utf-8"?>
<worksheet xmlns="http://schemas.openxmlformats.org/spreadsheetml/2006/main" xmlns:r="http://schemas.openxmlformats.org/officeDocument/2006/relationships">
  <sheetPr codeName="Sheet14">
    <pageSetUpPr fitToPage="1"/>
  </sheetPr>
  <dimension ref="A1:II887"/>
  <sheetViews>
    <sheetView workbookViewId="0">
      <selection activeCell="D18" sqref="D18:D19"/>
    </sheetView>
  </sheetViews>
  <sheetFormatPr defaultRowHeight="13.5"/>
  <cols>
    <col min="2" max="2" width="10.42578125" customWidth="1"/>
    <col min="3" max="3" width="9.140625" customWidth="1"/>
    <col min="4" max="4" width="51.140625" customWidth="1"/>
    <col min="5" max="24" width="9.7109375" customWidth="1"/>
    <col min="25" max="51" width="10.7109375" customWidth="1"/>
    <col min="52" max="52" width="13.85546875" style="13" customWidth="1"/>
    <col min="53" max="54" width="48.28515625" customWidth="1"/>
    <col min="55" max="130" width="9.140625" customWidth="1"/>
    <col min="131" max="131" width="12.7109375" customWidth="1"/>
    <col min="132" max="132" width="11.85546875" customWidth="1"/>
    <col min="133" max="138" width="9.140625" customWidth="1"/>
    <col min="139" max="139" width="9.140625" hidden="1" customWidth="1"/>
    <col min="140" max="140" width="10" hidden="1" customWidth="1"/>
    <col min="141" max="145" width="9.140625" hidden="1" customWidth="1"/>
    <col min="146" max="179" width="9.140625" customWidth="1"/>
    <col min="181" max="181" width="11" bestFit="1" customWidth="1"/>
    <col min="182" max="182" width="17.42578125" bestFit="1" customWidth="1"/>
    <col min="184" max="186" width="9.140625" hidden="1" customWidth="1"/>
    <col min="187" max="187" width="17.42578125" style="14" hidden="1" customWidth="1"/>
    <col min="188" max="188" width="9.140625" hidden="1" customWidth="1"/>
    <col min="189" max="189" width="11.5703125" hidden="1" customWidth="1"/>
    <col min="190" max="191" width="9.140625" hidden="1" customWidth="1"/>
    <col min="192" max="202" width="0" hidden="1" customWidth="1"/>
    <col min="205" max="205" width="0" hidden="1" customWidth="1"/>
  </cols>
  <sheetData>
    <row r="1" spans="1:243">
      <c r="A1" s="72"/>
      <c r="B1" s="72"/>
      <c r="C1" s="72">
        <v>0</v>
      </c>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row>
    <row r="2" spans="1:243" ht="15" customHeight="1">
      <c r="A2" s="72"/>
      <c r="B2" s="72"/>
      <c r="C2" s="72"/>
      <c r="D2" s="212"/>
      <c r="E2" s="213"/>
      <c r="F2" s="214"/>
      <c r="G2" s="214"/>
      <c r="H2" s="214"/>
      <c r="I2" s="214"/>
      <c r="J2" s="214"/>
      <c r="K2" s="214"/>
      <c r="L2" s="214"/>
      <c r="M2" s="214"/>
      <c r="N2" s="214"/>
      <c r="O2" s="214"/>
      <c r="P2" s="214"/>
      <c r="Q2" s="214"/>
      <c r="R2" s="214"/>
      <c r="S2" s="214"/>
      <c r="T2" s="214"/>
      <c r="U2" s="214"/>
      <c r="V2" s="214"/>
      <c r="W2" s="216"/>
      <c r="X2" s="217"/>
      <c r="Y2" s="217"/>
      <c r="Z2" s="217"/>
      <c r="AA2" s="217"/>
      <c r="AB2" s="217"/>
      <c r="AC2" s="217"/>
      <c r="AD2" s="217"/>
      <c r="AE2" s="217"/>
      <c r="AF2" s="217"/>
      <c r="AG2" s="217"/>
      <c r="AH2" s="15"/>
      <c r="AI2" s="15"/>
      <c r="AJ2" s="15"/>
      <c r="AK2" s="15"/>
      <c r="AL2" s="15"/>
      <c r="AM2" s="15"/>
      <c r="AN2" s="15"/>
      <c r="AO2" s="15"/>
      <c r="AP2" s="15"/>
      <c r="AQ2" s="15"/>
      <c r="AR2" s="15"/>
      <c r="AS2" s="15"/>
      <c r="AT2" s="15"/>
      <c r="AU2" s="15"/>
      <c r="AV2" s="15"/>
      <c r="AW2" s="15"/>
      <c r="AX2" s="15"/>
      <c r="AY2" s="15"/>
    </row>
    <row r="3" spans="1:243">
      <c r="A3" s="72"/>
      <c r="B3" s="72"/>
      <c r="C3" s="72"/>
      <c r="D3" s="72"/>
      <c r="E3" s="72"/>
      <c r="F3" s="72"/>
      <c r="G3" s="72"/>
      <c r="H3" s="72"/>
      <c r="I3" s="72"/>
      <c r="J3" s="72"/>
      <c r="K3" s="72"/>
      <c r="L3" s="72"/>
      <c r="M3" s="72"/>
      <c r="N3" s="72"/>
      <c r="O3" s="72"/>
      <c r="P3" s="213"/>
      <c r="Q3" s="213"/>
      <c r="R3" s="72"/>
      <c r="S3" s="72"/>
      <c r="T3" s="72"/>
      <c r="U3" s="72"/>
      <c r="V3" s="72"/>
      <c r="W3" s="218"/>
      <c r="X3" s="218"/>
      <c r="Y3" s="218"/>
      <c r="Z3" s="218"/>
      <c r="AA3" s="218"/>
      <c r="AB3" s="218"/>
      <c r="AC3" s="218"/>
      <c r="AD3" s="218"/>
      <c r="AE3" s="218"/>
      <c r="AF3" s="218"/>
      <c r="AG3" s="218"/>
      <c r="AH3" s="40"/>
      <c r="AI3" s="40"/>
      <c r="AJ3" s="40"/>
      <c r="AK3" s="40"/>
      <c r="AL3" s="40"/>
      <c r="AM3" s="40"/>
      <c r="AN3" s="40"/>
      <c r="AO3" s="40"/>
      <c r="AP3" s="40"/>
      <c r="AQ3" s="40"/>
      <c r="AR3" s="40"/>
      <c r="AS3" s="40"/>
      <c r="AT3" s="40"/>
      <c r="AU3" s="40"/>
      <c r="AV3" s="40"/>
      <c r="AW3" s="40"/>
      <c r="AX3" s="40"/>
      <c r="AY3" s="40"/>
      <c r="GE3" s="16"/>
    </row>
    <row r="4" spans="1:243">
      <c r="A4" s="72"/>
      <c r="B4" s="72"/>
      <c r="C4" s="72"/>
      <c r="D4" s="72"/>
      <c r="E4" s="72"/>
      <c r="F4" s="72"/>
      <c r="G4" s="72"/>
      <c r="H4" s="72"/>
      <c r="I4" s="72"/>
      <c r="J4" s="72"/>
      <c r="K4" s="72"/>
      <c r="L4" s="72"/>
      <c r="M4" s="72"/>
      <c r="N4" s="72"/>
      <c r="O4" s="72"/>
      <c r="P4" s="213"/>
      <c r="Q4" s="213"/>
      <c r="R4" s="72"/>
      <c r="S4" s="72"/>
      <c r="T4" s="72"/>
      <c r="U4" s="72"/>
      <c r="V4" s="72"/>
      <c r="W4" s="218"/>
      <c r="X4" s="218"/>
      <c r="Y4" s="218"/>
      <c r="Z4" s="218"/>
      <c r="AA4" s="218"/>
      <c r="AB4" s="218"/>
      <c r="AC4" s="218"/>
      <c r="AD4" s="218"/>
      <c r="AE4" s="218"/>
      <c r="AF4" s="218"/>
      <c r="AG4" s="218"/>
      <c r="AH4" s="40"/>
      <c r="AI4" s="40"/>
      <c r="AJ4" s="40"/>
      <c r="AK4" s="40"/>
      <c r="AL4" s="40"/>
      <c r="AM4" s="40"/>
      <c r="AN4" s="40"/>
      <c r="AO4" s="40"/>
      <c r="AP4" s="40"/>
      <c r="AQ4" s="40"/>
      <c r="AR4" s="40"/>
      <c r="AS4" s="40"/>
      <c r="AT4" s="40"/>
      <c r="AU4" s="40"/>
      <c r="AV4" s="246"/>
      <c r="AW4" s="246"/>
      <c r="AX4" s="246"/>
      <c r="AY4" s="246"/>
      <c r="AZ4" s="50"/>
      <c r="BA4" s="643"/>
      <c r="BB4" s="643"/>
      <c r="BC4" s="643"/>
      <c r="BD4" s="643"/>
      <c r="BE4" s="643"/>
      <c r="BF4" s="643"/>
      <c r="BG4" s="643"/>
      <c r="BH4" s="643"/>
      <c r="BI4" s="643"/>
      <c r="BJ4" s="643"/>
      <c r="BK4" s="643"/>
      <c r="BL4" s="643"/>
      <c r="BM4" s="643"/>
      <c r="BN4" s="643"/>
      <c r="BO4" s="643"/>
      <c r="BP4" s="643"/>
      <c r="BQ4" s="643"/>
      <c r="BR4" s="643"/>
      <c r="BS4" s="643"/>
      <c r="BT4" s="643"/>
      <c r="BU4" s="643"/>
      <c r="BV4" s="643"/>
      <c r="BW4" s="643"/>
      <c r="BX4" s="643"/>
      <c r="BY4" s="643"/>
      <c r="BZ4" s="643"/>
      <c r="CA4" s="643"/>
      <c r="CB4" s="643"/>
      <c r="CC4" s="643"/>
      <c r="CD4" s="643"/>
      <c r="CE4" s="643"/>
      <c r="CF4" s="643"/>
      <c r="CG4" s="643"/>
      <c r="CH4" s="643"/>
      <c r="CI4" s="643"/>
      <c r="CJ4" s="643"/>
      <c r="CK4" s="643"/>
      <c r="CL4" s="643"/>
      <c r="CM4" s="643"/>
      <c r="CN4" s="643"/>
      <c r="CO4" s="643"/>
      <c r="CP4" s="643"/>
      <c r="CQ4" s="643"/>
      <c r="CR4" s="643"/>
      <c r="CS4" s="643"/>
      <c r="CT4" s="643"/>
      <c r="CU4" s="643"/>
      <c r="CV4" s="643"/>
      <c r="CW4" s="643"/>
      <c r="CX4" s="643"/>
      <c r="CY4" s="643"/>
      <c r="CZ4" s="643"/>
      <c r="DA4" s="643"/>
      <c r="DB4" s="643"/>
      <c r="DC4" s="643"/>
      <c r="DD4" s="643"/>
      <c r="DE4" s="643"/>
      <c r="DF4" s="643"/>
      <c r="DG4" s="643"/>
      <c r="DH4" s="643"/>
      <c r="DI4" s="643"/>
      <c r="DJ4" s="643"/>
      <c r="DK4" s="643"/>
      <c r="DL4" s="643"/>
      <c r="DM4" s="643"/>
      <c r="DN4" s="643"/>
      <c r="DO4" s="643"/>
      <c r="DP4" s="643"/>
      <c r="DQ4" s="643"/>
      <c r="DR4" s="643"/>
      <c r="DS4" s="643"/>
      <c r="DT4" s="643"/>
      <c r="DU4" s="643"/>
      <c r="DV4" s="643"/>
      <c r="DW4" s="643"/>
      <c r="DX4" s="643"/>
      <c r="DY4" s="643"/>
      <c r="DZ4" s="643"/>
      <c r="EA4" s="643"/>
      <c r="EB4" s="643"/>
      <c r="EC4" s="643"/>
      <c r="ED4" s="643"/>
      <c r="EE4" s="643"/>
      <c r="EF4" s="643"/>
      <c r="EG4" s="643"/>
      <c r="EH4" s="643"/>
      <c r="EI4" s="643"/>
      <c r="EJ4" s="643"/>
      <c r="EK4" s="643"/>
      <c r="EL4" s="643"/>
      <c r="EM4" s="643"/>
      <c r="EN4" s="643"/>
      <c r="EO4" s="643"/>
      <c r="EP4" s="643"/>
      <c r="EQ4" s="643"/>
      <c r="ER4" s="643"/>
      <c r="ES4" s="643"/>
      <c r="ET4" s="643"/>
      <c r="EU4" s="643"/>
      <c r="EV4" s="643"/>
      <c r="EW4" s="643"/>
      <c r="EX4" s="643"/>
      <c r="EY4" s="643"/>
      <c r="EZ4" s="643"/>
      <c r="FA4" s="643"/>
      <c r="FB4" s="643"/>
      <c r="FC4" s="643"/>
      <c r="FD4" s="643"/>
      <c r="FE4" s="643"/>
      <c r="FF4" s="643"/>
      <c r="FG4" s="643"/>
      <c r="FH4" s="643"/>
      <c r="FI4" s="643"/>
      <c r="FJ4" s="643"/>
      <c r="FK4" s="643"/>
      <c r="FL4" s="643"/>
      <c r="FM4" s="643"/>
      <c r="FN4" s="643"/>
      <c r="FO4" s="643"/>
      <c r="FP4" s="643"/>
      <c r="FQ4" s="643"/>
      <c r="FR4" s="643"/>
      <c r="FS4" s="643"/>
      <c r="FT4" s="643"/>
      <c r="FU4" s="643"/>
      <c r="FV4" s="643"/>
      <c r="FW4" s="643"/>
      <c r="FX4" s="643"/>
      <c r="FY4" s="643"/>
      <c r="FZ4" s="643"/>
      <c r="GA4" s="643"/>
      <c r="GB4" s="643"/>
      <c r="GC4" s="643"/>
      <c r="GD4" s="643"/>
      <c r="GE4" s="247"/>
      <c r="GF4" s="643"/>
      <c r="GG4" s="643"/>
      <c r="GH4" s="643"/>
      <c r="GI4" s="643"/>
      <c r="GJ4" s="643"/>
      <c r="GK4" s="643"/>
      <c r="GL4" s="643"/>
      <c r="GM4" s="643"/>
      <c r="GN4" s="643"/>
      <c r="GO4" s="643"/>
      <c r="GP4" s="643"/>
      <c r="GQ4" s="643"/>
      <c r="GR4" s="643"/>
      <c r="GS4" s="643"/>
      <c r="GT4" s="643"/>
      <c r="GU4" s="643"/>
      <c r="GV4" s="643"/>
      <c r="GW4" s="643"/>
      <c r="GX4" s="643"/>
      <c r="GY4" s="643"/>
      <c r="GZ4" s="643"/>
      <c r="HA4" s="643"/>
      <c r="HB4" s="643"/>
      <c r="HC4" s="643"/>
      <c r="HD4" s="643"/>
      <c r="HE4" s="643"/>
      <c r="HF4" s="643"/>
      <c r="HG4" s="643"/>
      <c r="HH4" s="643"/>
      <c r="HI4" s="643"/>
      <c r="HJ4" s="643"/>
      <c r="HK4" s="643"/>
      <c r="HL4" s="643"/>
      <c r="HM4" s="643"/>
      <c r="HN4" s="643"/>
      <c r="HO4" s="643"/>
      <c r="HP4" s="643"/>
      <c r="HQ4" s="643"/>
      <c r="HR4" s="643"/>
      <c r="HS4" s="643"/>
      <c r="HT4" s="643"/>
      <c r="HU4" s="643"/>
      <c r="HV4" s="643"/>
      <c r="HW4" s="643"/>
      <c r="HX4" s="643"/>
      <c r="HY4" s="643"/>
      <c r="HZ4" s="643"/>
      <c r="IA4" s="643"/>
      <c r="IB4" s="643"/>
      <c r="IC4" s="643"/>
      <c r="ID4" s="643"/>
      <c r="IE4" s="643"/>
      <c r="IF4" s="643"/>
      <c r="IG4" s="643"/>
      <c r="IH4" s="643"/>
      <c r="II4" s="643"/>
    </row>
    <row r="5" spans="1:243">
      <c r="A5" s="72"/>
      <c r="B5" s="72"/>
      <c r="C5" s="72"/>
      <c r="D5" s="72"/>
      <c r="E5" s="72"/>
      <c r="F5" s="72"/>
      <c r="G5" s="72"/>
      <c r="H5" s="72"/>
      <c r="I5" s="72"/>
      <c r="J5" s="72"/>
      <c r="K5" s="72"/>
      <c r="L5" s="72"/>
      <c r="M5" s="72"/>
      <c r="N5" s="72"/>
      <c r="O5" s="72"/>
      <c r="P5" s="213"/>
      <c r="Q5" s="213"/>
      <c r="R5" s="72"/>
      <c r="S5" s="72"/>
      <c r="T5" s="72"/>
      <c r="U5" s="72"/>
      <c r="V5" s="72"/>
      <c r="W5" s="218"/>
      <c r="X5" s="218"/>
      <c r="Y5" s="218"/>
      <c r="Z5" s="218"/>
      <c r="AA5" s="218"/>
      <c r="AB5" s="218"/>
      <c r="AC5" s="218"/>
      <c r="AD5" s="218"/>
      <c r="AE5" s="218"/>
      <c r="AF5" s="218"/>
      <c r="AG5" s="218"/>
      <c r="AH5" s="40"/>
      <c r="AI5" s="40"/>
      <c r="AJ5" s="40"/>
      <c r="AK5" s="40"/>
      <c r="AL5" s="40"/>
      <c r="AM5" s="40"/>
      <c r="AN5" s="40"/>
      <c r="AO5" s="40"/>
      <c r="AP5" s="40"/>
      <c r="AQ5" s="40"/>
      <c r="AR5" s="40"/>
      <c r="AS5" s="40"/>
      <c r="AT5" s="40"/>
      <c r="AU5" s="40"/>
      <c r="AV5" s="246"/>
      <c r="AW5" s="246"/>
      <c r="AX5" s="246"/>
      <c r="AY5" s="246"/>
      <c r="AZ5" s="50"/>
      <c r="BA5" s="643"/>
      <c r="BB5" s="643"/>
      <c r="BC5" s="643"/>
      <c r="BD5" s="643"/>
      <c r="BE5" s="643"/>
      <c r="BF5" s="643"/>
      <c r="BG5" s="643"/>
      <c r="BH5" s="643"/>
      <c r="BI5" s="643"/>
      <c r="BJ5" s="643"/>
      <c r="BK5" s="643"/>
      <c r="BL5" s="643"/>
      <c r="BM5" s="643"/>
      <c r="BN5" s="643"/>
      <c r="BO5" s="643"/>
      <c r="BP5" s="643"/>
      <c r="BQ5" s="643"/>
      <c r="BR5" s="643"/>
      <c r="BS5" s="643"/>
      <c r="BT5" s="643"/>
      <c r="BU5" s="643"/>
      <c r="BV5" s="643"/>
      <c r="BW5" s="643"/>
      <c r="BX5" s="643"/>
      <c r="BY5" s="643"/>
      <c r="BZ5" s="643"/>
      <c r="CA5" s="643"/>
      <c r="CB5" s="643"/>
      <c r="CC5" s="643"/>
      <c r="CD5" s="643"/>
      <c r="CE5" s="643"/>
      <c r="CF5" s="643"/>
      <c r="CG5" s="643"/>
      <c r="CH5" s="643"/>
      <c r="CI5" s="643"/>
      <c r="CJ5" s="643"/>
      <c r="CK5" s="643"/>
      <c r="CL5" s="643"/>
      <c r="CM5" s="643"/>
      <c r="CN5" s="643"/>
      <c r="CO5" s="643"/>
      <c r="CP5" s="643"/>
      <c r="CQ5" s="643"/>
      <c r="CR5" s="643"/>
      <c r="CS5" s="643"/>
      <c r="CT5" s="643"/>
      <c r="CU5" s="643"/>
      <c r="CV5" s="643"/>
      <c r="CW5" s="643"/>
      <c r="CX5" s="643"/>
      <c r="CY5" s="643"/>
      <c r="CZ5" s="643"/>
      <c r="DA5" s="643"/>
      <c r="DB5" s="643"/>
      <c r="DC5" s="643"/>
      <c r="DD5" s="643"/>
      <c r="DE5" s="643"/>
      <c r="DF5" s="643"/>
      <c r="DG5" s="643"/>
      <c r="DH5" s="643"/>
      <c r="DI5" s="643"/>
      <c r="DJ5" s="643"/>
      <c r="DK5" s="643"/>
      <c r="DL5" s="643"/>
      <c r="DM5" s="643"/>
      <c r="DN5" s="643"/>
      <c r="DO5" s="643"/>
      <c r="DP5" s="643"/>
      <c r="DQ5" s="643"/>
      <c r="DR5" s="643"/>
      <c r="DS5" s="643"/>
      <c r="DT5" s="643"/>
      <c r="DU5" s="643"/>
      <c r="DV5" s="643"/>
      <c r="DW5" s="643"/>
      <c r="DX5" s="643"/>
      <c r="DY5" s="643"/>
      <c r="DZ5" s="643"/>
      <c r="EA5" s="643"/>
      <c r="EB5" s="643"/>
      <c r="EC5" s="643"/>
      <c r="ED5" s="643"/>
      <c r="EE5" s="643"/>
      <c r="EF5" s="643"/>
      <c r="EG5" s="643"/>
      <c r="EH5" s="643"/>
      <c r="EI5" s="643"/>
      <c r="EJ5" s="643"/>
      <c r="EK5" s="643"/>
      <c r="EL5" s="643"/>
      <c r="EM5" s="643"/>
      <c r="EN5" s="643"/>
      <c r="EO5" s="643"/>
      <c r="EP5" s="643"/>
      <c r="EQ5" s="643"/>
      <c r="ER5" s="643"/>
      <c r="ES5" s="643"/>
      <c r="ET5" s="643"/>
      <c r="EU5" s="643"/>
      <c r="EV5" s="643"/>
      <c r="EW5" s="643"/>
      <c r="EX5" s="643"/>
      <c r="EY5" s="643"/>
      <c r="EZ5" s="643"/>
      <c r="FA5" s="643"/>
      <c r="FB5" s="643"/>
      <c r="FC5" s="643"/>
      <c r="FD5" s="643"/>
      <c r="FE5" s="643"/>
      <c r="FF5" s="643"/>
      <c r="FG5" s="643"/>
      <c r="FH5" s="643"/>
      <c r="FI5" s="643"/>
      <c r="FJ5" s="643"/>
      <c r="FK5" s="643"/>
      <c r="FL5" s="643"/>
      <c r="FM5" s="643"/>
      <c r="FN5" s="643"/>
      <c r="FO5" s="643"/>
      <c r="FP5" s="643"/>
      <c r="FQ5" s="643"/>
      <c r="FR5" s="643"/>
      <c r="FS5" s="643"/>
      <c r="FT5" s="643"/>
      <c r="FU5" s="643"/>
      <c r="FV5" s="643"/>
      <c r="FW5" s="643"/>
      <c r="FX5" s="643"/>
      <c r="FY5" s="643"/>
      <c r="FZ5" s="643"/>
      <c r="GA5" s="643"/>
      <c r="GB5" s="643"/>
      <c r="GC5" s="643"/>
      <c r="GD5" s="643"/>
      <c r="GE5" s="247"/>
      <c r="GF5" s="643"/>
      <c r="GG5" s="643"/>
      <c r="GH5" s="643"/>
      <c r="GI5" s="643"/>
      <c r="GJ5" s="643"/>
      <c r="GK5" s="643"/>
      <c r="GL5" s="643"/>
      <c r="GM5" s="643"/>
      <c r="GN5" s="643"/>
      <c r="GO5" s="643"/>
      <c r="GP5" s="643"/>
      <c r="GQ5" s="643"/>
      <c r="GR5" s="643"/>
      <c r="GS5" s="643"/>
      <c r="GT5" s="643"/>
      <c r="GU5" s="643"/>
      <c r="GV5" s="643"/>
      <c r="GW5" s="643"/>
      <c r="GX5" s="643"/>
      <c r="GY5" s="643"/>
      <c r="GZ5" s="643"/>
      <c r="HA5" s="643"/>
      <c r="HB5" s="643"/>
      <c r="HC5" s="643"/>
      <c r="HD5" s="643"/>
      <c r="HE5" s="643"/>
      <c r="HF5" s="643"/>
      <c r="HG5" s="643"/>
      <c r="HH5" s="643"/>
      <c r="HI5" s="643"/>
      <c r="HJ5" s="643"/>
      <c r="HK5" s="643"/>
      <c r="HL5" s="643"/>
      <c r="HM5" s="643"/>
      <c r="HN5" s="643"/>
      <c r="HO5" s="643"/>
      <c r="HP5" s="643"/>
      <c r="HQ5" s="643"/>
      <c r="HR5" s="643"/>
      <c r="HS5" s="643"/>
      <c r="HT5" s="643"/>
      <c r="HU5" s="643"/>
      <c r="HV5" s="643"/>
      <c r="HW5" s="643"/>
      <c r="HX5" s="643"/>
      <c r="HY5" s="643"/>
      <c r="HZ5" s="643"/>
      <c r="IA5" s="643"/>
      <c r="IB5" s="643"/>
      <c r="IC5" s="643"/>
      <c r="ID5" s="643"/>
      <c r="IE5" s="643"/>
      <c r="IF5" s="643"/>
      <c r="IG5" s="643"/>
      <c r="IH5" s="643"/>
      <c r="II5" s="643"/>
    </row>
    <row r="6" spans="1:243">
      <c r="A6" s="72"/>
      <c r="B6" s="72"/>
      <c r="C6" s="72"/>
      <c r="D6" s="72"/>
      <c r="E6" s="72"/>
      <c r="F6" s="72"/>
      <c r="G6" s="72"/>
      <c r="H6" s="72"/>
      <c r="I6" s="72"/>
      <c r="J6" s="72"/>
      <c r="K6" s="72"/>
      <c r="L6" s="72"/>
      <c r="M6" s="72"/>
      <c r="N6" s="72"/>
      <c r="O6" s="213"/>
      <c r="P6" s="213"/>
      <c r="Q6" s="213"/>
      <c r="R6" s="72"/>
      <c r="S6" s="72"/>
      <c r="T6" s="72"/>
      <c r="U6" s="72"/>
      <c r="V6" s="72"/>
      <c r="W6" s="218"/>
      <c r="X6" s="218"/>
      <c r="Y6" s="218"/>
      <c r="Z6" s="218"/>
      <c r="AA6" s="218"/>
      <c r="AB6" s="218"/>
      <c r="AC6" s="218"/>
      <c r="AD6" s="218"/>
      <c r="AE6" s="218"/>
      <c r="AF6" s="218"/>
      <c r="AG6" s="218"/>
      <c r="AH6" s="40"/>
      <c r="AI6" s="40"/>
      <c r="AJ6" s="40"/>
      <c r="AK6" s="40"/>
      <c r="AL6" s="40"/>
      <c r="AM6" s="40"/>
      <c r="AN6" s="40"/>
      <c r="AO6" s="40"/>
      <c r="AP6" s="40"/>
      <c r="AQ6" s="40"/>
      <c r="AR6" s="40"/>
      <c r="AS6" s="40"/>
      <c r="AT6" s="40"/>
      <c r="AU6" s="40"/>
      <c r="AV6" s="246"/>
      <c r="AW6" s="246"/>
      <c r="AX6" s="246"/>
      <c r="AY6" s="246"/>
      <c r="AZ6" s="50"/>
      <c r="BA6" s="643"/>
      <c r="BB6" s="643"/>
      <c r="BC6" s="643"/>
      <c r="BD6" s="643"/>
      <c r="BE6" s="643"/>
      <c r="BF6" s="643"/>
      <c r="BG6" s="643"/>
      <c r="BH6" s="643"/>
      <c r="BI6" s="643"/>
      <c r="BJ6" s="643"/>
      <c r="BK6" s="643"/>
      <c r="BL6" s="643"/>
      <c r="BM6" s="643"/>
      <c r="BN6" s="643"/>
      <c r="BO6" s="643"/>
      <c r="BP6" s="643"/>
      <c r="BQ6" s="643"/>
      <c r="BR6" s="643"/>
      <c r="BS6" s="643"/>
      <c r="BT6" s="643"/>
      <c r="BU6" s="643"/>
      <c r="BV6" s="643"/>
      <c r="BW6" s="643"/>
      <c r="BX6" s="643"/>
      <c r="BY6" s="643"/>
      <c r="BZ6" s="643"/>
      <c r="CA6" s="643"/>
      <c r="CB6" s="643"/>
      <c r="CC6" s="643"/>
      <c r="CD6" s="643"/>
      <c r="CE6" s="643"/>
      <c r="CF6" s="643"/>
      <c r="CG6" s="643"/>
      <c r="CH6" s="643"/>
      <c r="CI6" s="643"/>
      <c r="CJ6" s="643"/>
      <c r="CK6" s="643"/>
      <c r="CL6" s="643"/>
      <c r="CM6" s="643"/>
      <c r="CN6" s="643"/>
      <c r="CO6" s="643"/>
      <c r="CP6" s="643"/>
      <c r="CQ6" s="643"/>
      <c r="CR6" s="643"/>
      <c r="CS6" s="643"/>
      <c r="CT6" s="643"/>
      <c r="CU6" s="643"/>
      <c r="CV6" s="643"/>
      <c r="CW6" s="643"/>
      <c r="CX6" s="643"/>
      <c r="CY6" s="643"/>
      <c r="CZ6" s="643"/>
      <c r="DA6" s="643"/>
      <c r="DB6" s="643"/>
      <c r="DC6" s="643"/>
      <c r="DD6" s="643"/>
      <c r="DE6" s="643"/>
      <c r="DF6" s="643"/>
      <c r="DG6" s="643"/>
      <c r="DH6" s="643"/>
      <c r="DI6" s="643"/>
      <c r="DJ6" s="643"/>
      <c r="DK6" s="643"/>
      <c r="DL6" s="643"/>
      <c r="DM6" s="643"/>
      <c r="DN6" s="643"/>
      <c r="DO6" s="643"/>
      <c r="DP6" s="643"/>
      <c r="DQ6" s="643"/>
      <c r="DR6" s="643"/>
      <c r="DS6" s="643"/>
      <c r="DT6" s="643"/>
      <c r="DU6" s="643"/>
      <c r="DV6" s="643"/>
      <c r="DW6" s="643"/>
      <c r="DX6" s="643"/>
      <c r="DY6" s="643"/>
      <c r="DZ6" s="643"/>
      <c r="EA6" s="643"/>
      <c r="EB6" s="643"/>
      <c r="EC6" s="643"/>
      <c r="ED6" s="643"/>
      <c r="EE6" s="643"/>
      <c r="EF6" s="643"/>
      <c r="EG6" s="643"/>
      <c r="EH6" s="643"/>
      <c r="EI6" s="643"/>
      <c r="EJ6" s="643"/>
      <c r="EK6" s="643"/>
      <c r="EL6" s="643"/>
      <c r="EM6" s="643"/>
      <c r="EN6" s="643"/>
      <c r="EO6" s="643"/>
      <c r="EP6" s="643"/>
      <c r="EQ6" s="643"/>
      <c r="ER6" s="643"/>
      <c r="ES6" s="643"/>
      <c r="ET6" s="643"/>
      <c r="EU6" s="643"/>
      <c r="EV6" s="643"/>
      <c r="EW6" s="643"/>
      <c r="EX6" s="643"/>
      <c r="EY6" s="643"/>
      <c r="EZ6" s="643"/>
      <c r="FA6" s="643"/>
      <c r="FB6" s="643"/>
      <c r="FC6" s="643"/>
      <c r="FD6" s="643"/>
      <c r="FE6" s="643"/>
      <c r="FF6" s="643"/>
      <c r="FG6" s="643"/>
      <c r="FH6" s="643"/>
      <c r="FI6" s="643"/>
      <c r="FJ6" s="643"/>
      <c r="FK6" s="643"/>
      <c r="FL6" s="643"/>
      <c r="FM6" s="643"/>
      <c r="FN6" s="643"/>
      <c r="FO6" s="643"/>
      <c r="FP6" s="643"/>
      <c r="FQ6" s="643"/>
      <c r="FR6" s="643"/>
      <c r="FS6" s="643"/>
      <c r="FT6" s="643"/>
      <c r="FU6" s="643"/>
      <c r="FV6" s="643"/>
      <c r="FW6" s="643"/>
      <c r="FX6" s="643"/>
      <c r="FY6" s="643"/>
      <c r="FZ6" s="643"/>
      <c r="GA6" s="643"/>
      <c r="GB6" s="643"/>
      <c r="GC6" s="643"/>
      <c r="GD6" s="643"/>
      <c r="GE6" s="247"/>
      <c r="GF6" s="643"/>
      <c r="GG6" s="643"/>
      <c r="GH6" s="643"/>
      <c r="GI6" s="643"/>
      <c r="GJ6" s="643"/>
      <c r="GK6" s="643"/>
      <c r="GL6" s="643"/>
      <c r="GM6" s="643"/>
      <c r="GN6" s="643"/>
      <c r="GO6" s="643"/>
      <c r="GP6" s="643"/>
      <c r="GQ6" s="643"/>
      <c r="GR6" s="643"/>
      <c r="GS6" s="643"/>
      <c r="GT6" s="643"/>
      <c r="GU6" s="643"/>
      <c r="GV6" s="643"/>
      <c r="GW6" s="643"/>
      <c r="GX6" s="643"/>
      <c r="GY6" s="643"/>
      <c r="GZ6" s="643"/>
      <c r="HA6" s="643"/>
      <c r="HB6" s="643"/>
      <c r="HC6" s="643"/>
      <c r="HD6" s="643"/>
      <c r="HE6" s="643"/>
      <c r="HF6" s="643"/>
      <c r="HG6" s="643"/>
      <c r="HH6" s="643"/>
      <c r="HI6" s="643"/>
      <c r="HJ6" s="643"/>
      <c r="HK6" s="643"/>
      <c r="HL6" s="643"/>
      <c r="HM6" s="643"/>
      <c r="HN6" s="643"/>
      <c r="HO6" s="643"/>
      <c r="HP6" s="643"/>
      <c r="HQ6" s="643"/>
      <c r="HR6" s="643"/>
      <c r="HS6" s="643"/>
      <c r="HT6" s="643"/>
      <c r="HU6" s="643"/>
      <c r="HV6" s="643"/>
      <c r="HW6" s="643"/>
      <c r="HX6" s="643"/>
      <c r="HY6" s="643"/>
      <c r="HZ6" s="643"/>
      <c r="IA6" s="643"/>
      <c r="IB6" s="643"/>
      <c r="IC6" s="643"/>
      <c r="ID6" s="643"/>
      <c r="IE6" s="643"/>
      <c r="IF6" s="643"/>
      <c r="IG6" s="643"/>
      <c r="IH6" s="643"/>
      <c r="II6" s="643"/>
    </row>
    <row r="7" spans="1:243" ht="15">
      <c r="A7" s="72"/>
      <c r="B7" s="72"/>
      <c r="C7" s="72"/>
      <c r="D7" s="72"/>
      <c r="E7" s="72"/>
      <c r="F7" s="72"/>
      <c r="G7" s="72"/>
      <c r="H7" s="72"/>
      <c r="I7" s="72"/>
      <c r="J7" s="889" t="str">
        <f>IF(MasterSheet!$A$1=1, MasterSheet!C5,MasterSheet!B5)</f>
        <v>CRNA GORA</v>
      </c>
      <c r="K7" s="889"/>
      <c r="L7" s="889"/>
      <c r="M7" s="76"/>
      <c r="N7" s="71"/>
      <c r="O7" s="72"/>
      <c r="P7" s="213"/>
      <c r="Q7" s="213"/>
      <c r="R7" s="72"/>
      <c r="S7" s="72"/>
      <c r="T7" s="72"/>
      <c r="U7" s="72"/>
      <c r="V7" s="72"/>
      <c r="W7" s="218"/>
      <c r="X7" s="218"/>
      <c r="Y7" s="218"/>
      <c r="Z7" s="218"/>
      <c r="AA7" s="218"/>
      <c r="AB7" s="218"/>
      <c r="AC7" s="218"/>
      <c r="AD7" s="218"/>
      <c r="AE7" s="218"/>
      <c r="AF7" s="218"/>
      <c r="AG7" s="218"/>
      <c r="AH7" s="40"/>
      <c r="AI7" s="40"/>
      <c r="AJ7" s="40"/>
      <c r="AK7" s="40"/>
      <c r="AL7" s="40"/>
      <c r="AM7" s="40"/>
      <c r="AN7" s="40"/>
      <c r="AO7" s="40"/>
      <c r="AP7" s="40"/>
      <c r="AQ7" s="40"/>
      <c r="AR7" s="40"/>
      <c r="AS7" s="40"/>
      <c r="AT7" s="40"/>
      <c r="AU7" s="40"/>
      <c r="AV7" s="246"/>
      <c r="AW7" s="246"/>
      <c r="AX7" s="246"/>
      <c r="AY7" s="246"/>
      <c r="AZ7" s="50"/>
      <c r="BA7" s="643"/>
      <c r="BB7" s="643"/>
      <c r="BC7" s="643"/>
      <c r="BD7" s="643"/>
      <c r="BE7" s="643"/>
      <c r="BF7" s="643"/>
      <c r="BG7" s="643"/>
      <c r="BH7" s="643"/>
      <c r="BI7" s="643"/>
      <c r="BJ7" s="643"/>
      <c r="BK7" s="643"/>
      <c r="BL7" s="643"/>
      <c r="BM7" s="643"/>
      <c r="BN7" s="643"/>
      <c r="BO7" s="643"/>
      <c r="BP7" s="643"/>
      <c r="BQ7" s="643"/>
      <c r="BR7" s="643"/>
      <c r="BS7" s="643"/>
      <c r="BT7" s="643"/>
      <c r="BU7" s="643"/>
      <c r="BV7" s="643"/>
      <c r="BW7" s="643"/>
      <c r="BX7" s="643"/>
      <c r="BY7" s="643"/>
      <c r="BZ7" s="643"/>
      <c r="CA7" s="643"/>
      <c r="CB7" s="643"/>
      <c r="CC7" s="643"/>
      <c r="CD7" s="643"/>
      <c r="CE7" s="643"/>
      <c r="CF7" s="643"/>
      <c r="CG7" s="643"/>
      <c r="CH7" s="643"/>
      <c r="CI7" s="643"/>
      <c r="CJ7" s="643"/>
      <c r="CK7" s="643"/>
      <c r="CL7" s="643"/>
      <c r="CM7" s="643"/>
      <c r="CN7" s="643"/>
      <c r="CO7" s="643"/>
      <c r="CP7" s="643"/>
      <c r="CQ7" s="643"/>
      <c r="CR7" s="643"/>
      <c r="CS7" s="643"/>
      <c r="CT7" s="643"/>
      <c r="CU7" s="643"/>
      <c r="CV7" s="643"/>
      <c r="CW7" s="643"/>
      <c r="CX7" s="643"/>
      <c r="CY7" s="643"/>
      <c r="CZ7" s="643"/>
      <c r="DA7" s="643"/>
      <c r="DB7" s="643"/>
      <c r="DC7" s="643"/>
      <c r="DD7" s="643"/>
      <c r="DE7" s="643"/>
      <c r="DF7" s="643"/>
      <c r="DG7" s="643"/>
      <c r="DH7" s="643"/>
      <c r="DI7" s="643"/>
      <c r="DJ7" s="643"/>
      <c r="DK7" s="643"/>
      <c r="DL7" s="643"/>
      <c r="DM7" s="643"/>
      <c r="DN7" s="643"/>
      <c r="DO7" s="643"/>
      <c r="DP7" s="643"/>
      <c r="DQ7" s="643"/>
      <c r="DR7" s="643"/>
      <c r="DS7" s="643"/>
      <c r="DT7" s="643"/>
      <c r="DU7" s="643"/>
      <c r="DV7" s="643"/>
      <c r="DW7" s="643"/>
      <c r="DX7" s="643"/>
      <c r="DY7" s="643"/>
      <c r="DZ7" s="643"/>
      <c r="EA7" s="643"/>
      <c r="EB7" s="643"/>
      <c r="EC7" s="643"/>
      <c r="ED7" s="643"/>
      <c r="EE7" s="643"/>
      <c r="EF7" s="643"/>
      <c r="EG7" s="643"/>
      <c r="EH7" s="643"/>
      <c r="EI7" s="643"/>
      <c r="EJ7" s="643"/>
      <c r="EK7" s="643"/>
      <c r="EL7" s="643"/>
      <c r="EM7" s="643"/>
      <c r="EN7" s="643"/>
      <c r="EO7" s="643"/>
      <c r="EP7" s="643"/>
      <c r="EQ7" s="643"/>
      <c r="ER7" s="643"/>
      <c r="ES7" s="643"/>
      <c r="ET7" s="643"/>
      <c r="EU7" s="643"/>
      <c r="EV7" s="643"/>
      <c r="EW7" s="643"/>
      <c r="EX7" s="643"/>
      <c r="EY7" s="643"/>
      <c r="EZ7" s="643"/>
      <c r="FA7" s="643"/>
      <c r="FB7" s="643"/>
      <c r="FC7" s="643"/>
      <c r="FD7" s="643"/>
      <c r="FE7" s="643"/>
      <c r="FF7" s="643"/>
      <c r="FG7" s="643"/>
      <c r="FH7" s="643"/>
      <c r="FI7" s="643"/>
      <c r="FJ7" s="643"/>
      <c r="FK7" s="643"/>
      <c r="FL7" s="643"/>
      <c r="FM7" s="643"/>
      <c r="FN7" s="643"/>
      <c r="FO7" s="643"/>
      <c r="FP7" s="643"/>
      <c r="FQ7" s="643"/>
      <c r="FR7" s="643"/>
      <c r="FS7" s="643"/>
      <c r="FT7" s="643"/>
      <c r="FU7" s="643"/>
      <c r="FV7" s="643"/>
      <c r="FW7" s="643"/>
      <c r="FX7" s="643"/>
      <c r="FY7" s="643"/>
      <c r="FZ7" s="643"/>
      <c r="GA7" s="643"/>
      <c r="GB7" s="643"/>
      <c r="GC7" s="643"/>
      <c r="GD7" s="643"/>
      <c r="GE7" s="247"/>
      <c r="GF7" s="643"/>
      <c r="GG7" s="643"/>
      <c r="GH7" s="643"/>
      <c r="GI7" s="643"/>
      <c r="GJ7" s="643"/>
      <c r="GK7" s="643"/>
      <c r="GL7" s="643"/>
      <c r="GM7" s="643"/>
      <c r="GN7" s="643"/>
      <c r="GO7" s="643"/>
      <c r="GP7" s="643"/>
      <c r="GQ7" s="643"/>
      <c r="GR7" s="643"/>
      <c r="GS7" s="643"/>
      <c r="GT7" s="643"/>
      <c r="GU7" s="643"/>
      <c r="GV7" s="643"/>
      <c r="GW7" s="643"/>
      <c r="GX7" s="643"/>
      <c r="GY7" s="643"/>
      <c r="GZ7" s="643"/>
      <c r="HA7" s="643"/>
      <c r="HB7" s="643"/>
      <c r="HC7" s="643"/>
      <c r="HD7" s="643"/>
      <c r="HE7" s="643"/>
      <c r="HF7" s="643"/>
      <c r="HG7" s="643"/>
      <c r="HH7" s="643"/>
      <c r="HI7" s="643"/>
      <c r="HJ7" s="643"/>
      <c r="HK7" s="643"/>
      <c r="HL7" s="643"/>
      <c r="HM7" s="643"/>
      <c r="HN7" s="643"/>
      <c r="HO7" s="643"/>
      <c r="HP7" s="643"/>
      <c r="HQ7" s="643"/>
      <c r="HR7" s="643"/>
      <c r="HS7" s="643"/>
      <c r="HT7" s="643"/>
      <c r="HU7" s="643"/>
      <c r="HV7" s="643"/>
      <c r="HW7" s="643"/>
      <c r="HX7" s="643"/>
      <c r="HY7" s="643"/>
      <c r="HZ7" s="643"/>
      <c r="IA7" s="643"/>
      <c r="IB7" s="643"/>
      <c r="IC7" s="643"/>
      <c r="ID7" s="643"/>
      <c r="IE7" s="643"/>
      <c r="IF7" s="643"/>
      <c r="IG7" s="643"/>
      <c r="IH7" s="643"/>
      <c r="II7" s="643"/>
    </row>
    <row r="8" spans="1:243" ht="15">
      <c r="A8" s="72"/>
      <c r="B8" s="72"/>
      <c r="C8" s="72"/>
      <c r="D8" s="72"/>
      <c r="E8" s="72"/>
      <c r="F8" s="72"/>
      <c r="G8" s="72"/>
      <c r="H8" s="72"/>
      <c r="I8" s="889" t="str">
        <f>IF(MasterSheet!$A$1=1,MasterSheet!C6,MasterSheet!B6)</f>
        <v>MINISTARSTVO FINANSIJA</v>
      </c>
      <c r="J8" s="889"/>
      <c r="K8" s="889"/>
      <c r="L8" s="889"/>
      <c r="M8" s="889"/>
      <c r="N8" s="76"/>
      <c r="O8" s="72"/>
      <c r="P8" s="213"/>
      <c r="Q8" s="213"/>
      <c r="R8" s="72"/>
      <c r="S8" s="72"/>
      <c r="T8" s="72"/>
      <c r="U8" s="72"/>
      <c r="V8" s="72"/>
      <c r="W8" s="218"/>
      <c r="X8" s="218"/>
      <c r="Y8" s="218"/>
      <c r="Z8" s="218"/>
      <c r="AA8" s="218"/>
      <c r="AB8" s="218"/>
      <c r="AC8" s="218"/>
      <c r="AD8" s="218"/>
      <c r="AE8" s="218"/>
      <c r="AF8" s="218"/>
      <c r="AG8" s="218"/>
      <c r="AH8" s="40"/>
      <c r="AI8" s="40"/>
      <c r="AJ8" s="40"/>
      <c r="AK8" s="40"/>
      <c r="AL8" s="40"/>
      <c r="AM8" s="40"/>
      <c r="AN8" s="40"/>
      <c r="AO8" s="40"/>
      <c r="AP8" s="40"/>
      <c r="AQ8" s="40"/>
      <c r="AR8" s="40"/>
      <c r="AS8" s="40"/>
      <c r="AT8" s="40"/>
      <c r="AU8" s="40"/>
      <c r="AV8" s="246"/>
      <c r="AW8" s="246"/>
      <c r="AX8" s="246"/>
      <c r="AY8" s="246"/>
      <c r="AZ8" s="50"/>
      <c r="BA8" s="643"/>
      <c r="BB8" s="643"/>
      <c r="BC8" s="643"/>
      <c r="BD8" s="643"/>
      <c r="BE8" s="643"/>
      <c r="BF8" s="643"/>
      <c r="BG8" s="643"/>
      <c r="BH8" s="643"/>
      <c r="BI8" s="643"/>
      <c r="BJ8" s="643"/>
      <c r="BK8" s="643"/>
      <c r="BL8" s="643"/>
      <c r="BM8" s="643"/>
      <c r="BN8" s="643"/>
      <c r="BO8" s="643"/>
      <c r="BP8" s="643"/>
      <c r="BQ8" s="643"/>
      <c r="BR8" s="643"/>
      <c r="BS8" s="643"/>
      <c r="BT8" s="643"/>
      <c r="BU8" s="643"/>
      <c r="BV8" s="643"/>
      <c r="BW8" s="643"/>
      <c r="BX8" s="643"/>
      <c r="BY8" s="643"/>
      <c r="BZ8" s="643"/>
      <c r="CA8" s="643"/>
      <c r="CB8" s="643"/>
      <c r="CC8" s="643"/>
      <c r="CD8" s="643"/>
      <c r="CE8" s="643"/>
      <c r="CF8" s="643"/>
      <c r="CG8" s="643"/>
      <c r="CH8" s="643"/>
      <c r="CI8" s="643"/>
      <c r="CJ8" s="643"/>
      <c r="CK8" s="643"/>
      <c r="CL8" s="643"/>
      <c r="CM8" s="643"/>
      <c r="CN8" s="643"/>
      <c r="CO8" s="643"/>
      <c r="CP8" s="643"/>
      <c r="CQ8" s="643"/>
      <c r="CR8" s="643"/>
      <c r="CS8" s="643"/>
      <c r="CT8" s="643"/>
      <c r="CU8" s="643"/>
      <c r="CV8" s="643"/>
      <c r="CW8" s="643"/>
      <c r="CX8" s="643"/>
      <c r="CY8" s="643"/>
      <c r="CZ8" s="643"/>
      <c r="DA8" s="643"/>
      <c r="DB8" s="643"/>
      <c r="DC8" s="643"/>
      <c r="DD8" s="643"/>
      <c r="DE8" s="643"/>
      <c r="DF8" s="643"/>
      <c r="DG8" s="643"/>
      <c r="DH8" s="643"/>
      <c r="DI8" s="643"/>
      <c r="DJ8" s="643"/>
      <c r="DK8" s="643"/>
      <c r="DL8" s="643"/>
      <c r="DM8" s="643"/>
      <c r="DN8" s="643"/>
      <c r="DO8" s="643"/>
      <c r="DP8" s="643"/>
      <c r="DQ8" s="643"/>
      <c r="DR8" s="643"/>
      <c r="DS8" s="643"/>
      <c r="DT8" s="643"/>
      <c r="DU8" s="643"/>
      <c r="DV8" s="643"/>
      <c r="DW8" s="643"/>
      <c r="DX8" s="643"/>
      <c r="DY8" s="643"/>
      <c r="DZ8" s="643"/>
      <c r="EA8" s="643"/>
      <c r="EB8" s="643"/>
      <c r="EC8" s="643"/>
      <c r="ED8" s="643"/>
      <c r="EE8" s="643"/>
      <c r="EF8" s="643"/>
      <c r="EG8" s="643"/>
      <c r="EH8" s="643"/>
      <c r="EI8" s="643"/>
      <c r="EJ8" s="643"/>
      <c r="EK8" s="643"/>
      <c r="EL8" s="643"/>
      <c r="EM8" s="643"/>
      <c r="EN8" s="643"/>
      <c r="EO8" s="643"/>
      <c r="EP8" s="643"/>
      <c r="EQ8" s="643"/>
      <c r="ER8" s="643"/>
      <c r="ES8" s="643"/>
      <c r="ET8" s="643"/>
      <c r="EU8" s="643"/>
      <c r="EV8" s="643"/>
      <c r="EW8" s="643"/>
      <c r="EX8" s="643"/>
      <c r="EY8" s="643"/>
      <c r="EZ8" s="643"/>
      <c r="FA8" s="643"/>
      <c r="FB8" s="643"/>
      <c r="FC8" s="643"/>
      <c r="FD8" s="643"/>
      <c r="FE8" s="643"/>
      <c r="FF8" s="643"/>
      <c r="FG8" s="643"/>
      <c r="FH8" s="643"/>
      <c r="FI8" s="643"/>
      <c r="FJ8" s="643"/>
      <c r="FK8" s="643"/>
      <c r="FL8" s="643"/>
      <c r="FM8" s="643"/>
      <c r="FN8" s="643"/>
      <c r="FO8" s="643"/>
      <c r="FP8" s="643"/>
      <c r="FQ8" s="643"/>
      <c r="FR8" s="643"/>
      <c r="FS8" s="643"/>
      <c r="FT8" s="643"/>
      <c r="FU8" s="643"/>
      <c r="FV8" s="643"/>
      <c r="FW8" s="643"/>
      <c r="FX8" s="643"/>
      <c r="FY8" s="643"/>
      <c r="FZ8" s="643"/>
      <c r="GA8" s="643"/>
      <c r="GB8" s="643"/>
      <c r="GC8" s="643"/>
      <c r="GD8" s="643"/>
      <c r="GE8" s="247"/>
      <c r="GF8" s="643"/>
      <c r="GG8" s="643"/>
      <c r="GH8" s="643"/>
      <c r="GI8" s="643"/>
      <c r="GJ8" s="643"/>
      <c r="GK8" s="643"/>
      <c r="GL8" s="643"/>
      <c r="GM8" s="643"/>
      <c r="GN8" s="643"/>
      <c r="GO8" s="643"/>
      <c r="GP8" s="643"/>
      <c r="GQ8" s="643"/>
      <c r="GR8" s="643"/>
      <c r="GS8" s="643"/>
      <c r="GT8" s="643"/>
      <c r="GU8" s="643"/>
      <c r="GV8" s="643"/>
      <c r="GW8" s="643"/>
      <c r="GX8" s="643"/>
      <c r="GY8" s="643"/>
      <c r="GZ8" s="643"/>
      <c r="HA8" s="643"/>
      <c r="HB8" s="643"/>
      <c r="HC8" s="643"/>
      <c r="HD8" s="643"/>
      <c r="HE8" s="643"/>
      <c r="HF8" s="643"/>
      <c r="HG8" s="643"/>
      <c r="HH8" s="643"/>
      <c r="HI8" s="643"/>
      <c r="HJ8" s="643"/>
      <c r="HK8" s="643"/>
      <c r="HL8" s="643"/>
      <c r="HM8" s="643"/>
      <c r="HN8" s="643"/>
      <c r="HO8" s="643"/>
      <c r="HP8" s="643"/>
      <c r="HQ8" s="643"/>
      <c r="HR8" s="643"/>
      <c r="HS8" s="643"/>
      <c r="HT8" s="643"/>
      <c r="HU8" s="643"/>
      <c r="HV8" s="643"/>
      <c r="HW8" s="643"/>
      <c r="HX8" s="643"/>
      <c r="HY8" s="643"/>
      <c r="HZ8" s="643"/>
      <c r="IA8" s="643"/>
      <c r="IB8" s="643"/>
      <c r="IC8" s="643"/>
      <c r="ID8" s="643"/>
      <c r="IE8" s="643"/>
      <c r="IF8" s="643"/>
      <c r="IG8" s="643"/>
      <c r="IH8" s="643"/>
      <c r="II8" s="643"/>
    </row>
    <row r="9" spans="1:243" ht="15">
      <c r="A9" s="72"/>
      <c r="B9" s="72"/>
      <c r="C9" s="72"/>
      <c r="D9" s="213"/>
      <c r="E9" s="72"/>
      <c r="F9" s="72"/>
      <c r="G9" s="72"/>
      <c r="H9" s="72"/>
      <c r="I9" s="72"/>
      <c r="J9" s="71"/>
      <c r="K9" s="71"/>
      <c r="L9" s="71"/>
      <c r="M9" s="71"/>
      <c r="N9" s="71"/>
      <c r="O9" s="72"/>
      <c r="P9" s="72"/>
      <c r="Q9" s="72"/>
      <c r="R9" s="72"/>
      <c r="S9" s="72"/>
      <c r="T9" s="72"/>
      <c r="U9" s="72"/>
      <c r="V9" s="72"/>
      <c r="W9" s="218"/>
      <c r="X9" s="218"/>
      <c r="Y9" s="218"/>
      <c r="Z9" s="218"/>
      <c r="AA9" s="218"/>
      <c r="AB9" s="218"/>
      <c r="AC9" s="218"/>
      <c r="AD9" s="218"/>
      <c r="AE9" s="218"/>
      <c r="AF9" s="218"/>
      <c r="AG9" s="218"/>
      <c r="AH9" s="40"/>
      <c r="AI9" s="40"/>
      <c r="AJ9" s="40"/>
      <c r="AK9" s="40"/>
      <c r="AL9" s="40"/>
      <c r="AM9" s="40"/>
      <c r="AN9" s="40"/>
      <c r="AO9" s="40"/>
      <c r="AP9" s="40"/>
      <c r="AQ9" s="40"/>
      <c r="AR9" s="40"/>
      <c r="AS9" s="40"/>
      <c r="AT9" s="40"/>
      <c r="AU9" s="40"/>
      <c r="AV9" s="246"/>
      <c r="AW9" s="246"/>
      <c r="AX9" s="246"/>
      <c r="AY9" s="246"/>
      <c r="AZ9" s="50"/>
      <c r="BA9" s="643"/>
      <c r="BB9" s="643"/>
      <c r="BC9" s="643"/>
      <c r="BD9" s="643"/>
      <c r="BE9" s="643"/>
      <c r="BF9" s="643"/>
      <c r="BG9" s="643"/>
      <c r="BH9" s="643"/>
      <c r="BI9" s="643"/>
      <c r="BJ9" s="643"/>
      <c r="BK9" s="643"/>
      <c r="BL9" s="643"/>
      <c r="BM9" s="643"/>
      <c r="BN9" s="643"/>
      <c r="BO9" s="643"/>
      <c r="BP9" s="643"/>
      <c r="BQ9" s="643"/>
      <c r="BR9" s="643"/>
      <c r="BS9" s="643"/>
      <c r="BT9" s="643"/>
      <c r="BU9" s="643"/>
      <c r="BV9" s="643"/>
      <c r="BW9" s="643"/>
      <c r="BX9" s="643"/>
      <c r="BY9" s="643"/>
      <c r="BZ9" s="643"/>
      <c r="CA9" s="643"/>
      <c r="CB9" s="643"/>
      <c r="CC9" s="643"/>
      <c r="CD9" s="643"/>
      <c r="CE9" s="643"/>
      <c r="CF9" s="643"/>
      <c r="CG9" s="643"/>
      <c r="CH9" s="643"/>
      <c r="CI9" s="643"/>
      <c r="CJ9" s="643"/>
      <c r="CK9" s="643"/>
      <c r="CL9" s="643"/>
      <c r="CM9" s="643"/>
      <c r="CN9" s="643"/>
      <c r="CO9" s="643"/>
      <c r="CP9" s="643"/>
      <c r="CQ9" s="643"/>
      <c r="CR9" s="643"/>
      <c r="CS9" s="643"/>
      <c r="CT9" s="643"/>
      <c r="CU9" s="643"/>
      <c r="CV9" s="643"/>
      <c r="CW9" s="643"/>
      <c r="CX9" s="643"/>
      <c r="CY9" s="643"/>
      <c r="CZ9" s="643"/>
      <c r="DA9" s="643"/>
      <c r="DB9" s="643"/>
      <c r="DC9" s="643"/>
      <c r="DD9" s="643"/>
      <c r="DE9" s="643"/>
      <c r="DF9" s="643"/>
      <c r="DG9" s="643"/>
      <c r="DH9" s="643"/>
      <c r="DI9" s="643"/>
      <c r="DJ9" s="643"/>
      <c r="DK9" s="643"/>
      <c r="DL9" s="643"/>
      <c r="DM9" s="643"/>
      <c r="DN9" s="643"/>
      <c r="DO9" s="643"/>
      <c r="DP9" s="643"/>
      <c r="DQ9" s="643"/>
      <c r="DR9" s="643"/>
      <c r="DS9" s="643"/>
      <c r="DT9" s="643"/>
      <c r="DU9" s="643"/>
      <c r="DV9" s="643"/>
      <c r="DW9" s="643"/>
      <c r="DX9" s="643"/>
      <c r="DY9" s="643"/>
      <c r="DZ9" s="643"/>
      <c r="EA9" s="643"/>
      <c r="EB9" s="643"/>
      <c r="EC9" s="643"/>
      <c r="ED9" s="643"/>
      <c r="EE9" s="643"/>
      <c r="EF9" s="643"/>
      <c r="EG9" s="643"/>
      <c r="EH9" s="643"/>
      <c r="EI9" s="643"/>
      <c r="EJ9" s="643"/>
      <c r="EK9" s="643"/>
      <c r="EL9" s="643"/>
      <c r="EM9" s="643"/>
      <c r="EN9" s="643"/>
      <c r="EO9" s="643"/>
      <c r="EP9" s="643"/>
      <c r="EQ9" s="643"/>
      <c r="ER9" s="643"/>
      <c r="ES9" s="643"/>
      <c r="ET9" s="643"/>
      <c r="EU9" s="643"/>
      <c r="EV9" s="643"/>
      <c r="EW9" s="643"/>
      <c r="EX9" s="643"/>
      <c r="EY9" s="643"/>
      <c r="EZ9" s="643"/>
      <c r="FA9" s="643"/>
      <c r="FB9" s="643"/>
      <c r="FC9" s="643"/>
      <c r="FD9" s="643"/>
      <c r="FE9" s="643"/>
      <c r="FF9" s="643"/>
      <c r="FG9" s="643"/>
      <c r="FH9" s="643"/>
      <c r="FI9" s="643"/>
      <c r="FJ9" s="643"/>
      <c r="FK9" s="643"/>
      <c r="FL9" s="643"/>
      <c r="FM9" s="643"/>
      <c r="FN9" s="643"/>
      <c r="FO9" s="643"/>
      <c r="FP9" s="643"/>
      <c r="FQ9" s="643"/>
      <c r="FR9" s="643"/>
      <c r="FS9" s="643"/>
      <c r="FT9" s="643"/>
      <c r="FU9" s="643"/>
      <c r="FV9" s="643"/>
      <c r="FW9" s="643"/>
      <c r="FX9" s="643"/>
      <c r="FY9" s="643"/>
      <c r="FZ9" s="643"/>
      <c r="GA9" s="643"/>
      <c r="GB9" s="643"/>
      <c r="GC9" s="643"/>
      <c r="GD9" s="643"/>
      <c r="GE9" s="247"/>
      <c r="GF9" s="643"/>
      <c r="GG9" s="643"/>
      <c r="GH9" s="643"/>
      <c r="GI9" s="643"/>
      <c r="GJ9" s="643"/>
      <c r="GK9" s="643"/>
      <c r="GL9" s="643"/>
      <c r="GM9" s="643"/>
      <c r="GN9" s="643"/>
      <c r="GO9" s="643"/>
      <c r="GP9" s="643"/>
      <c r="GQ9" s="643"/>
      <c r="GR9" s="643"/>
      <c r="GS9" s="643"/>
      <c r="GT9" s="643"/>
      <c r="GU9" s="643"/>
      <c r="GV9" s="643"/>
      <c r="GW9" s="643"/>
      <c r="GX9" s="643"/>
      <c r="GY9" s="643"/>
      <c r="GZ9" s="643"/>
      <c r="HA9" s="643"/>
      <c r="HB9" s="643"/>
      <c r="HC9" s="643"/>
      <c r="HD9" s="643"/>
      <c r="HE9" s="643"/>
      <c r="HF9" s="643"/>
      <c r="HG9" s="643"/>
      <c r="HH9" s="643"/>
      <c r="HI9" s="643"/>
      <c r="HJ9" s="643"/>
      <c r="HK9" s="643"/>
      <c r="HL9" s="643"/>
      <c r="HM9" s="643"/>
      <c r="HN9" s="643"/>
      <c r="HO9" s="643"/>
      <c r="HP9" s="643"/>
      <c r="HQ9" s="643"/>
      <c r="HR9" s="643"/>
      <c r="HS9" s="643"/>
      <c r="HT9" s="643"/>
      <c r="HU9" s="643"/>
      <c r="HV9" s="643"/>
      <c r="HW9" s="643"/>
      <c r="HX9" s="643"/>
      <c r="HY9" s="643"/>
      <c r="HZ9" s="643"/>
      <c r="IA9" s="643"/>
      <c r="IB9" s="643"/>
      <c r="IC9" s="643"/>
      <c r="ID9" s="643"/>
      <c r="IE9" s="643"/>
      <c r="IF9" s="643"/>
      <c r="IG9" s="643"/>
      <c r="IH9" s="643"/>
      <c r="II9" s="643"/>
    </row>
    <row r="10" spans="1:243">
      <c r="A10" s="72"/>
      <c r="B10" s="72"/>
      <c r="C10" s="72"/>
      <c r="D10" s="72"/>
      <c r="E10" s="72"/>
      <c r="F10" s="72"/>
      <c r="G10" s="72"/>
      <c r="H10" s="72"/>
      <c r="I10" s="72"/>
      <c r="J10" s="72"/>
      <c r="K10" s="72"/>
      <c r="L10" s="72"/>
      <c r="M10" s="72"/>
      <c r="N10" s="72"/>
      <c r="O10" s="72"/>
      <c r="P10" s="72"/>
      <c r="Q10" s="72"/>
      <c r="R10" s="72"/>
      <c r="S10" s="72"/>
      <c r="T10" s="72"/>
      <c r="U10" s="72"/>
      <c r="V10" s="72"/>
      <c r="W10" s="218"/>
      <c r="X10" s="218"/>
      <c r="Y10" s="218"/>
      <c r="Z10" s="218"/>
      <c r="AA10" s="218"/>
      <c r="AB10" s="218"/>
      <c r="AC10" s="218"/>
      <c r="AD10" s="218"/>
      <c r="AE10" s="218"/>
      <c r="AF10" s="218"/>
      <c r="AG10" s="218"/>
      <c r="AH10" s="40"/>
      <c r="AI10" s="40"/>
      <c r="AJ10" s="40"/>
      <c r="AK10" s="40"/>
      <c r="AL10" s="40"/>
      <c r="AM10" s="40"/>
      <c r="AN10" s="40"/>
      <c r="AO10" s="40"/>
      <c r="AP10" s="40"/>
      <c r="AQ10" s="40"/>
      <c r="AR10" s="40"/>
      <c r="AS10" s="40"/>
      <c r="AT10" s="40"/>
      <c r="AU10" s="40"/>
      <c r="AV10" s="246"/>
      <c r="AW10" s="246"/>
      <c r="AX10" s="246"/>
      <c r="AY10" s="246"/>
      <c r="AZ10" s="50"/>
      <c r="BA10" s="643"/>
      <c r="BB10" s="643"/>
      <c r="BC10" s="643"/>
      <c r="BD10" s="643"/>
      <c r="BE10" s="643"/>
      <c r="BF10" s="643"/>
      <c r="BG10" s="643"/>
      <c r="BH10" s="643"/>
      <c r="BI10" s="643"/>
      <c r="BJ10" s="643"/>
      <c r="BK10" s="643"/>
      <c r="BL10" s="643"/>
      <c r="BM10" s="643"/>
      <c r="BN10" s="643"/>
      <c r="BO10" s="643"/>
      <c r="BP10" s="643"/>
      <c r="BQ10" s="643"/>
      <c r="BR10" s="643"/>
      <c r="BS10" s="643"/>
      <c r="BT10" s="643"/>
      <c r="BU10" s="643"/>
      <c r="BV10" s="643"/>
      <c r="BW10" s="643"/>
      <c r="BX10" s="643"/>
      <c r="BY10" s="643"/>
      <c r="BZ10" s="643"/>
      <c r="CA10" s="643"/>
      <c r="CB10" s="643"/>
      <c r="CC10" s="643"/>
      <c r="CD10" s="643"/>
      <c r="CE10" s="643"/>
      <c r="CF10" s="643"/>
      <c r="CG10" s="643"/>
      <c r="CH10" s="643"/>
      <c r="CI10" s="643"/>
      <c r="CJ10" s="643"/>
      <c r="CK10" s="643"/>
      <c r="CL10" s="643"/>
      <c r="CM10" s="643"/>
      <c r="CN10" s="643"/>
      <c r="CO10" s="643"/>
      <c r="CP10" s="643"/>
      <c r="CQ10" s="643"/>
      <c r="CR10" s="643"/>
      <c r="CS10" s="643"/>
      <c r="CT10" s="643"/>
      <c r="CU10" s="643"/>
      <c r="CV10" s="643"/>
      <c r="CW10" s="643"/>
      <c r="CX10" s="643"/>
      <c r="CY10" s="643"/>
      <c r="CZ10" s="643"/>
      <c r="DA10" s="643"/>
      <c r="DB10" s="643"/>
      <c r="DC10" s="643"/>
      <c r="DD10" s="643"/>
      <c r="DE10" s="643"/>
      <c r="DF10" s="643"/>
      <c r="DG10" s="643"/>
      <c r="DH10" s="643"/>
      <c r="DI10" s="643"/>
      <c r="DJ10" s="643"/>
      <c r="DK10" s="643"/>
      <c r="DL10" s="643"/>
      <c r="DM10" s="643"/>
      <c r="DN10" s="643"/>
      <c r="DO10" s="643"/>
      <c r="DP10" s="643"/>
      <c r="DQ10" s="643"/>
      <c r="DR10" s="643"/>
      <c r="DS10" s="643"/>
      <c r="DT10" s="643"/>
      <c r="DU10" s="643"/>
      <c r="DV10" s="643"/>
      <c r="DW10" s="643"/>
      <c r="DX10" s="643"/>
      <c r="DY10" s="643"/>
      <c r="DZ10" s="643"/>
      <c r="EA10" s="643"/>
      <c r="EB10" s="643"/>
      <c r="EC10" s="643"/>
      <c r="ED10" s="643"/>
      <c r="EE10" s="643"/>
      <c r="EF10" s="643"/>
      <c r="EG10" s="643"/>
      <c r="EH10" s="643"/>
      <c r="EI10" s="643"/>
      <c r="EJ10" s="643"/>
      <c r="EK10" s="643"/>
      <c r="EL10" s="643"/>
      <c r="EM10" s="643"/>
      <c r="EN10" s="643"/>
      <c r="EO10" s="643"/>
      <c r="EP10" s="643"/>
      <c r="EQ10" s="643"/>
      <c r="ER10" s="643"/>
      <c r="ES10" s="643"/>
      <c r="ET10" s="643"/>
      <c r="EU10" s="643"/>
      <c r="EV10" s="643"/>
      <c r="EW10" s="643"/>
      <c r="EX10" s="643"/>
      <c r="EY10" s="643"/>
      <c r="EZ10" s="643"/>
      <c r="FA10" s="643"/>
      <c r="FB10" s="643"/>
      <c r="FC10" s="643"/>
      <c r="FD10" s="643"/>
      <c r="FE10" s="643"/>
      <c r="FF10" s="643"/>
      <c r="FG10" s="643"/>
      <c r="FH10" s="643"/>
      <c r="FI10" s="643"/>
      <c r="FJ10" s="643"/>
      <c r="FK10" s="643"/>
      <c r="FL10" s="643"/>
      <c r="FM10" s="643"/>
      <c r="FN10" s="643"/>
      <c r="FO10" s="643"/>
      <c r="FP10" s="643"/>
      <c r="FQ10" s="643"/>
      <c r="FR10" s="643"/>
      <c r="FS10" s="643"/>
      <c r="FT10" s="643"/>
      <c r="FU10" s="643"/>
      <c r="FV10" s="643"/>
      <c r="FW10" s="643"/>
      <c r="FX10" s="643"/>
      <c r="FY10" s="643"/>
      <c r="FZ10" s="643"/>
      <c r="GA10" s="643"/>
      <c r="GB10" s="643"/>
      <c r="GC10" s="643"/>
      <c r="GD10" s="643"/>
      <c r="GE10" s="247"/>
      <c r="GF10" s="643"/>
      <c r="GG10" s="643"/>
      <c r="GH10" s="643"/>
      <c r="GI10" s="643"/>
      <c r="GJ10" s="643"/>
      <c r="GK10" s="643"/>
      <c r="GL10" s="643"/>
      <c r="GM10" s="643"/>
      <c r="GN10" s="643"/>
      <c r="GO10" s="643"/>
      <c r="GP10" s="643"/>
      <c r="GQ10" s="643"/>
      <c r="GR10" s="643"/>
      <c r="GS10" s="643"/>
      <c r="GT10" s="643"/>
      <c r="GU10" s="643"/>
      <c r="GV10" s="643"/>
      <c r="GW10" s="643"/>
      <c r="GX10" s="643"/>
      <c r="GY10" s="643"/>
      <c r="GZ10" s="643"/>
      <c r="HA10" s="643"/>
      <c r="HB10" s="643"/>
      <c r="HC10" s="643"/>
      <c r="HD10" s="643"/>
      <c r="HE10" s="643"/>
      <c r="HF10" s="643"/>
      <c r="HG10" s="643"/>
      <c r="HH10" s="643"/>
      <c r="HI10" s="643"/>
      <c r="HJ10" s="643"/>
      <c r="HK10" s="643"/>
      <c r="HL10" s="643"/>
      <c r="HM10" s="643"/>
      <c r="HN10" s="643"/>
      <c r="HO10" s="643"/>
      <c r="HP10" s="643"/>
      <c r="HQ10" s="643"/>
      <c r="HR10" s="643"/>
      <c r="HS10" s="643"/>
      <c r="HT10" s="643"/>
      <c r="HU10" s="643"/>
      <c r="HV10" s="643"/>
      <c r="HW10" s="643"/>
      <c r="HX10" s="643"/>
      <c r="HY10" s="643"/>
      <c r="HZ10" s="643"/>
      <c r="IA10" s="643"/>
      <c r="IB10" s="643"/>
      <c r="IC10" s="643"/>
      <c r="ID10" s="643"/>
      <c r="IE10" s="643"/>
      <c r="IF10" s="643"/>
      <c r="IG10" s="643"/>
      <c r="IH10" s="643"/>
      <c r="II10" s="643"/>
    </row>
    <row r="11" spans="1:243">
      <c r="A11" s="72"/>
      <c r="B11" s="72"/>
      <c r="C11" s="72"/>
      <c r="D11" s="72"/>
      <c r="E11" s="72"/>
      <c r="F11" s="72"/>
      <c r="G11" s="72"/>
      <c r="H11" s="72"/>
      <c r="I11" s="72"/>
      <c r="J11" s="72"/>
      <c r="K11" s="72"/>
      <c r="L11" s="72"/>
      <c r="M11" s="72"/>
      <c r="N11" s="72"/>
      <c r="O11" s="72"/>
      <c r="P11" s="72"/>
      <c r="Q11" s="72"/>
      <c r="R11" s="72"/>
      <c r="S11" s="72"/>
      <c r="T11" s="72"/>
      <c r="U11" s="72"/>
      <c r="V11" s="72"/>
      <c r="W11" s="218"/>
      <c r="X11" s="218"/>
      <c r="Y11" s="218"/>
      <c r="Z11" s="218"/>
      <c r="AA11" s="218"/>
      <c r="AB11" s="218"/>
      <c r="AC11" s="218"/>
      <c r="AD11" s="218"/>
      <c r="AE11" s="218"/>
      <c r="AF11" s="218"/>
      <c r="AG11" s="218"/>
      <c r="AH11" s="40"/>
      <c r="AI11" s="40"/>
      <c r="AJ11" s="40"/>
      <c r="AK11" s="40"/>
      <c r="AL11" s="40"/>
      <c r="AM11" s="40"/>
      <c r="AN11" s="40"/>
      <c r="AO11" s="40"/>
      <c r="AP11" s="40"/>
      <c r="AQ11" s="40"/>
      <c r="AR11" s="40"/>
      <c r="AS11" s="40"/>
      <c r="AT11" s="40"/>
      <c r="AU11" s="40"/>
      <c r="AV11" s="246"/>
      <c r="AW11" s="246"/>
      <c r="AX11" s="246"/>
      <c r="AY11" s="246"/>
      <c r="AZ11" s="50"/>
      <c r="BA11" s="643"/>
      <c r="BB11" s="643"/>
      <c r="BC11" s="643"/>
      <c r="BD11" s="643"/>
      <c r="BE11" s="643"/>
      <c r="BF11" s="643"/>
      <c r="BG11" s="643"/>
      <c r="BH11" s="643"/>
      <c r="BI11" s="643"/>
      <c r="BJ11" s="643"/>
      <c r="BK11" s="643"/>
      <c r="BL11" s="643"/>
      <c r="BM11" s="643"/>
      <c r="BN11" s="643"/>
      <c r="BO11" s="643"/>
      <c r="BP11" s="643"/>
      <c r="BQ11" s="643"/>
      <c r="BR11" s="643"/>
      <c r="BS11" s="643"/>
      <c r="BT11" s="643"/>
      <c r="BU11" s="643"/>
      <c r="BV11" s="643"/>
      <c r="BW11" s="643"/>
      <c r="BX11" s="643"/>
      <c r="BY11" s="643"/>
      <c r="BZ11" s="643"/>
      <c r="CA11" s="643"/>
      <c r="CB11" s="643"/>
      <c r="CC11" s="643"/>
      <c r="CD11" s="643"/>
      <c r="CE11" s="643"/>
      <c r="CF11" s="643"/>
      <c r="CG11" s="643"/>
      <c r="CH11" s="643"/>
      <c r="CI11" s="643"/>
      <c r="CJ11" s="643"/>
      <c r="CK11" s="643"/>
      <c r="CL11" s="643"/>
      <c r="CM11" s="643"/>
      <c r="CN11" s="643"/>
      <c r="CO11" s="643"/>
      <c r="CP11" s="643"/>
      <c r="CQ11" s="643"/>
      <c r="CR11" s="643"/>
      <c r="CS11" s="643"/>
      <c r="CT11" s="643"/>
      <c r="CU11" s="643"/>
      <c r="CV11" s="643"/>
      <c r="CW11" s="643"/>
      <c r="CX11" s="643"/>
      <c r="CY11" s="643"/>
      <c r="CZ11" s="643"/>
      <c r="DA11" s="643"/>
      <c r="DB11" s="643"/>
      <c r="DC11" s="643"/>
      <c r="DD11" s="643"/>
      <c r="DE11" s="643"/>
      <c r="DF11" s="643"/>
      <c r="DG11" s="643"/>
      <c r="DH11" s="643"/>
      <c r="DI11" s="643"/>
      <c r="DJ11" s="643"/>
      <c r="DK11" s="643"/>
      <c r="DL11" s="643"/>
      <c r="DM11" s="643"/>
      <c r="DN11" s="643"/>
      <c r="DO11" s="643"/>
      <c r="DP11" s="643"/>
      <c r="DQ11" s="643"/>
      <c r="DR11" s="643"/>
      <c r="DS11" s="643"/>
      <c r="DT11" s="643"/>
      <c r="DU11" s="643"/>
      <c r="DV11" s="643"/>
      <c r="DW11" s="643"/>
      <c r="DX11" s="643"/>
      <c r="DY11" s="643"/>
      <c r="DZ11" s="643"/>
      <c r="EA11" s="643"/>
      <c r="EB11" s="643"/>
      <c r="EC11" s="643"/>
      <c r="ED11" s="643"/>
      <c r="EE11" s="643"/>
      <c r="EF11" s="643"/>
      <c r="EG11" s="643"/>
      <c r="EH11" s="643"/>
      <c r="EI11" s="643"/>
      <c r="EJ11" s="643"/>
      <c r="EK11" s="643"/>
      <c r="EL11" s="643"/>
      <c r="EM11" s="643"/>
      <c r="EN11" s="643"/>
      <c r="EO11" s="643"/>
      <c r="EP11" s="643"/>
      <c r="EQ11" s="643"/>
      <c r="ER11" s="643"/>
      <c r="ES11" s="643"/>
      <c r="ET11" s="643"/>
      <c r="EU11" s="643"/>
      <c r="EV11" s="643"/>
      <c r="EW11" s="643"/>
      <c r="EX11" s="643"/>
      <c r="EY11" s="643"/>
      <c r="EZ11" s="643"/>
      <c r="FA11" s="643"/>
      <c r="FB11" s="643"/>
      <c r="FC11" s="643"/>
      <c r="FD11" s="643"/>
      <c r="FE11" s="643"/>
      <c r="FF11" s="643"/>
      <c r="FG11" s="643"/>
      <c r="FH11" s="643"/>
      <c r="FI11" s="643"/>
      <c r="FJ11" s="643"/>
      <c r="FK11" s="643"/>
      <c r="FL11" s="643"/>
      <c r="FM11" s="643"/>
      <c r="FN11" s="643"/>
      <c r="FO11" s="643"/>
      <c r="FP11" s="643"/>
      <c r="FQ11" s="643"/>
      <c r="FR11" s="643"/>
      <c r="FS11" s="643"/>
      <c r="FT11" s="643"/>
      <c r="FU11" s="643"/>
      <c r="FV11" s="643"/>
      <c r="FW11" s="643"/>
      <c r="FX11" s="643"/>
      <c r="FY11" s="643"/>
      <c r="FZ11" s="643"/>
      <c r="GA11" s="643"/>
      <c r="GB11" s="643"/>
      <c r="GC11" s="643"/>
      <c r="GD11" s="643"/>
      <c r="GE11" s="247"/>
      <c r="GF11" s="643"/>
      <c r="GG11" s="643"/>
      <c r="GH11" s="643"/>
      <c r="GI11" s="643"/>
      <c r="GJ11" s="643"/>
      <c r="GK11" s="643"/>
      <c r="GL11" s="643"/>
      <c r="GM11" s="643"/>
      <c r="GN11" s="643"/>
      <c r="GO11" s="643"/>
      <c r="GP11" s="643"/>
      <c r="GQ11" s="643"/>
      <c r="GR11" s="643"/>
      <c r="GS11" s="643"/>
      <c r="GT11" s="643"/>
      <c r="GU11" s="643"/>
      <c r="GV11" s="643"/>
      <c r="GW11" s="643"/>
      <c r="GX11" s="643"/>
      <c r="GY11" s="643"/>
      <c r="GZ11" s="643"/>
      <c r="HA11" s="643"/>
      <c r="HB11" s="643"/>
      <c r="HC11" s="643"/>
      <c r="HD11" s="643"/>
      <c r="HE11" s="643"/>
      <c r="HF11" s="643"/>
      <c r="HG11" s="643"/>
      <c r="HH11" s="643"/>
      <c r="HI11" s="643"/>
      <c r="HJ11" s="643"/>
      <c r="HK11" s="643"/>
      <c r="HL11" s="643"/>
      <c r="HM11" s="643"/>
      <c r="HN11" s="643"/>
      <c r="HO11" s="643"/>
      <c r="HP11" s="643"/>
      <c r="HQ11" s="643"/>
      <c r="HR11" s="643"/>
      <c r="HS11" s="643"/>
      <c r="HT11" s="643"/>
      <c r="HU11" s="643"/>
      <c r="HV11" s="643"/>
      <c r="HW11" s="643"/>
      <c r="HX11" s="643"/>
      <c r="HY11" s="643"/>
      <c r="HZ11" s="643"/>
      <c r="IA11" s="643"/>
      <c r="IB11" s="643"/>
      <c r="IC11" s="643"/>
      <c r="ID11" s="643"/>
      <c r="IE11" s="643"/>
      <c r="IF11" s="643"/>
      <c r="IG11" s="643"/>
      <c r="IH11" s="643"/>
      <c r="II11" s="643"/>
    </row>
    <row r="12" spans="1:243">
      <c r="A12" s="72"/>
      <c r="B12" s="72"/>
      <c r="C12" s="72"/>
      <c r="D12" s="72"/>
      <c r="E12" s="72"/>
      <c r="F12" s="72"/>
      <c r="G12" s="72"/>
      <c r="H12" s="72"/>
      <c r="I12" s="72"/>
      <c r="J12" s="72"/>
      <c r="K12" s="72"/>
      <c r="L12" s="72"/>
      <c r="M12" s="72"/>
      <c r="N12" s="72"/>
      <c r="O12" s="72"/>
      <c r="P12" s="72"/>
      <c r="Q12" s="72"/>
      <c r="R12" s="72"/>
      <c r="S12" s="72"/>
      <c r="T12" s="72"/>
      <c r="U12" s="72"/>
      <c r="V12" s="72"/>
      <c r="W12" s="218"/>
      <c r="X12" s="218"/>
      <c r="Y12" s="218"/>
      <c r="Z12" s="218"/>
      <c r="AA12" s="218"/>
      <c r="AB12" s="218"/>
      <c r="AC12" s="218"/>
      <c r="AD12" s="218"/>
      <c r="AE12" s="218"/>
      <c r="AF12" s="218"/>
      <c r="AG12" s="218"/>
      <c r="AH12" s="40"/>
      <c r="AI12" s="40"/>
      <c r="AJ12" s="40"/>
      <c r="AK12" s="40"/>
      <c r="AL12" s="40"/>
      <c r="AM12" s="40"/>
      <c r="AN12" s="40"/>
      <c r="AO12" s="40"/>
      <c r="AP12" s="40"/>
      <c r="AQ12" s="40"/>
      <c r="AR12" s="40"/>
      <c r="AS12" s="40"/>
      <c r="AT12" s="40"/>
      <c r="AU12" s="40"/>
      <c r="AV12" s="246"/>
      <c r="AW12" s="246"/>
      <c r="AX12" s="246"/>
      <c r="AY12" s="246"/>
      <c r="AZ12" s="50"/>
      <c r="BA12" s="643"/>
      <c r="BB12" s="643"/>
      <c r="BC12" s="643"/>
      <c r="BD12" s="643"/>
      <c r="BE12" s="643"/>
      <c r="BF12" s="643"/>
      <c r="BG12" s="643"/>
      <c r="BH12" s="643"/>
      <c r="BI12" s="643"/>
      <c r="BJ12" s="643"/>
      <c r="BK12" s="643"/>
      <c r="BL12" s="643"/>
      <c r="BM12" s="643"/>
      <c r="BN12" s="643"/>
      <c r="BO12" s="643"/>
      <c r="BP12" s="643"/>
      <c r="BQ12" s="643"/>
      <c r="BR12" s="643"/>
      <c r="BS12" s="643"/>
      <c r="BT12" s="643"/>
      <c r="BU12" s="643"/>
      <c r="BV12" s="643"/>
      <c r="BW12" s="643"/>
      <c r="BX12" s="643"/>
      <c r="BY12" s="643"/>
      <c r="BZ12" s="643"/>
      <c r="CA12" s="643"/>
      <c r="CB12" s="643"/>
      <c r="CC12" s="643"/>
      <c r="CD12" s="643"/>
      <c r="CE12" s="643"/>
      <c r="CF12" s="643"/>
      <c r="CG12" s="643"/>
      <c r="CH12" s="643"/>
      <c r="CI12" s="643"/>
      <c r="CJ12" s="643"/>
      <c r="CK12" s="643"/>
      <c r="CL12" s="643"/>
      <c r="CM12" s="643"/>
      <c r="CN12" s="643"/>
      <c r="CO12" s="643"/>
      <c r="CP12" s="643"/>
      <c r="CQ12" s="643"/>
      <c r="CR12" s="643"/>
      <c r="CS12" s="643"/>
      <c r="CT12" s="643"/>
      <c r="CU12" s="643"/>
      <c r="CV12" s="643"/>
      <c r="CW12" s="643"/>
      <c r="CX12" s="643"/>
      <c r="CY12" s="643"/>
      <c r="CZ12" s="643"/>
      <c r="DA12" s="643"/>
      <c r="DB12" s="643"/>
      <c r="DC12" s="643"/>
      <c r="DD12" s="643"/>
      <c r="DE12" s="643"/>
      <c r="DF12" s="643"/>
      <c r="DG12" s="643"/>
      <c r="DH12" s="643"/>
      <c r="DI12" s="643"/>
      <c r="DJ12" s="643"/>
      <c r="DK12" s="643"/>
      <c r="DL12" s="643"/>
      <c r="DM12" s="643"/>
      <c r="DN12" s="643"/>
      <c r="DO12" s="643"/>
      <c r="DP12" s="643"/>
      <c r="DQ12" s="643"/>
      <c r="DR12" s="643"/>
      <c r="DS12" s="643"/>
      <c r="DT12" s="643"/>
      <c r="DU12" s="643"/>
      <c r="DV12" s="643"/>
      <c r="DW12" s="643"/>
      <c r="DX12" s="643"/>
      <c r="DY12" s="643"/>
      <c r="DZ12" s="643"/>
      <c r="EA12" s="643"/>
      <c r="EB12" s="643"/>
      <c r="EC12" s="643"/>
      <c r="ED12" s="643"/>
      <c r="EE12" s="643"/>
      <c r="EF12" s="643"/>
      <c r="EG12" s="643"/>
      <c r="EH12" s="643"/>
      <c r="EI12" s="643"/>
      <c r="EJ12" s="643"/>
      <c r="EK12" s="643"/>
      <c r="EL12" s="643"/>
      <c r="EM12" s="643"/>
      <c r="EN12" s="643"/>
      <c r="EO12" s="643"/>
      <c r="EP12" s="643"/>
      <c r="EQ12" s="643"/>
      <c r="ER12" s="643"/>
      <c r="ES12" s="643"/>
      <c r="ET12" s="643"/>
      <c r="EU12" s="643"/>
      <c r="EV12" s="643"/>
      <c r="EW12" s="643"/>
      <c r="EX12" s="643"/>
      <c r="EY12" s="643"/>
      <c r="EZ12" s="643"/>
      <c r="FA12" s="643"/>
      <c r="FB12" s="643"/>
      <c r="FC12" s="643"/>
      <c r="FD12" s="643"/>
      <c r="FE12" s="643"/>
      <c r="FF12" s="643"/>
      <c r="FG12" s="643"/>
      <c r="FH12" s="643"/>
      <c r="FI12" s="643"/>
      <c r="FJ12" s="643"/>
      <c r="FK12" s="643"/>
      <c r="FL12" s="643"/>
      <c r="FM12" s="643"/>
      <c r="FN12" s="643"/>
      <c r="FO12" s="643"/>
      <c r="FP12" s="643"/>
      <c r="FQ12" s="643"/>
      <c r="FR12" s="643"/>
      <c r="FS12" s="643"/>
      <c r="FT12" s="643"/>
      <c r="FU12" s="643"/>
      <c r="FV12" s="643"/>
      <c r="FW12" s="643"/>
      <c r="FX12" s="643"/>
      <c r="FY12" s="643"/>
      <c r="FZ12" s="643"/>
      <c r="GA12" s="643"/>
      <c r="GB12" s="643"/>
      <c r="GC12" s="643"/>
      <c r="GD12" s="643"/>
      <c r="GE12" s="247"/>
      <c r="GF12" s="643"/>
      <c r="GG12" s="643"/>
      <c r="GH12" s="643"/>
      <c r="GI12" s="643"/>
      <c r="GJ12" s="643"/>
      <c r="GK12" s="643"/>
      <c r="GL12" s="643"/>
      <c r="GM12" s="643"/>
      <c r="GN12" s="643"/>
      <c r="GO12" s="643"/>
      <c r="GP12" s="643"/>
      <c r="GQ12" s="643"/>
      <c r="GR12" s="643"/>
      <c r="GS12" s="643"/>
      <c r="GT12" s="643"/>
      <c r="GU12" s="643"/>
      <c r="GV12" s="643"/>
      <c r="GW12" s="643"/>
      <c r="GX12" s="643"/>
      <c r="GY12" s="643"/>
      <c r="GZ12" s="643"/>
      <c r="HA12" s="643"/>
      <c r="HB12" s="643"/>
      <c r="HC12" s="643"/>
      <c r="HD12" s="643"/>
      <c r="HE12" s="643"/>
      <c r="HF12" s="643"/>
      <c r="HG12" s="643"/>
      <c r="HH12" s="643"/>
      <c r="HI12" s="643"/>
      <c r="HJ12" s="643"/>
      <c r="HK12" s="643"/>
      <c r="HL12" s="643"/>
      <c r="HM12" s="643"/>
      <c r="HN12" s="643"/>
      <c r="HO12" s="643"/>
      <c r="HP12" s="643"/>
      <c r="HQ12" s="643"/>
      <c r="HR12" s="643"/>
      <c r="HS12" s="643"/>
      <c r="HT12" s="643"/>
      <c r="HU12" s="643"/>
      <c r="HV12" s="643"/>
      <c r="HW12" s="643"/>
      <c r="HX12" s="643"/>
      <c r="HY12" s="643"/>
      <c r="HZ12" s="643"/>
      <c r="IA12" s="643"/>
      <c r="IB12" s="643"/>
      <c r="IC12" s="643"/>
      <c r="ID12" s="643"/>
      <c r="IE12" s="643"/>
      <c r="IF12" s="643"/>
      <c r="IG12" s="643"/>
      <c r="IH12" s="643"/>
      <c r="II12" s="643"/>
    </row>
    <row r="13" spans="1:243">
      <c r="A13" s="72"/>
      <c r="B13" s="72"/>
      <c r="C13" s="72"/>
      <c r="D13" s="72"/>
      <c r="E13" s="72"/>
      <c r="F13" s="72"/>
      <c r="G13" s="72"/>
      <c r="H13" s="72"/>
      <c r="I13" s="72"/>
      <c r="J13" s="72"/>
      <c r="K13" s="72"/>
      <c r="L13" s="72"/>
      <c r="M13" s="72"/>
      <c r="N13" s="72"/>
      <c r="O13" s="72"/>
      <c r="P13" s="72"/>
      <c r="Q13" s="72"/>
      <c r="R13" s="72"/>
      <c r="S13" s="72"/>
      <c r="T13" s="72"/>
      <c r="U13" s="72"/>
      <c r="V13" s="72"/>
      <c r="W13" s="218"/>
      <c r="X13" s="218"/>
      <c r="Y13" s="218"/>
      <c r="Z13" s="218"/>
      <c r="AA13" s="218"/>
      <c r="AB13" s="218"/>
      <c r="AC13" s="218"/>
      <c r="AD13" s="218"/>
      <c r="AE13" s="218"/>
      <c r="AF13" s="218"/>
      <c r="AG13" s="218"/>
      <c r="AH13" s="40"/>
      <c r="AI13" s="40"/>
      <c r="AJ13" s="40"/>
      <c r="AK13" s="40"/>
      <c r="AL13" s="40"/>
      <c r="AM13" s="40"/>
      <c r="AN13" s="40"/>
      <c r="AO13" s="40"/>
      <c r="AP13" s="40"/>
      <c r="AQ13" s="40"/>
      <c r="AR13" s="40"/>
      <c r="AS13" s="40"/>
      <c r="AT13" s="40"/>
      <c r="AU13" s="40"/>
      <c r="AV13" s="246"/>
      <c r="AW13" s="246"/>
      <c r="AX13" s="246"/>
      <c r="AY13" s="246"/>
      <c r="AZ13" s="50"/>
      <c r="BA13" s="643"/>
      <c r="BB13" s="643"/>
      <c r="BC13" s="643"/>
      <c r="BD13" s="643"/>
      <c r="BE13" s="643"/>
      <c r="BF13" s="643"/>
      <c r="BG13" s="643"/>
      <c r="BH13" s="643"/>
      <c r="BI13" s="643"/>
      <c r="BJ13" s="643"/>
      <c r="BK13" s="643"/>
      <c r="BL13" s="643"/>
      <c r="BM13" s="643"/>
      <c r="BN13" s="643"/>
      <c r="BO13" s="643"/>
      <c r="BP13" s="643"/>
      <c r="BQ13" s="643"/>
      <c r="BR13" s="643"/>
      <c r="BS13" s="643"/>
      <c r="BT13" s="643"/>
      <c r="BU13" s="643"/>
      <c r="BV13" s="643"/>
      <c r="BW13" s="643"/>
      <c r="BX13" s="643"/>
      <c r="BY13" s="643"/>
      <c r="BZ13" s="643"/>
      <c r="CA13" s="643"/>
      <c r="CB13" s="643"/>
      <c r="CC13" s="643"/>
      <c r="CD13" s="643"/>
      <c r="CE13" s="643"/>
      <c r="CF13" s="643"/>
      <c r="CG13" s="643"/>
      <c r="CH13" s="643"/>
      <c r="CI13" s="643"/>
      <c r="CJ13" s="643"/>
      <c r="CK13" s="643"/>
      <c r="CL13" s="643"/>
      <c r="CM13" s="643"/>
      <c r="CN13" s="643"/>
      <c r="CO13" s="643"/>
      <c r="CP13" s="643"/>
      <c r="CQ13" s="643"/>
      <c r="CR13" s="643"/>
      <c r="CS13" s="643"/>
      <c r="CT13" s="643"/>
      <c r="CU13" s="643"/>
      <c r="CV13" s="643"/>
      <c r="CW13" s="643"/>
      <c r="CX13" s="643"/>
      <c r="CY13" s="643"/>
      <c r="CZ13" s="643"/>
      <c r="DA13" s="643"/>
      <c r="DB13" s="643"/>
      <c r="DC13" s="643"/>
      <c r="DD13" s="643"/>
      <c r="DE13" s="643"/>
      <c r="DF13" s="643"/>
      <c r="DG13" s="643"/>
      <c r="DH13" s="643"/>
      <c r="DI13" s="643"/>
      <c r="DJ13" s="643"/>
      <c r="DK13" s="643"/>
      <c r="DL13" s="643"/>
      <c r="DM13" s="643"/>
      <c r="DN13" s="643"/>
      <c r="DO13" s="643"/>
      <c r="DP13" s="643"/>
      <c r="DQ13" s="643"/>
      <c r="DR13" s="643"/>
      <c r="DS13" s="643"/>
      <c r="DT13" s="643"/>
      <c r="DU13" s="643"/>
      <c r="DV13" s="643"/>
      <c r="DW13" s="643"/>
      <c r="DX13" s="643"/>
      <c r="DY13" s="643"/>
      <c r="DZ13" s="643"/>
      <c r="EA13" s="643"/>
      <c r="EB13" s="643"/>
      <c r="EC13" s="643"/>
      <c r="ED13" s="643"/>
      <c r="EE13" s="643"/>
      <c r="EF13" s="643"/>
      <c r="EG13" s="643"/>
      <c r="EH13" s="643"/>
      <c r="EI13" s="643"/>
      <c r="EJ13" s="643"/>
      <c r="EK13" s="643"/>
      <c r="EL13" s="643"/>
      <c r="EM13" s="643"/>
      <c r="EN13" s="643"/>
      <c r="EO13" s="643"/>
      <c r="EP13" s="643"/>
      <c r="EQ13" s="643"/>
      <c r="ER13" s="643"/>
      <c r="ES13" s="643"/>
      <c r="ET13" s="643"/>
      <c r="EU13" s="643"/>
      <c r="EV13" s="643"/>
      <c r="EW13" s="643"/>
      <c r="EX13" s="643"/>
      <c r="EY13" s="643"/>
      <c r="EZ13" s="643"/>
      <c r="FA13" s="643"/>
      <c r="FB13" s="643"/>
      <c r="FC13" s="643"/>
      <c r="FD13" s="643"/>
      <c r="FE13" s="643"/>
      <c r="FF13" s="643"/>
      <c r="FG13" s="643"/>
      <c r="FH13" s="643"/>
      <c r="FI13" s="643"/>
      <c r="FJ13" s="643"/>
      <c r="FK13" s="643"/>
      <c r="FL13" s="643"/>
      <c r="FM13" s="643"/>
      <c r="FN13" s="643"/>
      <c r="FO13" s="643"/>
      <c r="FP13" s="643"/>
      <c r="FQ13" s="643"/>
      <c r="FR13" s="643"/>
      <c r="FS13" s="643"/>
      <c r="FT13" s="643"/>
      <c r="FU13" s="643"/>
      <c r="FV13" s="643"/>
      <c r="FW13" s="643"/>
      <c r="FX13" s="643"/>
      <c r="FY13" s="643"/>
      <c r="FZ13" s="643"/>
      <c r="GA13" s="643"/>
      <c r="GB13" s="643"/>
      <c r="GC13" s="643"/>
      <c r="GD13" s="643"/>
      <c r="GE13" s="247"/>
      <c r="GF13" s="643"/>
      <c r="GG13" s="643"/>
      <c r="GH13" s="643"/>
      <c r="GI13" s="643"/>
      <c r="GJ13" s="643"/>
      <c r="GK13" s="643"/>
      <c r="GL13" s="643"/>
      <c r="GM13" s="643"/>
      <c r="GN13" s="643"/>
      <c r="GO13" s="643"/>
      <c r="GP13" s="643"/>
      <c r="GQ13" s="643"/>
      <c r="GR13" s="643"/>
      <c r="GS13" s="643"/>
      <c r="GT13" s="643"/>
      <c r="GU13" s="643"/>
      <c r="GV13" s="643"/>
      <c r="GW13" s="643"/>
      <c r="GX13" s="643"/>
      <c r="GY13" s="643"/>
      <c r="GZ13" s="643"/>
      <c r="HA13" s="643"/>
      <c r="HB13" s="643"/>
      <c r="HC13" s="643"/>
      <c r="HD13" s="643"/>
      <c r="HE13" s="643"/>
      <c r="HF13" s="643"/>
      <c r="HG13" s="643"/>
      <c r="HH13" s="643"/>
      <c r="HI13" s="643"/>
      <c r="HJ13" s="643"/>
      <c r="HK13" s="643"/>
      <c r="HL13" s="643"/>
      <c r="HM13" s="643"/>
      <c r="HN13" s="643"/>
      <c r="HO13" s="643"/>
      <c r="HP13" s="643"/>
      <c r="HQ13" s="643"/>
      <c r="HR13" s="643"/>
      <c r="HS13" s="643"/>
      <c r="HT13" s="643"/>
      <c r="HU13" s="643"/>
      <c r="HV13" s="643"/>
      <c r="HW13" s="643"/>
      <c r="HX13" s="643"/>
      <c r="HY13" s="643"/>
      <c r="HZ13" s="643"/>
      <c r="IA13" s="643"/>
      <c r="IB13" s="643"/>
      <c r="IC13" s="643"/>
      <c r="ID13" s="643"/>
      <c r="IE13" s="643"/>
      <c r="IF13" s="643"/>
      <c r="IG13" s="643"/>
      <c r="IH13" s="643"/>
      <c r="II13" s="643"/>
    </row>
    <row r="14" spans="1:243" ht="14.25" thickBot="1">
      <c r="A14" s="72"/>
      <c r="B14" s="72"/>
      <c r="C14" s="72"/>
      <c r="D14" s="72"/>
      <c r="E14" s="72"/>
      <c r="F14" s="72"/>
      <c r="G14" s="72"/>
      <c r="H14" s="72"/>
      <c r="I14" s="72"/>
      <c r="J14" s="72"/>
      <c r="K14" s="72"/>
      <c r="L14" s="72"/>
      <c r="M14" s="72"/>
      <c r="N14" s="72"/>
      <c r="O14" s="72"/>
      <c r="P14" s="72"/>
      <c r="Q14" s="72"/>
      <c r="R14" s="72"/>
      <c r="S14" s="72"/>
      <c r="T14" s="72"/>
      <c r="U14" s="72"/>
      <c r="V14" s="72"/>
      <c r="W14" s="218"/>
      <c r="X14" s="218"/>
      <c r="Y14" s="218"/>
      <c r="Z14" s="218"/>
      <c r="AA14" s="218"/>
      <c r="AB14" s="218"/>
      <c r="AC14" s="218"/>
      <c r="AD14" s="218"/>
      <c r="AE14" s="218"/>
      <c r="AF14" s="218"/>
      <c r="AG14" s="218"/>
      <c r="AH14" s="40"/>
      <c r="AI14" s="40"/>
      <c r="AJ14" s="40"/>
      <c r="AK14" s="40"/>
      <c r="AL14" s="40"/>
      <c r="AM14" s="40"/>
      <c r="AN14" s="40"/>
      <c r="AO14" s="40"/>
      <c r="AP14" s="40"/>
      <c r="AQ14" s="40"/>
      <c r="AR14" s="40"/>
      <c r="AS14" s="40"/>
      <c r="AT14" s="40"/>
      <c r="AU14" s="40"/>
      <c r="AV14" s="246"/>
      <c r="AW14" s="246"/>
      <c r="AX14" s="246"/>
      <c r="AY14" s="246"/>
      <c r="AZ14" s="50"/>
      <c r="BA14" s="643"/>
      <c r="BB14" s="643"/>
      <c r="BC14" s="643"/>
      <c r="BD14" s="643"/>
      <c r="BE14" s="643"/>
      <c r="BF14" s="643"/>
      <c r="BG14" s="643"/>
      <c r="BH14" s="643"/>
      <c r="BI14" s="643"/>
      <c r="BJ14" s="643"/>
      <c r="BK14" s="643"/>
      <c r="BL14" s="643"/>
      <c r="BM14" s="643"/>
      <c r="BN14" s="643"/>
      <c r="BO14" s="643"/>
      <c r="BP14" s="643"/>
      <c r="BQ14" s="643"/>
      <c r="BR14" s="643"/>
      <c r="BS14" s="643"/>
      <c r="BT14" s="643"/>
      <c r="BU14" s="643"/>
      <c r="BV14" s="643"/>
      <c r="BW14" s="643"/>
      <c r="BX14" s="643"/>
      <c r="BY14" s="643"/>
      <c r="BZ14" s="643"/>
      <c r="CA14" s="643"/>
      <c r="CB14" s="643"/>
      <c r="CC14" s="643"/>
      <c r="CD14" s="643"/>
      <c r="CE14" s="643"/>
      <c r="CF14" s="643"/>
      <c r="CG14" s="643"/>
      <c r="CH14" s="643"/>
      <c r="CI14" s="643"/>
      <c r="CJ14" s="643"/>
      <c r="CK14" s="643"/>
      <c r="CL14" s="643"/>
      <c r="CM14" s="643"/>
      <c r="CN14" s="643"/>
      <c r="CO14" s="643"/>
      <c r="CP14" s="643"/>
      <c r="CQ14" s="643"/>
      <c r="CR14" s="643"/>
      <c r="CS14" s="643"/>
      <c r="CT14" s="643"/>
      <c r="CU14" s="643"/>
      <c r="CV14" s="643"/>
      <c r="CW14" s="643"/>
      <c r="CX14" s="643"/>
      <c r="CY14" s="643"/>
      <c r="CZ14" s="643"/>
      <c r="DA14" s="643"/>
      <c r="DB14" s="643"/>
      <c r="DC14" s="643"/>
      <c r="DD14" s="643"/>
      <c r="DE14" s="643"/>
      <c r="DF14" s="643"/>
      <c r="DG14" s="643"/>
      <c r="DH14" s="643"/>
      <c r="DI14" s="643"/>
      <c r="DJ14" s="643"/>
      <c r="DK14" s="643"/>
      <c r="DL14" s="643"/>
      <c r="DM14" s="643"/>
      <c r="DN14" s="643"/>
      <c r="DO14" s="643"/>
      <c r="DP14" s="643"/>
      <c r="DQ14" s="643"/>
      <c r="DR14" s="643"/>
      <c r="DS14" s="643"/>
      <c r="DT14" s="643"/>
      <c r="DU14" s="643"/>
      <c r="DV14" s="643"/>
      <c r="DW14" s="643"/>
      <c r="DX14" s="643"/>
      <c r="DY14" s="643"/>
      <c r="DZ14" s="643"/>
      <c r="EA14" s="643"/>
      <c r="EB14" s="643"/>
      <c r="EC14" s="643"/>
      <c r="ED14" s="643"/>
      <c r="EE14" s="643"/>
      <c r="EF14" s="643"/>
      <c r="EG14" s="643"/>
      <c r="EH14" s="643"/>
      <c r="EI14" s="643"/>
      <c r="EJ14" s="643"/>
      <c r="EK14" s="643"/>
      <c r="EL14" s="643"/>
      <c r="EM14" s="643"/>
      <c r="EN14" s="643"/>
      <c r="EO14" s="643"/>
      <c r="EP14" s="643"/>
      <c r="EQ14" s="643"/>
      <c r="ER14" s="643"/>
      <c r="ES14" s="643"/>
      <c r="ET14" s="643"/>
      <c r="EU14" s="643"/>
      <c r="EV14" s="643"/>
      <c r="EW14" s="643"/>
      <c r="EX14" s="643"/>
      <c r="EY14" s="643"/>
      <c r="EZ14" s="643"/>
      <c r="FA14" s="643"/>
      <c r="FB14" s="643"/>
      <c r="FC14" s="643"/>
      <c r="FD14" s="643"/>
      <c r="FE14" s="643"/>
      <c r="FF14" s="643"/>
      <c r="FG14" s="643"/>
      <c r="FH14" s="643"/>
      <c r="FI14" s="643"/>
      <c r="FJ14" s="643"/>
      <c r="FK14" s="643"/>
      <c r="FL14" s="643"/>
      <c r="FM14" s="643"/>
      <c r="FN14" s="643"/>
      <c r="FO14" s="643"/>
      <c r="FP14" s="643"/>
      <c r="FQ14" s="643"/>
      <c r="FR14" s="643"/>
      <c r="FS14" s="643"/>
      <c r="FT14" s="643"/>
      <c r="FU14" s="643"/>
      <c r="FV14" s="643"/>
      <c r="FW14" s="643"/>
      <c r="FX14" s="643"/>
      <c r="FY14" s="643"/>
      <c r="FZ14" s="643"/>
      <c r="GA14" s="643"/>
      <c r="GB14" s="643"/>
      <c r="GC14" s="643"/>
      <c r="GD14" s="643"/>
      <c r="GE14" s="247"/>
      <c r="GF14" s="643"/>
      <c r="GG14" s="643"/>
      <c r="GH14" s="643"/>
      <c r="GI14" s="643"/>
      <c r="GJ14" s="643"/>
      <c r="GK14" s="643"/>
      <c r="GL14" s="643"/>
      <c r="GM14" s="643"/>
      <c r="GN14" s="643"/>
      <c r="GO14" s="643"/>
      <c r="GP14" s="643"/>
      <c r="GQ14" s="643"/>
      <c r="GR14" s="643"/>
      <c r="GS14" s="643"/>
      <c r="GT14" s="643"/>
      <c r="GU14" s="643"/>
      <c r="GV14" s="643"/>
      <c r="GW14" s="643"/>
      <c r="GX14" s="643"/>
      <c r="GY14" s="643"/>
      <c r="GZ14" s="643"/>
      <c r="HA14" s="643"/>
      <c r="HB14" s="643"/>
      <c r="HC14" s="643"/>
      <c r="HD14" s="643"/>
      <c r="HE14" s="643"/>
      <c r="HF14" s="643"/>
      <c r="HG14" s="643"/>
      <c r="HH14" s="643"/>
      <c r="HI14" s="643"/>
      <c r="HJ14" s="643"/>
      <c r="HK14" s="643"/>
      <c r="HL14" s="643"/>
      <c r="HM14" s="643"/>
      <c r="HN14" s="643"/>
      <c r="HO14" s="643"/>
      <c r="HP14" s="643"/>
      <c r="HQ14" s="643"/>
      <c r="HR14" s="643"/>
      <c r="HS14" s="643"/>
      <c r="HT14" s="643"/>
      <c r="HU14" s="643"/>
      <c r="HV14" s="643"/>
      <c r="HW14" s="643"/>
      <c r="HX14" s="643"/>
      <c r="HY14" s="643"/>
      <c r="HZ14" s="643"/>
      <c r="IA14" s="643"/>
      <c r="IB14" s="643"/>
      <c r="IC14" s="643"/>
      <c r="ID14" s="643"/>
      <c r="IE14" s="643"/>
      <c r="IF14" s="643"/>
      <c r="IG14" s="643"/>
      <c r="IH14" s="643"/>
      <c r="II14" s="643"/>
    </row>
    <row r="15" spans="1:243" ht="16.5" customHeight="1" thickTop="1" thickBot="1">
      <c r="A15" s="72"/>
      <c r="B15" s="72"/>
      <c r="C15" s="72"/>
      <c r="D15" s="211" t="str">
        <f>'Cental Budget_int'!D15</f>
        <v>BDP (u mil. €)</v>
      </c>
      <c r="E15" s="902">
        <f>'Cental Budget_int'!E15</f>
        <v>2148900000</v>
      </c>
      <c r="F15" s="902">
        <f>'Cental Budget_int'!F15</f>
        <v>0</v>
      </c>
      <c r="G15" s="903">
        <f>'Cental Budget_int'!G15</f>
        <v>2680500000</v>
      </c>
      <c r="H15" s="903">
        <f>'Cental Budget_int'!H15</f>
        <v>0</v>
      </c>
      <c r="I15" s="903">
        <f>'Cental Budget_int'!I15</f>
        <v>3085600000</v>
      </c>
      <c r="J15" s="903">
        <f>'Cental Budget_int'!J15</f>
        <v>0</v>
      </c>
      <c r="K15" s="903">
        <f>'Cental Budget_int'!K15</f>
        <v>2981000000</v>
      </c>
      <c r="L15" s="903">
        <f>'Cental Budget_int'!L15</f>
        <v>0</v>
      </c>
      <c r="M15" s="903">
        <f>'Cental Budget_int'!M15</f>
        <v>3104000000</v>
      </c>
      <c r="N15" s="903">
        <f>'Cental Budget_int'!N15</f>
        <v>0</v>
      </c>
      <c r="O15" s="903">
        <f>'Cental Budget_int'!O15</f>
        <v>3234000000</v>
      </c>
      <c r="P15" s="903">
        <f>'Cental Budget_int'!P15</f>
        <v>0</v>
      </c>
      <c r="Q15" s="904">
        <f>'Cental Budget_int'!Q15</f>
        <v>3324000000</v>
      </c>
      <c r="R15" s="904">
        <f>'Cental Budget_int'!R15</f>
        <v>0</v>
      </c>
      <c r="S15" s="905">
        <f>'Cental Budget_int'!S15</f>
        <v>3493000000</v>
      </c>
      <c r="T15" s="905">
        <f>'Cental Budget_int'!T15</f>
        <v>0</v>
      </c>
      <c r="U15" s="905">
        <f>'Cental Budget_int'!U15</f>
        <v>3687000000</v>
      </c>
      <c r="V15" s="905">
        <f>'Cental Budget_int'!V15</f>
        <v>0</v>
      </c>
      <c r="W15" s="905">
        <f>'Cental Budget_int'!W15</f>
        <v>3912000000</v>
      </c>
      <c r="X15" s="905">
        <f>'Cental Budget_int'!X15</f>
        <v>0</v>
      </c>
      <c r="Y15" s="219"/>
      <c r="Z15" s="219"/>
      <c r="AA15" s="219"/>
      <c r="AB15" s="219"/>
      <c r="AC15" s="219"/>
      <c r="AD15" s="219"/>
      <c r="AE15" s="219"/>
      <c r="AF15" s="219"/>
      <c r="AG15" s="219"/>
      <c r="AH15" s="41"/>
      <c r="AI15" s="41"/>
      <c r="AJ15" s="41"/>
      <c r="AK15" s="41"/>
      <c r="AL15" s="41"/>
      <c r="AM15" s="41"/>
      <c r="AN15" s="41"/>
      <c r="AO15" s="41"/>
      <c r="AP15" s="41"/>
      <c r="AQ15" s="41"/>
      <c r="AR15" s="41"/>
      <c r="AS15" s="41"/>
      <c r="AT15" s="41"/>
      <c r="AU15" s="41"/>
      <c r="AV15" s="41"/>
      <c r="AW15" s="41"/>
      <c r="AX15" s="41"/>
      <c r="AY15" s="41"/>
      <c r="AZ15" s="50"/>
      <c r="BA15" s="643"/>
      <c r="BB15" s="643"/>
      <c r="BC15" s="643"/>
      <c r="BD15" s="643"/>
      <c r="BE15" s="643"/>
      <c r="BF15" s="643"/>
      <c r="BG15" s="643"/>
      <c r="BH15" s="643"/>
      <c r="BI15" s="643"/>
      <c r="BJ15" s="643"/>
      <c r="BK15" s="643"/>
      <c r="BL15" s="643"/>
      <c r="BM15" s="643"/>
      <c r="BN15" s="643"/>
      <c r="BO15" s="643"/>
      <c r="BP15" s="643"/>
      <c r="BQ15" s="643"/>
      <c r="BR15" s="643"/>
      <c r="BS15" s="643"/>
      <c r="BT15" s="643"/>
      <c r="BU15" s="643"/>
      <c r="BV15" s="643"/>
      <c r="BW15" s="643"/>
      <c r="BX15" s="643"/>
      <c r="BY15" s="643"/>
      <c r="BZ15" s="643"/>
      <c r="CA15" s="643"/>
      <c r="CB15" s="643"/>
      <c r="CC15" s="643"/>
      <c r="CD15" s="643"/>
      <c r="CE15" s="643"/>
      <c r="CF15" s="643"/>
      <c r="CG15" s="643"/>
      <c r="CH15" s="643"/>
      <c r="CI15" s="643"/>
      <c r="CJ15" s="643"/>
      <c r="CK15" s="643"/>
      <c r="CL15" s="643"/>
      <c r="CM15" s="643"/>
      <c r="CN15" s="643"/>
      <c r="CO15" s="643"/>
      <c r="CP15" s="643"/>
      <c r="CQ15" s="643"/>
      <c r="CR15" s="643"/>
      <c r="CS15" s="643"/>
      <c r="CT15" s="643"/>
      <c r="CU15" s="643"/>
      <c r="CV15" s="643"/>
      <c r="CW15" s="643"/>
      <c r="CX15" s="643"/>
      <c r="CY15" s="643"/>
      <c r="CZ15" s="643"/>
      <c r="DA15" s="643"/>
      <c r="DB15" s="643"/>
      <c r="DC15" s="643"/>
      <c r="DD15" s="643"/>
      <c r="DE15" s="643"/>
      <c r="DF15" s="643"/>
      <c r="DG15" s="643"/>
      <c r="DH15" s="643"/>
      <c r="DI15" s="643"/>
      <c r="DJ15" s="643"/>
      <c r="DK15" s="643"/>
      <c r="DL15" s="643"/>
      <c r="DM15" s="643"/>
      <c r="DN15" s="643"/>
      <c r="DO15" s="643"/>
      <c r="DP15" s="643"/>
      <c r="DQ15" s="643"/>
      <c r="DR15" s="643"/>
      <c r="DS15" s="643"/>
      <c r="DT15" s="643"/>
      <c r="DU15" s="643"/>
      <c r="DV15" s="643"/>
      <c r="DW15" s="643"/>
      <c r="DX15" s="643"/>
      <c r="DY15" s="643"/>
      <c r="DZ15" s="643"/>
      <c r="EA15" s="643"/>
      <c r="EB15" s="643"/>
      <c r="EC15" s="643"/>
      <c r="ED15" s="643"/>
      <c r="EE15" s="643"/>
      <c r="EF15" s="643"/>
      <c r="EG15" s="643"/>
      <c r="EH15" s="643"/>
      <c r="EI15" s="643"/>
      <c r="EJ15" s="643"/>
      <c r="EK15" s="643"/>
      <c r="EL15" s="643"/>
      <c r="EM15" s="643"/>
      <c r="EN15" s="643"/>
      <c r="EO15" s="643"/>
      <c r="EP15" s="643"/>
      <c r="EQ15" s="643"/>
      <c r="ER15" s="643"/>
      <c r="ES15" s="643"/>
      <c r="ET15" s="643"/>
      <c r="EU15" s="643"/>
      <c r="EV15" s="643"/>
      <c r="EW15" s="643"/>
      <c r="EX15" s="643"/>
      <c r="EY15" s="643"/>
      <c r="EZ15" s="643"/>
      <c r="FA15" s="643"/>
      <c r="FB15" s="643"/>
      <c r="FC15" s="643"/>
      <c r="FD15" s="643"/>
      <c r="FE15" s="643"/>
      <c r="FF15" s="643"/>
      <c r="FG15" s="643"/>
      <c r="FH15" s="643"/>
      <c r="FI15" s="643"/>
      <c r="FJ15" s="643"/>
      <c r="FK15" s="643"/>
      <c r="FL15" s="643"/>
      <c r="FM15" s="643"/>
      <c r="FN15" s="643"/>
      <c r="FO15" s="643"/>
      <c r="FP15" s="643"/>
      <c r="FQ15" s="643"/>
      <c r="FR15" s="643"/>
      <c r="FS15" s="643"/>
      <c r="FT15" s="643"/>
      <c r="FU15" s="643"/>
      <c r="FV15" s="643"/>
      <c r="FW15" s="643"/>
      <c r="FX15" s="643"/>
      <c r="FY15" s="643"/>
      <c r="FZ15" s="643"/>
      <c r="GA15" s="643"/>
      <c r="GB15" s="643"/>
      <c r="GC15" s="643"/>
      <c r="GD15" s="643"/>
      <c r="GE15" s="247"/>
      <c r="GF15" s="643"/>
      <c r="GG15" s="643"/>
      <c r="GH15" s="643"/>
      <c r="GI15" s="643"/>
      <c r="GJ15" s="643"/>
      <c r="GK15" s="643"/>
      <c r="GL15" s="643"/>
      <c r="GM15" s="643"/>
      <c r="GN15" s="643"/>
      <c r="GO15" s="643"/>
      <c r="GP15" s="643"/>
      <c r="GQ15" s="643"/>
      <c r="GR15" s="643"/>
      <c r="GS15" s="643"/>
      <c r="GT15" s="643"/>
      <c r="GU15" s="643"/>
      <c r="GV15" s="643"/>
      <c r="GW15" s="643"/>
      <c r="GX15" s="643"/>
      <c r="GY15" s="643"/>
      <c r="GZ15" s="643"/>
      <c r="HA15" s="643"/>
      <c r="HB15" s="643"/>
      <c r="HC15" s="643"/>
      <c r="HD15" s="643"/>
      <c r="HE15" s="643"/>
      <c r="HF15" s="643"/>
      <c r="HG15" s="643"/>
      <c r="HH15" s="643"/>
      <c r="HI15" s="643"/>
      <c r="HJ15" s="643"/>
      <c r="HK15" s="643"/>
      <c r="HL15" s="643"/>
      <c r="HM15" s="643"/>
      <c r="HN15" s="643"/>
      <c r="HO15" s="643"/>
      <c r="HP15" s="643"/>
      <c r="HQ15" s="643"/>
      <c r="HR15" s="643"/>
      <c r="HS15" s="643"/>
      <c r="HT15" s="643"/>
      <c r="HU15" s="643"/>
      <c r="HV15" s="643"/>
      <c r="HW15" s="643"/>
      <c r="HX15" s="643"/>
      <c r="HY15" s="643"/>
      <c r="HZ15" s="643"/>
      <c r="IA15" s="643"/>
      <c r="IB15" s="643"/>
      <c r="IC15" s="643"/>
      <c r="ID15" s="643"/>
      <c r="IE15" s="643"/>
      <c r="IF15" s="643"/>
      <c r="IG15" s="643"/>
      <c r="IH15" s="643"/>
      <c r="II15" s="643"/>
    </row>
    <row r="16" spans="1:243" ht="16.5" customHeight="1" thickTop="1">
      <c r="A16" s="72"/>
      <c r="B16" s="72"/>
      <c r="C16" s="72"/>
      <c r="D16" s="239"/>
      <c r="E16" s="240"/>
      <c r="F16" s="240"/>
      <c r="G16" s="236"/>
      <c r="H16" s="236"/>
      <c r="I16" s="236"/>
      <c r="J16" s="236"/>
      <c r="K16" s="236"/>
      <c r="L16" s="236"/>
      <c r="M16" s="236"/>
      <c r="N16" s="236"/>
      <c r="O16" s="236"/>
      <c r="P16" s="236"/>
      <c r="Q16" s="236"/>
      <c r="R16" s="236"/>
      <c r="S16" s="237"/>
      <c r="T16" s="237"/>
      <c r="U16" s="237"/>
      <c r="V16" s="237"/>
      <c r="W16" s="219"/>
      <c r="X16" s="219"/>
      <c r="Y16" s="219"/>
      <c r="Z16" s="219"/>
      <c r="AA16" s="219"/>
      <c r="AB16" s="219"/>
      <c r="AC16" s="219"/>
      <c r="AD16" s="219"/>
      <c r="AE16" s="219"/>
      <c r="AF16" s="219"/>
      <c r="AG16" s="219"/>
      <c r="AH16" s="41"/>
      <c r="AI16" s="41"/>
      <c r="AJ16" s="41"/>
      <c r="AK16" s="41"/>
      <c r="AL16" s="41"/>
      <c r="AM16" s="41"/>
      <c r="AN16" s="41"/>
      <c r="AO16" s="41"/>
      <c r="AP16" s="41"/>
      <c r="AQ16" s="41"/>
      <c r="AR16" s="41"/>
      <c r="AS16" s="41"/>
      <c r="AT16" s="41"/>
      <c r="AU16" s="41"/>
      <c r="AV16" s="41"/>
      <c r="AW16" s="41"/>
      <c r="AX16" s="41"/>
      <c r="AY16" s="41"/>
      <c r="AZ16" s="50"/>
      <c r="BA16" s="643"/>
      <c r="BB16" s="643"/>
      <c r="BC16" s="643"/>
      <c r="BD16" s="643"/>
      <c r="BE16" s="643"/>
      <c r="BF16" s="643"/>
      <c r="BG16" s="643"/>
      <c r="BH16" s="643"/>
      <c r="BI16" s="643"/>
      <c r="BJ16" s="643"/>
      <c r="BK16" s="643"/>
      <c r="BL16" s="643"/>
      <c r="BM16" s="643"/>
      <c r="BN16" s="643"/>
      <c r="BO16" s="643"/>
      <c r="BP16" s="643"/>
      <c r="BQ16" s="643"/>
      <c r="BR16" s="643"/>
      <c r="BS16" s="643"/>
      <c r="BT16" s="643"/>
      <c r="BU16" s="643"/>
      <c r="BV16" s="643"/>
      <c r="BW16" s="643"/>
      <c r="BX16" s="643"/>
      <c r="BY16" s="643"/>
      <c r="BZ16" s="643"/>
      <c r="CA16" s="643"/>
      <c r="CB16" s="643"/>
      <c r="CC16" s="643"/>
      <c r="CD16" s="643"/>
      <c r="CE16" s="643"/>
      <c r="CF16" s="643"/>
      <c r="CG16" s="643"/>
      <c r="CH16" s="643"/>
      <c r="CI16" s="643"/>
      <c r="CJ16" s="643"/>
      <c r="CK16" s="643"/>
      <c r="CL16" s="643"/>
      <c r="CM16" s="643"/>
      <c r="CN16" s="643"/>
      <c r="CO16" s="643"/>
      <c r="CP16" s="643"/>
      <c r="CQ16" s="643"/>
      <c r="CR16" s="643"/>
      <c r="CS16" s="643"/>
      <c r="CT16" s="643"/>
      <c r="CU16" s="643"/>
      <c r="CV16" s="643"/>
      <c r="CW16" s="643"/>
      <c r="CX16" s="643"/>
      <c r="CY16" s="643"/>
      <c r="CZ16" s="643"/>
      <c r="DA16" s="643"/>
      <c r="DB16" s="643"/>
      <c r="DC16" s="643"/>
      <c r="DD16" s="643"/>
      <c r="DE16" s="643"/>
      <c r="DF16" s="643"/>
      <c r="DG16" s="643"/>
      <c r="DH16" s="643"/>
      <c r="DI16" s="643"/>
      <c r="DJ16" s="643"/>
      <c r="DK16" s="643"/>
      <c r="DL16" s="643"/>
      <c r="DM16" s="643"/>
      <c r="DN16" s="643"/>
      <c r="DO16" s="643"/>
      <c r="DP16" s="643"/>
      <c r="DQ16" s="643"/>
      <c r="DR16" s="643"/>
      <c r="DS16" s="643"/>
      <c r="DT16" s="643"/>
      <c r="DU16" s="643"/>
      <c r="DV16" s="643"/>
      <c r="DW16" s="643"/>
      <c r="DX16" s="643"/>
      <c r="DY16" s="643"/>
      <c r="DZ16" s="643"/>
      <c r="EA16" s="643"/>
      <c r="EB16" s="643"/>
      <c r="EC16" s="643"/>
      <c r="ED16" s="643"/>
      <c r="EE16" s="643"/>
      <c r="EF16" s="643"/>
      <c r="EG16" s="643"/>
      <c r="EH16" s="643"/>
      <c r="EI16" s="643"/>
      <c r="EJ16" s="643"/>
      <c r="EK16" s="643"/>
      <c r="EL16" s="643"/>
      <c r="EM16" s="643"/>
      <c r="EN16" s="643"/>
      <c r="EO16" s="643"/>
      <c r="EP16" s="643"/>
      <c r="EQ16" s="643"/>
      <c r="ER16" s="643"/>
      <c r="ES16" s="643"/>
      <c r="ET16" s="643"/>
      <c r="EU16" s="643"/>
      <c r="EV16" s="643"/>
      <c r="EW16" s="643"/>
      <c r="EX16" s="643"/>
      <c r="EY16" s="643"/>
      <c r="EZ16" s="643"/>
      <c r="FA16" s="643"/>
      <c r="FB16" s="643"/>
      <c r="FC16" s="643"/>
      <c r="FD16" s="643"/>
      <c r="FE16" s="643"/>
      <c r="FF16" s="643"/>
      <c r="FG16" s="643"/>
      <c r="FH16" s="643"/>
      <c r="FI16" s="643"/>
      <c r="FJ16" s="643"/>
      <c r="FK16" s="643"/>
      <c r="FL16" s="643"/>
      <c r="FM16" s="643"/>
      <c r="FN16" s="643"/>
      <c r="FO16" s="643"/>
      <c r="FP16" s="643"/>
      <c r="FQ16" s="643"/>
      <c r="FR16" s="643"/>
      <c r="FS16" s="643"/>
      <c r="FT16" s="643"/>
      <c r="FU16" s="643"/>
      <c r="FV16" s="643"/>
      <c r="FW16" s="643"/>
      <c r="FX16" s="643"/>
      <c r="FY16" s="643"/>
      <c r="FZ16" s="643"/>
      <c r="GA16" s="643"/>
      <c r="GB16" s="643"/>
      <c r="GC16" s="643"/>
      <c r="GD16" s="643"/>
      <c r="GE16" s="247"/>
      <c r="GF16" s="643"/>
      <c r="GG16" s="643"/>
      <c r="GH16" s="643"/>
      <c r="GI16" s="643"/>
      <c r="GJ16" s="643"/>
      <c r="GK16" s="643"/>
      <c r="GL16" s="643"/>
      <c r="GM16" s="643"/>
      <c r="GN16" s="643"/>
      <c r="GO16" s="643"/>
      <c r="GP16" s="643"/>
      <c r="GQ16" s="643"/>
      <c r="GR16" s="643"/>
      <c r="GS16" s="643"/>
      <c r="GT16" s="643"/>
      <c r="GU16" s="643"/>
      <c r="GV16" s="643"/>
      <c r="GW16" s="643"/>
      <c r="GX16" s="643"/>
      <c r="GY16" s="643"/>
      <c r="GZ16" s="643"/>
      <c r="HA16" s="643"/>
      <c r="HB16" s="643"/>
      <c r="HC16" s="643"/>
      <c r="HD16" s="643"/>
      <c r="HE16" s="643"/>
      <c r="HF16" s="643"/>
      <c r="HG16" s="643"/>
      <c r="HH16" s="643"/>
      <c r="HI16" s="643"/>
      <c r="HJ16" s="643"/>
      <c r="HK16" s="643"/>
      <c r="HL16" s="643"/>
      <c r="HM16" s="643"/>
      <c r="HN16" s="643"/>
      <c r="HO16" s="643"/>
      <c r="HP16" s="643"/>
      <c r="HQ16" s="643"/>
      <c r="HR16" s="643"/>
      <c r="HS16" s="643"/>
      <c r="HT16" s="643"/>
      <c r="HU16" s="643"/>
      <c r="HV16" s="643"/>
      <c r="HW16" s="643"/>
      <c r="HX16" s="643"/>
      <c r="HY16" s="643"/>
      <c r="HZ16" s="643"/>
      <c r="IA16" s="643"/>
      <c r="IB16" s="643"/>
      <c r="IC16" s="643"/>
      <c r="ID16" s="643"/>
      <c r="IE16" s="643"/>
      <c r="IF16" s="643"/>
      <c r="IG16" s="643"/>
      <c r="IH16" s="643"/>
      <c r="II16" s="643"/>
    </row>
    <row r="17" spans="1:243" ht="17.25" customHeight="1" thickBot="1">
      <c r="A17" s="72"/>
      <c r="B17" s="72"/>
      <c r="C17" s="220"/>
      <c r="D17" s="900"/>
      <c r="E17" s="900"/>
      <c r="F17" s="900"/>
      <c r="G17" s="221"/>
      <c r="H17" s="221"/>
      <c r="I17" s="221"/>
      <c r="J17" s="221"/>
      <c r="K17" s="221"/>
      <c r="L17" s="221"/>
      <c r="M17" s="221"/>
      <c r="N17" s="221"/>
      <c r="O17" s="877"/>
      <c r="P17" s="877"/>
      <c r="Q17" s="901" t="str">
        <f>IF(MasterSheet!$A$1=1,MasterSheet!$O$67,MasterSheet!O68)</f>
        <v>Plan prema Zakonu o Budžetu za 2013. godinu</v>
      </c>
      <c r="R17" s="901"/>
      <c r="S17" s="901"/>
      <c r="T17" s="901"/>
      <c r="U17" s="901"/>
      <c r="V17" s="901"/>
      <c r="W17" s="901"/>
      <c r="X17" s="901"/>
      <c r="Y17" s="221"/>
      <c r="Z17" s="221"/>
      <c r="AA17" s="221"/>
      <c r="AB17" s="221"/>
      <c r="AC17" s="221"/>
      <c r="AD17" s="221"/>
      <c r="AE17" s="221"/>
      <c r="AF17" s="221"/>
      <c r="AG17" s="221"/>
      <c r="AH17" s="42"/>
      <c r="AI17" s="42"/>
      <c r="AJ17" s="42"/>
      <c r="AK17" s="42"/>
      <c r="AL17" s="42"/>
      <c r="AM17" s="42"/>
      <c r="AN17" s="42"/>
      <c r="AO17" s="42"/>
      <c r="AP17" s="42"/>
      <c r="AQ17" s="42"/>
      <c r="AR17" s="42"/>
      <c r="AS17" s="42"/>
      <c r="AT17" s="42"/>
      <c r="AU17" s="42"/>
      <c r="AV17" s="42"/>
      <c r="AW17" s="42"/>
      <c r="AX17" s="42"/>
      <c r="AY17" s="42"/>
      <c r="AZ17" s="50"/>
      <c r="BA17" s="643"/>
      <c r="BB17" s="643"/>
      <c r="BC17" s="643"/>
      <c r="BD17" s="643"/>
      <c r="BE17" s="643"/>
      <c r="BF17" s="643"/>
      <c r="BG17" s="643"/>
      <c r="BH17" s="643"/>
      <c r="BI17" s="643"/>
      <c r="BJ17" s="643"/>
      <c r="BK17" s="643"/>
      <c r="BL17" s="643"/>
      <c r="BM17" s="643"/>
      <c r="BN17" s="643"/>
      <c r="BO17" s="643"/>
      <c r="BP17" s="643"/>
      <c r="BQ17" s="643"/>
      <c r="BR17" s="643"/>
      <c r="BS17" s="643"/>
      <c r="BT17" s="643"/>
      <c r="BU17" s="643"/>
      <c r="BV17" s="643"/>
      <c r="BW17" s="643"/>
      <c r="BX17" s="643"/>
      <c r="BY17" s="643"/>
      <c r="BZ17" s="643"/>
      <c r="CA17" s="643"/>
      <c r="CB17" s="643"/>
      <c r="CC17" s="643"/>
      <c r="CD17" s="643"/>
      <c r="CE17" s="643"/>
      <c r="CF17" s="643"/>
      <c r="CG17" s="643"/>
      <c r="CH17" s="643"/>
      <c r="CI17" s="643"/>
      <c r="CJ17" s="643"/>
      <c r="CK17" s="643"/>
      <c r="CL17" s="643"/>
      <c r="CM17" s="643"/>
      <c r="CN17" s="643"/>
      <c r="CO17" s="643"/>
      <c r="CP17" s="643"/>
      <c r="CQ17" s="643"/>
      <c r="CR17" s="643"/>
      <c r="CS17" s="643"/>
      <c r="CT17" s="643"/>
      <c r="CU17" s="643"/>
      <c r="CV17" s="643"/>
      <c r="CW17" s="643"/>
      <c r="CX17" s="643"/>
      <c r="CY17" s="643"/>
      <c r="CZ17" s="643"/>
      <c r="DA17" s="643"/>
      <c r="DB17" s="643"/>
      <c r="DC17" s="643"/>
      <c r="DD17" s="643"/>
      <c r="DE17" s="643"/>
      <c r="DF17" s="643"/>
      <c r="DG17" s="643"/>
      <c r="DH17" s="643"/>
      <c r="DI17" s="643"/>
      <c r="DJ17" s="643"/>
      <c r="DK17" s="643"/>
      <c r="DL17" s="643"/>
      <c r="DM17" s="643"/>
      <c r="DN17" s="643"/>
      <c r="DO17" s="643"/>
      <c r="DP17" s="643"/>
      <c r="DQ17" s="643"/>
      <c r="DR17" s="643"/>
      <c r="DS17" s="643"/>
      <c r="DT17" s="643"/>
      <c r="DU17" s="643"/>
      <c r="DV17" s="643"/>
      <c r="DW17" s="643"/>
      <c r="DX17" s="643"/>
      <c r="DY17" s="643"/>
      <c r="DZ17" s="643"/>
      <c r="EA17" s="643"/>
      <c r="EB17" s="643"/>
      <c r="EC17" s="643"/>
      <c r="ED17" s="643"/>
      <c r="EE17" s="643"/>
      <c r="EF17" s="643"/>
      <c r="EG17" s="643"/>
      <c r="EH17" s="643"/>
      <c r="EI17" s="643"/>
      <c r="EJ17" s="643"/>
      <c r="EK17" s="643"/>
      <c r="EL17" s="643"/>
      <c r="EM17" s="643"/>
      <c r="EN17" s="643"/>
      <c r="EO17" s="643"/>
      <c r="EP17" s="643"/>
      <c r="EQ17" s="643"/>
      <c r="ER17" s="643"/>
      <c r="ES17" s="643"/>
      <c r="ET17" s="643"/>
      <c r="EU17" s="643"/>
      <c r="EV17" s="643"/>
      <c r="EW17" s="643"/>
      <c r="EX17" s="643"/>
      <c r="EY17" s="643"/>
      <c r="EZ17" s="643"/>
      <c r="FA17" s="643"/>
      <c r="FB17" s="643"/>
      <c r="FC17" s="643"/>
      <c r="FD17" s="643"/>
      <c r="FE17" s="643"/>
      <c r="FF17" s="643"/>
      <c r="FG17" s="643"/>
      <c r="FH17" s="643"/>
      <c r="FI17" s="643"/>
      <c r="FJ17" s="643"/>
      <c r="FK17" s="643"/>
      <c r="FL17" s="643"/>
      <c r="FM17" s="643"/>
      <c r="FN17" s="643"/>
      <c r="FO17" s="643"/>
      <c r="FP17" s="643"/>
      <c r="FQ17" s="643"/>
      <c r="FR17" s="643"/>
      <c r="FS17" s="643"/>
      <c r="FT17" s="643"/>
      <c r="FU17" s="643"/>
      <c r="FV17" s="643"/>
      <c r="FW17" s="643"/>
      <c r="FX17" s="643"/>
      <c r="FY17" s="643"/>
      <c r="FZ17" s="643"/>
      <c r="GA17" s="643"/>
      <c r="GB17" s="643"/>
      <c r="GC17" s="643"/>
      <c r="GD17" s="643"/>
      <c r="GE17" s="247"/>
      <c r="GF17" s="643"/>
      <c r="GG17" s="643"/>
      <c r="GH17" s="643"/>
      <c r="GI17" s="643"/>
      <c r="GJ17" s="643"/>
      <c r="GK17" s="643"/>
      <c r="GL17" s="643"/>
      <c r="GM17" s="643"/>
      <c r="GN17" s="643"/>
      <c r="GO17" s="643"/>
      <c r="GP17" s="643"/>
      <c r="GQ17" s="643"/>
      <c r="GR17" s="643"/>
      <c r="GS17" s="643"/>
      <c r="GT17" s="643"/>
      <c r="GU17" s="643"/>
      <c r="GV17" s="643"/>
      <c r="GW17" s="643"/>
      <c r="GX17" s="643"/>
      <c r="GY17" s="643"/>
      <c r="GZ17" s="643"/>
      <c r="HA17" s="643"/>
      <c r="HB17" s="643"/>
      <c r="HC17" s="643"/>
      <c r="HD17" s="643"/>
      <c r="HE17" s="643"/>
      <c r="HF17" s="643"/>
      <c r="HG17" s="643"/>
      <c r="HH17" s="643"/>
      <c r="HI17" s="643"/>
      <c r="HJ17" s="643"/>
      <c r="HK17" s="643"/>
      <c r="HL17" s="643"/>
      <c r="HM17" s="643"/>
      <c r="HN17" s="643"/>
      <c r="HO17" s="643"/>
      <c r="HP17" s="643"/>
      <c r="HQ17" s="643"/>
      <c r="HR17" s="643"/>
      <c r="HS17" s="643"/>
      <c r="HT17" s="643"/>
      <c r="HU17" s="643"/>
      <c r="HV17" s="643"/>
      <c r="HW17" s="643"/>
      <c r="HX17" s="643"/>
      <c r="HY17" s="643"/>
      <c r="HZ17" s="643"/>
      <c r="IA17" s="643"/>
      <c r="IB17" s="643"/>
      <c r="IC17" s="643"/>
      <c r="ID17" s="643"/>
      <c r="IE17" s="643"/>
      <c r="IF17" s="643"/>
      <c r="IG17" s="643"/>
      <c r="IH17" s="643"/>
      <c r="II17" s="643"/>
    </row>
    <row r="18" spans="1:243" ht="17.25" customHeight="1" thickTop="1">
      <c r="A18" s="72"/>
      <c r="B18" s="72"/>
      <c r="C18" s="220"/>
      <c r="D18" s="897" t="str">
        <f>IF(MasterSheet!$A$1=1,MasterSheet!B258,MasterSheet!B257)</f>
        <v>Javna potrošnja</v>
      </c>
      <c r="E18" s="899">
        <v>2006</v>
      </c>
      <c r="F18" s="899"/>
      <c r="G18" s="899">
        <v>2007</v>
      </c>
      <c r="H18" s="899"/>
      <c r="I18" s="899">
        <v>2008</v>
      </c>
      <c r="J18" s="899"/>
      <c r="K18" s="899">
        <v>2009</v>
      </c>
      <c r="L18" s="899"/>
      <c r="M18" s="899">
        <v>2010</v>
      </c>
      <c r="N18" s="899"/>
      <c r="O18" s="899">
        <v>2011</v>
      </c>
      <c r="P18" s="899"/>
      <c r="Q18" s="899">
        <v>2012</v>
      </c>
      <c r="R18" s="899"/>
      <c r="S18" s="899">
        <v>2013</v>
      </c>
      <c r="T18" s="899"/>
      <c r="U18" s="899">
        <v>2014</v>
      </c>
      <c r="V18" s="899"/>
      <c r="W18" s="899">
        <v>2015</v>
      </c>
      <c r="X18" s="899"/>
      <c r="Y18" s="221"/>
      <c r="Z18" s="221"/>
      <c r="AA18" s="221"/>
      <c r="AB18" s="221"/>
      <c r="AC18" s="221"/>
      <c r="AD18" s="221"/>
      <c r="AE18" s="221"/>
      <c r="AF18" s="221"/>
      <c r="AG18" s="221"/>
      <c r="AH18" s="42"/>
      <c r="AI18" s="42"/>
      <c r="AJ18" s="42"/>
      <c r="AK18" s="42"/>
      <c r="AL18" s="42"/>
      <c r="AM18" s="42"/>
      <c r="AN18" s="42"/>
      <c r="AO18" s="42"/>
      <c r="AP18" s="42"/>
      <c r="AQ18" s="42"/>
      <c r="AR18" s="42"/>
      <c r="AS18" s="42"/>
      <c r="AT18" s="42"/>
      <c r="AU18" s="42"/>
      <c r="AV18" s="42"/>
      <c r="AW18" s="42"/>
      <c r="AX18" s="42"/>
      <c r="AY18" s="42"/>
      <c r="AZ18" s="50"/>
      <c r="BA18" s="643"/>
      <c r="BB18" s="643"/>
      <c r="BC18" s="643"/>
      <c r="BD18" s="643"/>
      <c r="BE18" s="643"/>
      <c r="BF18" s="643"/>
      <c r="BG18" s="643"/>
      <c r="BH18" s="643"/>
      <c r="BI18" s="643"/>
      <c r="BJ18" s="643"/>
      <c r="BK18" s="643"/>
      <c r="BL18" s="643"/>
      <c r="BM18" s="643"/>
      <c r="BN18" s="643"/>
      <c r="BO18" s="643"/>
      <c r="BP18" s="643"/>
      <c r="BQ18" s="643"/>
      <c r="BR18" s="643"/>
      <c r="BS18" s="643"/>
      <c r="BT18" s="643"/>
      <c r="BU18" s="643"/>
      <c r="BV18" s="643"/>
      <c r="BW18" s="643"/>
      <c r="BX18" s="643"/>
      <c r="BY18" s="643"/>
      <c r="BZ18" s="643"/>
      <c r="CA18" s="643"/>
      <c r="CB18" s="643"/>
      <c r="CC18" s="643"/>
      <c r="CD18" s="643"/>
      <c r="CE18" s="643"/>
      <c r="CF18" s="643"/>
      <c r="CG18" s="643"/>
      <c r="CH18" s="643"/>
      <c r="CI18" s="643"/>
      <c r="CJ18" s="643"/>
      <c r="CK18" s="643"/>
      <c r="CL18" s="643"/>
      <c r="CM18" s="643"/>
      <c r="CN18" s="643"/>
      <c r="CO18" s="643"/>
      <c r="CP18" s="643"/>
      <c r="CQ18" s="643"/>
      <c r="CR18" s="643"/>
      <c r="CS18" s="643"/>
      <c r="CT18" s="643"/>
      <c r="CU18" s="643"/>
      <c r="CV18" s="643"/>
      <c r="CW18" s="643"/>
      <c r="CX18" s="643"/>
      <c r="CY18" s="643"/>
      <c r="CZ18" s="643"/>
      <c r="DA18" s="643"/>
      <c r="DB18" s="643"/>
      <c r="DC18" s="643"/>
      <c r="DD18" s="643"/>
      <c r="DE18" s="643"/>
      <c r="DF18" s="643"/>
      <c r="DG18" s="643"/>
      <c r="DH18" s="643"/>
      <c r="DI18" s="643"/>
      <c r="DJ18" s="643"/>
      <c r="DK18" s="643"/>
      <c r="DL18" s="643"/>
      <c r="DM18" s="643"/>
      <c r="DN18" s="643"/>
      <c r="DO18" s="643"/>
      <c r="DP18" s="643"/>
      <c r="DQ18" s="643"/>
      <c r="DR18" s="643"/>
      <c r="DS18" s="643"/>
      <c r="DT18" s="643"/>
      <c r="DU18" s="643"/>
      <c r="DV18" s="643"/>
      <c r="DW18" s="643"/>
      <c r="DX18" s="643"/>
      <c r="DY18" s="643"/>
      <c r="DZ18" s="643"/>
      <c r="EA18" s="643"/>
      <c r="EB18" s="643"/>
      <c r="EC18" s="643"/>
      <c r="ED18" s="643"/>
      <c r="EE18" s="643"/>
      <c r="EF18" s="643"/>
      <c r="EG18" s="643"/>
      <c r="EH18" s="643"/>
      <c r="EI18" s="643"/>
      <c r="EJ18" s="643"/>
      <c r="EK18" s="643"/>
      <c r="EL18" s="643"/>
      <c r="EM18" s="643"/>
      <c r="EN18" s="643"/>
      <c r="EO18" s="643"/>
      <c r="EP18" s="643"/>
      <c r="EQ18" s="643"/>
      <c r="ER18" s="643"/>
      <c r="ES18" s="643"/>
      <c r="ET18" s="643"/>
      <c r="EU18" s="643"/>
      <c r="EV18" s="643"/>
      <c r="EW18" s="643"/>
      <c r="EX18" s="643"/>
      <c r="EY18" s="643"/>
      <c r="EZ18" s="643"/>
      <c r="FA18" s="643"/>
      <c r="FB18" s="643"/>
      <c r="FC18" s="643"/>
      <c r="FD18" s="643"/>
      <c r="FE18" s="643"/>
      <c r="FF18" s="643"/>
      <c r="FG18" s="643"/>
      <c r="FH18" s="643"/>
      <c r="FI18" s="643"/>
      <c r="FJ18" s="643"/>
      <c r="FK18" s="643"/>
      <c r="FL18" s="643"/>
      <c r="FM18" s="643"/>
      <c r="FN18" s="643"/>
      <c r="FO18" s="643"/>
      <c r="FP18" s="643"/>
      <c r="FQ18" s="643"/>
      <c r="FR18" s="643"/>
      <c r="FS18" s="643"/>
      <c r="FT18" s="643"/>
      <c r="FU18" s="643"/>
      <c r="FV18" s="643"/>
      <c r="FW18" s="643"/>
      <c r="FX18" s="643"/>
      <c r="FY18" s="643"/>
      <c r="FZ18" s="643"/>
      <c r="GA18" s="643"/>
      <c r="GB18" s="643"/>
      <c r="GC18" s="643"/>
      <c r="GD18" s="643"/>
      <c r="GE18" s="247"/>
      <c r="GF18" s="643"/>
      <c r="GG18" s="643"/>
      <c r="GH18" s="643"/>
      <c r="GI18" s="643"/>
      <c r="GJ18" s="643"/>
      <c r="GK18" s="643"/>
      <c r="GL18" s="643"/>
      <c r="GM18" s="643"/>
      <c r="GN18" s="643"/>
      <c r="GO18" s="643"/>
      <c r="GP18" s="643"/>
      <c r="GQ18" s="643"/>
      <c r="GR18" s="643"/>
      <c r="GS18" s="643"/>
      <c r="GT18" s="643"/>
      <c r="GU18" s="643"/>
      <c r="GV18" s="643"/>
      <c r="GW18" s="643"/>
      <c r="GX18" s="643"/>
      <c r="GY18" s="643"/>
      <c r="GZ18" s="643"/>
      <c r="HA18" s="643"/>
      <c r="HB18" s="643"/>
      <c r="HC18" s="643"/>
      <c r="HD18" s="643"/>
      <c r="HE18" s="643"/>
      <c r="HF18" s="643"/>
      <c r="HG18" s="643"/>
      <c r="HH18" s="643"/>
      <c r="HI18" s="643"/>
      <c r="HJ18" s="643"/>
      <c r="HK18" s="643"/>
      <c r="HL18" s="643"/>
      <c r="HM18" s="643"/>
      <c r="HN18" s="643"/>
      <c r="HO18" s="643"/>
      <c r="HP18" s="643"/>
      <c r="HQ18" s="643"/>
      <c r="HR18" s="643"/>
      <c r="HS18" s="643"/>
      <c r="HT18" s="643"/>
      <c r="HU18" s="643"/>
      <c r="HV18" s="643"/>
      <c r="HW18" s="643"/>
      <c r="HX18" s="643"/>
      <c r="HY18" s="643"/>
      <c r="HZ18" s="643"/>
      <c r="IA18" s="643"/>
      <c r="IB18" s="643"/>
      <c r="IC18" s="643"/>
      <c r="ID18" s="643"/>
      <c r="IE18" s="643"/>
      <c r="IF18" s="643"/>
      <c r="IG18" s="643"/>
      <c r="IH18" s="643"/>
      <c r="II18" s="643"/>
    </row>
    <row r="19" spans="1:243" ht="16.5" customHeight="1" thickBot="1">
      <c r="A19" s="72"/>
      <c r="B19" s="72"/>
      <c r="C19" s="72"/>
      <c r="D19" s="898"/>
      <c r="E19" s="315" t="str">
        <f>IF(MasterSheet!$A$1=1,MasterSheet!C258,MasterSheet!C257)</f>
        <v>mil. €</v>
      </c>
      <c r="F19" s="306" t="str">
        <f>IF(MasterSheet!$A$1=1,MasterSheet!D258,MasterSheet!D257)</f>
        <v xml:space="preserve"> % BDP</v>
      </c>
      <c r="G19" s="315" t="str">
        <f>IF(MasterSheet!$A$1=1,MasterSheet!E258,MasterSheet!E257)</f>
        <v>mil. €</v>
      </c>
      <c r="H19" s="306" t="str">
        <f>IF(MasterSheet!$A$1=1,MasterSheet!F258,MasterSheet!F257)</f>
        <v xml:space="preserve"> % BDP</v>
      </c>
      <c r="I19" s="315" t="str">
        <f>IF(MasterSheet!$A$1=1,MasterSheet!G258,MasterSheet!G257)</f>
        <v>mil. €</v>
      </c>
      <c r="J19" s="306" t="str">
        <f>IF(MasterSheet!$A$1=1,MasterSheet!H258,MasterSheet!H257)</f>
        <v xml:space="preserve"> % BDP</v>
      </c>
      <c r="K19" s="241" t="str">
        <f>IF(MasterSheet!$A$1=1,MasterSheet!I258,MasterSheet!I257)</f>
        <v>mil. €</v>
      </c>
      <c r="L19" s="241" t="str">
        <f>IF(MasterSheet!$A$1=1,MasterSheet!J258,MasterSheet!J257)</f>
        <v xml:space="preserve"> % BDP</v>
      </c>
      <c r="M19" s="315" t="str">
        <f>IF(MasterSheet!$A$1=1,MasterSheet!K258,MasterSheet!K257)</f>
        <v>mil. €</v>
      </c>
      <c r="N19" s="306" t="str">
        <f>IF(MasterSheet!$A$1=1,MasterSheet!L258,MasterSheet!L257)</f>
        <v xml:space="preserve"> % BDP</v>
      </c>
      <c r="O19" s="315" t="str">
        <f>IF(MasterSheet!$A$1=1,MasterSheet!M258,MasterSheet!M257)</f>
        <v>mil. €</v>
      </c>
      <c r="P19" s="306" t="str">
        <f>IF(MasterSheet!$A$1=1,MasterSheet!N258,MasterSheet!N257)</f>
        <v xml:space="preserve"> % BDP</v>
      </c>
      <c r="Q19" s="315" t="str">
        <f>IF(MasterSheet!$A$1=1,MasterSheet!O258,MasterSheet!O257)</f>
        <v>mil. €</v>
      </c>
      <c r="R19" s="306" t="str">
        <f>IF(MasterSheet!$A$1=1,MasterSheet!P258,MasterSheet!P257)</f>
        <v xml:space="preserve"> % BDP</v>
      </c>
      <c r="S19" s="315" t="str">
        <f>IF(MasterSheet!$A$1=1,MasterSheet!Q258,MasterSheet!Q257)</f>
        <v>mil. €</v>
      </c>
      <c r="T19" s="306" t="str">
        <f>IF(MasterSheet!$A$1=1,MasterSheet!R258,MasterSheet!R257)</f>
        <v xml:space="preserve"> % BDP</v>
      </c>
      <c r="U19" s="315" t="str">
        <f>IF(MasterSheet!$A$1=1,MasterSheet!S258,MasterSheet!S257)</f>
        <v>mil. €</v>
      </c>
      <c r="V19" s="306" t="str">
        <f>IF(MasterSheet!$A$1=1,MasterSheet!T258,MasterSheet!T257)</f>
        <v xml:space="preserve"> % BDP</v>
      </c>
      <c r="W19" s="315" t="str">
        <f>IF(MasterSheet!$A$1=1,MasterSheet!U258,MasterSheet!U257)</f>
        <v>mil. €</v>
      </c>
      <c r="X19" s="306" t="str">
        <f>IF(MasterSheet!$A$1=1,MasterSheet!V258,MasterSheet!V257)</f>
        <v xml:space="preserve"> % BDP</v>
      </c>
      <c r="Y19" s="222"/>
      <c r="Z19" s="222"/>
      <c r="AA19" s="222"/>
      <c r="AB19" s="222"/>
      <c r="AC19" s="222"/>
      <c r="AD19" s="222"/>
      <c r="AE19" s="222"/>
      <c r="AF19" s="222"/>
      <c r="AG19" s="222"/>
      <c r="AH19" s="43"/>
      <c r="AI19" s="43"/>
      <c r="AJ19" s="43"/>
      <c r="AK19" s="43"/>
      <c r="AL19" s="43"/>
      <c r="AM19" s="43"/>
      <c r="AN19" s="43"/>
      <c r="AO19" s="43"/>
      <c r="AP19" s="43"/>
      <c r="AQ19" s="43"/>
      <c r="AR19" s="43"/>
      <c r="AS19" s="43"/>
      <c r="AT19" s="43"/>
      <c r="AU19" s="43"/>
      <c r="AV19" s="43"/>
      <c r="AW19" s="43"/>
      <c r="AX19" s="43"/>
      <c r="AY19" s="43"/>
      <c r="AZ19" s="50"/>
      <c r="BA19" s="896"/>
      <c r="BB19" s="894"/>
      <c r="BC19" s="894"/>
      <c r="BD19" s="894"/>
      <c r="BE19" s="894"/>
      <c r="BF19" s="643"/>
      <c r="BG19" s="643"/>
      <c r="BH19" s="643"/>
      <c r="BI19" s="643"/>
      <c r="BJ19" s="643"/>
      <c r="BK19" s="643"/>
      <c r="BL19" s="643"/>
      <c r="BM19" s="643"/>
      <c r="BN19" s="643"/>
      <c r="BO19" s="643"/>
      <c r="BP19" s="643"/>
      <c r="BQ19" s="643"/>
      <c r="BR19" s="643"/>
      <c r="BS19" s="643"/>
      <c r="BT19" s="643"/>
      <c r="BU19" s="643"/>
      <c r="BV19" s="643"/>
      <c r="BW19" s="643"/>
      <c r="BX19" s="643"/>
      <c r="BY19" s="643"/>
      <c r="BZ19" s="643"/>
      <c r="CA19" s="643"/>
      <c r="CB19" s="643"/>
      <c r="CC19" s="643"/>
      <c r="CD19" s="643"/>
      <c r="CE19" s="643"/>
      <c r="CF19" s="643"/>
      <c r="CG19" s="643"/>
      <c r="CH19" s="643"/>
      <c r="CI19" s="643"/>
      <c r="CJ19" s="643"/>
      <c r="CK19" s="643"/>
      <c r="CL19" s="643"/>
      <c r="CM19" s="643"/>
      <c r="CN19" s="643"/>
      <c r="CO19" s="643"/>
      <c r="CP19" s="643"/>
      <c r="CQ19" s="643"/>
      <c r="CR19" s="643"/>
      <c r="CS19" s="643"/>
      <c r="CT19" s="643"/>
      <c r="CU19" s="643"/>
      <c r="CV19" s="643"/>
      <c r="CW19" s="643"/>
      <c r="CX19" s="643"/>
      <c r="CY19" s="643"/>
      <c r="CZ19" s="643"/>
      <c r="DA19" s="643"/>
      <c r="DB19" s="643"/>
      <c r="DC19" s="643"/>
      <c r="DD19" s="643"/>
      <c r="DE19" s="643"/>
      <c r="DF19" s="643"/>
      <c r="DG19" s="643"/>
      <c r="DH19" s="643"/>
      <c r="DI19" s="643"/>
      <c r="DJ19" s="643"/>
      <c r="DK19" s="643"/>
      <c r="DL19" s="643"/>
      <c r="DM19" s="643"/>
      <c r="DN19" s="643"/>
      <c r="DO19" s="643"/>
      <c r="DP19" s="643"/>
      <c r="DQ19" s="643"/>
      <c r="DR19" s="643"/>
      <c r="DS19" s="643"/>
      <c r="DT19" s="643"/>
      <c r="DU19" s="643"/>
      <c r="DV19" s="643"/>
      <c r="DW19" s="643"/>
      <c r="DX19" s="643"/>
      <c r="DY19" s="643"/>
      <c r="DZ19" s="643"/>
      <c r="EA19" s="643"/>
      <c r="EB19" s="643"/>
      <c r="EC19" s="643"/>
      <c r="ED19" s="643"/>
      <c r="EE19" s="643"/>
      <c r="EF19" s="643"/>
      <c r="EG19" s="643"/>
      <c r="EH19" s="643"/>
      <c r="EI19" s="643"/>
      <c r="EJ19" s="643"/>
      <c r="EK19" s="643"/>
      <c r="EL19" s="643"/>
      <c r="EM19" s="643"/>
      <c r="EN19" s="643"/>
      <c r="EO19" s="643"/>
      <c r="EP19" s="643"/>
      <c r="EQ19" s="643"/>
      <c r="ER19" s="643"/>
      <c r="ES19" s="643"/>
      <c r="ET19" s="643"/>
      <c r="EU19" s="643"/>
      <c r="EV19" s="643"/>
      <c r="EW19" s="643"/>
      <c r="EX19" s="643"/>
      <c r="EY19" s="643"/>
      <c r="EZ19" s="643"/>
      <c r="FA19" s="643"/>
      <c r="FB19" s="643"/>
      <c r="FC19" s="643"/>
      <c r="FD19" s="643"/>
      <c r="FE19" s="643"/>
      <c r="FF19" s="643"/>
      <c r="FG19" s="643"/>
      <c r="FH19" s="643"/>
      <c r="FI19" s="643"/>
      <c r="FJ19" s="643"/>
      <c r="FK19" s="643"/>
      <c r="FL19" s="643"/>
      <c r="FM19" s="643"/>
      <c r="FN19" s="643"/>
      <c r="FO19" s="643"/>
      <c r="FP19" s="643"/>
      <c r="FQ19" s="643"/>
      <c r="FR19" s="643"/>
      <c r="FS19" s="643"/>
      <c r="FT19" s="643"/>
      <c r="FU19" s="643"/>
      <c r="FV19" s="643"/>
      <c r="FW19" s="643"/>
      <c r="FX19" s="643"/>
      <c r="FY19" s="643"/>
      <c r="FZ19" s="643"/>
      <c r="GA19" s="643"/>
      <c r="GB19" s="643"/>
      <c r="GC19" s="643"/>
      <c r="GD19" s="643"/>
      <c r="GE19" s="247"/>
      <c r="GF19" s="643"/>
      <c r="GG19" s="643"/>
      <c r="GH19" s="643"/>
      <c r="GI19" s="643"/>
      <c r="GJ19" s="643"/>
      <c r="GK19" s="643"/>
      <c r="GL19" s="643"/>
      <c r="GM19" s="643"/>
      <c r="GN19" s="643"/>
      <c r="GO19" s="643"/>
      <c r="GP19" s="643"/>
      <c r="GQ19" s="643"/>
      <c r="GR19" s="643"/>
      <c r="GS19" s="643"/>
      <c r="GT19" s="643"/>
      <c r="GU19" s="643"/>
      <c r="GV19" s="643"/>
      <c r="GW19" s="643"/>
      <c r="GX19" s="643"/>
      <c r="GY19" s="643"/>
      <c r="GZ19" s="643"/>
      <c r="HA19" s="643"/>
      <c r="HB19" s="643"/>
      <c r="HC19" s="643"/>
      <c r="HD19" s="643"/>
      <c r="HE19" s="643"/>
      <c r="HF19" s="643"/>
      <c r="HG19" s="643"/>
      <c r="HH19" s="643"/>
      <c r="HI19" s="643"/>
      <c r="HJ19" s="643"/>
      <c r="HK19" s="643"/>
      <c r="HL19" s="643"/>
      <c r="HM19" s="643"/>
      <c r="HN19" s="643"/>
      <c r="HO19" s="643"/>
      <c r="HP19" s="643"/>
      <c r="HQ19" s="643"/>
      <c r="HR19" s="643"/>
      <c r="HS19" s="643"/>
      <c r="HT19" s="643"/>
      <c r="HU19" s="643"/>
      <c r="HV19" s="643"/>
      <c r="HW19" s="643"/>
      <c r="HX19" s="643"/>
      <c r="HY19" s="643"/>
      <c r="HZ19" s="643"/>
      <c r="IA19" s="643"/>
      <c r="IB19" s="643"/>
      <c r="IC19" s="643"/>
      <c r="ID19" s="643"/>
      <c r="IE19" s="643"/>
      <c r="IF19" s="643"/>
      <c r="IG19" s="643"/>
      <c r="IH19" s="643"/>
      <c r="II19" s="643"/>
    </row>
    <row r="20" spans="1:243" ht="15" customHeight="1" thickTop="1" thickBot="1">
      <c r="A20" s="72"/>
      <c r="B20" s="72"/>
      <c r="C20" s="72"/>
      <c r="D20" s="242" t="str">
        <f>IF(MasterSheet!$A$1=1,MasterSheet!C259,MasterSheet!B259)</f>
        <v>Izvorni prihodi</v>
      </c>
      <c r="E20" s="316">
        <f>+E21+E30+E35+E36+E37+E38</f>
        <v>977481729.04999959</v>
      </c>
      <c r="F20" s="307">
        <f t="shared" ref="F20:F73" si="0">+E20/$E$15*100</f>
        <v>45.48753916189677</v>
      </c>
      <c r="G20" s="316">
        <f>+G21+G30+G35+G36+G37+G38</f>
        <v>1327453741.4199998</v>
      </c>
      <c r="H20" s="307">
        <f t="shared" ref="H20:H73" si="1">+G20/$G$15*100</f>
        <v>49.522616728968472</v>
      </c>
      <c r="I20" s="316">
        <f>+I21+I30+I35+I36+I37+I38</f>
        <v>1544436557.4989567</v>
      </c>
      <c r="J20" s="307">
        <f t="shared" ref="J20:J73" si="2">+I20/$I$15*100</f>
        <v>50.053038550005077</v>
      </c>
      <c r="K20" s="316">
        <f>+K21+K30+K35+K36+K37+K38</f>
        <v>1352965211.8900003</v>
      </c>
      <c r="L20" s="307">
        <f t="shared" ref="L20:L73" si="3">+K20/$K$15*100</f>
        <v>45.386286879906088</v>
      </c>
      <c r="M20" s="316">
        <f>+M21+M30+M35+M36+M37+M38</f>
        <v>1314326020.6084619</v>
      </c>
      <c r="N20" s="307">
        <f>+M20/$M$15*100</f>
        <v>42.342977468056112</v>
      </c>
      <c r="O20" s="316">
        <f>+O21+O30+O35+O36+O37+O38</f>
        <v>1285074777.05</v>
      </c>
      <c r="P20" s="307">
        <f>+O20/$O$15*100</f>
        <v>39.736387663883733</v>
      </c>
      <c r="Q20" s="334">
        <f>+Q21+Q30+Q35+Q36+Q37+Q38</f>
        <v>1291635955.1033332</v>
      </c>
      <c r="R20" s="324">
        <f>+Q20/$Q$15*100</f>
        <v>38.85788071911351</v>
      </c>
      <c r="S20" s="334">
        <f>+S21+S30+S35+S36+S37+S38</f>
        <v>1294096453.708262</v>
      </c>
      <c r="T20" s="324">
        <f>+S20/$S$15*100</f>
        <v>37.048280953571769</v>
      </c>
      <c r="U20" s="334">
        <f>+U21+U30+U35+U36+U37+U38</f>
        <v>1328391741.3882797</v>
      </c>
      <c r="V20" s="324">
        <f>+U20/$U$15*100</f>
        <v>36.029068114680761</v>
      </c>
      <c r="W20" s="334">
        <f>+W21+W30+W35+W36+W37+W38</f>
        <v>1392156186.8966303</v>
      </c>
      <c r="X20" s="536">
        <f>+W20/$W$15*100</f>
        <v>35.586814593472141</v>
      </c>
      <c r="Y20" s="223"/>
      <c r="Z20" s="223"/>
      <c r="AA20" s="223"/>
      <c r="AB20" s="223"/>
      <c r="AC20" s="223"/>
      <c r="AD20" s="223"/>
      <c r="AE20" s="223"/>
      <c r="AF20" s="223"/>
      <c r="AG20" s="223"/>
      <c r="AH20" s="44"/>
      <c r="AI20" s="44"/>
      <c r="AJ20" s="44"/>
      <c r="AK20" s="44"/>
      <c r="AL20" s="44"/>
      <c r="AM20" s="44"/>
      <c r="AN20" s="44"/>
      <c r="AO20" s="44"/>
      <c r="AP20" s="44"/>
      <c r="AQ20" s="44"/>
      <c r="AR20" s="44"/>
      <c r="AS20" s="44"/>
      <c r="AT20" s="44"/>
      <c r="AU20" s="44"/>
      <c r="AV20" s="44"/>
      <c r="AW20" s="44"/>
      <c r="AX20" s="44"/>
      <c r="AY20" s="44"/>
      <c r="AZ20" s="50"/>
      <c r="BA20" s="248"/>
      <c r="BB20" s="249"/>
      <c r="BC20" s="643"/>
      <c r="BD20" s="643"/>
      <c r="BE20" s="643"/>
      <c r="BF20" s="643"/>
      <c r="BG20" s="643"/>
      <c r="BH20" s="643"/>
      <c r="BI20" s="643"/>
      <c r="BJ20" s="643"/>
      <c r="BK20" s="643"/>
      <c r="BL20" s="643"/>
      <c r="BM20" s="643"/>
      <c r="BN20" s="643"/>
      <c r="BO20" s="643"/>
      <c r="BP20" s="643"/>
      <c r="BQ20" s="643"/>
      <c r="BR20" s="643"/>
      <c r="BS20" s="643"/>
      <c r="BT20" s="643"/>
      <c r="BU20" s="643"/>
      <c r="BV20" s="643"/>
      <c r="BW20" s="643"/>
      <c r="BX20" s="643"/>
      <c r="BY20" s="643"/>
      <c r="BZ20" s="643"/>
      <c r="CA20" s="643"/>
      <c r="CB20" s="643"/>
      <c r="CC20" s="643"/>
      <c r="CD20" s="643"/>
      <c r="CE20" s="643"/>
      <c r="CF20" s="643"/>
      <c r="CG20" s="643"/>
      <c r="CH20" s="643"/>
      <c r="CI20" s="643"/>
      <c r="CJ20" s="643"/>
      <c r="CK20" s="643"/>
      <c r="CL20" s="643"/>
      <c r="CM20" s="643"/>
      <c r="CN20" s="643"/>
      <c r="CO20" s="643"/>
      <c r="CP20" s="643"/>
      <c r="CQ20" s="643"/>
      <c r="CR20" s="643"/>
      <c r="CS20" s="643"/>
      <c r="CT20" s="643"/>
      <c r="CU20" s="643"/>
      <c r="CV20" s="643"/>
      <c r="CW20" s="643"/>
      <c r="CX20" s="643"/>
      <c r="CY20" s="643"/>
      <c r="CZ20" s="643"/>
      <c r="DA20" s="643"/>
      <c r="DB20" s="643"/>
      <c r="DC20" s="643"/>
      <c r="DD20" s="643"/>
      <c r="DE20" s="643"/>
      <c r="DF20" s="643"/>
      <c r="DG20" s="643"/>
      <c r="DH20" s="643"/>
      <c r="DI20" s="643"/>
      <c r="DJ20" s="643"/>
      <c r="DK20" s="643"/>
      <c r="DL20" s="643"/>
      <c r="DM20" s="643"/>
      <c r="DN20" s="643"/>
      <c r="DO20" s="643"/>
      <c r="DP20" s="643"/>
      <c r="DQ20" s="643"/>
      <c r="DR20" s="643"/>
      <c r="DS20" s="643"/>
      <c r="DT20" s="643"/>
      <c r="DU20" s="643"/>
      <c r="DV20" s="643"/>
      <c r="DW20" s="643"/>
      <c r="DX20" s="643"/>
      <c r="DY20" s="643"/>
      <c r="DZ20" s="643"/>
      <c r="EA20" s="643"/>
      <c r="EB20" s="643"/>
      <c r="EC20" s="643"/>
      <c r="ED20" s="643"/>
      <c r="EE20" s="643"/>
      <c r="EF20" s="643"/>
      <c r="EG20" s="643"/>
      <c r="EH20" s="643"/>
      <c r="EI20" s="643"/>
      <c r="EJ20" s="643"/>
      <c r="EK20" s="643"/>
      <c r="EL20" s="643"/>
      <c r="EM20" s="643"/>
      <c r="EN20" s="643"/>
      <c r="EO20" s="643"/>
      <c r="EP20" s="643"/>
      <c r="EQ20" s="643"/>
      <c r="ER20" s="643"/>
      <c r="ES20" s="643"/>
      <c r="ET20" s="643"/>
      <c r="EU20" s="643"/>
      <c r="EV20" s="643"/>
      <c r="EW20" s="643"/>
      <c r="EX20" s="643"/>
      <c r="EY20" s="643"/>
      <c r="EZ20" s="643"/>
      <c r="FA20" s="643"/>
      <c r="FB20" s="643"/>
      <c r="FC20" s="643"/>
      <c r="FD20" s="643"/>
      <c r="FE20" s="643"/>
      <c r="FF20" s="643"/>
      <c r="FG20" s="643"/>
      <c r="FH20" s="643"/>
      <c r="FI20" s="643"/>
      <c r="FJ20" s="643"/>
      <c r="FK20" s="643"/>
      <c r="FL20" s="643"/>
      <c r="FM20" s="643"/>
      <c r="FN20" s="643"/>
      <c r="FO20" s="643"/>
      <c r="FP20" s="643"/>
      <c r="FQ20" s="643"/>
      <c r="FR20" s="643"/>
      <c r="FS20" s="643"/>
      <c r="FT20" s="643"/>
      <c r="FU20" s="250"/>
      <c r="FV20" s="643"/>
      <c r="FW20" s="643"/>
      <c r="FX20" s="643"/>
      <c r="FY20" s="643"/>
      <c r="FZ20" s="643"/>
      <c r="GA20" s="643"/>
      <c r="GB20" s="643"/>
      <c r="GC20" s="643"/>
      <c r="GD20" s="643"/>
      <c r="GE20" s="247"/>
      <c r="GF20" s="643"/>
      <c r="GG20" s="643"/>
      <c r="GH20" s="643"/>
      <c r="GI20" s="643"/>
      <c r="GJ20" s="643"/>
      <c r="GK20" s="643"/>
      <c r="GL20" s="643"/>
      <c r="GM20" s="643"/>
      <c r="GN20" s="643"/>
      <c r="GO20" s="643"/>
      <c r="GP20" s="643"/>
      <c r="GQ20" s="643"/>
      <c r="GR20" s="643"/>
      <c r="GS20" s="643"/>
      <c r="GT20" s="643"/>
      <c r="GU20" s="643"/>
      <c r="GV20" s="643"/>
      <c r="GW20" s="643"/>
      <c r="GX20" s="643"/>
      <c r="GY20" s="643"/>
      <c r="GZ20" s="643"/>
      <c r="HA20" s="643"/>
      <c r="HB20" s="643"/>
      <c r="HC20" s="643"/>
      <c r="HD20" s="643"/>
      <c r="HE20" s="643"/>
      <c r="HF20" s="643"/>
      <c r="HG20" s="643"/>
      <c r="HH20" s="643"/>
      <c r="HI20" s="643"/>
      <c r="HJ20" s="643"/>
      <c r="HK20" s="643"/>
      <c r="HL20" s="643"/>
      <c r="HM20" s="643"/>
      <c r="HN20" s="643"/>
      <c r="HO20" s="643"/>
      <c r="HP20" s="643"/>
      <c r="HQ20" s="643"/>
      <c r="HR20" s="643"/>
      <c r="HS20" s="643"/>
      <c r="HT20" s="643"/>
      <c r="HU20" s="643"/>
      <c r="HV20" s="643"/>
      <c r="HW20" s="643"/>
      <c r="HX20" s="643"/>
      <c r="HY20" s="643"/>
      <c r="HZ20" s="643"/>
      <c r="IA20" s="643"/>
      <c r="IB20" s="643"/>
      <c r="IC20" s="643"/>
      <c r="ID20" s="643"/>
      <c r="IE20" s="643"/>
      <c r="IF20" s="643"/>
      <c r="IG20" s="643"/>
      <c r="IH20" s="643"/>
      <c r="II20" s="643"/>
    </row>
    <row r="21" spans="1:243" ht="15" customHeight="1" thickTop="1">
      <c r="A21" s="72"/>
      <c r="B21" s="72"/>
      <c r="C21" s="72"/>
      <c r="D21" s="270" t="str">
        <f>IF(MasterSheet!$A$1=1,MasterSheet!C260,MasterSheet!B260)</f>
        <v>Porezi</v>
      </c>
      <c r="E21" s="317">
        <f>SUM(E22:E29)</f>
        <v>554531683.49999976</v>
      </c>
      <c r="F21" s="308">
        <f t="shared" si="0"/>
        <v>25.805374075108183</v>
      </c>
      <c r="G21" s="317">
        <f>SUM(G22:G29)</f>
        <v>782936478.57999992</v>
      </c>
      <c r="H21" s="308">
        <f t="shared" si="1"/>
        <v>29.208598342846482</v>
      </c>
      <c r="I21" s="317">
        <f>SUM(I22:I29)</f>
        <v>926395935.53392506</v>
      </c>
      <c r="J21" s="308">
        <f t="shared" si="2"/>
        <v>30.023202473876232</v>
      </c>
      <c r="K21" s="317">
        <f>SUM(K22:K29)</f>
        <v>795656504.49000013</v>
      </c>
      <c r="L21" s="308">
        <f t="shared" si="3"/>
        <v>26.690926014424694</v>
      </c>
      <c r="M21" s="317">
        <f>SUM(M22:M29)</f>
        <v>757228561.60846162</v>
      </c>
      <c r="N21" s="308">
        <f t="shared" ref="N21:N73" si="4">+M21/$M$15*100</f>
        <v>24.395250051818994</v>
      </c>
      <c r="O21" s="317">
        <f>SUM(O22:O29)</f>
        <v>794524489.61999989</v>
      </c>
      <c r="P21" s="308">
        <f t="shared" ref="P21:P73" si="5">+O21/$O$15*100</f>
        <v>24.567856821892388</v>
      </c>
      <c r="Q21" s="335">
        <f>SUM(Q22:Q29)</f>
        <v>778801110.5333333</v>
      </c>
      <c r="R21" s="325">
        <f t="shared" ref="R21:R73" si="6">+Q21/$Q$15*100</f>
        <v>23.429636297633373</v>
      </c>
      <c r="S21" s="335">
        <f>SUM(S22:S29)</f>
        <v>773225358.93309283</v>
      </c>
      <c r="T21" s="325">
        <f t="shared" ref="T21:T73" si="7">+S21/$S$15*100</f>
        <v>22.136425964302685</v>
      </c>
      <c r="U21" s="335">
        <f>SUM(U22:U29)</f>
        <v>809405164.93937314</v>
      </c>
      <c r="V21" s="325">
        <f t="shared" ref="V21:V73" si="8">+U21/$U$15*100</f>
        <v>21.952947245440011</v>
      </c>
      <c r="W21" s="335">
        <f>SUM(W22:W29)</f>
        <v>855057724.81885302</v>
      </c>
      <c r="X21" s="537">
        <f t="shared" ref="X21:X73" si="9">+W21/$W$15*100</f>
        <v>21.85730380416291</v>
      </c>
      <c r="Y21" s="223"/>
      <c r="Z21" s="223"/>
      <c r="AA21" s="223"/>
      <c r="AB21" s="223"/>
      <c r="AC21" s="223"/>
      <c r="AD21" s="223"/>
      <c r="AE21" s="223"/>
      <c r="AF21" s="223"/>
      <c r="AG21" s="223"/>
      <c r="AH21" s="44"/>
      <c r="AI21" s="44"/>
      <c r="AJ21" s="44"/>
      <c r="AK21" s="44"/>
      <c r="AL21" s="44"/>
      <c r="AM21" s="44"/>
      <c r="AN21" s="44"/>
      <c r="AO21" s="44"/>
      <c r="AP21" s="44"/>
      <c r="AQ21" s="44"/>
      <c r="AR21" s="44"/>
      <c r="AS21" s="44"/>
      <c r="AT21" s="44"/>
      <c r="AU21" s="44"/>
      <c r="AV21" s="44"/>
      <c r="AW21" s="44"/>
      <c r="AX21" s="44"/>
      <c r="AY21" s="44"/>
      <c r="AZ21" s="50"/>
      <c r="BA21" s="251"/>
      <c r="BB21" s="249"/>
      <c r="BC21" s="643"/>
      <c r="BD21" s="643"/>
      <c r="BE21" s="643"/>
      <c r="BF21" s="643"/>
      <c r="BG21" s="643"/>
      <c r="BH21" s="643"/>
      <c r="BI21" s="643"/>
      <c r="BJ21" s="643"/>
      <c r="BK21" s="643"/>
      <c r="BL21" s="643"/>
      <c r="BM21" s="643"/>
      <c r="BN21" s="643"/>
      <c r="BO21" s="643"/>
      <c r="BP21" s="643"/>
      <c r="BQ21" s="643"/>
      <c r="BR21" s="643"/>
      <c r="BS21" s="643"/>
      <c r="BT21" s="643"/>
      <c r="BU21" s="643"/>
      <c r="BV21" s="643"/>
      <c r="BW21" s="643"/>
      <c r="BX21" s="643"/>
      <c r="BY21" s="643"/>
      <c r="BZ21" s="643"/>
      <c r="CA21" s="643"/>
      <c r="CB21" s="643"/>
      <c r="CC21" s="643"/>
      <c r="CD21" s="643"/>
      <c r="CE21" s="643"/>
      <c r="CF21" s="643"/>
      <c r="CG21" s="643"/>
      <c r="CH21" s="643"/>
      <c r="CI21" s="643"/>
      <c r="CJ21" s="643"/>
      <c r="CK21" s="643"/>
      <c r="CL21" s="643"/>
      <c r="CM21" s="643"/>
      <c r="CN21" s="643"/>
      <c r="CO21" s="643"/>
      <c r="CP21" s="643"/>
      <c r="CQ21" s="643"/>
      <c r="CR21" s="643"/>
      <c r="CS21" s="643"/>
      <c r="CT21" s="643"/>
      <c r="CU21" s="643"/>
      <c r="CV21" s="643"/>
      <c r="CW21" s="643"/>
      <c r="CX21" s="643"/>
      <c r="CY21" s="643"/>
      <c r="CZ21" s="643"/>
      <c r="DA21" s="643"/>
      <c r="DB21" s="643"/>
      <c r="DC21" s="643"/>
      <c r="DD21" s="643"/>
      <c r="DE21" s="643"/>
      <c r="DF21" s="643"/>
      <c r="DG21" s="643"/>
      <c r="DH21" s="643"/>
      <c r="DI21" s="643"/>
      <c r="DJ21" s="643"/>
      <c r="DK21" s="643"/>
      <c r="DL21" s="643"/>
      <c r="DM21" s="643"/>
      <c r="DN21" s="643"/>
      <c r="DO21" s="643"/>
      <c r="DP21" s="643"/>
      <c r="DQ21" s="643"/>
      <c r="DR21" s="643"/>
      <c r="DS21" s="643"/>
      <c r="DT21" s="643"/>
      <c r="DU21" s="643"/>
      <c r="DV21" s="643"/>
      <c r="DW21" s="643"/>
      <c r="DX21" s="643"/>
      <c r="DY21" s="643"/>
      <c r="DZ21" s="643"/>
      <c r="EA21" s="643"/>
      <c r="EB21" s="643"/>
      <c r="EC21" s="643"/>
      <c r="ED21" s="643"/>
      <c r="EE21" s="643"/>
      <c r="EF21" s="643"/>
      <c r="EG21" s="643"/>
      <c r="EH21" s="643"/>
      <c r="EI21" s="643"/>
      <c r="EJ21" s="643"/>
      <c r="EK21" s="643"/>
      <c r="EL21" s="643"/>
      <c r="EM21" s="643"/>
      <c r="EN21" s="643"/>
      <c r="EO21" s="643"/>
      <c r="EP21" s="643"/>
      <c r="EQ21" s="643"/>
      <c r="ER21" s="643"/>
      <c r="ES21" s="643"/>
      <c r="ET21" s="643"/>
      <c r="EU21" s="643"/>
      <c r="EV21" s="643"/>
      <c r="EW21" s="643"/>
      <c r="EX21" s="643"/>
      <c r="EY21" s="643"/>
      <c r="EZ21" s="643"/>
      <c r="FA21" s="643"/>
      <c r="FB21" s="643"/>
      <c r="FC21" s="643"/>
      <c r="FD21" s="643"/>
      <c r="FE21" s="643"/>
      <c r="FF21" s="643"/>
      <c r="FG21" s="643"/>
      <c r="FH21" s="643"/>
      <c r="FI21" s="643"/>
      <c r="FJ21" s="643"/>
      <c r="FK21" s="643"/>
      <c r="FL21" s="643"/>
      <c r="FM21" s="643"/>
      <c r="FN21" s="643"/>
      <c r="FO21" s="643"/>
      <c r="FP21" s="643"/>
      <c r="FQ21" s="643"/>
      <c r="FR21" s="643"/>
      <c r="FS21" s="643"/>
      <c r="FT21" s="643"/>
      <c r="FU21" s="643"/>
      <c r="FV21" s="643"/>
      <c r="FW21" s="643"/>
      <c r="FX21" s="643"/>
      <c r="FY21" s="643"/>
      <c r="FZ21" s="252"/>
      <c r="GA21" s="643"/>
      <c r="GB21" s="643"/>
      <c r="GC21" s="643"/>
      <c r="GD21" s="643"/>
      <c r="GE21" s="247"/>
      <c r="GF21" s="643"/>
      <c r="GG21" s="643"/>
      <c r="GH21" s="643"/>
      <c r="GI21" s="643"/>
      <c r="GJ21" s="643"/>
      <c r="GK21" s="643"/>
      <c r="GL21" s="643"/>
      <c r="GM21" s="643"/>
      <c r="GN21" s="643"/>
      <c r="GO21" s="643"/>
      <c r="GP21" s="643"/>
      <c r="GQ21" s="643"/>
      <c r="GR21" s="643"/>
      <c r="GS21" s="643"/>
      <c r="GT21" s="643"/>
      <c r="GU21" s="643"/>
      <c r="GV21" s="643"/>
      <c r="GW21" s="643"/>
      <c r="GX21" s="643"/>
      <c r="GY21" s="643"/>
      <c r="GZ21" s="643"/>
      <c r="HA21" s="643"/>
      <c r="HB21" s="643"/>
      <c r="HC21" s="643"/>
      <c r="HD21" s="643"/>
      <c r="HE21" s="643"/>
      <c r="HF21" s="643"/>
      <c r="HG21" s="643"/>
      <c r="HH21" s="643"/>
      <c r="HI21" s="643"/>
      <c r="HJ21" s="643"/>
      <c r="HK21" s="643"/>
      <c r="HL21" s="643"/>
      <c r="HM21" s="643"/>
      <c r="HN21" s="643"/>
      <c r="HO21" s="643"/>
      <c r="HP21" s="643"/>
      <c r="HQ21" s="643"/>
      <c r="HR21" s="643"/>
      <c r="HS21" s="643"/>
      <c r="HT21" s="643"/>
      <c r="HU21" s="643"/>
      <c r="HV21" s="643"/>
      <c r="HW21" s="643"/>
      <c r="HX21" s="643"/>
      <c r="HY21" s="643"/>
      <c r="HZ21" s="643"/>
      <c r="IA21" s="643"/>
      <c r="IB21" s="643"/>
      <c r="IC21" s="643"/>
      <c r="ID21" s="643"/>
      <c r="IE21" s="643"/>
      <c r="IF21" s="643"/>
      <c r="IG21" s="643"/>
      <c r="IH21" s="643"/>
      <c r="II21" s="643"/>
    </row>
    <row r="22" spans="1:243" ht="15" customHeight="1">
      <c r="A22" s="72"/>
      <c r="B22" s="72"/>
      <c r="C22" s="72"/>
      <c r="D22" s="271" t="str">
        <f>IF(MasterSheet!$A$1=1,MasterSheet!C261,MasterSheet!B261)</f>
        <v>Porez na dohodak fizičkih lica</v>
      </c>
      <c r="E22" s="318">
        <f>+'Cental Budget_int'!E22+'Local Government_int'!D22</f>
        <v>93019533.179999962</v>
      </c>
      <c r="F22" s="309">
        <f t="shared" si="0"/>
        <v>4.3287046014239827</v>
      </c>
      <c r="G22" s="318">
        <f>+'Cental Budget_int'!G22+'Local Government_int'!F22</f>
        <v>108097319.60000001</v>
      </c>
      <c r="H22" s="309">
        <f t="shared" si="1"/>
        <v>4.0327296996828954</v>
      </c>
      <c r="I22" s="318">
        <f>+'Cental Budget_int'!I22+'Local Government_int'!H22</f>
        <v>141669118.97468352</v>
      </c>
      <c r="J22" s="309">
        <f t="shared" si="2"/>
        <v>4.5912989037685872</v>
      </c>
      <c r="K22" s="318">
        <f>+'Cental Budget_int'!K22+'Local Government_int'!J22</f>
        <v>121370552.31</v>
      </c>
      <c r="L22" s="309">
        <f t="shared" si="3"/>
        <v>4.0714710603824225</v>
      </c>
      <c r="M22" s="318">
        <f>+'Cental Budget_int'!M22+'Local Government_int'!L22</f>
        <v>115069139.70512819</v>
      </c>
      <c r="N22" s="309">
        <f t="shared" si="4"/>
        <v>3.7071243461703673</v>
      </c>
      <c r="O22" s="318">
        <f>+'Cental Budget_int'!O22+'Local Government_int'!N22</f>
        <v>113227848.49200001</v>
      </c>
      <c r="P22" s="309">
        <f t="shared" si="5"/>
        <v>3.5011703306122453</v>
      </c>
      <c r="Q22" s="336">
        <f>+'Cental Budget_int'!Q22+'Local Government_int'!P22</f>
        <v>109682444.37333333</v>
      </c>
      <c r="R22" s="326">
        <f t="shared" si="6"/>
        <v>3.299712526273566</v>
      </c>
      <c r="S22" s="336">
        <f>+'Cental Budget_int'!S22+'Local Government_int'!R22</f>
        <v>115040828.27923852</v>
      </c>
      <c r="T22" s="326">
        <f t="shared" si="7"/>
        <v>3.293467743465174</v>
      </c>
      <c r="U22" s="336">
        <f>+'Cental Budget_int'!U22+'Local Government_int'!T22</f>
        <v>115427159.22269037</v>
      </c>
      <c r="V22" s="326">
        <f t="shared" si="8"/>
        <v>3.1306525419769562</v>
      </c>
      <c r="W22" s="336">
        <f>+'Cental Budget_int'!W22+'Local Government_int'!V22</f>
        <v>120533960.22179952</v>
      </c>
      <c r="X22" s="538">
        <f t="shared" si="9"/>
        <v>3.0811339524999877</v>
      </c>
      <c r="Y22" s="224"/>
      <c r="Z22" s="224"/>
      <c r="AA22" s="224"/>
      <c r="AB22" s="224"/>
      <c r="AC22" s="224"/>
      <c r="AD22" s="224"/>
      <c r="AE22" s="224"/>
      <c r="AF22" s="224"/>
      <c r="AG22" s="224"/>
      <c r="AH22" s="24"/>
      <c r="AI22" s="24"/>
      <c r="AJ22" s="24"/>
      <c r="AK22" s="24"/>
      <c r="AL22" s="24"/>
      <c r="AM22" s="24"/>
      <c r="AN22" s="24"/>
      <c r="AO22" s="24"/>
      <c r="AP22" s="24"/>
      <c r="AQ22" s="24"/>
      <c r="AR22" s="24"/>
      <c r="AS22" s="24"/>
      <c r="AT22" s="24"/>
      <c r="AU22" s="24"/>
      <c r="AV22" s="24"/>
      <c r="AW22" s="24"/>
      <c r="AX22" s="24"/>
      <c r="AY22" s="24"/>
      <c r="AZ22" s="50"/>
      <c r="BA22" s="253"/>
      <c r="BB22" s="253"/>
      <c r="BC22" s="643"/>
      <c r="BD22" s="254"/>
      <c r="BE22" s="254"/>
      <c r="BF22" s="254"/>
      <c r="BG22" s="254"/>
      <c r="BH22" s="254"/>
      <c r="BI22" s="643"/>
      <c r="BJ22" s="643"/>
      <c r="BK22" s="643"/>
      <c r="BL22" s="643"/>
      <c r="BM22" s="643"/>
      <c r="BN22" s="643"/>
      <c r="BO22" s="643"/>
      <c r="BP22" s="643"/>
      <c r="BQ22" s="643"/>
      <c r="BR22" s="643"/>
      <c r="BS22" s="643"/>
      <c r="BT22" s="643"/>
      <c r="BU22" s="643"/>
      <c r="BV22" s="643"/>
      <c r="BW22" s="643"/>
      <c r="BX22" s="643"/>
      <c r="BY22" s="643"/>
      <c r="BZ22" s="643"/>
      <c r="CA22" s="643"/>
      <c r="CB22" s="643"/>
      <c r="CC22" s="643"/>
      <c r="CD22" s="643"/>
      <c r="CE22" s="643"/>
      <c r="CF22" s="643"/>
      <c r="CG22" s="643"/>
      <c r="CH22" s="643"/>
      <c r="CI22" s="643"/>
      <c r="CJ22" s="643"/>
      <c r="CK22" s="643"/>
      <c r="CL22" s="643"/>
      <c r="CM22" s="643"/>
      <c r="CN22" s="643"/>
      <c r="CO22" s="643"/>
      <c r="CP22" s="643"/>
      <c r="CQ22" s="643"/>
      <c r="CR22" s="643"/>
      <c r="CS22" s="643"/>
      <c r="CT22" s="643"/>
      <c r="CU22" s="643"/>
      <c r="CV22" s="643"/>
      <c r="CW22" s="643"/>
      <c r="CX22" s="643"/>
      <c r="CY22" s="643"/>
      <c r="CZ22" s="643"/>
      <c r="DA22" s="643"/>
      <c r="DB22" s="643"/>
      <c r="DC22" s="643"/>
      <c r="DD22" s="643"/>
      <c r="DE22" s="643"/>
      <c r="DF22" s="643"/>
      <c r="DG22" s="643"/>
      <c r="DH22" s="643"/>
      <c r="DI22" s="643"/>
      <c r="DJ22" s="643"/>
      <c r="DK22" s="643"/>
      <c r="DL22" s="643"/>
      <c r="DM22" s="643"/>
      <c r="DN22" s="643"/>
      <c r="DO22" s="643"/>
      <c r="DP22" s="643"/>
      <c r="DQ22" s="643"/>
      <c r="DR22" s="643"/>
      <c r="DS22" s="643"/>
      <c r="DT22" s="643"/>
      <c r="DU22" s="643"/>
      <c r="DV22" s="643"/>
      <c r="DW22" s="643"/>
      <c r="DX22" s="643"/>
      <c r="DY22" s="643"/>
      <c r="DZ22" s="643"/>
      <c r="EA22" s="643"/>
      <c r="EB22" s="643"/>
      <c r="EC22" s="643"/>
      <c r="ED22" s="643"/>
      <c r="EE22" s="643"/>
      <c r="EF22" s="643"/>
      <c r="EG22" s="643"/>
      <c r="EH22" s="643"/>
      <c r="EI22" s="643"/>
      <c r="EJ22" s="643"/>
      <c r="EK22" s="643"/>
      <c r="EL22" s="643"/>
      <c r="EM22" s="643"/>
      <c r="EN22" s="643"/>
      <c r="EO22" s="643"/>
      <c r="EP22" s="643"/>
      <c r="EQ22" s="643"/>
      <c r="ER22" s="643"/>
      <c r="ES22" s="643"/>
      <c r="ET22" s="643"/>
      <c r="EU22" s="643"/>
      <c r="EV22" s="643"/>
      <c r="EW22" s="643"/>
      <c r="EX22" s="643"/>
      <c r="EY22" s="643"/>
      <c r="EZ22" s="643"/>
      <c r="FA22" s="643"/>
      <c r="FB22" s="643"/>
      <c r="FC22" s="643"/>
      <c r="FD22" s="643"/>
      <c r="FE22" s="643"/>
      <c r="FF22" s="643"/>
      <c r="FG22" s="643"/>
      <c r="FH22" s="643"/>
      <c r="FI22" s="643"/>
      <c r="FJ22" s="643"/>
      <c r="FK22" s="643"/>
      <c r="FL22" s="643"/>
      <c r="FM22" s="643"/>
      <c r="FN22" s="643"/>
      <c r="FO22" s="643"/>
      <c r="FP22" s="643"/>
      <c r="FQ22" s="643"/>
      <c r="FR22" s="643"/>
      <c r="FS22" s="643"/>
      <c r="FT22" s="643"/>
      <c r="FU22" s="643"/>
      <c r="FV22" s="643"/>
      <c r="FW22" s="643"/>
      <c r="FX22" s="643"/>
      <c r="FY22" s="643"/>
      <c r="FZ22" s="643"/>
      <c r="GA22" s="643"/>
      <c r="GB22" s="643"/>
      <c r="GC22" s="643"/>
      <c r="GD22" s="643"/>
      <c r="GE22" s="247"/>
      <c r="GF22" s="643"/>
      <c r="GG22" s="643"/>
      <c r="GH22" s="643"/>
      <c r="GI22" s="643"/>
      <c r="GJ22" s="643"/>
      <c r="GK22" s="643"/>
      <c r="GL22" s="643"/>
      <c r="GM22" s="643"/>
      <c r="GN22" s="643"/>
      <c r="GO22" s="643"/>
      <c r="GP22" s="643"/>
      <c r="GQ22" s="643"/>
      <c r="GR22" s="643"/>
      <c r="GS22" s="643"/>
      <c r="GT22" s="643"/>
      <c r="GU22" s="643"/>
      <c r="GV22" s="643"/>
      <c r="GW22" s="643"/>
      <c r="GX22" s="643"/>
      <c r="GY22" s="643"/>
      <c r="GZ22" s="643"/>
      <c r="HA22" s="643"/>
      <c r="HB22" s="643"/>
      <c r="HC22" s="643"/>
      <c r="HD22" s="643"/>
      <c r="HE22" s="643"/>
      <c r="HF22" s="643"/>
      <c r="HG22" s="643"/>
      <c r="HH22" s="643"/>
      <c r="HI22" s="643"/>
      <c r="HJ22" s="643"/>
      <c r="HK22" s="643"/>
      <c r="HL22" s="643"/>
      <c r="HM22" s="643"/>
      <c r="HN22" s="643"/>
      <c r="HO22" s="643"/>
      <c r="HP22" s="643"/>
      <c r="HQ22" s="643"/>
      <c r="HR22" s="643"/>
      <c r="HS22" s="643"/>
      <c r="HT22" s="643"/>
      <c r="HU22" s="643"/>
      <c r="HV22" s="643"/>
      <c r="HW22" s="643"/>
      <c r="HX22" s="643"/>
      <c r="HY22" s="643"/>
      <c r="HZ22" s="643"/>
      <c r="IA22" s="643"/>
      <c r="IB22" s="643"/>
      <c r="IC22" s="643"/>
      <c r="ID22" s="643"/>
      <c r="IE22" s="643"/>
      <c r="IF22" s="643"/>
      <c r="IG22" s="643"/>
      <c r="IH22" s="643"/>
      <c r="II22" s="643"/>
    </row>
    <row r="23" spans="1:243" ht="15" customHeight="1">
      <c r="A23" s="72"/>
      <c r="B23" s="72"/>
      <c r="C23" s="72"/>
      <c r="D23" s="271" t="str">
        <f>IF(MasterSheet!$A$1=1,MasterSheet!C262,MasterSheet!B262)</f>
        <v>Porez na dobit pravnih lica</v>
      </c>
      <c r="E23" s="318">
        <f>+'Cental Budget_int'!E23</f>
        <v>12681282.079999981</v>
      </c>
      <c r="F23" s="309">
        <f t="shared" si="0"/>
        <v>0.59012899995346368</v>
      </c>
      <c r="G23" s="318">
        <f>+'Cental Budget_int'!G23</f>
        <v>39076661.670000002</v>
      </c>
      <c r="H23" s="309">
        <f t="shared" si="1"/>
        <v>1.457812410744264</v>
      </c>
      <c r="I23" s="318">
        <f>+'Cental Budget_int'!I23</f>
        <v>62803344.119999997</v>
      </c>
      <c r="J23" s="309">
        <f t="shared" si="2"/>
        <v>2.035368943479388</v>
      </c>
      <c r="K23" s="318">
        <f>+'Cental Budget_int'!K23</f>
        <v>54738222.979999997</v>
      </c>
      <c r="L23" s="309">
        <f t="shared" si="3"/>
        <v>1.8362369332438777</v>
      </c>
      <c r="M23" s="318">
        <f>+'Cental Budget_int'!M23</f>
        <v>20270971.710000001</v>
      </c>
      <c r="N23" s="309">
        <f t="shared" si="4"/>
        <v>0.65305965560567014</v>
      </c>
      <c r="O23" s="318">
        <f>+'Cental Budget_int'!O23</f>
        <v>36101185.260000005</v>
      </c>
      <c r="P23" s="309">
        <f t="shared" si="5"/>
        <v>1.1163013376623379</v>
      </c>
      <c r="Q23" s="336">
        <f>+'Cental Budget_int'!Q23</f>
        <v>64016557.520000003</v>
      </c>
      <c r="R23" s="326">
        <f t="shared" si="6"/>
        <v>1.9258892154031289</v>
      </c>
      <c r="S23" s="336">
        <f>+'Cental Budget_int'!S23</f>
        <v>41932967.183892116</v>
      </c>
      <c r="T23" s="326">
        <f t="shared" si="7"/>
        <v>1.2004857481789899</v>
      </c>
      <c r="U23" s="336">
        <f>+'Cental Budget_int'!U23</f>
        <v>43400621.035328336</v>
      </c>
      <c r="V23" s="326">
        <f t="shared" si="8"/>
        <v>1.1771256044298437</v>
      </c>
      <c r="W23" s="336">
        <f>+'Cental Budget_int'!W23</f>
        <v>45136645.876741469</v>
      </c>
      <c r="X23" s="538">
        <f t="shared" si="9"/>
        <v>1.1537997412254977</v>
      </c>
      <c r="Y23" s="224"/>
      <c r="Z23" s="224"/>
      <c r="AA23" s="224"/>
      <c r="AB23" s="224"/>
      <c r="AC23" s="224"/>
      <c r="AD23" s="224"/>
      <c r="AE23" s="224"/>
      <c r="AF23" s="224"/>
      <c r="AG23" s="224"/>
      <c r="AH23" s="24"/>
      <c r="AI23" s="24"/>
      <c r="AJ23" s="24"/>
      <c r="AK23" s="24"/>
      <c r="AL23" s="24"/>
      <c r="AM23" s="24"/>
      <c r="AN23" s="24"/>
      <c r="AO23" s="24"/>
      <c r="AP23" s="24"/>
      <c r="AQ23" s="24"/>
      <c r="AR23" s="24"/>
      <c r="AS23" s="24"/>
      <c r="AT23" s="24"/>
      <c r="AU23" s="24"/>
      <c r="AV23" s="24"/>
      <c r="AW23" s="24"/>
      <c r="AX23" s="24"/>
      <c r="AY23" s="24"/>
      <c r="AZ23" s="50"/>
      <c r="BA23" s="253"/>
      <c r="BB23" s="253"/>
      <c r="BC23" s="643"/>
      <c r="BD23" s="254"/>
      <c r="BE23" s="254"/>
      <c r="BF23" s="254"/>
      <c r="BG23" s="254"/>
      <c r="BH23" s="254"/>
      <c r="BI23" s="643"/>
      <c r="BJ23" s="643"/>
      <c r="BK23" s="643"/>
      <c r="BL23" s="643"/>
      <c r="BM23" s="643"/>
      <c r="BN23" s="643"/>
      <c r="BO23" s="643"/>
      <c r="BP23" s="643"/>
      <c r="BQ23" s="643"/>
      <c r="BR23" s="643"/>
      <c r="BS23" s="643"/>
      <c r="BT23" s="643"/>
      <c r="BU23" s="643"/>
      <c r="BV23" s="643"/>
      <c r="BW23" s="643"/>
      <c r="BX23" s="643"/>
      <c r="BY23" s="643"/>
      <c r="BZ23" s="643"/>
      <c r="CA23" s="643"/>
      <c r="CB23" s="643"/>
      <c r="CC23" s="643"/>
      <c r="CD23" s="643"/>
      <c r="CE23" s="643"/>
      <c r="CF23" s="643"/>
      <c r="CG23" s="643"/>
      <c r="CH23" s="643"/>
      <c r="CI23" s="643"/>
      <c r="CJ23" s="643"/>
      <c r="CK23" s="643"/>
      <c r="CL23" s="643"/>
      <c r="CM23" s="643"/>
      <c r="CN23" s="643"/>
      <c r="CO23" s="643"/>
      <c r="CP23" s="643"/>
      <c r="CQ23" s="643"/>
      <c r="CR23" s="643"/>
      <c r="CS23" s="643"/>
      <c r="CT23" s="643"/>
      <c r="CU23" s="643"/>
      <c r="CV23" s="643"/>
      <c r="CW23" s="643"/>
      <c r="CX23" s="643"/>
      <c r="CY23" s="643"/>
      <c r="CZ23" s="643"/>
      <c r="DA23" s="643"/>
      <c r="DB23" s="643"/>
      <c r="DC23" s="643"/>
      <c r="DD23" s="643"/>
      <c r="DE23" s="643"/>
      <c r="DF23" s="643"/>
      <c r="DG23" s="643"/>
      <c r="DH23" s="643"/>
      <c r="DI23" s="643"/>
      <c r="DJ23" s="643"/>
      <c r="DK23" s="643"/>
      <c r="DL23" s="643"/>
      <c r="DM23" s="643"/>
      <c r="DN23" s="643"/>
      <c r="DO23" s="643"/>
      <c r="DP23" s="643"/>
      <c r="DQ23" s="643"/>
      <c r="DR23" s="643"/>
      <c r="DS23" s="643"/>
      <c r="DT23" s="643"/>
      <c r="DU23" s="643"/>
      <c r="DV23" s="643"/>
      <c r="DW23" s="643"/>
      <c r="DX23" s="643"/>
      <c r="DY23" s="643"/>
      <c r="DZ23" s="643"/>
      <c r="EA23" s="643"/>
      <c r="EB23" s="643"/>
      <c r="EC23" s="643"/>
      <c r="ED23" s="643"/>
      <c r="EE23" s="643"/>
      <c r="EF23" s="643"/>
      <c r="EG23" s="643"/>
      <c r="EH23" s="643"/>
      <c r="EI23" s="643"/>
      <c r="EJ23" s="643"/>
      <c r="EK23" s="643"/>
      <c r="EL23" s="643"/>
      <c r="EM23" s="643"/>
      <c r="EN23" s="643"/>
      <c r="EO23" s="643"/>
      <c r="EP23" s="643"/>
      <c r="EQ23" s="643"/>
      <c r="ER23" s="643"/>
      <c r="ES23" s="643"/>
      <c r="ET23" s="643"/>
      <c r="EU23" s="643"/>
      <c r="EV23" s="643"/>
      <c r="EW23" s="643"/>
      <c r="EX23" s="643"/>
      <c r="EY23" s="643"/>
      <c r="EZ23" s="643"/>
      <c r="FA23" s="643"/>
      <c r="FB23" s="643"/>
      <c r="FC23" s="643"/>
      <c r="FD23" s="643"/>
      <c r="FE23" s="643"/>
      <c r="FF23" s="643"/>
      <c r="FG23" s="643"/>
      <c r="FH23" s="643"/>
      <c r="FI23" s="643"/>
      <c r="FJ23" s="643"/>
      <c r="FK23" s="643"/>
      <c r="FL23" s="643"/>
      <c r="FM23" s="643"/>
      <c r="FN23" s="643"/>
      <c r="FO23" s="643"/>
      <c r="FP23" s="643"/>
      <c r="FQ23" s="643"/>
      <c r="FR23" s="643"/>
      <c r="FS23" s="643"/>
      <c r="FT23" s="643"/>
      <c r="FU23" s="643"/>
      <c r="FV23" s="643"/>
      <c r="FW23" s="643"/>
      <c r="FX23" s="643"/>
      <c r="FY23" s="643"/>
      <c r="FZ23" s="252"/>
      <c r="GA23" s="643"/>
      <c r="GB23" s="643"/>
      <c r="GC23" s="643"/>
      <c r="GD23" s="643"/>
      <c r="GE23" s="247"/>
      <c r="GF23" s="643"/>
      <c r="GG23" s="643"/>
      <c r="GH23" s="643"/>
      <c r="GI23" s="643"/>
      <c r="GJ23" s="643"/>
      <c r="GK23" s="643"/>
      <c r="GL23" s="643"/>
      <c r="GM23" s="643"/>
      <c r="GN23" s="643"/>
      <c r="GO23" s="643"/>
      <c r="GP23" s="643"/>
      <c r="GQ23" s="643"/>
      <c r="GR23" s="643"/>
      <c r="GS23" s="643"/>
      <c r="GT23" s="643"/>
      <c r="GU23" s="643"/>
      <c r="GV23" s="643"/>
      <c r="GW23" s="643"/>
      <c r="GX23" s="643"/>
      <c r="GY23" s="643"/>
      <c r="GZ23" s="643"/>
      <c r="HA23" s="643"/>
      <c r="HB23" s="643"/>
      <c r="HC23" s="643"/>
      <c r="HD23" s="643"/>
      <c r="HE23" s="643"/>
      <c r="HF23" s="643"/>
      <c r="HG23" s="643"/>
      <c r="HH23" s="643"/>
      <c r="HI23" s="643"/>
      <c r="HJ23" s="643"/>
      <c r="HK23" s="643"/>
      <c r="HL23" s="643"/>
      <c r="HM23" s="643"/>
      <c r="HN23" s="643"/>
      <c r="HO23" s="643"/>
      <c r="HP23" s="643"/>
      <c r="HQ23" s="643"/>
      <c r="HR23" s="643"/>
      <c r="HS23" s="643"/>
      <c r="HT23" s="643"/>
      <c r="HU23" s="643"/>
      <c r="HV23" s="643"/>
      <c r="HW23" s="643"/>
      <c r="HX23" s="643"/>
      <c r="HY23" s="643"/>
      <c r="HZ23" s="643"/>
      <c r="IA23" s="643"/>
      <c r="IB23" s="643"/>
      <c r="IC23" s="643"/>
      <c r="ID23" s="643"/>
      <c r="IE23" s="643"/>
      <c r="IF23" s="643"/>
      <c r="IG23" s="643"/>
      <c r="IH23" s="643"/>
      <c r="II23" s="643"/>
    </row>
    <row r="24" spans="1:243" ht="15" customHeight="1">
      <c r="A24" s="72"/>
      <c r="B24" s="72"/>
      <c r="C24" s="72"/>
      <c r="D24" s="271" t="str">
        <f>IF(MasterSheet!$A$1=1,MasterSheet!C263,MasterSheet!B263)</f>
        <v>Porez na promet nepokretnosti</v>
      </c>
      <c r="E24" s="318">
        <f>+'Cental Budget_int'!E24+'Local Government_int'!D24</f>
        <v>24870004.329999998</v>
      </c>
      <c r="F24" s="309">
        <f t="shared" si="0"/>
        <v>1.1573365130997253</v>
      </c>
      <c r="G24" s="318">
        <f>+'Cental Budget_int'!G24+'Local Government_int'!F24</f>
        <v>40206747.170000002</v>
      </c>
      <c r="H24" s="309">
        <f t="shared" si="1"/>
        <v>1.4999719145681778</v>
      </c>
      <c r="I24" s="318">
        <f>+'Cental Budget_int'!I24+'Local Government_int'!H24</f>
        <v>38094437.466666669</v>
      </c>
      <c r="J24" s="309">
        <f t="shared" si="2"/>
        <v>1.2345876804079166</v>
      </c>
      <c r="K24" s="318">
        <f>+'Cental Budget_int'!K24+'Local Government_int'!J24</f>
        <v>19797902.189999998</v>
      </c>
      <c r="L24" s="309">
        <f t="shared" si="3"/>
        <v>0.66413626937269366</v>
      </c>
      <c r="M24" s="318">
        <f>+'Cental Budget_int'!M24+'Local Government_int'!L24</f>
        <v>16461436.933333334</v>
      </c>
      <c r="N24" s="309">
        <f t="shared" si="4"/>
        <v>0.53032979810996561</v>
      </c>
      <c r="O24" s="318">
        <f>+'Cental Budget_int'!O24+'Local Government_int'!N24</f>
        <v>15656686.157999998</v>
      </c>
      <c r="P24" s="309">
        <f t="shared" si="5"/>
        <v>0.48412758682745821</v>
      </c>
      <c r="Q24" s="336">
        <f>+'Cental Budget_int'!Q24+'Local Government_int'!P24</f>
        <v>14414493.999999998</v>
      </c>
      <c r="R24" s="326">
        <f t="shared" si="6"/>
        <v>0.43364903730445242</v>
      </c>
      <c r="S24" s="336">
        <f>+'Cental Budget_int'!S24+'Local Government_int'!R24</f>
        <v>15218890.598464902</v>
      </c>
      <c r="T24" s="326">
        <f t="shared" si="7"/>
        <v>0.43569683934912407</v>
      </c>
      <c r="U24" s="336">
        <f>+'Cental Budget_int'!U24+'Local Government_int'!T24</f>
        <v>15629800.644623455</v>
      </c>
      <c r="V24" s="326">
        <f t="shared" si="8"/>
        <v>0.42391648073293886</v>
      </c>
      <c r="W24" s="336">
        <f>+'Cental Budget_int'!W24+'Local Government_int'!V24</f>
        <v>16051805.26202829</v>
      </c>
      <c r="X24" s="538">
        <f t="shared" si="9"/>
        <v>0.41032222039949617</v>
      </c>
      <c r="Y24" s="224"/>
      <c r="Z24" s="224"/>
      <c r="AA24" s="224"/>
      <c r="AB24" s="224"/>
      <c r="AC24" s="224"/>
      <c r="AD24" s="224"/>
      <c r="AE24" s="224"/>
      <c r="AF24" s="224"/>
      <c r="AG24" s="224"/>
      <c r="AH24" s="24"/>
      <c r="AI24" s="24"/>
      <c r="AJ24" s="24"/>
      <c r="AK24" s="24"/>
      <c r="AL24" s="24"/>
      <c r="AM24" s="24"/>
      <c r="AN24" s="24"/>
      <c r="AO24" s="24"/>
      <c r="AP24" s="24"/>
      <c r="AQ24" s="24"/>
      <c r="AR24" s="24"/>
      <c r="AS24" s="24"/>
      <c r="AT24" s="24"/>
      <c r="AU24" s="24"/>
      <c r="AV24" s="24"/>
      <c r="AW24" s="24"/>
      <c r="AX24" s="24"/>
      <c r="AY24" s="24"/>
      <c r="AZ24" s="50"/>
      <c r="BA24" s="253"/>
      <c r="BB24" s="253"/>
      <c r="BC24" s="643"/>
      <c r="BD24" s="643"/>
      <c r="BE24" s="643"/>
      <c r="BF24" s="643"/>
      <c r="BG24" s="643"/>
      <c r="BH24" s="643"/>
      <c r="BI24" s="643"/>
      <c r="BJ24" s="643"/>
      <c r="BK24" s="643"/>
      <c r="BL24" s="643"/>
      <c r="BM24" s="643"/>
      <c r="BN24" s="643"/>
      <c r="BO24" s="643"/>
      <c r="BP24" s="643"/>
      <c r="BQ24" s="643"/>
      <c r="BR24" s="643"/>
      <c r="BS24" s="643"/>
      <c r="BT24" s="643"/>
      <c r="BU24" s="643"/>
      <c r="BV24" s="643"/>
      <c r="BW24" s="643"/>
      <c r="BX24" s="643"/>
      <c r="BY24" s="643"/>
      <c r="BZ24" s="643"/>
      <c r="CA24" s="643"/>
      <c r="CB24" s="643"/>
      <c r="CC24" s="643"/>
      <c r="CD24" s="643"/>
      <c r="CE24" s="643"/>
      <c r="CF24" s="643"/>
      <c r="CG24" s="643"/>
      <c r="CH24" s="643"/>
      <c r="CI24" s="643"/>
      <c r="CJ24" s="643"/>
      <c r="CK24" s="643"/>
      <c r="CL24" s="643"/>
      <c r="CM24" s="643"/>
      <c r="CN24" s="643"/>
      <c r="CO24" s="643"/>
      <c r="CP24" s="643"/>
      <c r="CQ24" s="643"/>
      <c r="CR24" s="643"/>
      <c r="CS24" s="643"/>
      <c r="CT24" s="643"/>
      <c r="CU24" s="643"/>
      <c r="CV24" s="643"/>
      <c r="CW24" s="643"/>
      <c r="CX24" s="643"/>
      <c r="CY24" s="643"/>
      <c r="CZ24" s="643"/>
      <c r="DA24" s="643"/>
      <c r="DB24" s="643"/>
      <c r="DC24" s="643"/>
      <c r="DD24" s="643"/>
      <c r="DE24" s="643"/>
      <c r="DF24" s="643"/>
      <c r="DG24" s="643"/>
      <c r="DH24" s="643"/>
      <c r="DI24" s="643"/>
      <c r="DJ24" s="643"/>
      <c r="DK24" s="643"/>
      <c r="DL24" s="643"/>
      <c r="DM24" s="643"/>
      <c r="DN24" s="643"/>
      <c r="DO24" s="643"/>
      <c r="DP24" s="643"/>
      <c r="DQ24" s="643"/>
      <c r="DR24" s="643"/>
      <c r="DS24" s="643"/>
      <c r="DT24" s="643"/>
      <c r="DU24" s="643"/>
      <c r="DV24" s="643"/>
      <c r="DW24" s="643"/>
      <c r="DX24" s="643"/>
      <c r="DY24" s="643"/>
      <c r="DZ24" s="643"/>
      <c r="EA24" s="643"/>
      <c r="EB24" s="643"/>
      <c r="EC24" s="643"/>
      <c r="ED24" s="643"/>
      <c r="EE24" s="643"/>
      <c r="EF24" s="643"/>
      <c r="EG24" s="643"/>
      <c r="EH24" s="643"/>
      <c r="EI24" s="643"/>
      <c r="EJ24" s="643"/>
      <c r="EK24" s="643"/>
      <c r="EL24" s="643"/>
      <c r="EM24" s="643"/>
      <c r="EN24" s="643"/>
      <c r="EO24" s="643"/>
      <c r="EP24" s="643"/>
      <c r="EQ24" s="643"/>
      <c r="ER24" s="643"/>
      <c r="ES24" s="643"/>
      <c r="ET24" s="643"/>
      <c r="EU24" s="643"/>
      <c r="EV24" s="643"/>
      <c r="EW24" s="643"/>
      <c r="EX24" s="643"/>
      <c r="EY24" s="643"/>
      <c r="EZ24" s="643"/>
      <c r="FA24" s="643"/>
      <c r="FB24" s="643"/>
      <c r="FC24" s="643"/>
      <c r="FD24" s="643"/>
      <c r="FE24" s="643"/>
      <c r="FF24" s="643"/>
      <c r="FG24" s="643"/>
      <c r="FH24" s="643"/>
      <c r="FI24" s="643"/>
      <c r="FJ24" s="643"/>
      <c r="FK24" s="643"/>
      <c r="FL24" s="643"/>
      <c r="FM24" s="643"/>
      <c r="FN24" s="643"/>
      <c r="FO24" s="643"/>
      <c r="FP24" s="643"/>
      <c r="FQ24" s="643"/>
      <c r="FR24" s="643"/>
      <c r="FS24" s="643"/>
      <c r="FT24" s="643"/>
      <c r="FU24" s="643"/>
      <c r="FV24" s="643"/>
      <c r="FW24" s="643"/>
      <c r="FX24" s="643"/>
      <c r="FY24" s="643"/>
      <c r="FZ24" s="643"/>
      <c r="GA24" s="643"/>
      <c r="GB24" s="643"/>
      <c r="GC24" s="643"/>
      <c r="GD24" s="643"/>
      <c r="GE24" s="247"/>
      <c r="GF24" s="643"/>
      <c r="GG24" s="643"/>
      <c r="GH24" s="643"/>
      <c r="GI24" s="643"/>
      <c r="GJ24" s="643"/>
      <c r="GK24" s="643"/>
      <c r="GL24" s="643"/>
      <c r="GM24" s="643"/>
      <c r="GN24" s="643"/>
      <c r="GO24" s="643"/>
      <c r="GP24" s="643"/>
      <c r="GQ24" s="643"/>
      <c r="GR24" s="643"/>
      <c r="GS24" s="643"/>
      <c r="GT24" s="643"/>
      <c r="GU24" s="643"/>
      <c r="GV24" s="643"/>
      <c r="GW24" s="643"/>
      <c r="GX24" s="643"/>
      <c r="GY24" s="643"/>
      <c r="GZ24" s="643"/>
      <c r="HA24" s="643"/>
      <c r="HB24" s="643"/>
      <c r="HC24" s="643"/>
      <c r="HD24" s="643"/>
      <c r="HE24" s="643"/>
      <c r="HF24" s="643"/>
      <c r="HG24" s="643"/>
      <c r="HH24" s="643"/>
      <c r="HI24" s="643"/>
      <c r="HJ24" s="643"/>
      <c r="HK24" s="643"/>
      <c r="HL24" s="643"/>
      <c r="HM24" s="643"/>
      <c r="HN24" s="643"/>
      <c r="HO24" s="643"/>
      <c r="HP24" s="643"/>
      <c r="HQ24" s="643"/>
      <c r="HR24" s="643"/>
      <c r="HS24" s="643"/>
      <c r="HT24" s="643"/>
      <c r="HU24" s="643"/>
      <c r="HV24" s="643"/>
      <c r="HW24" s="643"/>
      <c r="HX24" s="643"/>
      <c r="HY24" s="643"/>
      <c r="HZ24" s="643"/>
      <c r="IA24" s="643"/>
      <c r="IB24" s="643"/>
      <c r="IC24" s="643"/>
      <c r="ID24" s="643"/>
      <c r="IE24" s="643"/>
      <c r="IF24" s="643"/>
      <c r="IG24" s="643"/>
      <c r="IH24" s="643"/>
      <c r="II24" s="643"/>
    </row>
    <row r="25" spans="1:243" ht="15" customHeight="1">
      <c r="A25" s="72"/>
      <c r="B25" s="72"/>
      <c r="C25" s="72"/>
      <c r="D25" s="271" t="str">
        <f>IF(MasterSheet!$A$1=1,MasterSheet!C264,MasterSheet!B264)</f>
        <v>Porez na dodatu vrijednost</v>
      </c>
      <c r="E25" s="318">
        <f>+'Cental Budget_int'!E25</f>
        <v>273156637.07999986</v>
      </c>
      <c r="F25" s="309">
        <f t="shared" si="0"/>
        <v>12.711463403601837</v>
      </c>
      <c r="G25" s="318">
        <f>+'Cental Budget_int'!G25</f>
        <v>393174255.16000003</v>
      </c>
      <c r="H25" s="309">
        <f t="shared" si="1"/>
        <v>14.667944605857116</v>
      </c>
      <c r="I25" s="318">
        <f>+'Cental Budget_int'!I25</f>
        <v>440064484.29000002</v>
      </c>
      <c r="J25" s="309">
        <f t="shared" si="2"/>
        <v>14.26187724559243</v>
      </c>
      <c r="K25" s="318">
        <f>+'Cental Budget_int'!K25</f>
        <v>370776941.73000002</v>
      </c>
      <c r="L25" s="309">
        <f t="shared" si="3"/>
        <v>12.438005425360618</v>
      </c>
      <c r="M25" s="318">
        <f>+'Cental Budget_int'!M25</f>
        <v>364177041.45999998</v>
      </c>
      <c r="N25" s="309">
        <f t="shared" si="4"/>
        <v>11.732507778994844</v>
      </c>
      <c r="O25" s="318">
        <f>+'Cental Budget_int'!O25</f>
        <v>392235880.90999997</v>
      </c>
      <c r="P25" s="309">
        <f t="shared" si="5"/>
        <v>12.12850590321583</v>
      </c>
      <c r="Q25" s="336">
        <f>+'Cental Budget_int'!Q25</f>
        <v>354714031.35000002</v>
      </c>
      <c r="R25" s="326">
        <f t="shared" si="6"/>
        <v>10.671300582129966</v>
      </c>
      <c r="S25" s="336">
        <f>+'Cental Budget_int'!S25</f>
        <v>373045631.00580901</v>
      </c>
      <c r="T25" s="326">
        <f t="shared" si="7"/>
        <v>10.679806212591155</v>
      </c>
      <c r="U25" s="336">
        <f>+'Cental Budget_int'!U25</f>
        <v>393089706.38193101</v>
      </c>
      <c r="V25" s="326">
        <f t="shared" si="8"/>
        <v>10.661505461945511</v>
      </c>
      <c r="W25" s="336">
        <f>+'Cental Budget_int'!W25</f>
        <v>416145088.76484644</v>
      </c>
      <c r="X25" s="538">
        <f t="shared" si="9"/>
        <v>10.63765564327317</v>
      </c>
      <c r="Y25" s="224"/>
      <c r="Z25" s="224"/>
      <c r="AA25" s="224"/>
      <c r="AB25" s="224"/>
      <c r="AC25" s="224"/>
      <c r="AD25" s="224"/>
      <c r="AE25" s="224"/>
      <c r="AF25" s="224"/>
      <c r="AG25" s="224"/>
      <c r="AH25" s="24"/>
      <c r="AI25" s="24"/>
      <c r="AJ25" s="24"/>
      <c r="AK25" s="24"/>
      <c r="AL25" s="24"/>
      <c r="AM25" s="24"/>
      <c r="AN25" s="24"/>
      <c r="AO25" s="24"/>
      <c r="AP25" s="24"/>
      <c r="AQ25" s="24"/>
      <c r="AR25" s="24"/>
      <c r="AS25" s="24"/>
      <c r="AT25" s="24"/>
      <c r="AU25" s="24"/>
      <c r="AV25" s="24"/>
      <c r="AW25" s="24"/>
      <c r="AX25" s="24"/>
      <c r="AY25" s="24"/>
      <c r="AZ25" s="50"/>
      <c r="BA25" s="253"/>
      <c r="BB25" s="253"/>
      <c r="BC25" s="643"/>
      <c r="BD25" s="895"/>
      <c r="BE25" s="894"/>
      <c r="BF25" s="894"/>
      <c r="BG25" s="894"/>
      <c r="BH25" s="894"/>
      <c r="BI25" s="894"/>
      <c r="BJ25" s="894"/>
      <c r="BK25" s="894"/>
      <c r="BL25" s="894"/>
      <c r="BM25" s="894"/>
      <c r="BN25" s="894"/>
      <c r="BO25" s="894"/>
      <c r="BP25" s="893"/>
      <c r="BQ25" s="894"/>
      <c r="BR25" s="894"/>
      <c r="BS25" s="894"/>
      <c r="BT25" s="894"/>
      <c r="BU25" s="894"/>
      <c r="BV25" s="894"/>
      <c r="BW25" s="894"/>
      <c r="BX25" s="894"/>
      <c r="BY25" s="894"/>
      <c r="BZ25" s="894"/>
      <c r="CA25" s="894"/>
      <c r="CB25" s="642"/>
      <c r="CC25" s="893"/>
      <c r="CD25" s="894"/>
      <c r="CE25" s="894"/>
      <c r="CF25" s="894"/>
      <c r="CG25" s="894"/>
      <c r="CH25" s="894"/>
      <c r="CI25" s="894"/>
      <c r="CJ25" s="894"/>
      <c r="CK25" s="894"/>
      <c r="CL25" s="894"/>
      <c r="CM25" s="894"/>
      <c r="CN25" s="894"/>
      <c r="CO25" s="893"/>
      <c r="CP25" s="894"/>
      <c r="CQ25" s="894"/>
      <c r="CR25" s="894"/>
      <c r="CS25" s="894"/>
      <c r="CT25" s="894"/>
      <c r="CU25" s="894"/>
      <c r="CV25" s="894"/>
      <c r="CW25" s="894"/>
      <c r="CX25" s="894"/>
      <c r="CY25" s="894"/>
      <c r="CZ25" s="894"/>
      <c r="DA25" s="643"/>
      <c r="DB25" s="643"/>
      <c r="DC25" s="643"/>
      <c r="DD25" s="643"/>
      <c r="DE25" s="643"/>
      <c r="DF25" s="643"/>
      <c r="DG25" s="643"/>
      <c r="DH25" s="643"/>
      <c r="DI25" s="643"/>
      <c r="DJ25" s="643"/>
      <c r="DK25" s="643"/>
      <c r="DL25" s="643"/>
      <c r="DM25" s="643"/>
      <c r="DN25" s="643"/>
      <c r="DO25" s="643"/>
      <c r="DP25" s="643"/>
      <c r="DQ25" s="643"/>
      <c r="DR25" s="643"/>
      <c r="DS25" s="643"/>
      <c r="DT25" s="643"/>
      <c r="DU25" s="643"/>
      <c r="DV25" s="643"/>
      <c r="DW25" s="643"/>
      <c r="DX25" s="643"/>
      <c r="DY25" s="643"/>
      <c r="DZ25" s="643"/>
      <c r="EA25" s="643"/>
      <c r="EB25" s="643"/>
      <c r="EC25" s="643"/>
      <c r="ED25" s="643"/>
      <c r="EE25" s="643"/>
      <c r="EF25" s="643"/>
      <c r="EG25" s="643"/>
      <c r="EH25" s="643"/>
      <c r="EI25" s="643"/>
      <c r="EJ25" s="643"/>
      <c r="EK25" s="643"/>
      <c r="EL25" s="643"/>
      <c r="EM25" s="643"/>
      <c r="EN25" s="643"/>
      <c r="EO25" s="643"/>
      <c r="EP25" s="643"/>
      <c r="EQ25" s="643"/>
      <c r="ER25" s="643"/>
      <c r="ES25" s="643"/>
      <c r="ET25" s="643"/>
      <c r="EU25" s="643"/>
      <c r="EV25" s="643"/>
      <c r="EW25" s="643"/>
      <c r="EX25" s="643"/>
      <c r="EY25" s="643"/>
      <c r="EZ25" s="643"/>
      <c r="FA25" s="643"/>
      <c r="FB25" s="643"/>
      <c r="FC25" s="643"/>
      <c r="FD25" s="643"/>
      <c r="FE25" s="643"/>
      <c r="FF25" s="643"/>
      <c r="FG25" s="643"/>
      <c r="FH25" s="643"/>
      <c r="FI25" s="643"/>
      <c r="FJ25" s="643"/>
      <c r="FK25" s="643"/>
      <c r="FL25" s="643"/>
      <c r="FM25" s="643"/>
      <c r="FN25" s="643"/>
      <c r="FO25" s="643"/>
      <c r="FP25" s="643"/>
      <c r="FQ25" s="643"/>
      <c r="FR25" s="643"/>
      <c r="FS25" s="643"/>
      <c r="FT25" s="643"/>
      <c r="FU25" s="643"/>
      <c r="FV25" s="643"/>
      <c r="FW25" s="643"/>
      <c r="FX25" s="643"/>
      <c r="FY25" s="643"/>
      <c r="FZ25" s="50"/>
      <c r="GA25" s="643"/>
      <c r="GB25" s="643"/>
      <c r="GC25" s="643"/>
      <c r="GD25" s="643"/>
      <c r="GE25" s="247"/>
      <c r="GF25" s="643"/>
      <c r="GG25" s="643"/>
      <c r="GH25" s="643"/>
      <c r="GI25" s="643"/>
      <c r="GJ25" s="643"/>
      <c r="GK25" s="643"/>
      <c r="GL25" s="643"/>
      <c r="GM25" s="643"/>
      <c r="GN25" s="643"/>
      <c r="GO25" s="643"/>
      <c r="GP25" s="643"/>
      <c r="GQ25" s="643"/>
      <c r="GR25" s="643"/>
      <c r="GS25" s="643"/>
      <c r="GT25" s="643"/>
      <c r="GU25" s="643"/>
      <c r="GV25" s="643"/>
      <c r="GW25" s="643"/>
      <c r="GX25" s="643"/>
      <c r="GY25" s="643"/>
      <c r="GZ25" s="643"/>
      <c r="HA25" s="643"/>
      <c r="HB25" s="643"/>
      <c r="HC25" s="643"/>
      <c r="HD25" s="643"/>
      <c r="HE25" s="643"/>
      <c r="HF25" s="643"/>
      <c r="HG25" s="643"/>
      <c r="HH25" s="643"/>
      <c r="HI25" s="643"/>
      <c r="HJ25" s="643"/>
      <c r="HK25" s="643"/>
      <c r="HL25" s="643"/>
      <c r="HM25" s="643"/>
      <c r="HN25" s="643"/>
      <c r="HO25" s="643"/>
      <c r="HP25" s="643"/>
      <c r="HQ25" s="643"/>
      <c r="HR25" s="643"/>
      <c r="HS25" s="643"/>
      <c r="HT25" s="643"/>
      <c r="HU25" s="643"/>
      <c r="HV25" s="643"/>
      <c r="HW25" s="643"/>
      <c r="HX25" s="643"/>
      <c r="HY25" s="643"/>
      <c r="HZ25" s="643"/>
      <c r="IA25" s="643"/>
      <c r="IB25" s="643"/>
      <c r="IC25" s="643"/>
      <c r="ID25" s="643"/>
      <c r="IE25" s="643"/>
      <c r="IF25" s="643"/>
      <c r="IG25" s="643"/>
      <c r="IH25" s="643"/>
      <c r="II25" s="643"/>
    </row>
    <row r="26" spans="1:243" ht="15" customHeight="1">
      <c r="A26" s="72"/>
      <c r="B26" s="72"/>
      <c r="C26" s="72"/>
      <c r="D26" s="271" t="str">
        <f>IF(MasterSheet!$A$1=1,MasterSheet!C265,MasterSheet!B265)</f>
        <v>Akcize</v>
      </c>
      <c r="E26" s="318">
        <f>+'Cental Budget_int'!E26</f>
        <v>72376242.179999948</v>
      </c>
      <c r="F26" s="309">
        <f t="shared" si="0"/>
        <v>3.3680600390897646</v>
      </c>
      <c r="G26" s="318">
        <f>+'Cental Budget_int'!G26</f>
        <v>94538367.25</v>
      </c>
      <c r="H26" s="309">
        <f t="shared" si="1"/>
        <v>3.526893014362992</v>
      </c>
      <c r="I26" s="318">
        <f>+'Cental Budget_int'!I26</f>
        <v>120303864.65000001</v>
      </c>
      <c r="J26" s="309">
        <f t="shared" si="2"/>
        <v>3.8988807573891631</v>
      </c>
      <c r="K26" s="318">
        <f>+'Cental Budget_int'!K26</f>
        <v>128684864.44</v>
      </c>
      <c r="L26" s="309">
        <f t="shared" si="3"/>
        <v>4.3168354391143904</v>
      </c>
      <c r="M26" s="318">
        <f>+'Cental Budget_int'!M26</f>
        <v>134261371.03</v>
      </c>
      <c r="N26" s="309">
        <f t="shared" si="4"/>
        <v>4.3254307677190722</v>
      </c>
      <c r="O26" s="318">
        <f>+'Cental Budget_int'!O26</f>
        <v>143379590.77000001</v>
      </c>
      <c r="P26" s="309">
        <f t="shared" si="5"/>
        <v>4.4335062081014227</v>
      </c>
      <c r="Q26" s="336">
        <f>+'Cental Budget_int'!Q26</f>
        <v>151766097.75999999</v>
      </c>
      <c r="R26" s="326">
        <f t="shared" si="6"/>
        <v>4.5657670806257515</v>
      </c>
      <c r="S26" s="336">
        <f>+'Cental Budget_int'!S26</f>
        <v>157448789.82527599</v>
      </c>
      <c r="T26" s="326">
        <f t="shared" si="7"/>
        <v>4.5075519560628683</v>
      </c>
      <c r="U26" s="336">
        <f>+'Cental Budget_int'!U26</f>
        <v>166295223.477902</v>
      </c>
      <c r="V26" s="326">
        <f t="shared" si="8"/>
        <v>4.5103125434744236</v>
      </c>
      <c r="W26" s="336">
        <f>+'Cental Budget_int'!W26</f>
        <v>175742936.88657647</v>
      </c>
      <c r="X26" s="538">
        <f t="shared" si="9"/>
        <v>4.4924063621313</v>
      </c>
      <c r="Y26" s="224"/>
      <c r="Z26" s="224"/>
      <c r="AA26" s="224"/>
      <c r="AB26" s="224"/>
      <c r="AC26" s="224"/>
      <c r="AD26" s="224"/>
      <c r="AE26" s="224"/>
      <c r="AF26" s="224"/>
      <c r="AG26" s="224"/>
      <c r="AH26" s="24"/>
      <c r="AI26" s="24"/>
      <c r="AJ26" s="24"/>
      <c r="AK26" s="24"/>
      <c r="AL26" s="24"/>
      <c r="AM26" s="24"/>
      <c r="AN26" s="24"/>
      <c r="AO26" s="24"/>
      <c r="AP26" s="24"/>
      <c r="AQ26" s="24"/>
      <c r="AR26" s="24"/>
      <c r="AS26" s="24"/>
      <c r="AT26" s="24"/>
      <c r="AU26" s="24"/>
      <c r="AV26" s="24"/>
      <c r="AW26" s="24"/>
      <c r="AX26" s="24"/>
      <c r="AY26" s="24"/>
      <c r="AZ26" s="50"/>
      <c r="BA26" s="253"/>
      <c r="BB26" s="253"/>
      <c r="BC26" s="643"/>
      <c r="BD26" s="895"/>
      <c r="BE26" s="894"/>
      <c r="BF26" s="894"/>
      <c r="BG26" s="894"/>
      <c r="BH26" s="894"/>
      <c r="BI26" s="894"/>
      <c r="BJ26" s="894"/>
      <c r="BK26" s="894"/>
      <c r="BL26" s="894"/>
      <c r="BM26" s="894"/>
      <c r="BN26" s="894"/>
      <c r="BO26" s="894"/>
      <c r="BP26" s="893"/>
      <c r="BQ26" s="894"/>
      <c r="BR26" s="894"/>
      <c r="BS26" s="894"/>
      <c r="BT26" s="894"/>
      <c r="BU26" s="894"/>
      <c r="BV26" s="894"/>
      <c r="BW26" s="894"/>
      <c r="BX26" s="894"/>
      <c r="BY26" s="894"/>
      <c r="BZ26" s="894"/>
      <c r="CA26" s="894"/>
      <c r="CB26" s="642"/>
      <c r="CC26" s="893"/>
      <c r="CD26" s="894"/>
      <c r="CE26" s="894"/>
      <c r="CF26" s="894"/>
      <c r="CG26" s="894"/>
      <c r="CH26" s="894"/>
      <c r="CI26" s="894"/>
      <c r="CJ26" s="894"/>
      <c r="CK26" s="894"/>
      <c r="CL26" s="894"/>
      <c r="CM26" s="894"/>
      <c r="CN26" s="894"/>
      <c r="CO26" s="893"/>
      <c r="CP26" s="894"/>
      <c r="CQ26" s="894"/>
      <c r="CR26" s="894"/>
      <c r="CS26" s="894"/>
      <c r="CT26" s="894"/>
      <c r="CU26" s="894"/>
      <c r="CV26" s="894"/>
      <c r="CW26" s="894"/>
      <c r="CX26" s="894"/>
      <c r="CY26" s="894"/>
      <c r="CZ26" s="894"/>
      <c r="DA26" s="642"/>
      <c r="DB26" s="642"/>
      <c r="DC26" s="642"/>
      <c r="DD26" s="642"/>
      <c r="DE26" s="642"/>
      <c r="DF26" s="642"/>
      <c r="DG26" s="642"/>
      <c r="DH26" s="642"/>
      <c r="DI26" s="642"/>
      <c r="DJ26" s="642"/>
      <c r="DK26" s="642"/>
      <c r="DL26" s="642"/>
      <c r="DM26" s="893"/>
      <c r="DN26" s="894"/>
      <c r="DO26" s="894"/>
      <c r="DP26" s="894"/>
      <c r="DQ26" s="894"/>
      <c r="DR26" s="894"/>
      <c r="DS26" s="894"/>
      <c r="DT26" s="894"/>
      <c r="DU26" s="894"/>
      <c r="DV26" s="894"/>
      <c r="DW26" s="894"/>
      <c r="DX26" s="894"/>
      <c r="DY26" s="643"/>
      <c r="DZ26" s="643"/>
      <c r="EA26" s="643"/>
      <c r="EB26" s="643"/>
      <c r="EC26" s="643"/>
      <c r="ED26" s="643"/>
      <c r="EE26" s="643"/>
      <c r="EF26" s="643"/>
      <c r="EG26" s="643"/>
      <c r="EH26" s="643"/>
      <c r="EI26" s="643"/>
      <c r="EJ26" s="643"/>
      <c r="EK26" s="643"/>
      <c r="EL26" s="643"/>
      <c r="EM26" s="643"/>
      <c r="EN26" s="643"/>
      <c r="EO26" s="643"/>
      <c r="EP26" s="643"/>
      <c r="EQ26" s="643"/>
      <c r="ER26" s="643"/>
      <c r="ES26" s="643"/>
      <c r="ET26" s="643"/>
      <c r="EU26" s="643"/>
      <c r="EV26" s="643"/>
      <c r="EW26" s="643"/>
      <c r="EX26" s="643"/>
      <c r="EY26" s="643"/>
      <c r="EZ26" s="643"/>
      <c r="FA26" s="643"/>
      <c r="FB26" s="643"/>
      <c r="FC26" s="643"/>
      <c r="FD26" s="643"/>
      <c r="FE26" s="643"/>
      <c r="FF26" s="643"/>
      <c r="FG26" s="643"/>
      <c r="FH26" s="643"/>
      <c r="FI26" s="643"/>
      <c r="FJ26" s="643"/>
      <c r="FK26" s="643"/>
      <c r="FL26" s="643"/>
      <c r="FM26" s="643"/>
      <c r="FN26" s="643"/>
      <c r="FO26" s="643"/>
      <c r="FP26" s="643"/>
      <c r="FQ26" s="643"/>
      <c r="FR26" s="643"/>
      <c r="FS26" s="643"/>
      <c r="FT26" s="643"/>
      <c r="FU26" s="643"/>
      <c r="FV26" s="643"/>
      <c r="FW26" s="643"/>
      <c r="FX26" s="643"/>
      <c r="FY26" s="643"/>
      <c r="FZ26" s="256"/>
      <c r="GA26" s="643"/>
      <c r="GB26" s="643"/>
      <c r="GC26" s="643"/>
      <c r="GD26" s="643"/>
      <c r="GE26" s="247"/>
      <c r="GF26" s="643"/>
      <c r="GG26" s="643"/>
      <c r="GH26" s="643"/>
      <c r="GI26" s="643"/>
      <c r="GJ26" s="643"/>
      <c r="GK26" s="643"/>
      <c r="GL26" s="643"/>
      <c r="GM26" s="643"/>
      <c r="GN26" s="643"/>
      <c r="GO26" s="643"/>
      <c r="GP26" s="643"/>
      <c r="GQ26" s="643"/>
      <c r="GR26" s="643"/>
      <c r="GS26" s="643"/>
      <c r="GT26" s="643"/>
      <c r="GU26" s="643"/>
      <c r="GV26" s="643"/>
      <c r="GW26" s="643"/>
      <c r="GX26" s="643"/>
      <c r="GY26" s="643"/>
      <c r="GZ26" s="643"/>
      <c r="HA26" s="643"/>
      <c r="HB26" s="643"/>
      <c r="HC26" s="643"/>
      <c r="HD26" s="643"/>
      <c r="HE26" s="643"/>
      <c r="HF26" s="643"/>
      <c r="HG26" s="643"/>
      <c r="HH26" s="643"/>
      <c r="HI26" s="643"/>
      <c r="HJ26" s="643"/>
      <c r="HK26" s="643"/>
      <c r="HL26" s="643"/>
      <c r="HM26" s="643"/>
      <c r="HN26" s="643"/>
      <c r="HO26" s="643"/>
      <c r="HP26" s="643"/>
      <c r="HQ26" s="643"/>
      <c r="HR26" s="643"/>
      <c r="HS26" s="643"/>
      <c r="HT26" s="643"/>
      <c r="HU26" s="643"/>
      <c r="HV26" s="643"/>
      <c r="HW26" s="643"/>
      <c r="HX26" s="643"/>
      <c r="HY26" s="643"/>
      <c r="HZ26" s="643"/>
      <c r="IA26" s="643"/>
      <c r="IB26" s="643"/>
      <c r="IC26" s="643"/>
      <c r="ID26" s="643"/>
      <c r="IE26" s="643"/>
      <c r="IF26" s="643"/>
      <c r="IG26" s="643"/>
      <c r="IH26" s="643"/>
      <c r="II26" s="643"/>
    </row>
    <row r="27" spans="1:243" ht="15" customHeight="1">
      <c r="A27" s="72"/>
      <c r="B27" s="72"/>
      <c r="C27" s="72"/>
      <c r="D27" s="271" t="str">
        <f>IF(MasterSheet!$A$1=1,MasterSheet!C266,MasterSheet!B266)</f>
        <v>Porez na međunarodnu trgovinu i transakcije</v>
      </c>
      <c r="E27" s="318">
        <f>+'Cental Budget_int'!E27</f>
        <v>56766223.619999953</v>
      </c>
      <c r="F27" s="309">
        <f t="shared" si="0"/>
        <v>2.6416410079575572</v>
      </c>
      <c r="G27" s="318">
        <f>+'Cental Budget_int'!G27</f>
        <v>68495722.040000007</v>
      </c>
      <c r="H27" s="309">
        <f t="shared" si="1"/>
        <v>2.5553337825032645</v>
      </c>
      <c r="I27" s="318">
        <f>+'Cental Budget_int'!I27</f>
        <v>72926890</v>
      </c>
      <c r="J27" s="309">
        <f t="shared" si="2"/>
        <v>2.3634589707026183</v>
      </c>
      <c r="K27" s="318">
        <f>+'Cental Budget_int'!K27</f>
        <v>49121124.340000004</v>
      </c>
      <c r="L27" s="309">
        <f t="shared" si="3"/>
        <v>1.6478069218383093</v>
      </c>
      <c r="M27" s="318">
        <f>+'Cental Budget_int'!M27</f>
        <v>50811537.57</v>
      </c>
      <c r="N27" s="309">
        <f t="shared" si="4"/>
        <v>1.6369696382087628</v>
      </c>
      <c r="O27" s="318">
        <f>+'Cental Budget_int'!O27</f>
        <v>45327985.280000009</v>
      </c>
      <c r="P27" s="309">
        <f t="shared" si="5"/>
        <v>1.4016074607297468</v>
      </c>
      <c r="Q27" s="336">
        <f>+'Cental Budget_int'!Q27</f>
        <v>28965025.329999998</v>
      </c>
      <c r="R27" s="326">
        <f t="shared" si="6"/>
        <v>0.87139065373044511</v>
      </c>
      <c r="S27" s="336">
        <f>+'Cental Budget_int'!S27</f>
        <v>31189932.243369091</v>
      </c>
      <c r="T27" s="326">
        <f t="shared" si="7"/>
        <v>0.89292677478869431</v>
      </c>
      <c r="U27" s="336">
        <f>+'Cental Budget_int'!U27</f>
        <v>32937529.533103898</v>
      </c>
      <c r="V27" s="326">
        <f t="shared" si="8"/>
        <v>0.89334227103617847</v>
      </c>
      <c r="W27" s="336">
        <f>+'Cental Budget_int'!W27</f>
        <v>33735030.714428015</v>
      </c>
      <c r="X27" s="538">
        <f t="shared" si="9"/>
        <v>0.86234741090051159</v>
      </c>
      <c r="Y27" s="224"/>
      <c r="Z27" s="224"/>
      <c r="AA27" s="224"/>
      <c r="AB27" s="224"/>
      <c r="AC27" s="224"/>
      <c r="AD27" s="224"/>
      <c r="AE27" s="224"/>
      <c r="AF27" s="224"/>
      <c r="AG27" s="224"/>
      <c r="AH27" s="24"/>
      <c r="AI27" s="24"/>
      <c r="AJ27" s="24"/>
      <c r="AK27" s="24"/>
      <c r="AL27" s="24"/>
      <c r="AM27" s="24"/>
      <c r="AN27" s="24"/>
      <c r="AO27" s="24"/>
      <c r="AP27" s="24"/>
      <c r="AQ27" s="24"/>
      <c r="AR27" s="24"/>
      <c r="AS27" s="24"/>
      <c r="AT27" s="24"/>
      <c r="AU27" s="24"/>
      <c r="AV27" s="24"/>
      <c r="AW27" s="24"/>
      <c r="AX27" s="24"/>
      <c r="AY27" s="24"/>
      <c r="AZ27" s="50"/>
      <c r="BA27" s="253"/>
      <c r="BB27" s="253"/>
      <c r="BC27" s="643"/>
      <c r="BD27" s="643"/>
      <c r="BE27" s="643"/>
      <c r="BF27" s="643"/>
      <c r="BG27" s="643"/>
      <c r="BH27" s="643"/>
      <c r="BI27" s="643"/>
      <c r="BJ27" s="643"/>
      <c r="BK27" s="643"/>
      <c r="BL27" s="643"/>
      <c r="BM27" s="643"/>
      <c r="BN27" s="643"/>
      <c r="BO27" s="643"/>
      <c r="BP27" s="643"/>
      <c r="BQ27" s="643"/>
      <c r="BR27" s="643"/>
      <c r="BS27" s="643"/>
      <c r="BT27" s="643"/>
      <c r="BU27" s="643"/>
      <c r="BV27" s="643"/>
      <c r="BW27" s="643"/>
      <c r="BX27" s="643"/>
      <c r="BY27" s="643"/>
      <c r="BZ27" s="643"/>
      <c r="CA27" s="643"/>
      <c r="CB27" s="643"/>
      <c r="CC27" s="643"/>
      <c r="CD27" s="643"/>
      <c r="CE27" s="643"/>
      <c r="CF27" s="643"/>
      <c r="CG27" s="643"/>
      <c r="CH27" s="643"/>
      <c r="CI27" s="643"/>
      <c r="CJ27" s="643"/>
      <c r="CK27" s="643"/>
      <c r="CL27" s="643"/>
      <c r="CM27" s="643"/>
      <c r="CN27" s="643"/>
      <c r="CO27" s="643"/>
      <c r="CP27" s="643"/>
      <c r="CQ27" s="643"/>
      <c r="CR27" s="643"/>
      <c r="CS27" s="643"/>
      <c r="CT27" s="643"/>
      <c r="CU27" s="643"/>
      <c r="CV27" s="643"/>
      <c r="CW27" s="643"/>
      <c r="CX27" s="643"/>
      <c r="CY27" s="643"/>
      <c r="CZ27" s="643"/>
      <c r="DA27" s="643"/>
      <c r="DB27" s="643"/>
      <c r="DC27" s="643"/>
      <c r="DD27" s="643"/>
      <c r="DE27" s="643"/>
      <c r="DF27" s="643"/>
      <c r="DG27" s="643"/>
      <c r="DH27" s="643"/>
      <c r="DI27" s="643"/>
      <c r="DJ27" s="643"/>
      <c r="DK27" s="643"/>
      <c r="DL27" s="643"/>
      <c r="DM27" s="643"/>
      <c r="DN27" s="643"/>
      <c r="DO27" s="643"/>
      <c r="DP27" s="643"/>
      <c r="DQ27" s="643"/>
      <c r="DR27" s="643"/>
      <c r="DS27" s="643"/>
      <c r="DT27" s="643"/>
      <c r="DU27" s="643"/>
      <c r="DV27" s="643"/>
      <c r="DW27" s="643"/>
      <c r="DX27" s="643"/>
      <c r="DY27" s="643"/>
      <c r="DZ27" s="643"/>
      <c r="EA27" s="643"/>
      <c r="EB27" s="643"/>
      <c r="EC27" s="643"/>
      <c r="ED27" s="643"/>
      <c r="EE27" s="643"/>
      <c r="EF27" s="643"/>
      <c r="EG27" s="643"/>
      <c r="EH27" s="643"/>
      <c r="EI27" s="643"/>
      <c r="EJ27" s="643"/>
      <c r="EK27" s="643"/>
      <c r="EL27" s="643"/>
      <c r="EM27" s="643"/>
      <c r="EN27" s="643"/>
      <c r="EO27" s="643"/>
      <c r="EP27" s="643"/>
      <c r="EQ27" s="643"/>
      <c r="ER27" s="643"/>
      <c r="ES27" s="643"/>
      <c r="ET27" s="643"/>
      <c r="EU27" s="643"/>
      <c r="EV27" s="643"/>
      <c r="EW27" s="643"/>
      <c r="EX27" s="643"/>
      <c r="EY27" s="643"/>
      <c r="EZ27" s="643"/>
      <c r="FA27" s="643"/>
      <c r="FB27" s="643"/>
      <c r="FC27" s="643"/>
      <c r="FD27" s="643"/>
      <c r="FE27" s="643"/>
      <c r="FF27" s="643"/>
      <c r="FG27" s="643"/>
      <c r="FH27" s="643"/>
      <c r="FI27" s="643"/>
      <c r="FJ27" s="643"/>
      <c r="FK27" s="643"/>
      <c r="FL27" s="643"/>
      <c r="FM27" s="643"/>
      <c r="FN27" s="643"/>
      <c r="FO27" s="643"/>
      <c r="FP27" s="643"/>
      <c r="FQ27" s="643"/>
      <c r="FR27" s="643"/>
      <c r="FS27" s="643"/>
      <c r="FT27" s="643"/>
      <c r="FU27" s="643"/>
      <c r="FV27" s="643"/>
      <c r="FW27" s="643"/>
      <c r="FX27" s="643"/>
      <c r="FY27" s="643"/>
      <c r="FZ27" s="643"/>
      <c r="GA27" s="643"/>
      <c r="GB27" s="643"/>
      <c r="GC27" s="643"/>
      <c r="GD27" s="643"/>
      <c r="GE27" s="247"/>
      <c r="GF27" s="643"/>
      <c r="GG27" s="643"/>
      <c r="GH27" s="643"/>
      <c r="GI27" s="643"/>
      <c r="GJ27" s="643"/>
      <c r="GK27" s="643"/>
      <c r="GL27" s="643"/>
      <c r="GM27" s="643"/>
      <c r="GN27" s="643"/>
      <c r="GO27" s="643"/>
      <c r="GP27" s="643"/>
      <c r="GQ27" s="643"/>
      <c r="GR27" s="643"/>
      <c r="GS27" s="643"/>
      <c r="GT27" s="643"/>
      <c r="GU27" s="643"/>
      <c r="GV27" s="643"/>
      <c r="GW27" s="643"/>
      <c r="GX27" s="643"/>
      <c r="GY27" s="643"/>
      <c r="GZ27" s="643"/>
      <c r="HA27" s="643"/>
      <c r="HB27" s="643"/>
      <c r="HC27" s="643"/>
      <c r="HD27" s="643"/>
      <c r="HE27" s="643"/>
      <c r="HF27" s="643"/>
      <c r="HG27" s="643"/>
      <c r="HH27" s="643"/>
      <c r="HI27" s="643"/>
      <c r="HJ27" s="643"/>
      <c r="HK27" s="643"/>
      <c r="HL27" s="643"/>
      <c r="HM27" s="643"/>
      <c r="HN27" s="643"/>
      <c r="HO27" s="643"/>
      <c r="HP27" s="643"/>
      <c r="HQ27" s="643"/>
      <c r="HR27" s="643"/>
      <c r="HS27" s="643"/>
      <c r="HT27" s="643"/>
      <c r="HU27" s="643"/>
      <c r="HV27" s="643"/>
      <c r="HW27" s="643"/>
      <c r="HX27" s="643"/>
      <c r="HY27" s="643"/>
      <c r="HZ27" s="643"/>
      <c r="IA27" s="643"/>
      <c r="IB27" s="643"/>
      <c r="IC27" s="643"/>
      <c r="ID27" s="643"/>
      <c r="IE27" s="643"/>
      <c r="IF27" s="643"/>
      <c r="IG27" s="643"/>
      <c r="IH27" s="643"/>
      <c r="II27" s="643"/>
    </row>
    <row r="28" spans="1:243" ht="15" customHeight="1">
      <c r="A28" s="72"/>
      <c r="B28" s="72"/>
      <c r="C28" s="72"/>
      <c r="D28" s="271" t="str">
        <f>IF(MasterSheet!$A$1=1,MasterSheet!C267,MasterSheet!B267)</f>
        <v>Lokalni porezi</v>
      </c>
      <c r="E28" s="319">
        <f>+'Local Government_int'!D26</f>
        <v>17125994.16</v>
      </c>
      <c r="F28" s="309">
        <f t="shared" si="0"/>
        <v>0.79696561775792263</v>
      </c>
      <c r="G28" s="319">
        <f>+'Local Government_int'!F26</f>
        <v>32608096.789999999</v>
      </c>
      <c r="H28" s="309">
        <f t="shared" si="1"/>
        <v>1.2164930718149598</v>
      </c>
      <c r="I28" s="319">
        <f>+'Local Government_int'!H26</f>
        <v>42004203.132574901</v>
      </c>
      <c r="J28" s="309">
        <f t="shared" si="2"/>
        <v>1.3612977421757486</v>
      </c>
      <c r="K28" s="319">
        <f>+'Local Government_int'!J26</f>
        <v>42246040.649999999</v>
      </c>
      <c r="L28" s="309">
        <f t="shared" si="3"/>
        <v>1.4171768081180811</v>
      </c>
      <c r="M28" s="319">
        <f>+'Local Government_int'!L26</f>
        <v>44590000</v>
      </c>
      <c r="N28" s="309">
        <f t="shared" si="4"/>
        <v>1.4365335051546393</v>
      </c>
      <c r="O28" s="319">
        <f>+'Local Government_int'!N26</f>
        <v>44446728.650000006</v>
      </c>
      <c r="P28" s="309">
        <f t="shared" si="5"/>
        <v>1.3743577195423624</v>
      </c>
      <c r="Q28" s="337">
        <f>+'Local Government_int'!P26</f>
        <v>50963320.149999999</v>
      </c>
      <c r="R28" s="326">
        <f t="shared" si="6"/>
        <v>1.5331925436221421</v>
      </c>
      <c r="S28" s="337">
        <f>+'Local Government_int'!R26</f>
        <v>34939254.213990003</v>
      </c>
      <c r="T28" s="326">
        <f t="shared" si="7"/>
        <v>1.0002649359859721</v>
      </c>
      <c r="U28" s="337">
        <f>+'Local Government_int'!T26</f>
        <v>38083787.093249105</v>
      </c>
      <c r="V28" s="326">
        <f t="shared" si="8"/>
        <v>1.0329207239828886</v>
      </c>
      <c r="W28" s="337">
        <f>+'Local Government_int'!V26</f>
        <v>43034679.415371485</v>
      </c>
      <c r="X28" s="538">
        <f t="shared" si="9"/>
        <v>1.1000684922129724</v>
      </c>
      <c r="Y28" s="224"/>
      <c r="Z28" s="224"/>
      <c r="AA28" s="224"/>
      <c r="AB28" s="224"/>
      <c r="AC28" s="224"/>
      <c r="AD28" s="224"/>
      <c r="AE28" s="224"/>
      <c r="AF28" s="224"/>
      <c r="AG28" s="224"/>
      <c r="AH28" s="24"/>
      <c r="AI28" s="24"/>
      <c r="AJ28" s="24"/>
      <c r="AK28" s="24"/>
      <c r="AL28" s="24"/>
      <c r="AM28" s="24"/>
      <c r="AN28" s="24"/>
      <c r="AO28" s="24"/>
      <c r="AP28" s="24"/>
      <c r="AQ28" s="24"/>
      <c r="AR28" s="24"/>
      <c r="AS28" s="24"/>
      <c r="AT28" s="24"/>
      <c r="AU28" s="24"/>
      <c r="AV28" s="24"/>
      <c r="AW28" s="24"/>
      <c r="AX28" s="24"/>
      <c r="AY28" s="24"/>
      <c r="AZ28" s="50"/>
      <c r="BA28" s="253"/>
      <c r="BB28" s="253"/>
      <c r="BC28" s="643"/>
      <c r="BD28" s="643"/>
      <c r="BE28" s="643"/>
      <c r="BF28" s="643"/>
      <c r="BG28" s="643"/>
      <c r="BH28" s="643"/>
      <c r="BI28" s="643"/>
      <c r="BJ28" s="643"/>
      <c r="BK28" s="643"/>
      <c r="BL28" s="643"/>
      <c r="BM28" s="643"/>
      <c r="BN28" s="643"/>
      <c r="BO28" s="643"/>
      <c r="BP28" s="643"/>
      <c r="BQ28" s="643"/>
      <c r="BR28" s="643"/>
      <c r="BS28" s="643"/>
      <c r="BT28" s="643"/>
      <c r="BU28" s="643"/>
      <c r="BV28" s="643"/>
      <c r="BW28" s="643"/>
      <c r="BX28" s="643"/>
      <c r="BY28" s="643"/>
      <c r="BZ28" s="643"/>
      <c r="CA28" s="643"/>
      <c r="CB28" s="643"/>
      <c r="CC28" s="643"/>
      <c r="CD28" s="643"/>
      <c r="CE28" s="643"/>
      <c r="CF28" s="643"/>
      <c r="CG28" s="643"/>
      <c r="CH28" s="643"/>
      <c r="CI28" s="643"/>
      <c r="CJ28" s="643"/>
      <c r="CK28" s="643"/>
      <c r="CL28" s="643"/>
      <c r="CM28" s="643"/>
      <c r="CN28" s="643"/>
      <c r="CO28" s="643"/>
      <c r="CP28" s="643"/>
      <c r="CQ28" s="643"/>
      <c r="CR28" s="643"/>
      <c r="CS28" s="643"/>
      <c r="CT28" s="643"/>
      <c r="CU28" s="643"/>
      <c r="CV28" s="643"/>
      <c r="CW28" s="643"/>
      <c r="CX28" s="643"/>
      <c r="CY28" s="643"/>
      <c r="CZ28" s="643"/>
      <c r="DA28" s="643"/>
      <c r="DB28" s="643"/>
      <c r="DC28" s="643"/>
      <c r="DD28" s="643"/>
      <c r="DE28" s="643"/>
      <c r="DF28" s="643"/>
      <c r="DG28" s="643"/>
      <c r="DH28" s="643"/>
      <c r="DI28" s="643"/>
      <c r="DJ28" s="643"/>
      <c r="DK28" s="643"/>
      <c r="DL28" s="643"/>
      <c r="DM28" s="643"/>
      <c r="DN28" s="643"/>
      <c r="DO28" s="643"/>
      <c r="DP28" s="643"/>
      <c r="DQ28" s="643"/>
      <c r="DR28" s="643"/>
      <c r="DS28" s="643"/>
      <c r="DT28" s="643"/>
      <c r="DU28" s="643"/>
      <c r="DV28" s="643"/>
      <c r="DW28" s="643"/>
      <c r="DX28" s="643"/>
      <c r="DY28" s="643"/>
      <c r="DZ28" s="643"/>
      <c r="EA28" s="643"/>
      <c r="EB28" s="643"/>
      <c r="EC28" s="643"/>
      <c r="ED28" s="643"/>
      <c r="EE28" s="643"/>
      <c r="EF28" s="643"/>
      <c r="EG28" s="643"/>
      <c r="EH28" s="643"/>
      <c r="EI28" s="643"/>
      <c r="EJ28" s="643"/>
      <c r="EK28" s="643"/>
      <c r="EL28" s="643"/>
      <c r="EM28" s="643"/>
      <c r="EN28" s="643"/>
      <c r="EO28" s="643"/>
      <c r="EP28" s="643"/>
      <c r="EQ28" s="643"/>
      <c r="ER28" s="643"/>
      <c r="ES28" s="643"/>
      <c r="ET28" s="643"/>
      <c r="EU28" s="643"/>
      <c r="EV28" s="643"/>
      <c r="EW28" s="643"/>
      <c r="EX28" s="643"/>
      <c r="EY28" s="643"/>
      <c r="EZ28" s="643"/>
      <c r="FA28" s="643"/>
      <c r="FB28" s="643"/>
      <c r="FC28" s="643"/>
      <c r="FD28" s="643"/>
      <c r="FE28" s="643"/>
      <c r="FF28" s="643"/>
      <c r="FG28" s="643"/>
      <c r="FH28" s="643"/>
      <c r="FI28" s="643"/>
      <c r="FJ28" s="643"/>
      <c r="FK28" s="643"/>
      <c r="FL28" s="643"/>
      <c r="FM28" s="643"/>
      <c r="FN28" s="643"/>
      <c r="FO28" s="643"/>
      <c r="FP28" s="643"/>
      <c r="FQ28" s="643"/>
      <c r="FR28" s="643"/>
      <c r="FS28" s="643"/>
      <c r="FT28" s="643"/>
      <c r="FU28" s="643"/>
      <c r="FV28" s="643"/>
      <c r="FW28" s="643"/>
      <c r="FX28" s="643"/>
      <c r="FY28" s="643"/>
      <c r="FZ28" s="643"/>
      <c r="GA28" s="643"/>
      <c r="GB28" s="643"/>
      <c r="GC28" s="643"/>
      <c r="GD28" s="643"/>
      <c r="GE28" s="247"/>
      <c r="GF28" s="643"/>
      <c r="GG28" s="643"/>
      <c r="GH28" s="643"/>
      <c r="GI28" s="643"/>
      <c r="GJ28" s="643"/>
      <c r="GK28" s="643"/>
      <c r="GL28" s="643"/>
      <c r="GM28" s="643"/>
      <c r="GN28" s="643"/>
      <c r="GO28" s="643"/>
      <c r="GP28" s="643"/>
      <c r="GQ28" s="643"/>
      <c r="GR28" s="643"/>
      <c r="GS28" s="643"/>
      <c r="GT28" s="643"/>
      <c r="GU28" s="643"/>
      <c r="GV28" s="643"/>
      <c r="GW28" s="643"/>
      <c r="GX28" s="643"/>
      <c r="GY28" s="643"/>
      <c r="GZ28" s="643"/>
      <c r="HA28" s="643"/>
      <c r="HB28" s="643"/>
      <c r="HC28" s="643"/>
      <c r="HD28" s="643"/>
      <c r="HE28" s="643"/>
      <c r="HF28" s="643"/>
      <c r="HG28" s="643"/>
      <c r="HH28" s="643"/>
      <c r="HI28" s="643"/>
      <c r="HJ28" s="643"/>
      <c r="HK28" s="643"/>
      <c r="HL28" s="643"/>
      <c r="HM28" s="643"/>
      <c r="HN28" s="643"/>
      <c r="HO28" s="643"/>
      <c r="HP28" s="643"/>
      <c r="HQ28" s="643"/>
      <c r="HR28" s="643"/>
      <c r="HS28" s="643"/>
      <c r="HT28" s="643"/>
      <c r="HU28" s="643"/>
      <c r="HV28" s="643"/>
      <c r="HW28" s="643"/>
      <c r="HX28" s="643"/>
      <c r="HY28" s="643"/>
      <c r="HZ28" s="643"/>
      <c r="IA28" s="643"/>
      <c r="IB28" s="643"/>
      <c r="IC28" s="643"/>
      <c r="ID28" s="643"/>
      <c r="IE28" s="643"/>
      <c r="IF28" s="643"/>
      <c r="IG28" s="643"/>
      <c r="IH28" s="643"/>
      <c r="II28" s="643"/>
    </row>
    <row r="29" spans="1:243" ht="15" customHeight="1">
      <c r="A29" s="72"/>
      <c r="B29" s="72"/>
      <c r="C29" s="72"/>
      <c r="D29" s="271" t="str">
        <f>IF(MasterSheet!$A$1=1,MasterSheet!C268,MasterSheet!B268)</f>
        <v>Ostali republički porezi</v>
      </c>
      <c r="E29" s="318">
        <f>+'Cental Budget_int'!E28</f>
        <v>4535766.87</v>
      </c>
      <c r="F29" s="309">
        <f t="shared" si="0"/>
        <v>0.21107389222392853</v>
      </c>
      <c r="G29" s="318">
        <f>+'Cental Budget_int'!G28</f>
        <v>6739308.9000000004</v>
      </c>
      <c r="H29" s="309">
        <f t="shared" si="1"/>
        <v>0.25141984331281481</v>
      </c>
      <c r="I29" s="318">
        <f>+'Cental Budget_int'!I28</f>
        <v>8529592.9000000004</v>
      </c>
      <c r="J29" s="309">
        <f t="shared" si="2"/>
        <v>0.27643223036038372</v>
      </c>
      <c r="K29" s="318">
        <f>+'Cental Budget_int'!K28</f>
        <v>8920855.8499999996</v>
      </c>
      <c r="L29" s="309">
        <f t="shared" si="3"/>
        <v>0.29925715699429722</v>
      </c>
      <c r="M29" s="318">
        <f>+'Cental Budget_int'!M28</f>
        <v>11587063.199999999</v>
      </c>
      <c r="N29" s="309">
        <f t="shared" si="4"/>
        <v>0.37329456185567006</v>
      </c>
      <c r="O29" s="318">
        <f>+'Cental Budget_int'!O28</f>
        <v>4148584.0999999996</v>
      </c>
      <c r="P29" s="309">
        <f t="shared" si="5"/>
        <v>0.12828027520098947</v>
      </c>
      <c r="Q29" s="336">
        <f>+'Cental Budget_int'!Q28</f>
        <v>4279140.05</v>
      </c>
      <c r="R29" s="326">
        <f t="shared" si="6"/>
        <v>0.12873465854392299</v>
      </c>
      <c r="S29" s="336">
        <f>+'Cental Budget_int'!S28</f>
        <v>4409065.5830532741</v>
      </c>
      <c r="T29" s="326">
        <f t="shared" si="7"/>
        <v>0.12622575388071211</v>
      </c>
      <c r="U29" s="336">
        <f>+'Cental Budget_int'!U28</f>
        <v>4541337.5505448729</v>
      </c>
      <c r="V29" s="326">
        <f t="shared" si="8"/>
        <v>0.12317161786126589</v>
      </c>
      <c r="W29" s="336">
        <f>+'Cental Budget_int'!W28</f>
        <v>4677577.6770612188</v>
      </c>
      <c r="X29" s="538">
        <f t="shared" si="9"/>
        <v>0.11956998151996981</v>
      </c>
      <c r="Y29" s="224"/>
      <c r="Z29" s="224"/>
      <c r="AA29" s="224"/>
      <c r="AB29" s="224"/>
      <c r="AC29" s="224"/>
      <c r="AD29" s="224"/>
      <c r="AE29" s="224"/>
      <c r="AF29" s="224"/>
      <c r="AG29" s="224"/>
      <c r="AH29" s="24"/>
      <c r="AI29" s="24"/>
      <c r="AJ29" s="24"/>
      <c r="AK29" s="24"/>
      <c r="AL29" s="24"/>
      <c r="AM29" s="24"/>
      <c r="AN29" s="24"/>
      <c r="AO29" s="24"/>
      <c r="AP29" s="24"/>
      <c r="AQ29" s="24"/>
      <c r="AR29" s="24"/>
      <c r="AS29" s="24"/>
      <c r="AT29" s="24"/>
      <c r="AU29" s="24"/>
      <c r="AV29" s="24"/>
      <c r="AW29" s="24"/>
      <c r="AX29" s="24"/>
      <c r="AY29" s="24"/>
      <c r="AZ29" s="50"/>
      <c r="BA29" s="253"/>
      <c r="BB29" s="253"/>
      <c r="BC29" s="643"/>
      <c r="BD29" s="643"/>
      <c r="BE29" s="643"/>
      <c r="BF29" s="643"/>
      <c r="BG29" s="643"/>
      <c r="BH29" s="643"/>
      <c r="BI29" s="643"/>
      <c r="BJ29" s="643"/>
      <c r="BK29" s="643"/>
      <c r="BL29" s="643"/>
      <c r="BM29" s="643"/>
      <c r="BN29" s="643"/>
      <c r="BO29" s="643"/>
      <c r="BP29" s="643"/>
      <c r="BQ29" s="643"/>
      <c r="BR29" s="643"/>
      <c r="BS29" s="643"/>
      <c r="BT29" s="643"/>
      <c r="BU29" s="643"/>
      <c r="BV29" s="643"/>
      <c r="BW29" s="643"/>
      <c r="BX29" s="643"/>
      <c r="BY29" s="643"/>
      <c r="BZ29" s="643"/>
      <c r="CA29" s="643"/>
      <c r="CB29" s="643"/>
      <c r="CC29" s="643"/>
      <c r="CD29" s="643"/>
      <c r="CE29" s="643"/>
      <c r="CF29" s="643"/>
      <c r="CG29" s="643"/>
      <c r="CH29" s="643"/>
      <c r="CI29" s="643"/>
      <c r="CJ29" s="643"/>
      <c r="CK29" s="643"/>
      <c r="CL29" s="643"/>
      <c r="CM29" s="643"/>
      <c r="CN29" s="643"/>
      <c r="CO29" s="643"/>
      <c r="CP29" s="643"/>
      <c r="CQ29" s="643"/>
      <c r="CR29" s="643"/>
      <c r="CS29" s="643"/>
      <c r="CT29" s="643"/>
      <c r="CU29" s="643"/>
      <c r="CV29" s="643"/>
      <c r="CW29" s="643"/>
      <c r="CX29" s="643"/>
      <c r="CY29" s="643"/>
      <c r="CZ29" s="643"/>
      <c r="DA29" s="643"/>
      <c r="DB29" s="643"/>
      <c r="DC29" s="643"/>
      <c r="DD29" s="643"/>
      <c r="DE29" s="643"/>
      <c r="DF29" s="643"/>
      <c r="DG29" s="643"/>
      <c r="DH29" s="643"/>
      <c r="DI29" s="643"/>
      <c r="DJ29" s="643"/>
      <c r="DK29" s="643"/>
      <c r="DL29" s="643"/>
      <c r="DM29" s="643"/>
      <c r="DN29" s="643"/>
      <c r="DO29" s="643"/>
      <c r="DP29" s="643"/>
      <c r="DQ29" s="643"/>
      <c r="DR29" s="643"/>
      <c r="DS29" s="643"/>
      <c r="DT29" s="643"/>
      <c r="DU29" s="643"/>
      <c r="DV29" s="643"/>
      <c r="DW29" s="643"/>
      <c r="DX29" s="643"/>
      <c r="DY29" s="643"/>
      <c r="DZ29" s="643"/>
      <c r="EA29" s="643"/>
      <c r="EB29" s="643"/>
      <c r="EC29" s="643"/>
      <c r="ED29" s="643"/>
      <c r="EE29" s="643"/>
      <c r="EF29" s="643"/>
      <c r="EG29" s="643"/>
      <c r="EH29" s="643"/>
      <c r="EI29" s="643"/>
      <c r="EJ29" s="643"/>
      <c r="EK29" s="643"/>
      <c r="EL29" s="643"/>
      <c r="EM29" s="643"/>
      <c r="EN29" s="643"/>
      <c r="EO29" s="643"/>
      <c r="EP29" s="643"/>
      <c r="EQ29" s="643"/>
      <c r="ER29" s="643"/>
      <c r="ES29" s="643"/>
      <c r="ET29" s="643"/>
      <c r="EU29" s="643"/>
      <c r="EV29" s="643"/>
      <c r="EW29" s="643"/>
      <c r="EX29" s="643"/>
      <c r="EY29" s="643"/>
      <c r="EZ29" s="643"/>
      <c r="FA29" s="643"/>
      <c r="FB29" s="643"/>
      <c r="FC29" s="643"/>
      <c r="FD29" s="643"/>
      <c r="FE29" s="643"/>
      <c r="FF29" s="643"/>
      <c r="FG29" s="643"/>
      <c r="FH29" s="643"/>
      <c r="FI29" s="643"/>
      <c r="FJ29" s="643"/>
      <c r="FK29" s="643"/>
      <c r="FL29" s="643"/>
      <c r="FM29" s="643"/>
      <c r="FN29" s="643"/>
      <c r="FO29" s="643"/>
      <c r="FP29" s="643"/>
      <c r="FQ29" s="643"/>
      <c r="FR29" s="643"/>
      <c r="FS29" s="643"/>
      <c r="FT29" s="643"/>
      <c r="FU29" s="643"/>
      <c r="FV29" s="643"/>
      <c r="FW29" s="643"/>
      <c r="FX29" s="643"/>
      <c r="FY29" s="643"/>
      <c r="FZ29" s="643"/>
      <c r="GA29" s="643"/>
      <c r="GB29" s="643"/>
      <c r="GC29" s="643"/>
      <c r="GD29" s="643"/>
      <c r="GE29" s="247"/>
      <c r="GF29" s="643"/>
      <c r="GG29" s="643"/>
      <c r="GH29" s="643"/>
      <c r="GI29" s="643"/>
      <c r="GJ29" s="643"/>
      <c r="GK29" s="643"/>
      <c r="GL29" s="643"/>
      <c r="GM29" s="643"/>
      <c r="GN29" s="643"/>
      <c r="GO29" s="643"/>
      <c r="GP29" s="643"/>
      <c r="GQ29" s="643"/>
      <c r="GR29" s="643"/>
      <c r="GS29" s="643"/>
      <c r="GT29" s="643"/>
      <c r="GU29" s="643"/>
      <c r="GV29" s="643"/>
      <c r="GW29" s="643"/>
      <c r="GX29" s="643"/>
      <c r="GY29" s="643"/>
      <c r="GZ29" s="643"/>
      <c r="HA29" s="643"/>
      <c r="HB29" s="643"/>
      <c r="HC29" s="643"/>
      <c r="HD29" s="643"/>
      <c r="HE29" s="643"/>
      <c r="HF29" s="643"/>
      <c r="HG29" s="643"/>
      <c r="HH29" s="643"/>
      <c r="HI29" s="643"/>
      <c r="HJ29" s="643"/>
      <c r="HK29" s="643"/>
      <c r="HL29" s="643"/>
      <c r="HM29" s="643"/>
      <c r="HN29" s="643"/>
      <c r="HO29" s="643"/>
      <c r="HP29" s="643"/>
      <c r="HQ29" s="643"/>
      <c r="HR29" s="643"/>
      <c r="HS29" s="643"/>
      <c r="HT29" s="643"/>
      <c r="HU29" s="643"/>
      <c r="HV29" s="643"/>
      <c r="HW29" s="643"/>
      <c r="HX29" s="643"/>
      <c r="HY29" s="643"/>
      <c r="HZ29" s="643"/>
      <c r="IA29" s="643"/>
      <c r="IB29" s="643"/>
      <c r="IC29" s="643"/>
      <c r="ID29" s="643"/>
      <c r="IE29" s="643"/>
      <c r="IF29" s="643"/>
      <c r="IG29" s="643"/>
      <c r="IH29" s="643"/>
      <c r="II29" s="643"/>
    </row>
    <row r="30" spans="1:243" ht="15" customHeight="1">
      <c r="A30" s="72"/>
      <c r="B30" s="72"/>
      <c r="C30" s="72"/>
      <c r="D30" s="272" t="str">
        <f>IF(MasterSheet!$A$1=1,MasterSheet!C269,MasterSheet!B269)</f>
        <v>Doprinosi</v>
      </c>
      <c r="E30" s="320">
        <f>SUM(E31:E34)</f>
        <v>255157132.13</v>
      </c>
      <c r="F30" s="310">
        <f t="shared" si="0"/>
        <v>11.873848579738471</v>
      </c>
      <c r="G30" s="320">
        <f>SUM(G31:G34)</f>
        <v>306787808.32999998</v>
      </c>
      <c r="H30" s="310">
        <f t="shared" si="1"/>
        <v>11.445170987875395</v>
      </c>
      <c r="I30" s="320">
        <f>SUM(I31:I34)</f>
        <v>339912631.83999997</v>
      </c>
      <c r="J30" s="310">
        <f t="shared" si="2"/>
        <v>11.016095146486906</v>
      </c>
      <c r="K30" s="320">
        <f>SUM(K31:K34)</f>
        <v>307544352.32999998</v>
      </c>
      <c r="L30" s="310">
        <f t="shared" si="3"/>
        <v>10.316818259979872</v>
      </c>
      <c r="M30" s="320">
        <f>SUM(M31:M34)</f>
        <v>379756996.48000008</v>
      </c>
      <c r="N30" s="310">
        <f t="shared" si="4"/>
        <v>12.234439319587631</v>
      </c>
      <c r="O30" s="320">
        <f>SUM(O31:O34)</f>
        <v>353577453.33000004</v>
      </c>
      <c r="P30" s="310">
        <f t="shared" si="5"/>
        <v>10.933130900742116</v>
      </c>
      <c r="Q30" s="338">
        <f>SUM(Q31:Q34)</f>
        <v>362250409.59999996</v>
      </c>
      <c r="R30" s="327">
        <f t="shared" si="6"/>
        <v>10.898026762936221</v>
      </c>
      <c r="S30" s="338">
        <f>SUM(S31:S34)</f>
        <v>384217730.43822622</v>
      </c>
      <c r="T30" s="327">
        <f t="shared" si="7"/>
        <v>10.999648738569316</v>
      </c>
      <c r="U30" s="338">
        <f>SUM(U31:U34)</f>
        <v>392690507.1908462</v>
      </c>
      <c r="V30" s="327">
        <f t="shared" si="8"/>
        <v>10.650678253074213</v>
      </c>
      <c r="W30" s="338">
        <f>SUM(W31:W34)</f>
        <v>410225032.55038875</v>
      </c>
      <c r="X30" s="539">
        <f t="shared" si="9"/>
        <v>10.486324962944497</v>
      </c>
      <c r="Y30" s="223"/>
      <c r="Z30" s="223"/>
      <c r="AA30" s="223"/>
      <c r="AB30" s="223"/>
      <c r="AC30" s="223"/>
      <c r="AD30" s="223"/>
      <c r="AE30" s="223"/>
      <c r="AF30" s="223"/>
      <c r="AG30" s="223"/>
      <c r="AH30" s="44"/>
      <c r="AI30" s="44"/>
      <c r="AJ30" s="44"/>
      <c r="AK30" s="44"/>
      <c r="AL30" s="44"/>
      <c r="AM30" s="44"/>
      <c r="AN30" s="44"/>
      <c r="AO30" s="44"/>
      <c r="AP30" s="44"/>
      <c r="AQ30" s="44"/>
      <c r="AR30" s="44"/>
      <c r="AS30" s="44"/>
      <c r="AT30" s="44"/>
      <c r="AU30" s="44"/>
      <c r="AV30" s="44"/>
      <c r="AW30" s="44"/>
      <c r="AX30" s="44"/>
      <c r="AY30" s="44"/>
      <c r="AZ30" s="50"/>
      <c r="BA30" s="251"/>
      <c r="BB30" s="251"/>
      <c r="BC30" s="643"/>
      <c r="BD30" s="643"/>
      <c r="BE30" s="643"/>
      <c r="BF30" s="643"/>
      <c r="BG30" s="643"/>
      <c r="BH30" s="643"/>
      <c r="BI30" s="643"/>
      <c r="BJ30" s="643"/>
      <c r="BK30" s="643"/>
      <c r="BL30" s="643"/>
      <c r="BM30" s="643"/>
      <c r="BN30" s="643"/>
      <c r="BO30" s="643"/>
      <c r="BP30" s="643"/>
      <c r="BQ30" s="643"/>
      <c r="BR30" s="643"/>
      <c r="BS30" s="643"/>
      <c r="BT30" s="643"/>
      <c r="BU30" s="643"/>
      <c r="BV30" s="643"/>
      <c r="BW30" s="643"/>
      <c r="BX30" s="643"/>
      <c r="BY30" s="643"/>
      <c r="BZ30" s="643"/>
      <c r="CA30" s="643"/>
      <c r="CB30" s="643"/>
      <c r="CC30" s="643"/>
      <c r="CD30" s="643"/>
      <c r="CE30" s="643"/>
      <c r="CF30" s="643"/>
      <c r="CG30" s="643"/>
      <c r="CH30" s="643"/>
      <c r="CI30" s="643"/>
      <c r="CJ30" s="643"/>
      <c r="CK30" s="643"/>
      <c r="CL30" s="643"/>
      <c r="CM30" s="643"/>
      <c r="CN30" s="643"/>
      <c r="CO30" s="643"/>
      <c r="CP30" s="643"/>
      <c r="CQ30" s="643"/>
      <c r="CR30" s="643"/>
      <c r="CS30" s="643"/>
      <c r="CT30" s="643"/>
      <c r="CU30" s="643"/>
      <c r="CV30" s="643"/>
      <c r="CW30" s="643"/>
      <c r="CX30" s="643"/>
      <c r="CY30" s="643"/>
      <c r="CZ30" s="643"/>
      <c r="DA30" s="643"/>
      <c r="DB30" s="643"/>
      <c r="DC30" s="643"/>
      <c r="DD30" s="643"/>
      <c r="DE30" s="643"/>
      <c r="DF30" s="643"/>
      <c r="DG30" s="643"/>
      <c r="DH30" s="643"/>
      <c r="DI30" s="643"/>
      <c r="DJ30" s="643"/>
      <c r="DK30" s="643"/>
      <c r="DL30" s="643"/>
      <c r="DM30" s="643"/>
      <c r="DN30" s="643"/>
      <c r="DO30" s="643"/>
      <c r="DP30" s="643"/>
      <c r="DQ30" s="643"/>
      <c r="DR30" s="643"/>
      <c r="DS30" s="643"/>
      <c r="DT30" s="643"/>
      <c r="DU30" s="643"/>
      <c r="DV30" s="643"/>
      <c r="DW30" s="643"/>
      <c r="DX30" s="643"/>
      <c r="DY30" s="643"/>
      <c r="DZ30" s="643"/>
      <c r="EA30" s="257"/>
      <c r="EB30" s="257"/>
      <c r="EC30" s="643"/>
      <c r="ED30" s="643"/>
      <c r="EE30" s="643"/>
      <c r="EF30" s="643"/>
      <c r="EG30" s="643"/>
      <c r="EH30" s="643"/>
      <c r="EI30" s="643"/>
      <c r="EJ30" s="643"/>
      <c r="EK30" s="643"/>
      <c r="EL30" s="643"/>
      <c r="EM30" s="643"/>
      <c r="EN30" s="643"/>
      <c r="EO30" s="643"/>
      <c r="EP30" s="643"/>
      <c r="EQ30" s="643"/>
      <c r="ER30" s="643"/>
      <c r="ES30" s="643"/>
      <c r="ET30" s="643"/>
      <c r="EU30" s="643"/>
      <c r="EV30" s="643"/>
      <c r="EW30" s="643"/>
      <c r="EX30" s="643"/>
      <c r="EY30" s="643"/>
      <c r="EZ30" s="643"/>
      <c r="FA30" s="643"/>
      <c r="FB30" s="643"/>
      <c r="FC30" s="643"/>
      <c r="FD30" s="643"/>
      <c r="FE30" s="643"/>
      <c r="FF30" s="643"/>
      <c r="FG30" s="643"/>
      <c r="FH30" s="643"/>
      <c r="FI30" s="643"/>
      <c r="FJ30" s="643"/>
      <c r="FK30" s="643"/>
      <c r="FL30" s="643"/>
      <c r="FM30" s="643"/>
      <c r="FN30" s="643"/>
      <c r="FO30" s="643"/>
      <c r="FP30" s="643"/>
      <c r="FQ30" s="643"/>
      <c r="FR30" s="643"/>
      <c r="FS30" s="643"/>
      <c r="FT30" s="643"/>
      <c r="FU30" s="643"/>
      <c r="FV30" s="643"/>
      <c r="FW30" s="643"/>
      <c r="FX30" s="643"/>
      <c r="FY30" s="643"/>
      <c r="FZ30" s="643"/>
      <c r="GA30" s="643"/>
      <c r="GB30" s="643"/>
      <c r="GC30" s="643"/>
      <c r="GD30" s="643"/>
      <c r="GE30" s="247"/>
      <c r="GF30" s="643"/>
      <c r="GG30" s="643"/>
      <c r="GH30" s="643"/>
      <c r="GI30" s="643"/>
      <c r="GJ30" s="643"/>
      <c r="GK30" s="643"/>
      <c r="GL30" s="643"/>
      <c r="GM30" s="643"/>
      <c r="GN30" s="643"/>
      <c r="GO30" s="643"/>
      <c r="GP30" s="643"/>
      <c r="GQ30" s="643"/>
      <c r="GR30" s="643"/>
      <c r="GS30" s="643"/>
      <c r="GT30" s="643"/>
      <c r="GU30" s="643"/>
      <c r="GV30" s="643"/>
      <c r="GW30" s="643"/>
      <c r="GX30" s="643"/>
      <c r="GY30" s="643"/>
      <c r="GZ30" s="643"/>
      <c r="HA30" s="643"/>
      <c r="HB30" s="643"/>
      <c r="HC30" s="643"/>
      <c r="HD30" s="643"/>
      <c r="HE30" s="643"/>
      <c r="HF30" s="643"/>
      <c r="HG30" s="643"/>
      <c r="HH30" s="643"/>
      <c r="HI30" s="643"/>
      <c r="HJ30" s="643"/>
      <c r="HK30" s="643"/>
      <c r="HL30" s="643"/>
      <c r="HM30" s="643"/>
      <c r="HN30" s="643"/>
      <c r="HO30" s="643"/>
      <c r="HP30" s="643"/>
      <c r="HQ30" s="643"/>
      <c r="HR30" s="643"/>
      <c r="HS30" s="643"/>
      <c r="HT30" s="643"/>
      <c r="HU30" s="643"/>
      <c r="HV30" s="643"/>
      <c r="HW30" s="643"/>
      <c r="HX30" s="643"/>
      <c r="HY30" s="643"/>
      <c r="HZ30" s="643"/>
      <c r="IA30" s="643"/>
      <c r="IB30" s="643"/>
      <c r="IC30" s="643"/>
      <c r="ID30" s="643"/>
      <c r="IE30" s="643"/>
      <c r="IF30" s="643"/>
      <c r="IG30" s="643"/>
      <c r="IH30" s="643"/>
      <c r="II30" s="643"/>
    </row>
    <row r="31" spans="1:243" ht="15" customHeight="1">
      <c r="A31" s="72"/>
      <c r="B31" s="72"/>
      <c r="C31" s="72"/>
      <c r="D31" s="271" t="str">
        <f>IF(MasterSheet!$A$1=1,MasterSheet!C270,MasterSheet!B270)</f>
        <v>Doprinosi za penzijsko i invalidsko osiguranje</v>
      </c>
      <c r="E31" s="318">
        <f>+'Cental Budget_int'!E30</f>
        <v>138179769.16</v>
      </c>
      <c r="F31" s="309">
        <f t="shared" si="0"/>
        <v>6.4302559058122766</v>
      </c>
      <c r="G31" s="318">
        <f>+'Cental Budget_int'!G30</f>
        <v>173517241.65000001</v>
      </c>
      <c r="H31" s="309">
        <f t="shared" si="1"/>
        <v>6.473316233911584</v>
      </c>
      <c r="I31" s="318">
        <f>+'Cental Budget_int'!I30</f>
        <v>213850904.31999999</v>
      </c>
      <c r="J31" s="309">
        <f t="shared" si="2"/>
        <v>6.9306100700025919</v>
      </c>
      <c r="K31" s="318">
        <f>+'Cental Budget_int'!K30</f>
        <v>199510659.24000001</v>
      </c>
      <c r="L31" s="309">
        <f t="shared" si="3"/>
        <v>6.6927426782958737</v>
      </c>
      <c r="M31" s="318">
        <f>+'Cental Budget_int'!M30</f>
        <v>233496116.37</v>
      </c>
      <c r="N31" s="309">
        <f t="shared" si="4"/>
        <v>7.5224264294458765</v>
      </c>
      <c r="O31" s="318">
        <f>+'Cental Budget_int'!O30</f>
        <v>213452220.68000001</v>
      </c>
      <c r="P31" s="309">
        <f t="shared" si="5"/>
        <v>6.6002541954236245</v>
      </c>
      <c r="Q31" s="336">
        <f>+'Cental Budget_int'!Q30</f>
        <v>216501675.27000001</v>
      </c>
      <c r="R31" s="326">
        <f t="shared" si="6"/>
        <v>6.5132874629963906</v>
      </c>
      <c r="S31" s="336">
        <f>+'Cental Budget_int'!S30</f>
        <v>226849483.25081635</v>
      </c>
      <c r="T31" s="326">
        <f t="shared" si="7"/>
        <v>6.4944026123909637</v>
      </c>
      <c r="U31" s="336">
        <f>+'Cental Budget_int'!U30</f>
        <v>231853169.173803</v>
      </c>
      <c r="V31" s="326">
        <f t="shared" si="8"/>
        <v>6.2883962347112288</v>
      </c>
      <c r="W31" s="336">
        <f>+'Cental Budget_int'!W30</f>
        <v>242920827.63249323</v>
      </c>
      <c r="X31" s="538">
        <f t="shared" si="9"/>
        <v>6.2096326081925675</v>
      </c>
      <c r="Y31" s="224"/>
      <c r="Z31" s="224"/>
      <c r="AA31" s="224"/>
      <c r="AB31" s="224"/>
      <c r="AC31" s="224"/>
      <c r="AD31" s="224"/>
      <c r="AE31" s="224"/>
      <c r="AF31" s="224"/>
      <c r="AG31" s="224"/>
      <c r="AH31" s="24"/>
      <c r="AI31" s="24"/>
      <c r="AJ31" s="24"/>
      <c r="AK31" s="24"/>
      <c r="AL31" s="24"/>
      <c r="AM31" s="24"/>
      <c r="AN31" s="24"/>
      <c r="AO31" s="24"/>
      <c r="AP31" s="24"/>
      <c r="AQ31" s="24"/>
      <c r="AR31" s="24"/>
      <c r="AS31" s="24"/>
      <c r="AT31" s="24"/>
      <c r="AU31" s="24"/>
      <c r="AV31" s="24"/>
      <c r="AW31" s="24"/>
      <c r="AX31" s="24"/>
      <c r="AY31" s="24"/>
      <c r="AZ31" s="50"/>
      <c r="BA31" s="253"/>
      <c r="BB31" s="253"/>
      <c r="BC31" s="643"/>
      <c r="BD31" s="643"/>
      <c r="BE31" s="643"/>
      <c r="BF31" s="643"/>
      <c r="BG31" s="643"/>
      <c r="BH31" s="643"/>
      <c r="BI31" s="643"/>
      <c r="BJ31" s="643"/>
      <c r="BK31" s="643"/>
      <c r="BL31" s="643"/>
      <c r="BM31" s="643"/>
      <c r="BN31" s="643"/>
      <c r="BO31" s="643"/>
      <c r="BP31" s="643"/>
      <c r="BQ31" s="643"/>
      <c r="BR31" s="643"/>
      <c r="BS31" s="643"/>
      <c r="BT31" s="643"/>
      <c r="BU31" s="643"/>
      <c r="BV31" s="643"/>
      <c r="BW31" s="643"/>
      <c r="BX31" s="643"/>
      <c r="BY31" s="643"/>
      <c r="BZ31" s="643"/>
      <c r="CA31" s="643"/>
      <c r="CB31" s="643"/>
      <c r="CC31" s="643"/>
      <c r="CD31" s="643"/>
      <c r="CE31" s="643"/>
      <c r="CF31" s="643"/>
      <c r="CG31" s="643"/>
      <c r="CH31" s="643"/>
      <c r="CI31" s="643"/>
      <c r="CJ31" s="643"/>
      <c r="CK31" s="643"/>
      <c r="CL31" s="643"/>
      <c r="CM31" s="643"/>
      <c r="CN31" s="643"/>
      <c r="CO31" s="643"/>
      <c r="CP31" s="643"/>
      <c r="CQ31" s="643"/>
      <c r="CR31" s="643"/>
      <c r="CS31" s="643"/>
      <c r="CT31" s="643"/>
      <c r="CU31" s="643"/>
      <c r="CV31" s="643"/>
      <c r="CW31" s="643"/>
      <c r="CX31" s="643"/>
      <c r="CY31" s="643"/>
      <c r="CZ31" s="643"/>
      <c r="DA31" s="643"/>
      <c r="DB31" s="643"/>
      <c r="DC31" s="643"/>
      <c r="DD31" s="643"/>
      <c r="DE31" s="643"/>
      <c r="DF31" s="643"/>
      <c r="DG31" s="643"/>
      <c r="DH31" s="643"/>
      <c r="DI31" s="643"/>
      <c r="DJ31" s="643"/>
      <c r="DK31" s="643"/>
      <c r="DL31" s="643"/>
      <c r="DM31" s="643"/>
      <c r="DN31" s="643"/>
      <c r="DO31" s="643"/>
      <c r="DP31" s="643"/>
      <c r="DQ31" s="643"/>
      <c r="DR31" s="643"/>
      <c r="DS31" s="643"/>
      <c r="DT31" s="643"/>
      <c r="DU31" s="643"/>
      <c r="DV31" s="643"/>
      <c r="DW31" s="643"/>
      <c r="DX31" s="643"/>
      <c r="DY31" s="643"/>
      <c r="DZ31" s="643"/>
      <c r="EA31" s="257"/>
      <c r="EB31" s="257"/>
      <c r="EC31" s="643"/>
      <c r="ED31" s="643"/>
      <c r="EE31" s="643"/>
      <c r="EF31" s="643"/>
      <c r="EG31" s="643"/>
      <c r="EH31" s="643"/>
      <c r="EI31" s="643"/>
      <c r="EJ31" s="643"/>
      <c r="EK31" s="643"/>
      <c r="EL31" s="643"/>
      <c r="EM31" s="643"/>
      <c r="EN31" s="643"/>
      <c r="EO31" s="643"/>
      <c r="EP31" s="643"/>
      <c r="EQ31" s="643"/>
      <c r="ER31" s="643"/>
      <c r="ES31" s="643"/>
      <c r="ET31" s="643"/>
      <c r="EU31" s="643"/>
      <c r="EV31" s="643"/>
      <c r="EW31" s="643"/>
      <c r="EX31" s="643"/>
      <c r="EY31" s="643"/>
      <c r="EZ31" s="643"/>
      <c r="FA31" s="643"/>
      <c r="FB31" s="643"/>
      <c r="FC31" s="643"/>
      <c r="FD31" s="643"/>
      <c r="FE31" s="643"/>
      <c r="FF31" s="643"/>
      <c r="FG31" s="643"/>
      <c r="FH31" s="643"/>
      <c r="FI31" s="643"/>
      <c r="FJ31" s="643"/>
      <c r="FK31" s="643"/>
      <c r="FL31" s="643"/>
      <c r="FM31" s="643"/>
      <c r="FN31" s="643"/>
      <c r="FO31" s="643"/>
      <c r="FP31" s="643"/>
      <c r="FQ31" s="643"/>
      <c r="FR31" s="643"/>
      <c r="FS31" s="643"/>
      <c r="FT31" s="643"/>
      <c r="FU31" s="643"/>
      <c r="FV31" s="643"/>
      <c r="FW31" s="643"/>
      <c r="FX31" s="643"/>
      <c r="FY31" s="643"/>
      <c r="FZ31" s="643"/>
      <c r="GA31" s="643"/>
      <c r="GB31" s="643"/>
      <c r="GC31" s="643"/>
      <c r="GD31" s="643"/>
      <c r="GE31" s="247"/>
      <c r="GF31" s="643"/>
      <c r="GG31" s="643"/>
      <c r="GH31" s="643"/>
      <c r="GI31" s="643"/>
      <c r="GJ31" s="643"/>
      <c r="GK31" s="643"/>
      <c r="GL31" s="643"/>
      <c r="GM31" s="643"/>
      <c r="GN31" s="643"/>
      <c r="GO31" s="643"/>
      <c r="GP31" s="643"/>
      <c r="GQ31" s="643"/>
      <c r="GR31" s="643"/>
      <c r="GS31" s="643"/>
      <c r="GT31" s="643"/>
      <c r="GU31" s="643"/>
      <c r="GV31" s="643"/>
      <c r="GW31" s="643"/>
      <c r="GX31" s="643"/>
      <c r="GY31" s="643"/>
      <c r="GZ31" s="643"/>
      <c r="HA31" s="643"/>
      <c r="HB31" s="643"/>
      <c r="HC31" s="643"/>
      <c r="HD31" s="643"/>
      <c r="HE31" s="643"/>
      <c r="HF31" s="643"/>
      <c r="HG31" s="643"/>
      <c r="HH31" s="643"/>
      <c r="HI31" s="643"/>
      <c r="HJ31" s="643"/>
      <c r="HK31" s="643"/>
      <c r="HL31" s="643"/>
      <c r="HM31" s="643"/>
      <c r="HN31" s="643"/>
      <c r="HO31" s="643"/>
      <c r="HP31" s="643"/>
      <c r="HQ31" s="643"/>
      <c r="HR31" s="643"/>
      <c r="HS31" s="643"/>
      <c r="HT31" s="643"/>
      <c r="HU31" s="643"/>
      <c r="HV31" s="643"/>
      <c r="HW31" s="643"/>
      <c r="HX31" s="643"/>
      <c r="HY31" s="643"/>
      <c r="HZ31" s="643"/>
      <c r="IA31" s="643"/>
      <c r="IB31" s="643"/>
      <c r="IC31" s="643"/>
      <c r="ID31" s="643"/>
      <c r="IE31" s="643"/>
      <c r="IF31" s="643"/>
      <c r="IG31" s="643"/>
      <c r="IH31" s="643"/>
      <c r="II31" s="643"/>
    </row>
    <row r="32" spans="1:243" ht="15" customHeight="1">
      <c r="A32" s="72"/>
      <c r="B32" s="72"/>
      <c r="C32" s="72"/>
      <c r="D32" s="271" t="str">
        <f>IF(MasterSheet!$A$1=1,MasterSheet!C271,MasterSheet!B271)</f>
        <v>Doprinosi za zdravstveno osiguranje</v>
      </c>
      <c r="E32" s="318">
        <f>+'Cental Budget_int'!E31</f>
        <v>110592983</v>
      </c>
      <c r="F32" s="309">
        <f t="shared" si="0"/>
        <v>5.1464927637395883</v>
      </c>
      <c r="G32" s="318">
        <f>+'Cental Budget_int'!G31</f>
        <v>125446267</v>
      </c>
      <c r="H32" s="309">
        <f t="shared" si="1"/>
        <v>4.6799577317664616</v>
      </c>
      <c r="I32" s="318">
        <f>+'Cental Budget_int'!I31</f>
        <v>115860488.59999999</v>
      </c>
      <c r="J32" s="309">
        <f t="shared" si="2"/>
        <v>3.7548771260046667</v>
      </c>
      <c r="K32" s="318">
        <f>+'Cental Budget_int'!K31</f>
        <v>97587762.519999996</v>
      </c>
      <c r="L32" s="309">
        <f t="shared" si="3"/>
        <v>3.2736585883931566</v>
      </c>
      <c r="M32" s="318">
        <f>+'Cental Budget_int'!M31</f>
        <v>129895634.22</v>
      </c>
      <c r="N32" s="309">
        <f t="shared" si="4"/>
        <v>4.1847820302835048</v>
      </c>
      <c r="O32" s="318">
        <f>+'Cental Budget_int'!O31</f>
        <v>120890439.24000001</v>
      </c>
      <c r="P32" s="309">
        <f t="shared" si="5"/>
        <v>3.7381088200371062</v>
      </c>
      <c r="Q32" s="336">
        <f>+'Cental Budget_int'!Q31</f>
        <v>125738855</v>
      </c>
      <c r="R32" s="326">
        <f t="shared" si="6"/>
        <v>3.7827573706377855</v>
      </c>
      <c r="S32" s="336">
        <f>+'Cental Budget_int'!S31</f>
        <v>133924915.28862785</v>
      </c>
      <c r="T32" s="326">
        <f t="shared" si="7"/>
        <v>3.8340943397832192</v>
      </c>
      <c r="U32" s="336">
        <f>+'Cental Budget_int'!U31</f>
        <v>136908696.865316</v>
      </c>
      <c r="V32" s="326">
        <f t="shared" si="8"/>
        <v>3.7132817159022515</v>
      </c>
      <c r="W32" s="336">
        <f>+'Cental Budget_int'!W31</f>
        <v>143229131.70858189</v>
      </c>
      <c r="X32" s="538">
        <f t="shared" si="9"/>
        <v>3.6612763729187598</v>
      </c>
      <c r="Y32" s="224"/>
      <c r="Z32" s="224"/>
      <c r="AA32" s="224"/>
      <c r="AB32" s="224"/>
      <c r="AC32" s="224"/>
      <c r="AD32" s="224"/>
      <c r="AE32" s="224"/>
      <c r="AF32" s="224"/>
      <c r="AG32" s="224"/>
      <c r="AH32" s="24"/>
      <c r="AI32" s="24"/>
      <c r="AJ32" s="24"/>
      <c r="AK32" s="24"/>
      <c r="AL32" s="24"/>
      <c r="AM32" s="24"/>
      <c r="AN32" s="24"/>
      <c r="AO32" s="24"/>
      <c r="AP32" s="24"/>
      <c r="AQ32" s="24"/>
      <c r="AR32" s="24"/>
      <c r="AS32" s="24"/>
      <c r="AT32" s="24"/>
      <c r="AU32" s="24"/>
      <c r="AV32" s="24"/>
      <c r="AW32" s="24"/>
      <c r="AX32" s="24"/>
      <c r="AY32" s="24"/>
      <c r="AZ32" s="50"/>
      <c r="BA32" s="253"/>
      <c r="BB32" s="253"/>
      <c r="BC32" s="643"/>
      <c r="BD32" s="643"/>
      <c r="BE32" s="643"/>
      <c r="BF32" s="643"/>
      <c r="BG32" s="643"/>
      <c r="BH32" s="643"/>
      <c r="BI32" s="643"/>
      <c r="BJ32" s="643"/>
      <c r="BK32" s="643"/>
      <c r="BL32" s="643"/>
      <c r="BM32" s="643"/>
      <c r="BN32" s="643"/>
      <c r="BO32" s="643"/>
      <c r="BP32" s="643"/>
      <c r="BQ32" s="643"/>
      <c r="BR32" s="643"/>
      <c r="BS32" s="643"/>
      <c r="BT32" s="643"/>
      <c r="BU32" s="643"/>
      <c r="BV32" s="643"/>
      <c r="BW32" s="643"/>
      <c r="BX32" s="643"/>
      <c r="BY32" s="643"/>
      <c r="BZ32" s="643"/>
      <c r="CA32" s="643"/>
      <c r="CB32" s="643"/>
      <c r="CC32" s="643"/>
      <c r="CD32" s="643"/>
      <c r="CE32" s="643"/>
      <c r="CF32" s="643"/>
      <c r="CG32" s="643"/>
      <c r="CH32" s="643"/>
      <c r="CI32" s="643"/>
      <c r="CJ32" s="643"/>
      <c r="CK32" s="643"/>
      <c r="CL32" s="643"/>
      <c r="CM32" s="643"/>
      <c r="CN32" s="643"/>
      <c r="CO32" s="643"/>
      <c r="CP32" s="643"/>
      <c r="CQ32" s="643"/>
      <c r="CR32" s="643"/>
      <c r="CS32" s="643"/>
      <c r="CT32" s="643"/>
      <c r="CU32" s="643"/>
      <c r="CV32" s="643"/>
      <c r="CW32" s="643"/>
      <c r="CX32" s="643"/>
      <c r="CY32" s="643"/>
      <c r="CZ32" s="643"/>
      <c r="DA32" s="643"/>
      <c r="DB32" s="643"/>
      <c r="DC32" s="643"/>
      <c r="DD32" s="643"/>
      <c r="DE32" s="643"/>
      <c r="DF32" s="643"/>
      <c r="DG32" s="643"/>
      <c r="DH32" s="643"/>
      <c r="DI32" s="643"/>
      <c r="DJ32" s="643"/>
      <c r="DK32" s="643"/>
      <c r="DL32" s="643"/>
      <c r="DM32" s="643"/>
      <c r="DN32" s="643"/>
      <c r="DO32" s="643"/>
      <c r="DP32" s="643"/>
      <c r="DQ32" s="643"/>
      <c r="DR32" s="643"/>
      <c r="DS32" s="643"/>
      <c r="DT32" s="643"/>
      <c r="DU32" s="643"/>
      <c r="DV32" s="643"/>
      <c r="DW32" s="643"/>
      <c r="DX32" s="643"/>
      <c r="DY32" s="643"/>
      <c r="DZ32" s="643"/>
      <c r="EA32" s="257"/>
      <c r="EB32" s="257"/>
      <c r="EC32" s="643"/>
      <c r="ED32" s="643"/>
      <c r="EE32" s="643"/>
      <c r="EF32" s="643"/>
      <c r="EG32" s="643"/>
      <c r="EH32" s="643"/>
      <c r="EI32" s="643"/>
      <c r="EJ32" s="258"/>
      <c r="EK32" s="258"/>
      <c r="EL32" s="258"/>
      <c r="EM32" s="643"/>
      <c r="EN32" s="643"/>
      <c r="EO32" s="643"/>
      <c r="EP32" s="643"/>
      <c r="EQ32" s="643"/>
      <c r="ER32" s="643"/>
      <c r="ES32" s="643"/>
      <c r="ET32" s="643"/>
      <c r="EU32" s="643"/>
      <c r="EV32" s="643"/>
      <c r="EW32" s="643"/>
      <c r="EX32" s="643"/>
      <c r="EY32" s="643"/>
      <c r="EZ32" s="643"/>
      <c r="FA32" s="643"/>
      <c r="FB32" s="643"/>
      <c r="FC32" s="643"/>
      <c r="FD32" s="643"/>
      <c r="FE32" s="643"/>
      <c r="FF32" s="643"/>
      <c r="FG32" s="643"/>
      <c r="FH32" s="643"/>
      <c r="FI32" s="643"/>
      <c r="FJ32" s="643"/>
      <c r="FK32" s="643"/>
      <c r="FL32" s="643"/>
      <c r="FM32" s="643"/>
      <c r="FN32" s="643"/>
      <c r="FO32" s="643"/>
      <c r="FP32" s="643"/>
      <c r="FQ32" s="643"/>
      <c r="FR32" s="643"/>
      <c r="FS32" s="643"/>
      <c r="FT32" s="643"/>
      <c r="FU32" s="643"/>
      <c r="FV32" s="643"/>
      <c r="FW32" s="643"/>
      <c r="FX32" s="643"/>
      <c r="FY32" s="643"/>
      <c r="FZ32" s="643"/>
      <c r="GA32" s="643"/>
      <c r="GB32" s="643"/>
      <c r="GC32" s="643"/>
      <c r="GD32" s="643"/>
      <c r="GE32" s="247"/>
      <c r="GF32" s="643"/>
      <c r="GG32" s="643"/>
      <c r="GH32" s="643"/>
      <c r="GI32" s="643"/>
      <c r="GJ32" s="643"/>
      <c r="GK32" s="643"/>
      <c r="GL32" s="643"/>
      <c r="GM32" s="643"/>
      <c r="GN32" s="643"/>
      <c r="GO32" s="643"/>
      <c r="GP32" s="643"/>
      <c r="GQ32" s="643"/>
      <c r="GR32" s="643"/>
      <c r="GS32" s="643"/>
      <c r="GT32" s="643"/>
      <c r="GU32" s="643"/>
      <c r="GV32" s="643"/>
      <c r="GW32" s="643"/>
      <c r="GX32" s="643"/>
      <c r="GY32" s="643"/>
      <c r="GZ32" s="643"/>
      <c r="HA32" s="643"/>
      <c r="HB32" s="643"/>
      <c r="HC32" s="643"/>
      <c r="HD32" s="643"/>
      <c r="HE32" s="643"/>
      <c r="HF32" s="643"/>
      <c r="HG32" s="643"/>
      <c r="HH32" s="643"/>
      <c r="HI32" s="643"/>
      <c r="HJ32" s="643"/>
      <c r="HK32" s="643"/>
      <c r="HL32" s="643"/>
      <c r="HM32" s="643"/>
      <c r="HN32" s="643"/>
      <c r="HO32" s="643"/>
      <c r="HP32" s="643"/>
      <c r="HQ32" s="643"/>
      <c r="HR32" s="643"/>
      <c r="HS32" s="643"/>
      <c r="HT32" s="643"/>
      <c r="HU32" s="643"/>
      <c r="HV32" s="643"/>
      <c r="HW32" s="643"/>
      <c r="HX32" s="643"/>
      <c r="HY32" s="643"/>
      <c r="HZ32" s="643"/>
      <c r="IA32" s="643"/>
      <c r="IB32" s="643"/>
      <c r="IC32" s="643"/>
      <c r="ID32" s="643"/>
      <c r="IE32" s="643"/>
      <c r="IF32" s="643"/>
      <c r="IG32" s="643"/>
      <c r="IH32" s="643"/>
      <c r="II32" s="643"/>
    </row>
    <row r="33" spans="1:243" ht="15" customHeight="1">
      <c r="A33" s="72"/>
      <c r="B33" s="72"/>
      <c r="C33" s="72"/>
      <c r="D33" s="271" t="str">
        <f>IF(MasterSheet!$A$1=1,MasterSheet!C272,MasterSheet!B272)</f>
        <v>Doprinosi za osiguranje od nezaposlenosti</v>
      </c>
      <c r="E33" s="318">
        <f>+'Cental Budget_int'!E32</f>
        <v>6384379.9699999997</v>
      </c>
      <c r="F33" s="309">
        <f t="shared" si="0"/>
        <v>0.29709991018660709</v>
      </c>
      <c r="G33" s="318">
        <f>+'Cental Budget_int'!G32</f>
        <v>7824299.6800000006</v>
      </c>
      <c r="H33" s="309">
        <f t="shared" si="1"/>
        <v>0.29189702219735131</v>
      </c>
      <c r="I33" s="318">
        <f>+'Cental Budget_int'!I32</f>
        <v>10201238.92</v>
      </c>
      <c r="J33" s="309">
        <f t="shared" si="2"/>
        <v>0.33060795047964742</v>
      </c>
      <c r="K33" s="318">
        <f>+'Cental Budget_int'!K32</f>
        <v>10445930.57</v>
      </c>
      <c r="L33" s="309">
        <f t="shared" si="3"/>
        <v>0.35041699329084197</v>
      </c>
      <c r="M33" s="318">
        <f>+'Cental Budget_int'!M32</f>
        <v>10149691.789999999</v>
      </c>
      <c r="N33" s="309">
        <f t="shared" si="4"/>
        <v>0.32698749323453608</v>
      </c>
      <c r="O33" s="318">
        <f>+'Cental Budget_int'!O32</f>
        <v>10764704.380000001</v>
      </c>
      <c r="P33" s="309">
        <f t="shared" si="5"/>
        <v>0.33286037043908479</v>
      </c>
      <c r="Q33" s="336">
        <f>+'Cental Budget_int'!Q32</f>
        <v>9987592.2599999998</v>
      </c>
      <c r="R33" s="326">
        <f t="shared" si="6"/>
        <v>0.30046908122743682</v>
      </c>
      <c r="S33" s="336">
        <f>+'Cental Budget_int'!S32</f>
        <v>11220074.127307795</v>
      </c>
      <c r="T33" s="326">
        <f t="shared" si="7"/>
        <v>0.32121597845141125</v>
      </c>
      <c r="U33" s="336">
        <f>+'Cental Budget_int'!U32</f>
        <v>11451302.067686601</v>
      </c>
      <c r="V33" s="326">
        <f t="shared" si="8"/>
        <v>0.31058589822854898</v>
      </c>
      <c r="W33" s="336">
        <f>+'Cental Budget_int'!W32</f>
        <v>11498867.171070978</v>
      </c>
      <c r="X33" s="538">
        <f t="shared" si="9"/>
        <v>0.29393832236889</v>
      </c>
      <c r="Y33" s="224"/>
      <c r="Z33" s="224"/>
      <c r="AA33" s="224"/>
      <c r="AB33" s="224"/>
      <c r="AC33" s="224"/>
      <c r="AD33" s="224"/>
      <c r="AE33" s="224"/>
      <c r="AF33" s="224"/>
      <c r="AG33" s="224"/>
      <c r="AH33" s="24"/>
      <c r="AI33" s="24"/>
      <c r="AJ33" s="24"/>
      <c r="AK33" s="24"/>
      <c r="AL33" s="24"/>
      <c r="AM33" s="24"/>
      <c r="AN33" s="24"/>
      <c r="AO33" s="24"/>
      <c r="AP33" s="24"/>
      <c r="AQ33" s="24"/>
      <c r="AR33" s="24"/>
      <c r="AS33" s="24"/>
      <c r="AT33" s="24"/>
      <c r="AU33" s="24"/>
      <c r="AV33" s="24"/>
      <c r="AW33" s="24"/>
      <c r="AX33" s="24"/>
      <c r="AY33" s="24"/>
      <c r="AZ33" s="50"/>
      <c r="BA33" s="253"/>
      <c r="BB33" s="253"/>
      <c r="BC33" s="643"/>
      <c r="BD33" s="643"/>
      <c r="BE33" s="643"/>
      <c r="BF33" s="643"/>
      <c r="BG33" s="643"/>
      <c r="BH33" s="643"/>
      <c r="BI33" s="643"/>
      <c r="BJ33" s="643"/>
      <c r="BK33" s="643"/>
      <c r="BL33" s="643"/>
      <c r="BM33" s="643"/>
      <c r="BN33" s="643"/>
      <c r="BO33" s="643"/>
      <c r="BP33" s="643"/>
      <c r="BQ33" s="643"/>
      <c r="BR33" s="643"/>
      <c r="BS33" s="643"/>
      <c r="BT33" s="643"/>
      <c r="BU33" s="643"/>
      <c r="BV33" s="643"/>
      <c r="BW33" s="643"/>
      <c r="BX33" s="643"/>
      <c r="BY33" s="643"/>
      <c r="BZ33" s="643"/>
      <c r="CA33" s="643"/>
      <c r="CB33" s="643"/>
      <c r="CC33" s="643"/>
      <c r="CD33" s="643"/>
      <c r="CE33" s="643"/>
      <c r="CF33" s="643"/>
      <c r="CG33" s="643"/>
      <c r="CH33" s="643"/>
      <c r="CI33" s="643"/>
      <c r="CJ33" s="643"/>
      <c r="CK33" s="643"/>
      <c r="CL33" s="643"/>
      <c r="CM33" s="643"/>
      <c r="CN33" s="643"/>
      <c r="CO33" s="643"/>
      <c r="CP33" s="643"/>
      <c r="CQ33" s="643"/>
      <c r="CR33" s="643"/>
      <c r="CS33" s="643"/>
      <c r="CT33" s="643"/>
      <c r="CU33" s="643"/>
      <c r="CV33" s="643"/>
      <c r="CW33" s="643"/>
      <c r="CX33" s="643"/>
      <c r="CY33" s="643"/>
      <c r="CZ33" s="643"/>
      <c r="DA33" s="643"/>
      <c r="DB33" s="643"/>
      <c r="DC33" s="643"/>
      <c r="DD33" s="643"/>
      <c r="DE33" s="643"/>
      <c r="DF33" s="643"/>
      <c r="DG33" s="643"/>
      <c r="DH33" s="643"/>
      <c r="DI33" s="643"/>
      <c r="DJ33" s="643"/>
      <c r="DK33" s="643"/>
      <c r="DL33" s="643"/>
      <c r="DM33" s="643"/>
      <c r="DN33" s="643"/>
      <c r="DO33" s="643"/>
      <c r="DP33" s="643"/>
      <c r="DQ33" s="643"/>
      <c r="DR33" s="643"/>
      <c r="DS33" s="643"/>
      <c r="DT33" s="643"/>
      <c r="DU33" s="643"/>
      <c r="DV33" s="643"/>
      <c r="DW33" s="643"/>
      <c r="DX33" s="643"/>
      <c r="DY33" s="643"/>
      <c r="DZ33" s="643"/>
      <c r="EA33" s="257"/>
      <c r="EB33" s="257"/>
      <c r="EC33" s="643"/>
      <c r="ED33" s="643"/>
      <c r="EE33" s="643"/>
      <c r="EF33" s="643"/>
      <c r="EG33" s="643"/>
      <c r="EH33" s="643"/>
      <c r="EI33" s="643"/>
      <c r="EJ33" s="643"/>
      <c r="EK33" s="643"/>
      <c r="EL33" s="643"/>
      <c r="EM33" s="643"/>
      <c r="EN33" s="643"/>
      <c r="EO33" s="643"/>
      <c r="EP33" s="643"/>
      <c r="EQ33" s="643"/>
      <c r="ER33" s="643"/>
      <c r="ES33" s="643"/>
      <c r="ET33" s="643"/>
      <c r="EU33" s="643"/>
      <c r="EV33" s="643"/>
      <c r="EW33" s="643"/>
      <c r="EX33" s="643"/>
      <c r="EY33" s="643"/>
      <c r="EZ33" s="643"/>
      <c r="FA33" s="643"/>
      <c r="FB33" s="643"/>
      <c r="FC33" s="643"/>
      <c r="FD33" s="643"/>
      <c r="FE33" s="643"/>
      <c r="FF33" s="643"/>
      <c r="FG33" s="643"/>
      <c r="FH33" s="643"/>
      <c r="FI33" s="643"/>
      <c r="FJ33" s="643"/>
      <c r="FK33" s="643"/>
      <c r="FL33" s="643"/>
      <c r="FM33" s="643"/>
      <c r="FN33" s="643"/>
      <c r="FO33" s="643"/>
      <c r="FP33" s="643"/>
      <c r="FQ33" s="643"/>
      <c r="FR33" s="643"/>
      <c r="FS33" s="643"/>
      <c r="FT33" s="643"/>
      <c r="FU33" s="643"/>
      <c r="FV33" s="643"/>
      <c r="FW33" s="643"/>
      <c r="FX33" s="643"/>
      <c r="FY33" s="643"/>
      <c r="FZ33" s="643"/>
      <c r="GA33" s="643"/>
      <c r="GB33" s="643"/>
      <c r="GC33" s="643"/>
      <c r="GD33" s="643"/>
      <c r="GE33" s="247"/>
      <c r="GF33" s="643"/>
      <c r="GG33" s="643"/>
      <c r="GH33" s="643"/>
      <c r="GI33" s="643"/>
      <c r="GJ33" s="643"/>
      <c r="GK33" s="643"/>
      <c r="GL33" s="643"/>
      <c r="GM33" s="643"/>
      <c r="GN33" s="643"/>
      <c r="GO33" s="643"/>
      <c r="GP33" s="643"/>
      <c r="GQ33" s="643"/>
      <c r="GR33" s="643"/>
      <c r="GS33" s="643"/>
      <c r="GT33" s="643"/>
      <c r="GU33" s="643"/>
      <c r="GV33" s="643"/>
      <c r="GW33" s="643"/>
      <c r="GX33" s="643"/>
      <c r="GY33" s="643"/>
      <c r="GZ33" s="643"/>
      <c r="HA33" s="643"/>
      <c r="HB33" s="643"/>
      <c r="HC33" s="643"/>
      <c r="HD33" s="643"/>
      <c r="HE33" s="643"/>
      <c r="HF33" s="643"/>
      <c r="HG33" s="643"/>
      <c r="HH33" s="643"/>
      <c r="HI33" s="643"/>
      <c r="HJ33" s="643"/>
      <c r="HK33" s="643"/>
      <c r="HL33" s="643"/>
      <c r="HM33" s="643"/>
      <c r="HN33" s="643"/>
      <c r="HO33" s="643"/>
      <c r="HP33" s="643"/>
      <c r="HQ33" s="643"/>
      <c r="HR33" s="643"/>
      <c r="HS33" s="643"/>
      <c r="HT33" s="643"/>
      <c r="HU33" s="643"/>
      <c r="HV33" s="643"/>
      <c r="HW33" s="643"/>
      <c r="HX33" s="643"/>
      <c r="HY33" s="643"/>
      <c r="HZ33" s="643"/>
      <c r="IA33" s="643"/>
      <c r="IB33" s="643"/>
      <c r="IC33" s="643"/>
      <c r="ID33" s="643"/>
      <c r="IE33" s="643"/>
      <c r="IF33" s="643"/>
      <c r="IG33" s="643"/>
      <c r="IH33" s="643"/>
      <c r="II33" s="643"/>
    </row>
    <row r="34" spans="1:243" ht="15" customHeight="1">
      <c r="A34" s="72"/>
      <c r="B34" s="72"/>
      <c r="C34" s="72"/>
      <c r="D34" s="271" t="str">
        <f>IF(MasterSheet!$A$1=1,MasterSheet!C273,MasterSheet!B273)</f>
        <v>Ostali doprinosi</v>
      </c>
      <c r="E34" s="318">
        <f>+'Cental Budget_int'!E33</f>
        <v>0</v>
      </c>
      <c r="F34" s="309">
        <f t="shared" si="0"/>
        <v>0</v>
      </c>
      <c r="G34" s="318">
        <f>+'Cental Budget_int'!G33</f>
        <v>0</v>
      </c>
      <c r="H34" s="309">
        <f t="shared" si="1"/>
        <v>0</v>
      </c>
      <c r="I34" s="318">
        <f>+'Cental Budget_int'!I33</f>
        <v>0</v>
      </c>
      <c r="J34" s="309">
        <f t="shared" si="2"/>
        <v>0</v>
      </c>
      <c r="K34" s="318">
        <f>+'Cental Budget_int'!K33</f>
        <v>0</v>
      </c>
      <c r="L34" s="309">
        <f t="shared" si="3"/>
        <v>0</v>
      </c>
      <c r="M34" s="318">
        <f>+'Cental Budget_int'!M33</f>
        <v>6215554.0999999996</v>
      </c>
      <c r="N34" s="309">
        <f t="shared" si="4"/>
        <v>0.20024336662371134</v>
      </c>
      <c r="O34" s="318">
        <f>+'Cental Budget_int'!O33</f>
        <v>8470089.0300000012</v>
      </c>
      <c r="P34" s="309">
        <f t="shared" si="5"/>
        <v>0.26190751484230057</v>
      </c>
      <c r="Q34" s="336">
        <f>+'Cental Budget_int'!Q33</f>
        <v>10022287.07</v>
      </c>
      <c r="R34" s="326">
        <f t="shared" si="6"/>
        <v>0.30151284807460887</v>
      </c>
      <c r="S34" s="336">
        <f>+'Cental Budget_int'!S33</f>
        <v>12223257.771474268</v>
      </c>
      <c r="T34" s="326">
        <f t="shared" si="7"/>
        <v>0.3499358079437237</v>
      </c>
      <c r="U34" s="336">
        <f>+'Cental Budget_int'!U33</f>
        <v>12477339.084040601</v>
      </c>
      <c r="V34" s="326">
        <f t="shared" si="8"/>
        <v>0.33841440423218333</v>
      </c>
      <c r="W34" s="336">
        <f>+'Cental Budget_int'!W33</f>
        <v>12576206.038242642</v>
      </c>
      <c r="X34" s="538">
        <f t="shared" si="9"/>
        <v>0.3214776594642802</v>
      </c>
      <c r="Y34" s="224"/>
      <c r="Z34" s="224"/>
      <c r="AA34" s="224"/>
      <c r="AB34" s="224"/>
      <c r="AC34" s="224"/>
      <c r="AD34" s="224"/>
      <c r="AE34" s="224"/>
      <c r="AF34" s="224"/>
      <c r="AG34" s="224"/>
      <c r="AH34" s="24"/>
      <c r="AI34" s="24"/>
      <c r="AJ34" s="24"/>
      <c r="AK34" s="24"/>
      <c r="AL34" s="24"/>
      <c r="AM34" s="24"/>
      <c r="AN34" s="24"/>
      <c r="AO34" s="24"/>
      <c r="AP34" s="24"/>
      <c r="AQ34" s="24"/>
      <c r="AR34" s="24"/>
      <c r="AS34" s="24"/>
      <c r="AT34" s="24"/>
      <c r="AU34" s="24"/>
      <c r="AV34" s="24"/>
      <c r="AW34" s="24"/>
      <c r="AX34" s="24"/>
      <c r="AY34" s="24"/>
      <c r="AZ34" s="50"/>
      <c r="BA34" s="253"/>
      <c r="BB34" s="253"/>
      <c r="BC34" s="643"/>
      <c r="BD34" s="643"/>
      <c r="BE34" s="643"/>
      <c r="BF34" s="643"/>
      <c r="BG34" s="643"/>
      <c r="BH34" s="643"/>
      <c r="BI34" s="643"/>
      <c r="BJ34" s="643"/>
      <c r="BK34" s="643"/>
      <c r="BL34" s="643"/>
      <c r="BM34" s="643"/>
      <c r="BN34" s="643"/>
      <c r="BO34" s="643"/>
      <c r="BP34" s="643"/>
      <c r="BQ34" s="643"/>
      <c r="BR34" s="643"/>
      <c r="BS34" s="643"/>
      <c r="BT34" s="643"/>
      <c r="BU34" s="643"/>
      <c r="BV34" s="643"/>
      <c r="BW34" s="643"/>
      <c r="BX34" s="643"/>
      <c r="BY34" s="643"/>
      <c r="BZ34" s="643"/>
      <c r="CA34" s="643"/>
      <c r="CB34" s="643"/>
      <c r="CC34" s="643"/>
      <c r="CD34" s="643"/>
      <c r="CE34" s="643"/>
      <c r="CF34" s="643"/>
      <c r="CG34" s="643"/>
      <c r="CH34" s="643"/>
      <c r="CI34" s="643"/>
      <c r="CJ34" s="643"/>
      <c r="CK34" s="643"/>
      <c r="CL34" s="643"/>
      <c r="CM34" s="643"/>
      <c r="CN34" s="643"/>
      <c r="CO34" s="643"/>
      <c r="CP34" s="643"/>
      <c r="CQ34" s="643"/>
      <c r="CR34" s="643"/>
      <c r="CS34" s="643"/>
      <c r="CT34" s="643"/>
      <c r="CU34" s="643"/>
      <c r="CV34" s="643"/>
      <c r="CW34" s="643"/>
      <c r="CX34" s="643"/>
      <c r="CY34" s="643"/>
      <c r="CZ34" s="643"/>
      <c r="DA34" s="643"/>
      <c r="DB34" s="643"/>
      <c r="DC34" s="643"/>
      <c r="DD34" s="643"/>
      <c r="DE34" s="643"/>
      <c r="DF34" s="643"/>
      <c r="DG34" s="643"/>
      <c r="DH34" s="643"/>
      <c r="DI34" s="643"/>
      <c r="DJ34" s="643"/>
      <c r="DK34" s="643"/>
      <c r="DL34" s="643"/>
      <c r="DM34" s="643"/>
      <c r="DN34" s="643"/>
      <c r="DO34" s="643"/>
      <c r="DP34" s="643"/>
      <c r="DQ34" s="643"/>
      <c r="DR34" s="643"/>
      <c r="DS34" s="643"/>
      <c r="DT34" s="643"/>
      <c r="DU34" s="643"/>
      <c r="DV34" s="643"/>
      <c r="DW34" s="643"/>
      <c r="DX34" s="643"/>
      <c r="DY34" s="643"/>
      <c r="DZ34" s="643"/>
      <c r="EA34" s="257"/>
      <c r="EB34" s="257"/>
      <c r="EC34" s="643"/>
      <c r="ED34" s="643"/>
      <c r="EE34" s="643"/>
      <c r="EF34" s="643"/>
      <c r="EG34" s="643"/>
      <c r="EH34" s="643"/>
      <c r="EI34" s="643"/>
      <c r="EJ34" s="643"/>
      <c r="EK34" s="643"/>
      <c r="EL34" s="643"/>
      <c r="EM34" s="643"/>
      <c r="EN34" s="643"/>
      <c r="EO34" s="643"/>
      <c r="EP34" s="643"/>
      <c r="EQ34" s="643"/>
      <c r="ER34" s="643"/>
      <c r="ES34" s="643"/>
      <c r="ET34" s="643"/>
      <c r="EU34" s="643"/>
      <c r="EV34" s="643"/>
      <c r="EW34" s="643"/>
      <c r="EX34" s="643"/>
      <c r="EY34" s="643"/>
      <c r="EZ34" s="643"/>
      <c r="FA34" s="643"/>
      <c r="FB34" s="643"/>
      <c r="FC34" s="643"/>
      <c r="FD34" s="643"/>
      <c r="FE34" s="643"/>
      <c r="FF34" s="643"/>
      <c r="FG34" s="643"/>
      <c r="FH34" s="643"/>
      <c r="FI34" s="643"/>
      <c r="FJ34" s="643"/>
      <c r="FK34" s="643"/>
      <c r="FL34" s="643"/>
      <c r="FM34" s="643"/>
      <c r="FN34" s="643"/>
      <c r="FO34" s="643"/>
      <c r="FP34" s="643"/>
      <c r="FQ34" s="643"/>
      <c r="FR34" s="643"/>
      <c r="FS34" s="643"/>
      <c r="FT34" s="643"/>
      <c r="FU34" s="643"/>
      <c r="FV34" s="643"/>
      <c r="FW34" s="643"/>
      <c r="FX34" s="643"/>
      <c r="FY34" s="643"/>
      <c r="FZ34" s="643"/>
      <c r="GA34" s="643"/>
      <c r="GB34" s="643"/>
      <c r="GC34" s="643"/>
      <c r="GD34" s="643"/>
      <c r="GE34" s="247"/>
      <c r="GF34" s="643"/>
      <c r="GG34" s="643"/>
      <c r="GH34" s="643"/>
      <c r="GI34" s="643"/>
      <c r="GJ34" s="643"/>
      <c r="GK34" s="643"/>
      <c r="GL34" s="643"/>
      <c r="GM34" s="643"/>
      <c r="GN34" s="643"/>
      <c r="GO34" s="643"/>
      <c r="GP34" s="643"/>
      <c r="GQ34" s="643"/>
      <c r="GR34" s="643"/>
      <c r="GS34" s="643"/>
      <c r="GT34" s="643"/>
      <c r="GU34" s="643"/>
      <c r="GV34" s="643"/>
      <c r="GW34" s="643"/>
      <c r="GX34" s="643"/>
      <c r="GY34" s="643"/>
      <c r="GZ34" s="643"/>
      <c r="HA34" s="643"/>
      <c r="HB34" s="643"/>
      <c r="HC34" s="643"/>
      <c r="HD34" s="643"/>
      <c r="HE34" s="643"/>
      <c r="HF34" s="643"/>
      <c r="HG34" s="643"/>
      <c r="HH34" s="643"/>
      <c r="HI34" s="643"/>
      <c r="HJ34" s="643"/>
      <c r="HK34" s="643"/>
      <c r="HL34" s="643"/>
      <c r="HM34" s="643"/>
      <c r="HN34" s="643"/>
      <c r="HO34" s="643"/>
      <c r="HP34" s="643"/>
      <c r="HQ34" s="643"/>
      <c r="HR34" s="643"/>
      <c r="HS34" s="643"/>
      <c r="HT34" s="643"/>
      <c r="HU34" s="643"/>
      <c r="HV34" s="643"/>
      <c r="HW34" s="643"/>
      <c r="HX34" s="643"/>
      <c r="HY34" s="643"/>
      <c r="HZ34" s="643"/>
      <c r="IA34" s="643"/>
      <c r="IB34" s="643"/>
      <c r="IC34" s="643"/>
      <c r="ID34" s="643"/>
      <c r="IE34" s="643"/>
      <c r="IF34" s="643"/>
      <c r="IG34" s="643"/>
      <c r="IH34" s="643"/>
      <c r="II34" s="643"/>
    </row>
    <row r="35" spans="1:243" ht="15" customHeight="1">
      <c r="A35" s="72"/>
      <c r="B35" s="72"/>
      <c r="C35" s="72"/>
      <c r="D35" s="272" t="str">
        <f>IF(MasterSheet!$A$1=1,MasterSheet!C274,MasterSheet!B274)</f>
        <v>Takse</v>
      </c>
      <c r="E35" s="320">
        <f>+'Cental Budget_int'!E34+'Local Government_int'!D35</f>
        <v>29294505.049999993</v>
      </c>
      <c r="F35" s="310">
        <f t="shared" si="0"/>
        <v>1.3632325864395733</v>
      </c>
      <c r="G35" s="320">
        <f>+'Cental Budget_int'!G34+'Local Government_int'!F35</f>
        <v>33768971.5</v>
      </c>
      <c r="H35" s="310">
        <f t="shared" si="1"/>
        <v>1.2598012124603619</v>
      </c>
      <c r="I35" s="320">
        <f>+'Cental Budget_int'!I34+'Local Government_int'!H35</f>
        <v>36088945.276364855</v>
      </c>
      <c r="J35" s="310">
        <f t="shared" si="2"/>
        <v>1.1695924707144432</v>
      </c>
      <c r="K35" s="320">
        <f>+'Cental Budget_int'!K34+'Local Government_int'!J35</f>
        <v>29028413.729999997</v>
      </c>
      <c r="L35" s="310">
        <f t="shared" si="3"/>
        <v>0.97378107111707468</v>
      </c>
      <c r="M35" s="320">
        <f>+'Cental Budget_int'!M34+'Local Government_int'!L35</f>
        <v>26284226.239999998</v>
      </c>
      <c r="N35" s="310">
        <f t="shared" si="4"/>
        <v>0.84678563917525773</v>
      </c>
      <c r="O35" s="320">
        <f>+'Cental Budget_int'!O34+'Local Government_int'!N35</f>
        <v>21981102.689999998</v>
      </c>
      <c r="P35" s="310">
        <f t="shared" si="5"/>
        <v>0.67968777643784783</v>
      </c>
      <c r="Q35" s="338">
        <f>+'Cental Budget_int'!Q34+'Local Government_int'!P35</f>
        <v>23495943.529999997</v>
      </c>
      <c r="R35" s="327">
        <f t="shared" si="6"/>
        <v>0.7068575069193741</v>
      </c>
      <c r="S35" s="338">
        <f>+'Cental Budget_int'!S34+'Local Government_int'!R35</f>
        <v>35622133.837911315</v>
      </c>
      <c r="T35" s="327">
        <f t="shared" si="7"/>
        <v>1.0198148822763045</v>
      </c>
      <c r="U35" s="338">
        <f>+'Cental Budget_int'!U34+'Local Government_int'!T35</f>
        <v>22329704.834608503</v>
      </c>
      <c r="V35" s="327">
        <f t="shared" si="8"/>
        <v>0.60563343733681863</v>
      </c>
      <c r="W35" s="338">
        <f>+'Cental Budget_int'!W34+'Local Government_int'!V35</f>
        <v>21995087.590314854</v>
      </c>
      <c r="X35" s="539">
        <f t="shared" si="9"/>
        <v>0.56224661529434705</v>
      </c>
      <c r="Y35" s="223"/>
      <c r="Z35" s="223"/>
      <c r="AA35" s="223"/>
      <c r="AB35" s="223"/>
      <c r="AC35" s="223"/>
      <c r="AD35" s="223"/>
      <c r="AE35" s="223"/>
      <c r="AF35" s="223"/>
      <c r="AG35" s="223"/>
      <c r="AH35" s="44"/>
      <c r="AI35" s="44"/>
      <c r="AJ35" s="44"/>
      <c r="AK35" s="44"/>
      <c r="AL35" s="44"/>
      <c r="AM35" s="44"/>
      <c r="AN35" s="44"/>
      <c r="AO35" s="44"/>
      <c r="AP35" s="44"/>
      <c r="AQ35" s="44"/>
      <c r="AR35" s="44"/>
      <c r="AS35" s="44"/>
      <c r="AT35" s="44"/>
      <c r="AU35" s="44"/>
      <c r="AV35" s="44"/>
      <c r="AW35" s="44"/>
      <c r="AX35" s="44"/>
      <c r="AY35" s="44"/>
      <c r="AZ35" s="50"/>
      <c r="BA35" s="251"/>
      <c r="BB35" s="251"/>
      <c r="BC35" s="643"/>
      <c r="BD35" s="643"/>
      <c r="BE35" s="643"/>
      <c r="BF35" s="643"/>
      <c r="BG35" s="643"/>
      <c r="BH35" s="643"/>
      <c r="BI35" s="643"/>
      <c r="BJ35" s="643"/>
      <c r="BK35" s="643"/>
      <c r="BL35" s="643"/>
      <c r="BM35" s="643"/>
      <c r="BN35" s="643"/>
      <c r="BO35" s="643"/>
      <c r="BP35" s="643"/>
      <c r="BQ35" s="643"/>
      <c r="BR35" s="643"/>
      <c r="BS35" s="643"/>
      <c r="BT35" s="643"/>
      <c r="BU35" s="643"/>
      <c r="BV35" s="643"/>
      <c r="BW35" s="643"/>
      <c r="BX35" s="643"/>
      <c r="BY35" s="643"/>
      <c r="BZ35" s="643"/>
      <c r="CA35" s="643"/>
      <c r="CB35" s="643"/>
      <c r="CC35" s="643"/>
      <c r="CD35" s="643"/>
      <c r="CE35" s="643"/>
      <c r="CF35" s="643"/>
      <c r="CG35" s="643"/>
      <c r="CH35" s="643"/>
      <c r="CI35" s="643"/>
      <c r="CJ35" s="643"/>
      <c r="CK35" s="643"/>
      <c r="CL35" s="643"/>
      <c r="CM35" s="643"/>
      <c r="CN35" s="643"/>
      <c r="CO35" s="643"/>
      <c r="CP35" s="643"/>
      <c r="CQ35" s="643"/>
      <c r="CR35" s="643"/>
      <c r="CS35" s="643"/>
      <c r="CT35" s="643"/>
      <c r="CU35" s="643"/>
      <c r="CV35" s="643"/>
      <c r="CW35" s="643"/>
      <c r="CX35" s="643"/>
      <c r="CY35" s="643"/>
      <c r="CZ35" s="643"/>
      <c r="DA35" s="643"/>
      <c r="DB35" s="643"/>
      <c r="DC35" s="643"/>
      <c r="DD35" s="643"/>
      <c r="DE35" s="643"/>
      <c r="DF35" s="643"/>
      <c r="DG35" s="643"/>
      <c r="DH35" s="643"/>
      <c r="DI35" s="643"/>
      <c r="DJ35" s="643"/>
      <c r="DK35" s="643"/>
      <c r="DL35" s="643"/>
      <c r="DM35" s="643"/>
      <c r="DN35" s="643"/>
      <c r="DO35" s="643"/>
      <c r="DP35" s="643"/>
      <c r="DQ35" s="643"/>
      <c r="DR35" s="643"/>
      <c r="DS35" s="643"/>
      <c r="DT35" s="643"/>
      <c r="DU35" s="643"/>
      <c r="DV35" s="643"/>
      <c r="DW35" s="643"/>
      <c r="DX35" s="643"/>
      <c r="DY35" s="643"/>
      <c r="DZ35" s="643"/>
      <c r="EA35" s="259"/>
      <c r="EB35" s="259"/>
      <c r="EC35" s="643"/>
      <c r="ED35" s="643"/>
      <c r="EE35" s="643"/>
      <c r="EF35" s="643"/>
      <c r="EG35" s="643"/>
      <c r="EH35" s="643"/>
      <c r="EI35" s="643"/>
      <c r="EJ35" s="643"/>
      <c r="EK35" s="643"/>
      <c r="EL35" s="643"/>
      <c r="EM35" s="643"/>
      <c r="EN35" s="643"/>
      <c r="EO35" s="643"/>
      <c r="EP35" s="643"/>
      <c r="EQ35" s="643"/>
      <c r="ER35" s="643"/>
      <c r="ES35" s="643"/>
      <c r="ET35" s="643"/>
      <c r="EU35" s="643"/>
      <c r="EV35" s="643"/>
      <c r="EW35" s="643"/>
      <c r="EX35" s="643"/>
      <c r="EY35" s="643"/>
      <c r="EZ35" s="643"/>
      <c r="FA35" s="643"/>
      <c r="FB35" s="643"/>
      <c r="FC35" s="643"/>
      <c r="FD35" s="643"/>
      <c r="FE35" s="643"/>
      <c r="FF35" s="643"/>
      <c r="FG35" s="643"/>
      <c r="FH35" s="643"/>
      <c r="FI35" s="643"/>
      <c r="FJ35" s="643"/>
      <c r="FK35" s="643"/>
      <c r="FL35" s="643"/>
      <c r="FM35" s="643"/>
      <c r="FN35" s="643"/>
      <c r="FO35" s="643"/>
      <c r="FP35" s="643"/>
      <c r="FQ35" s="643"/>
      <c r="FR35" s="643"/>
      <c r="FS35" s="643"/>
      <c r="FT35" s="643"/>
      <c r="FU35" s="643"/>
      <c r="FV35" s="643"/>
      <c r="FW35" s="643"/>
      <c r="FX35" s="643"/>
      <c r="FY35" s="643"/>
      <c r="FZ35" s="643"/>
      <c r="GA35" s="643"/>
      <c r="GB35" s="643"/>
      <c r="GC35" s="643"/>
      <c r="GD35" s="643"/>
      <c r="GE35" s="247"/>
      <c r="GF35" s="643"/>
      <c r="GG35" s="643"/>
      <c r="GH35" s="643"/>
      <c r="GI35" s="643"/>
      <c r="GJ35" s="643"/>
      <c r="GK35" s="643"/>
      <c r="GL35" s="643"/>
      <c r="GM35" s="643"/>
      <c r="GN35" s="643"/>
      <c r="GO35" s="643"/>
      <c r="GP35" s="643"/>
      <c r="GQ35" s="643"/>
      <c r="GR35" s="643"/>
      <c r="GS35" s="643"/>
      <c r="GT35" s="643"/>
      <c r="GU35" s="643"/>
      <c r="GV35" s="643"/>
      <c r="GW35" s="643"/>
      <c r="GX35" s="643"/>
      <c r="GY35" s="643"/>
      <c r="GZ35" s="643"/>
      <c r="HA35" s="643"/>
      <c r="HB35" s="643"/>
      <c r="HC35" s="643"/>
      <c r="HD35" s="643"/>
      <c r="HE35" s="643"/>
      <c r="HF35" s="643"/>
      <c r="HG35" s="643"/>
      <c r="HH35" s="643"/>
      <c r="HI35" s="643"/>
      <c r="HJ35" s="643"/>
      <c r="HK35" s="643"/>
      <c r="HL35" s="643"/>
      <c r="HM35" s="643"/>
      <c r="HN35" s="643"/>
      <c r="HO35" s="643"/>
      <c r="HP35" s="643"/>
      <c r="HQ35" s="643"/>
      <c r="HR35" s="643"/>
      <c r="HS35" s="643"/>
      <c r="HT35" s="643"/>
      <c r="HU35" s="643"/>
      <c r="HV35" s="643"/>
      <c r="HW35" s="643"/>
      <c r="HX35" s="643"/>
      <c r="HY35" s="643"/>
      <c r="HZ35" s="643"/>
      <c r="IA35" s="643"/>
      <c r="IB35" s="643"/>
      <c r="IC35" s="643"/>
      <c r="ID35" s="643"/>
      <c r="IE35" s="643"/>
      <c r="IF35" s="643"/>
      <c r="IG35" s="643"/>
      <c r="IH35" s="643"/>
      <c r="II35" s="643"/>
    </row>
    <row r="36" spans="1:243" ht="15" customHeight="1">
      <c r="A36" s="72"/>
      <c r="B36" s="72"/>
      <c r="C36" s="72"/>
      <c r="D36" s="272" t="str">
        <f>IF(MasterSheet!$A$1=1,MasterSheet!C275,MasterSheet!B275)</f>
        <v>Naknade</v>
      </c>
      <c r="E36" s="320">
        <f>+'Cental Budget_int'!E39+'Local Government_int'!D41</f>
        <v>57987858.799999997</v>
      </c>
      <c r="F36" s="310">
        <f t="shared" si="0"/>
        <v>2.6984903345897897</v>
      </c>
      <c r="G36" s="320">
        <f>+'Cental Budget_int'!G39+'Local Government_int'!F41</f>
        <v>122742901.39999999</v>
      </c>
      <c r="H36" s="310">
        <f t="shared" si="1"/>
        <v>4.579104696884909</v>
      </c>
      <c r="I36" s="320">
        <f>+'Cental Budget_int'!I39+'Local Government_int'!H41</f>
        <v>165758732.32866684</v>
      </c>
      <c r="J36" s="310">
        <f t="shared" si="2"/>
        <v>5.3720097332339529</v>
      </c>
      <c r="K36" s="320">
        <f>+'Cental Budget_int'!K39+'Local Government_int'!J41</f>
        <v>105581036.48</v>
      </c>
      <c r="L36" s="310">
        <f t="shared" si="3"/>
        <v>3.541799278094599</v>
      </c>
      <c r="M36" s="320">
        <f>+'Cental Budget_int'!M39+'Local Government_int'!L41</f>
        <v>101998633.47</v>
      </c>
      <c r="N36" s="310">
        <f t="shared" si="4"/>
        <v>3.2860384494201034</v>
      </c>
      <c r="O36" s="320">
        <f>+'Cental Budget_int'!O39+'Local Government_int'!N41</f>
        <v>72573801.449999988</v>
      </c>
      <c r="P36" s="310">
        <f t="shared" si="5"/>
        <v>2.2440878617810758</v>
      </c>
      <c r="Q36" s="338">
        <f>+'Cental Budget_int'!Q39+'Local Government_int'!P41</f>
        <v>73746965.810000002</v>
      </c>
      <c r="R36" s="327">
        <f t="shared" si="6"/>
        <v>2.2186211134175693</v>
      </c>
      <c r="S36" s="338">
        <f>+'Cental Budget_int'!S39+'Local Government_int'!R41</f>
        <v>54156638.432866134</v>
      </c>
      <c r="T36" s="327">
        <f t="shared" si="7"/>
        <v>1.5504333934401986</v>
      </c>
      <c r="U36" s="338">
        <f>+'Cental Budget_int'!U39+'Local Government_int'!T41</f>
        <v>56842742.267126903</v>
      </c>
      <c r="V36" s="327">
        <f t="shared" si="8"/>
        <v>1.5417071404157012</v>
      </c>
      <c r="W36" s="338">
        <f>+'Cental Budget_int'!W39+'Local Government_int'!V41</f>
        <v>58203425.888775639</v>
      </c>
      <c r="X36" s="539">
        <f t="shared" si="9"/>
        <v>1.4878176351936512</v>
      </c>
      <c r="Y36" s="223"/>
      <c r="Z36" s="223"/>
      <c r="AA36" s="223"/>
      <c r="AB36" s="223"/>
      <c r="AC36" s="223"/>
      <c r="AD36" s="223"/>
      <c r="AE36" s="223"/>
      <c r="AF36" s="223"/>
      <c r="AG36" s="223"/>
      <c r="AH36" s="44"/>
      <c r="AI36" s="44"/>
      <c r="AJ36" s="44"/>
      <c r="AK36" s="44"/>
      <c r="AL36" s="44"/>
      <c r="AM36" s="44"/>
      <c r="AN36" s="44"/>
      <c r="AO36" s="44"/>
      <c r="AP36" s="44"/>
      <c r="AQ36" s="44"/>
      <c r="AR36" s="44"/>
      <c r="AS36" s="44"/>
      <c r="AT36" s="44"/>
      <c r="AU36" s="44"/>
      <c r="AV36" s="44"/>
      <c r="AW36" s="44"/>
      <c r="AX36" s="44"/>
      <c r="AY36" s="44"/>
      <c r="AZ36" s="50"/>
      <c r="BA36" s="643"/>
      <c r="BB36" s="643"/>
      <c r="BC36" s="643"/>
      <c r="BD36" s="643"/>
      <c r="BE36" s="643"/>
      <c r="BF36" s="643"/>
      <c r="BG36" s="643"/>
      <c r="BH36" s="643"/>
      <c r="BI36" s="643"/>
      <c r="BJ36" s="643"/>
      <c r="BK36" s="643"/>
      <c r="BL36" s="643"/>
      <c r="BM36" s="643"/>
      <c r="BN36" s="643"/>
      <c r="BO36" s="643"/>
      <c r="BP36" s="643"/>
      <c r="BQ36" s="643"/>
      <c r="BR36" s="643"/>
      <c r="BS36" s="643"/>
      <c r="BT36" s="643"/>
      <c r="BU36" s="643"/>
      <c r="BV36" s="643"/>
      <c r="BW36" s="643"/>
      <c r="BX36" s="643"/>
      <c r="BY36" s="643"/>
      <c r="BZ36" s="643"/>
      <c r="CA36" s="643"/>
      <c r="CB36" s="643"/>
      <c r="CC36" s="643"/>
      <c r="CD36" s="643"/>
      <c r="CE36" s="643"/>
      <c r="CF36" s="643"/>
      <c r="CG36" s="643"/>
      <c r="CH36" s="643"/>
      <c r="CI36" s="643"/>
      <c r="CJ36" s="643"/>
      <c r="CK36" s="643"/>
      <c r="CL36" s="643"/>
      <c r="CM36" s="643"/>
      <c r="CN36" s="643"/>
      <c r="CO36" s="643"/>
      <c r="CP36" s="643"/>
      <c r="CQ36" s="643"/>
      <c r="CR36" s="643"/>
      <c r="CS36" s="643"/>
      <c r="CT36" s="643"/>
      <c r="CU36" s="643"/>
      <c r="CV36" s="643"/>
      <c r="CW36" s="643"/>
      <c r="CX36" s="643"/>
      <c r="CY36" s="643"/>
      <c r="CZ36" s="643"/>
      <c r="DA36" s="643"/>
      <c r="DB36" s="643"/>
      <c r="DC36" s="643"/>
      <c r="DD36" s="643"/>
      <c r="DE36" s="643"/>
      <c r="DF36" s="643"/>
      <c r="DG36" s="643"/>
      <c r="DH36" s="643"/>
      <c r="DI36" s="643"/>
      <c r="DJ36" s="643"/>
      <c r="DK36" s="643"/>
      <c r="DL36" s="643"/>
      <c r="DM36" s="643"/>
      <c r="DN36" s="643"/>
      <c r="DO36" s="643"/>
      <c r="DP36" s="643"/>
      <c r="DQ36" s="643"/>
      <c r="DR36" s="643"/>
      <c r="DS36" s="643"/>
      <c r="DT36" s="643"/>
      <c r="DU36" s="643"/>
      <c r="DV36" s="643"/>
      <c r="DW36" s="643"/>
      <c r="DX36" s="643"/>
      <c r="DY36" s="643"/>
      <c r="DZ36" s="643"/>
      <c r="EA36" s="643"/>
      <c r="EB36" s="643"/>
      <c r="EC36" s="643"/>
      <c r="ED36" s="643"/>
      <c r="EE36" s="643"/>
      <c r="EF36" s="643"/>
      <c r="EG36" s="643"/>
      <c r="EH36" s="643"/>
      <c r="EI36" s="643"/>
      <c r="EJ36" s="643"/>
      <c r="EK36" s="643"/>
      <c r="EL36" s="643"/>
      <c r="EM36" s="643"/>
      <c r="EN36" s="643"/>
      <c r="EO36" s="643"/>
      <c r="EP36" s="643"/>
      <c r="EQ36" s="643"/>
      <c r="ER36" s="643"/>
      <c r="ES36" s="643"/>
      <c r="ET36" s="643"/>
      <c r="EU36" s="643"/>
      <c r="EV36" s="643"/>
      <c r="EW36" s="643"/>
      <c r="EX36" s="643"/>
      <c r="EY36" s="643"/>
      <c r="EZ36" s="643"/>
      <c r="FA36" s="643"/>
      <c r="FB36" s="643"/>
      <c r="FC36" s="643"/>
      <c r="FD36" s="643"/>
      <c r="FE36" s="643"/>
      <c r="FF36" s="643"/>
      <c r="FG36" s="643"/>
      <c r="FH36" s="643"/>
      <c r="FI36" s="643"/>
      <c r="FJ36" s="643"/>
      <c r="FK36" s="643"/>
      <c r="FL36" s="643"/>
      <c r="FM36" s="643"/>
      <c r="FN36" s="643"/>
      <c r="FO36" s="643"/>
      <c r="FP36" s="643"/>
      <c r="FQ36" s="643"/>
      <c r="FR36" s="643"/>
      <c r="FS36" s="643"/>
      <c r="FT36" s="643"/>
      <c r="FU36" s="643"/>
      <c r="FV36" s="643"/>
      <c r="FW36" s="643"/>
      <c r="FX36" s="643"/>
      <c r="FY36" s="643"/>
      <c r="FZ36" s="643"/>
      <c r="GA36" s="643"/>
      <c r="GB36" s="643"/>
      <c r="GC36" s="643"/>
      <c r="GD36" s="643"/>
      <c r="GE36" s="247"/>
      <c r="GF36" s="643"/>
      <c r="GG36" s="643"/>
      <c r="GH36" s="643"/>
      <c r="GI36" s="643"/>
      <c r="GJ36" s="643"/>
      <c r="GK36" s="643"/>
      <c r="GL36" s="643"/>
      <c r="GM36" s="643"/>
      <c r="GN36" s="643"/>
      <c r="GO36" s="643"/>
      <c r="GP36" s="643"/>
      <c r="GQ36" s="643"/>
      <c r="GR36" s="643"/>
      <c r="GS36" s="643"/>
      <c r="GT36" s="643"/>
      <c r="GU36" s="643"/>
      <c r="GV36" s="643"/>
      <c r="GW36" s="643"/>
      <c r="GX36" s="643"/>
      <c r="GY36" s="643"/>
      <c r="GZ36" s="643"/>
      <c r="HA36" s="643"/>
      <c r="HB36" s="643"/>
      <c r="HC36" s="643"/>
      <c r="HD36" s="643"/>
      <c r="HE36" s="643"/>
      <c r="HF36" s="643"/>
      <c r="HG36" s="643"/>
      <c r="HH36" s="643"/>
      <c r="HI36" s="643"/>
      <c r="HJ36" s="643"/>
      <c r="HK36" s="643"/>
      <c r="HL36" s="643"/>
      <c r="HM36" s="643"/>
      <c r="HN36" s="643"/>
      <c r="HO36" s="643"/>
      <c r="HP36" s="643"/>
      <c r="HQ36" s="643"/>
      <c r="HR36" s="643"/>
      <c r="HS36" s="643"/>
      <c r="HT36" s="643"/>
      <c r="HU36" s="643"/>
      <c r="HV36" s="643"/>
      <c r="HW36" s="643"/>
      <c r="HX36" s="643"/>
      <c r="HY36" s="643"/>
      <c r="HZ36" s="643"/>
      <c r="IA36" s="643"/>
      <c r="IB36" s="643"/>
      <c r="IC36" s="643"/>
      <c r="ID36" s="643"/>
      <c r="IE36" s="643"/>
      <c r="IF36" s="643"/>
      <c r="IG36" s="643"/>
      <c r="IH36" s="643"/>
      <c r="II36" s="643"/>
    </row>
    <row r="37" spans="1:243" ht="15" customHeight="1">
      <c r="A37" s="72"/>
      <c r="B37" s="72"/>
      <c r="C37" s="72"/>
      <c r="D37" s="272" t="str">
        <f>IF(MasterSheet!$A$1=1,MasterSheet!C276,MasterSheet!B276)</f>
        <v>Ostali prihodi</v>
      </c>
      <c r="E37" s="320">
        <f>+'Cental Budget_int'!E46+'Local Government_int'!D51</f>
        <v>68172708.409999996</v>
      </c>
      <c r="F37" s="310">
        <f t="shared" si="0"/>
        <v>3.1724467592721859</v>
      </c>
      <c r="G37" s="320">
        <f>+'Cental Budget_int'!G46+'Local Government_int'!F51</f>
        <v>70976416.00999999</v>
      </c>
      <c r="H37" s="310">
        <f t="shared" si="1"/>
        <v>2.6478797243051666</v>
      </c>
      <c r="I37" s="320">
        <f>+'Cental Budget_int'!I46+'Local Government_int'!H51</f>
        <v>67281484.739999995</v>
      </c>
      <c r="J37" s="310">
        <f t="shared" si="2"/>
        <v>2.1804992461757844</v>
      </c>
      <c r="K37" s="320">
        <f>+'Cental Budget_int'!K46+'Local Government_int'!J51</f>
        <v>60342355.939999998</v>
      </c>
      <c r="L37" s="310">
        <f t="shared" si="3"/>
        <v>2.0242320006709158</v>
      </c>
      <c r="M37" s="320">
        <f>+'Cental Budget_int'!M46+'Local Government_int'!L51</f>
        <v>44088288.899999999</v>
      </c>
      <c r="N37" s="310">
        <f t="shared" si="4"/>
        <v>1.4203701320876287</v>
      </c>
      <c r="O37" s="320">
        <f>+'Cental Budget_int'!O46+'Local Government_int'!N51</f>
        <v>37411485.980000004</v>
      </c>
      <c r="P37" s="310">
        <f t="shared" si="5"/>
        <v>1.1568177482993198</v>
      </c>
      <c r="Q37" s="338">
        <f>+'Cental Budget_int'!Q46+'Local Government_int'!P51</f>
        <v>48847743.469999999</v>
      </c>
      <c r="R37" s="327">
        <f t="shared" si="6"/>
        <v>1.4695470358002405</v>
      </c>
      <c r="S37" s="338">
        <f>+'Cental Budget_int'!S46+'Local Government_int'!R51</f>
        <v>42065532.058023013</v>
      </c>
      <c r="T37" s="327">
        <f t="shared" si="7"/>
        <v>1.2042809063275985</v>
      </c>
      <c r="U37" s="338">
        <f>+'Cental Budget_int'!U46+'Local Government_int'!T51</f>
        <v>42084717.527962416</v>
      </c>
      <c r="V37" s="327">
        <f t="shared" si="8"/>
        <v>1.1414352462154169</v>
      </c>
      <c r="W37" s="338">
        <f>+'Cental Budget_int'!W46+'Local Government_int'!V51</f>
        <v>41563149.75794287</v>
      </c>
      <c r="X37" s="539">
        <f t="shared" si="9"/>
        <v>1.0624527034238975</v>
      </c>
      <c r="Y37" s="223"/>
      <c r="Z37" s="223"/>
      <c r="AA37" s="223"/>
      <c r="AB37" s="223"/>
      <c r="AC37" s="223"/>
      <c r="AD37" s="223"/>
      <c r="AE37" s="223"/>
      <c r="AF37" s="223"/>
      <c r="AG37" s="223"/>
      <c r="AH37" s="44"/>
      <c r="AI37" s="44"/>
      <c r="AJ37" s="44"/>
      <c r="AK37" s="44"/>
      <c r="AL37" s="44"/>
      <c r="AM37" s="44"/>
      <c r="AN37" s="44"/>
      <c r="AO37" s="44"/>
      <c r="AP37" s="44"/>
      <c r="AQ37" s="44"/>
      <c r="AR37" s="44"/>
      <c r="AS37" s="44"/>
      <c r="AT37" s="44"/>
      <c r="AU37" s="44"/>
      <c r="AV37" s="44"/>
      <c r="AW37" s="44"/>
      <c r="AX37" s="44"/>
      <c r="AY37" s="44"/>
      <c r="AZ37" s="50"/>
      <c r="BA37" s="643"/>
      <c r="BB37" s="643"/>
      <c r="BC37" s="643"/>
      <c r="BD37" s="643"/>
      <c r="BE37" s="643"/>
      <c r="BF37" s="643"/>
      <c r="BG37" s="643"/>
      <c r="BH37" s="643"/>
      <c r="BI37" s="643"/>
      <c r="BJ37" s="643"/>
      <c r="BK37" s="643"/>
      <c r="BL37" s="643"/>
      <c r="BM37" s="643"/>
      <c r="BN37" s="643"/>
      <c r="BO37" s="643"/>
      <c r="BP37" s="643"/>
      <c r="BQ37" s="643"/>
      <c r="BR37" s="643"/>
      <c r="BS37" s="643"/>
      <c r="BT37" s="643"/>
      <c r="BU37" s="643"/>
      <c r="BV37" s="643"/>
      <c r="BW37" s="643"/>
      <c r="BX37" s="643"/>
      <c r="BY37" s="643"/>
      <c r="BZ37" s="643"/>
      <c r="CA37" s="643"/>
      <c r="CB37" s="643"/>
      <c r="CC37" s="643"/>
      <c r="CD37" s="643"/>
      <c r="CE37" s="643"/>
      <c r="CF37" s="643"/>
      <c r="CG37" s="643"/>
      <c r="CH37" s="643"/>
      <c r="CI37" s="643"/>
      <c r="CJ37" s="643"/>
      <c r="CK37" s="643"/>
      <c r="CL37" s="643"/>
      <c r="CM37" s="643"/>
      <c r="CN37" s="643"/>
      <c r="CO37" s="643"/>
      <c r="CP37" s="643"/>
      <c r="CQ37" s="643"/>
      <c r="CR37" s="643"/>
      <c r="CS37" s="643"/>
      <c r="CT37" s="643"/>
      <c r="CU37" s="643"/>
      <c r="CV37" s="643"/>
      <c r="CW37" s="643"/>
      <c r="CX37" s="643"/>
      <c r="CY37" s="643"/>
      <c r="CZ37" s="643"/>
      <c r="DA37" s="643"/>
      <c r="DB37" s="643"/>
      <c r="DC37" s="643"/>
      <c r="DD37" s="643"/>
      <c r="DE37" s="643"/>
      <c r="DF37" s="643"/>
      <c r="DG37" s="643"/>
      <c r="DH37" s="643"/>
      <c r="DI37" s="643"/>
      <c r="DJ37" s="643"/>
      <c r="DK37" s="643"/>
      <c r="DL37" s="643"/>
      <c r="DM37" s="643"/>
      <c r="DN37" s="643"/>
      <c r="DO37" s="643"/>
      <c r="DP37" s="643"/>
      <c r="DQ37" s="643"/>
      <c r="DR37" s="643"/>
      <c r="DS37" s="643"/>
      <c r="DT37" s="643"/>
      <c r="DU37" s="643"/>
      <c r="DV37" s="643"/>
      <c r="DW37" s="643"/>
      <c r="DX37" s="643"/>
      <c r="DY37" s="643"/>
      <c r="DZ37" s="643"/>
      <c r="EA37" s="643"/>
      <c r="EB37" s="643"/>
      <c r="EC37" s="643"/>
      <c r="ED37" s="643"/>
      <c r="EE37" s="643"/>
      <c r="EF37" s="643"/>
      <c r="EG37" s="643"/>
      <c r="EH37" s="643"/>
      <c r="EI37" s="643"/>
      <c r="EJ37" s="643"/>
      <c r="EK37" s="643"/>
      <c r="EL37" s="643"/>
      <c r="EM37" s="643"/>
      <c r="EN37" s="643"/>
      <c r="EO37" s="643"/>
      <c r="EP37" s="643"/>
      <c r="EQ37" s="643"/>
      <c r="ER37" s="643"/>
      <c r="ES37" s="643"/>
      <c r="ET37" s="643"/>
      <c r="EU37" s="643"/>
      <c r="EV37" s="643"/>
      <c r="EW37" s="643"/>
      <c r="EX37" s="643"/>
      <c r="EY37" s="643"/>
      <c r="EZ37" s="643"/>
      <c r="FA37" s="643"/>
      <c r="FB37" s="643"/>
      <c r="FC37" s="643"/>
      <c r="FD37" s="643"/>
      <c r="FE37" s="643"/>
      <c r="FF37" s="643"/>
      <c r="FG37" s="643"/>
      <c r="FH37" s="643"/>
      <c r="FI37" s="643"/>
      <c r="FJ37" s="643"/>
      <c r="FK37" s="643"/>
      <c r="FL37" s="643"/>
      <c r="FM37" s="643"/>
      <c r="FN37" s="643"/>
      <c r="FO37" s="643"/>
      <c r="FP37" s="643"/>
      <c r="FQ37" s="643"/>
      <c r="FR37" s="643"/>
      <c r="FS37" s="643"/>
      <c r="FT37" s="643"/>
      <c r="FU37" s="643"/>
      <c r="FV37" s="643"/>
      <c r="FW37" s="643"/>
      <c r="FX37" s="643"/>
      <c r="FY37" s="643"/>
      <c r="FZ37" s="643"/>
      <c r="GA37" s="643"/>
      <c r="GB37" s="643"/>
      <c r="GC37" s="643"/>
      <c r="GD37" s="643"/>
      <c r="GE37" s="247"/>
      <c r="GF37" s="643"/>
      <c r="GG37" s="643"/>
      <c r="GH37" s="643"/>
      <c r="GI37" s="643"/>
      <c r="GJ37" s="643"/>
      <c r="GK37" s="643"/>
      <c r="GL37" s="643"/>
      <c r="GM37" s="643"/>
      <c r="GN37" s="643"/>
      <c r="GO37" s="643"/>
      <c r="GP37" s="643"/>
      <c r="GQ37" s="643"/>
      <c r="GR37" s="643"/>
      <c r="GS37" s="643"/>
      <c r="GT37" s="643"/>
      <c r="GU37" s="643"/>
      <c r="GV37" s="643"/>
      <c r="GW37" s="643"/>
      <c r="GX37" s="643"/>
      <c r="GY37" s="643"/>
      <c r="GZ37" s="643"/>
      <c r="HA37" s="643"/>
      <c r="HB37" s="643"/>
      <c r="HC37" s="643"/>
      <c r="HD37" s="643"/>
      <c r="HE37" s="643"/>
      <c r="HF37" s="643"/>
      <c r="HG37" s="643"/>
      <c r="HH37" s="643"/>
      <c r="HI37" s="643"/>
      <c r="HJ37" s="643"/>
      <c r="HK37" s="643"/>
      <c r="HL37" s="643"/>
      <c r="HM37" s="643"/>
      <c r="HN37" s="643"/>
      <c r="HO37" s="643"/>
      <c r="HP37" s="643"/>
      <c r="HQ37" s="643"/>
      <c r="HR37" s="643"/>
      <c r="HS37" s="643"/>
      <c r="HT37" s="643"/>
      <c r="HU37" s="643"/>
      <c r="HV37" s="643"/>
      <c r="HW37" s="643"/>
      <c r="HX37" s="643"/>
      <c r="HY37" s="643"/>
      <c r="HZ37" s="643"/>
      <c r="IA37" s="643"/>
      <c r="IB37" s="643"/>
      <c r="IC37" s="643"/>
      <c r="ID37" s="643"/>
      <c r="IE37" s="643"/>
      <c r="IF37" s="643"/>
      <c r="IG37" s="643"/>
      <c r="IH37" s="643"/>
      <c r="II37" s="643"/>
    </row>
    <row r="38" spans="1:243" ht="15" customHeight="1" thickBot="1">
      <c r="A38" s="72"/>
      <c r="B38" s="72"/>
      <c r="C38" s="72"/>
      <c r="D38" s="272" t="str">
        <f>IF(MasterSheet!$A$1=1,MasterSheet!C277,MasterSheet!B277)</f>
        <v>Primici od otplate kredita i sredstva prenijeta iz prethodne godine</v>
      </c>
      <c r="E38" s="320">
        <f>+'Cental Budget_int'!E51</f>
        <v>12337841.16</v>
      </c>
      <c r="F38" s="310">
        <f t="shared" si="0"/>
        <v>0.57414682674856898</v>
      </c>
      <c r="G38" s="320">
        <f>+'Cental Budget_int'!G51</f>
        <v>10241165.600000001</v>
      </c>
      <c r="H38" s="310">
        <f t="shared" si="1"/>
        <v>0.38206176459615748</v>
      </c>
      <c r="I38" s="320">
        <f>+'Cental Budget_int'!I51</f>
        <v>8998827.7799999993</v>
      </c>
      <c r="J38" s="310">
        <f t="shared" si="2"/>
        <v>0.29163947951775987</v>
      </c>
      <c r="K38" s="320">
        <f>+'Cental Budget_int'!K51</f>
        <v>54812548.920000002</v>
      </c>
      <c r="L38" s="310">
        <f t="shared" si="3"/>
        <v>1.83873025561892</v>
      </c>
      <c r="M38" s="320">
        <f>+'Cental Budget_int'!M51</f>
        <v>4969313.91</v>
      </c>
      <c r="N38" s="310">
        <f t="shared" si="4"/>
        <v>0.16009387596649485</v>
      </c>
      <c r="O38" s="320">
        <f>+'Cental Budget_int'!O51</f>
        <v>5006443.9800000004</v>
      </c>
      <c r="P38" s="310">
        <f t="shared" si="5"/>
        <v>0.15480655473098331</v>
      </c>
      <c r="Q38" s="338">
        <f>+'Cental Budget_int'!Q51</f>
        <v>4493782.16</v>
      </c>
      <c r="R38" s="327">
        <f t="shared" si="6"/>
        <v>0.13519200240673887</v>
      </c>
      <c r="S38" s="338">
        <f>+'Cental Budget_int'!S51</f>
        <v>4809060.008142584</v>
      </c>
      <c r="T38" s="327">
        <f t="shared" si="7"/>
        <v>0.13767706865567089</v>
      </c>
      <c r="U38" s="338">
        <f>+'Cental Budget_int'!U51</f>
        <v>5038904.6283624303</v>
      </c>
      <c r="V38" s="327">
        <f t="shared" si="8"/>
        <v>0.13666679219860131</v>
      </c>
      <c r="W38" s="338">
        <f>+'Cental Budget_int'!W51</f>
        <v>5111766.290355118</v>
      </c>
      <c r="X38" s="539">
        <f t="shared" si="9"/>
        <v>0.13066887245284042</v>
      </c>
      <c r="Y38" s="223"/>
      <c r="Z38" s="223"/>
      <c r="AA38" s="223"/>
      <c r="AB38" s="223"/>
      <c r="AC38" s="223"/>
      <c r="AD38" s="223"/>
      <c r="AE38" s="223"/>
      <c r="AF38" s="223"/>
      <c r="AG38" s="223"/>
      <c r="AH38" s="44"/>
      <c r="AI38" s="44"/>
      <c r="AJ38" s="44"/>
      <c r="AK38" s="44"/>
      <c r="AL38" s="44"/>
      <c r="AM38" s="44"/>
      <c r="AN38" s="44"/>
      <c r="AO38" s="44"/>
      <c r="AP38" s="44"/>
      <c r="AQ38" s="44"/>
      <c r="AR38" s="44"/>
      <c r="AS38" s="44"/>
      <c r="AT38" s="44"/>
      <c r="AU38" s="44"/>
      <c r="AV38" s="44"/>
      <c r="AW38" s="44"/>
      <c r="AX38" s="44"/>
      <c r="AY38" s="44"/>
      <c r="AZ38" s="50"/>
      <c r="BA38" s="643"/>
      <c r="BB38" s="643"/>
      <c r="BC38" s="643"/>
      <c r="BD38" s="643"/>
      <c r="BE38" s="643"/>
      <c r="BF38" s="643"/>
      <c r="BG38" s="643"/>
      <c r="BH38" s="643"/>
      <c r="BI38" s="643"/>
      <c r="BJ38" s="643"/>
      <c r="BK38" s="643"/>
      <c r="BL38" s="643"/>
      <c r="BM38" s="643"/>
      <c r="BN38" s="643"/>
      <c r="BO38" s="643"/>
      <c r="BP38" s="643"/>
      <c r="BQ38" s="643"/>
      <c r="BR38" s="643"/>
      <c r="BS38" s="643"/>
      <c r="BT38" s="643"/>
      <c r="BU38" s="643"/>
      <c r="BV38" s="643"/>
      <c r="BW38" s="643"/>
      <c r="BX38" s="643"/>
      <c r="BY38" s="643"/>
      <c r="BZ38" s="643"/>
      <c r="CA38" s="643"/>
      <c r="CB38" s="643"/>
      <c r="CC38" s="643"/>
      <c r="CD38" s="643"/>
      <c r="CE38" s="643"/>
      <c r="CF38" s="643"/>
      <c r="CG38" s="643"/>
      <c r="CH38" s="643"/>
      <c r="CI38" s="643"/>
      <c r="CJ38" s="643"/>
      <c r="CK38" s="643"/>
      <c r="CL38" s="643"/>
      <c r="CM38" s="643"/>
      <c r="CN38" s="643"/>
      <c r="CO38" s="643"/>
      <c r="CP38" s="643"/>
      <c r="CQ38" s="643"/>
      <c r="CR38" s="643"/>
      <c r="CS38" s="643"/>
      <c r="CT38" s="643"/>
      <c r="CU38" s="643"/>
      <c r="CV38" s="643"/>
      <c r="CW38" s="643"/>
      <c r="CX38" s="643"/>
      <c r="CY38" s="643"/>
      <c r="CZ38" s="643"/>
      <c r="DA38" s="643"/>
      <c r="DB38" s="643"/>
      <c r="DC38" s="643"/>
      <c r="DD38" s="643"/>
      <c r="DE38" s="643"/>
      <c r="DF38" s="643"/>
      <c r="DG38" s="643"/>
      <c r="DH38" s="643"/>
      <c r="DI38" s="643"/>
      <c r="DJ38" s="643"/>
      <c r="DK38" s="643"/>
      <c r="DL38" s="643"/>
      <c r="DM38" s="643"/>
      <c r="DN38" s="643"/>
      <c r="DO38" s="643"/>
      <c r="DP38" s="643"/>
      <c r="DQ38" s="643"/>
      <c r="DR38" s="643"/>
      <c r="DS38" s="643"/>
      <c r="DT38" s="643"/>
      <c r="DU38" s="643"/>
      <c r="DV38" s="643"/>
      <c r="DW38" s="643"/>
      <c r="DX38" s="643"/>
      <c r="DY38" s="643"/>
      <c r="DZ38" s="643"/>
      <c r="EA38" s="643"/>
      <c r="EB38" s="643"/>
      <c r="EC38" s="643"/>
      <c r="ED38" s="643"/>
      <c r="EE38" s="643"/>
      <c r="EF38" s="643"/>
      <c r="EG38" s="643"/>
      <c r="EH38" s="643"/>
      <c r="EI38" s="643"/>
      <c r="EJ38" s="643"/>
      <c r="EK38" s="643"/>
      <c r="EL38" s="643"/>
      <c r="EM38" s="643"/>
      <c r="EN38" s="643"/>
      <c r="EO38" s="643"/>
      <c r="EP38" s="643"/>
      <c r="EQ38" s="643"/>
      <c r="ER38" s="643"/>
      <c r="ES38" s="643"/>
      <c r="ET38" s="643"/>
      <c r="EU38" s="643"/>
      <c r="EV38" s="643"/>
      <c r="EW38" s="643"/>
      <c r="EX38" s="643"/>
      <c r="EY38" s="643"/>
      <c r="EZ38" s="643"/>
      <c r="FA38" s="643"/>
      <c r="FB38" s="643"/>
      <c r="FC38" s="643"/>
      <c r="FD38" s="643"/>
      <c r="FE38" s="643"/>
      <c r="FF38" s="643"/>
      <c r="FG38" s="643"/>
      <c r="FH38" s="643"/>
      <c r="FI38" s="643"/>
      <c r="FJ38" s="643"/>
      <c r="FK38" s="643"/>
      <c r="FL38" s="643"/>
      <c r="FM38" s="643"/>
      <c r="FN38" s="643"/>
      <c r="FO38" s="643"/>
      <c r="FP38" s="643"/>
      <c r="FQ38" s="643"/>
      <c r="FR38" s="643"/>
      <c r="FS38" s="643"/>
      <c r="FT38" s="643"/>
      <c r="FU38" s="643"/>
      <c r="FV38" s="643"/>
      <c r="FW38" s="643"/>
      <c r="FX38" s="643"/>
      <c r="FY38" s="643"/>
      <c r="FZ38" s="643"/>
      <c r="GA38" s="643"/>
      <c r="GB38" s="643"/>
      <c r="GC38" s="643"/>
      <c r="GD38" s="643"/>
      <c r="GE38" s="247"/>
      <c r="GF38" s="643"/>
      <c r="GG38" s="643"/>
      <c r="GH38" s="643"/>
      <c r="GI38" s="643"/>
      <c r="GJ38" s="643"/>
      <c r="GK38" s="643"/>
      <c r="GL38" s="643"/>
      <c r="GM38" s="643"/>
      <c r="GN38" s="643"/>
      <c r="GO38" s="643"/>
      <c r="GP38" s="643"/>
      <c r="GQ38" s="643"/>
      <c r="GR38" s="643"/>
      <c r="GS38" s="643"/>
      <c r="GT38" s="643"/>
      <c r="GU38" s="643"/>
      <c r="GV38" s="643"/>
      <c r="GW38" s="643"/>
      <c r="GX38" s="643"/>
      <c r="GY38" s="643"/>
      <c r="GZ38" s="643"/>
      <c r="HA38" s="643"/>
      <c r="HB38" s="643"/>
      <c r="HC38" s="643"/>
      <c r="HD38" s="643"/>
      <c r="HE38" s="643"/>
      <c r="HF38" s="643"/>
      <c r="HG38" s="643"/>
      <c r="HH38" s="643"/>
      <c r="HI38" s="643"/>
      <c r="HJ38" s="643"/>
      <c r="HK38" s="643"/>
      <c r="HL38" s="643"/>
      <c r="HM38" s="643"/>
      <c r="HN38" s="643"/>
      <c r="HO38" s="643"/>
      <c r="HP38" s="643"/>
      <c r="HQ38" s="643"/>
      <c r="HR38" s="643"/>
      <c r="HS38" s="643"/>
      <c r="HT38" s="643"/>
      <c r="HU38" s="643"/>
      <c r="HV38" s="643"/>
      <c r="HW38" s="643"/>
      <c r="HX38" s="643"/>
      <c r="HY38" s="643"/>
      <c r="HZ38" s="643"/>
      <c r="IA38" s="643"/>
      <c r="IB38" s="643"/>
      <c r="IC38" s="643"/>
      <c r="ID38" s="643"/>
      <c r="IE38" s="643"/>
      <c r="IF38" s="643"/>
      <c r="IG38" s="643"/>
      <c r="IH38" s="643"/>
      <c r="II38" s="643"/>
    </row>
    <row r="39" spans="1:243" ht="15" customHeight="1" thickTop="1" thickBot="1">
      <c r="A39" s="72"/>
      <c r="B39" s="72"/>
      <c r="C39" s="72"/>
      <c r="D39" s="244" t="str">
        <f>IF(MasterSheet!$A$1=1,MasterSheet!C278,MasterSheet!B278)</f>
        <v>Javna potrošnja</v>
      </c>
      <c r="E39" s="316">
        <f>+E41+E56+E62+E67+E70+E73+E74</f>
        <v>909161248.59979999</v>
      </c>
      <c r="F39" s="307">
        <f>+E39/$E$15*100</f>
        <v>42.30821576619666</v>
      </c>
      <c r="G39" s="316">
        <f>+G41+G56+G62+G67+G70+G73+G74</f>
        <v>1159264720.2100003</v>
      </c>
      <c r="H39" s="307">
        <f t="shared" si="1"/>
        <v>43.248077605297532</v>
      </c>
      <c r="I39" s="316">
        <f>+I41+I56+I62+I67+I70+I73+I74</f>
        <v>1556503812.6515002</v>
      </c>
      <c r="J39" s="307">
        <f t="shared" si="2"/>
        <v>50.444121488575973</v>
      </c>
      <c r="K39" s="316">
        <f>+K41+K56+K62+K67+K70+K73+K74</f>
        <v>1522271360.9345</v>
      </c>
      <c r="L39" s="307">
        <f t="shared" si="3"/>
        <v>51.065795402029522</v>
      </c>
      <c r="M39" s="316">
        <f>+M41+M56+M62+M67+M70+M73+M74</f>
        <v>1465411017.2600002</v>
      </c>
      <c r="N39" s="307">
        <f t="shared" si="4"/>
        <v>47.210406483891759</v>
      </c>
      <c r="O39" s="316">
        <f>+O41+O56+O62+O67+O70+O73+O74</f>
        <v>1427139760.9100001</v>
      </c>
      <c r="P39" s="307">
        <f t="shared" si="5"/>
        <v>44.129244307668522</v>
      </c>
      <c r="Q39" s="334">
        <f>+Q41+Q56+Q62+Q67+Q70+Q73+Q74</f>
        <v>1406089011.9400001</v>
      </c>
      <c r="R39" s="324">
        <f t="shared" si="6"/>
        <v>42.30111347593261</v>
      </c>
      <c r="S39" s="334">
        <f>+S41+S56+S62+S67+S70+S73+S74</f>
        <v>1375765242.6159902</v>
      </c>
      <c r="T39" s="324">
        <f t="shared" si="7"/>
        <v>39.386351062582023</v>
      </c>
      <c r="U39" s="334">
        <f>+U41+U56+U62+U67+U70+U73+U74</f>
        <v>1390610369.536576</v>
      </c>
      <c r="V39" s="324">
        <f t="shared" si="8"/>
        <v>37.716581761230707</v>
      </c>
      <c r="W39" s="334">
        <f>+W41+W56+W62+W67+W70+W73+W74</f>
        <v>1418544293.3582013</v>
      </c>
      <c r="X39" s="536">
        <f t="shared" si="9"/>
        <v>36.261357192183056</v>
      </c>
      <c r="Y39" s="223"/>
      <c r="Z39" s="223"/>
      <c r="AA39" s="223"/>
      <c r="AB39" s="223"/>
      <c r="AC39" s="223"/>
      <c r="AD39" s="223"/>
      <c r="AE39" s="223"/>
      <c r="AF39" s="223"/>
      <c r="AG39" s="223"/>
      <c r="AH39" s="44"/>
      <c r="AI39" s="44"/>
      <c r="AJ39" s="44"/>
      <c r="AK39" s="44"/>
      <c r="AL39" s="44"/>
      <c r="AM39" s="44"/>
      <c r="AN39" s="44"/>
      <c r="AO39" s="44"/>
      <c r="AP39" s="44"/>
      <c r="AQ39" s="44"/>
      <c r="AR39" s="44"/>
      <c r="AS39" s="44"/>
      <c r="AT39" s="44"/>
      <c r="AU39" s="44"/>
      <c r="AV39" s="44"/>
      <c r="AW39" s="44"/>
      <c r="AX39" s="44"/>
      <c r="AY39" s="44"/>
      <c r="AZ39" s="50"/>
      <c r="BA39" s="643"/>
      <c r="BB39" s="643"/>
      <c r="BC39" s="643"/>
      <c r="BD39" s="643"/>
      <c r="BE39" s="643"/>
      <c r="BF39" s="643"/>
      <c r="BG39" s="643"/>
      <c r="BH39" s="643"/>
      <c r="BI39" s="643"/>
      <c r="BJ39" s="643"/>
      <c r="BK39" s="643"/>
      <c r="BL39" s="643"/>
      <c r="BM39" s="643"/>
      <c r="BN39" s="643"/>
      <c r="BO39" s="643"/>
      <c r="BP39" s="643"/>
      <c r="BQ39" s="643"/>
      <c r="BR39" s="643"/>
      <c r="BS39" s="643"/>
      <c r="BT39" s="643"/>
      <c r="BU39" s="643"/>
      <c r="BV39" s="643"/>
      <c r="BW39" s="643"/>
      <c r="BX39" s="643"/>
      <c r="BY39" s="643"/>
      <c r="BZ39" s="643"/>
      <c r="CA39" s="643"/>
      <c r="CB39" s="643"/>
      <c r="CC39" s="643"/>
      <c r="CD39" s="643"/>
      <c r="CE39" s="643"/>
      <c r="CF39" s="643"/>
      <c r="CG39" s="643"/>
      <c r="CH39" s="643"/>
      <c r="CI39" s="643"/>
      <c r="CJ39" s="643"/>
      <c r="CK39" s="643"/>
      <c r="CL39" s="643"/>
      <c r="CM39" s="643"/>
      <c r="CN39" s="643"/>
      <c r="CO39" s="643"/>
      <c r="CP39" s="643"/>
      <c r="CQ39" s="643"/>
      <c r="CR39" s="643"/>
      <c r="CS39" s="643"/>
      <c r="CT39" s="643"/>
      <c r="CU39" s="643"/>
      <c r="CV39" s="643"/>
      <c r="CW39" s="643"/>
      <c r="CX39" s="643"/>
      <c r="CY39" s="643"/>
      <c r="CZ39" s="643"/>
      <c r="DA39" s="643"/>
      <c r="DB39" s="643"/>
      <c r="DC39" s="643"/>
      <c r="DD39" s="643"/>
      <c r="DE39" s="643"/>
      <c r="DF39" s="643"/>
      <c r="DG39" s="643"/>
      <c r="DH39" s="643"/>
      <c r="DI39" s="643"/>
      <c r="DJ39" s="643"/>
      <c r="DK39" s="643"/>
      <c r="DL39" s="643"/>
      <c r="DM39" s="643"/>
      <c r="DN39" s="643"/>
      <c r="DO39" s="643"/>
      <c r="DP39" s="643"/>
      <c r="DQ39" s="643"/>
      <c r="DR39" s="643"/>
      <c r="DS39" s="643"/>
      <c r="DT39" s="643"/>
      <c r="DU39" s="643"/>
      <c r="DV39" s="643"/>
      <c r="DW39" s="643"/>
      <c r="DX39" s="643"/>
      <c r="DY39" s="643"/>
      <c r="DZ39" s="643"/>
      <c r="EA39" s="643"/>
      <c r="EB39" s="643"/>
      <c r="EC39" s="643"/>
      <c r="ED39" s="643"/>
      <c r="EE39" s="643"/>
      <c r="EF39" s="643"/>
      <c r="EG39" s="643"/>
      <c r="EH39" s="643"/>
      <c r="EI39" s="643"/>
      <c r="EJ39" s="643"/>
      <c r="EK39" s="643"/>
      <c r="EL39" s="643"/>
      <c r="EM39" s="643"/>
      <c r="EN39" s="643"/>
      <c r="EO39" s="643"/>
      <c r="EP39" s="643"/>
      <c r="EQ39" s="643"/>
      <c r="ER39" s="643"/>
      <c r="ES39" s="643"/>
      <c r="ET39" s="643"/>
      <c r="EU39" s="643"/>
      <c r="EV39" s="643"/>
      <c r="EW39" s="643"/>
      <c r="EX39" s="643"/>
      <c r="EY39" s="643"/>
      <c r="EZ39" s="643"/>
      <c r="FA39" s="643"/>
      <c r="FB39" s="643"/>
      <c r="FC39" s="643"/>
      <c r="FD39" s="643"/>
      <c r="FE39" s="643"/>
      <c r="FF39" s="643"/>
      <c r="FG39" s="643"/>
      <c r="FH39" s="643"/>
      <c r="FI39" s="643"/>
      <c r="FJ39" s="643"/>
      <c r="FK39" s="643"/>
      <c r="FL39" s="643"/>
      <c r="FM39" s="643"/>
      <c r="FN39" s="643"/>
      <c r="FO39" s="643"/>
      <c r="FP39" s="643"/>
      <c r="FQ39" s="643"/>
      <c r="FR39" s="643"/>
      <c r="FS39" s="643"/>
      <c r="FT39" s="643"/>
      <c r="FU39" s="643"/>
      <c r="FV39" s="643"/>
      <c r="FW39" s="643"/>
      <c r="FX39" s="643"/>
      <c r="FY39" s="643"/>
      <c r="FZ39" s="643"/>
      <c r="GA39" s="643"/>
      <c r="GB39" s="643"/>
      <c r="GC39" s="643"/>
      <c r="GD39" s="643"/>
      <c r="GE39" s="247"/>
      <c r="GF39" s="643"/>
      <c r="GG39" s="643"/>
      <c r="GH39" s="643"/>
      <c r="GI39" s="643"/>
      <c r="GJ39" s="643"/>
      <c r="GK39" s="643"/>
      <c r="GL39" s="643"/>
      <c r="GM39" s="643"/>
      <c r="GN39" s="643"/>
      <c r="GO39" s="643"/>
      <c r="GP39" s="643"/>
      <c r="GQ39" s="643"/>
      <c r="GR39" s="643"/>
      <c r="GS39" s="643"/>
      <c r="GT39" s="643"/>
      <c r="GU39" s="643"/>
      <c r="GV39" s="643"/>
      <c r="GW39" s="643"/>
      <c r="GX39" s="643"/>
      <c r="GY39" s="643"/>
      <c r="GZ39" s="643"/>
      <c r="HA39" s="643"/>
      <c r="HB39" s="643"/>
      <c r="HC39" s="643"/>
      <c r="HD39" s="643"/>
      <c r="HE39" s="643"/>
      <c r="HF39" s="643"/>
      <c r="HG39" s="643"/>
      <c r="HH39" s="643"/>
      <c r="HI39" s="643"/>
      <c r="HJ39" s="643"/>
      <c r="HK39" s="643"/>
      <c r="HL39" s="643"/>
      <c r="HM39" s="643"/>
      <c r="HN39" s="643"/>
      <c r="HO39" s="643"/>
      <c r="HP39" s="643"/>
      <c r="HQ39" s="643"/>
      <c r="HR39" s="643"/>
      <c r="HS39" s="643"/>
      <c r="HT39" s="643"/>
      <c r="HU39" s="643"/>
      <c r="HV39" s="643"/>
      <c r="HW39" s="643"/>
      <c r="HX39" s="643"/>
      <c r="HY39" s="643"/>
      <c r="HZ39" s="643"/>
      <c r="IA39" s="643"/>
      <c r="IB39" s="643"/>
      <c r="IC39" s="643"/>
      <c r="ID39" s="643"/>
      <c r="IE39" s="643"/>
      <c r="IF39" s="643"/>
      <c r="IG39" s="643"/>
      <c r="IH39" s="643"/>
      <c r="II39" s="643"/>
    </row>
    <row r="40" spans="1:243" ht="15" customHeight="1" thickTop="1" thickBot="1">
      <c r="A40" s="72"/>
      <c r="B40" s="72"/>
      <c r="C40" s="72"/>
      <c r="D40" s="244" t="str">
        <f>IF(MasterSheet!$A$1=1,MasterSheet!C279,MasterSheet!B279)</f>
        <v>Tekuća javna potrošnja</v>
      </c>
      <c r="E40" s="316">
        <f>+E39-E67</f>
        <v>852249764.93980002</v>
      </c>
      <c r="F40" s="307">
        <f t="shared" si="0"/>
        <v>39.659815018837548</v>
      </c>
      <c r="G40" s="316">
        <f>+G39-G67</f>
        <v>972002830.49000025</v>
      </c>
      <c r="H40" s="307">
        <f t="shared" si="1"/>
        <v>36.26199703376237</v>
      </c>
      <c r="I40" s="316">
        <f>+I39-I67</f>
        <v>1320781906.2115002</v>
      </c>
      <c r="J40" s="307">
        <f t="shared" si="2"/>
        <v>42.804702690287144</v>
      </c>
      <c r="K40" s="316">
        <f>+K39-K67</f>
        <v>1297571504.2944999</v>
      </c>
      <c r="L40" s="307">
        <f t="shared" si="3"/>
        <v>43.528061197400199</v>
      </c>
      <c r="M40" s="316">
        <f>+M39-M67</f>
        <v>1319010648.4500003</v>
      </c>
      <c r="N40" s="307">
        <f t="shared" si="4"/>
        <v>42.493899756765472</v>
      </c>
      <c r="O40" s="316">
        <f>+O39-O67</f>
        <v>1308554898.45</v>
      </c>
      <c r="P40" s="307">
        <f t="shared" si="5"/>
        <v>40.462427286641933</v>
      </c>
      <c r="Q40" s="334">
        <f>+Q39-Q67</f>
        <v>1299034333.5900002</v>
      </c>
      <c r="R40" s="324">
        <f t="shared" si="6"/>
        <v>39.080455282490981</v>
      </c>
      <c r="S40" s="334">
        <f>+S39-S67</f>
        <v>1280126242.6159902</v>
      </c>
      <c r="T40" s="324">
        <f t="shared" si="7"/>
        <v>36.648332167649308</v>
      </c>
      <c r="U40" s="334">
        <f>+U39-U67</f>
        <v>1291110369.536576</v>
      </c>
      <c r="V40" s="324">
        <f t="shared" si="8"/>
        <v>35.01791075499257</v>
      </c>
      <c r="W40" s="334">
        <f>+W39-W67</f>
        <v>1311464293.3582013</v>
      </c>
      <c r="X40" s="536">
        <f t="shared" si="9"/>
        <v>33.524138378277129</v>
      </c>
      <c r="Y40" s="223"/>
      <c r="Z40" s="223"/>
      <c r="AA40" s="223"/>
      <c r="AB40" s="223"/>
      <c r="AC40" s="223"/>
      <c r="AD40" s="223"/>
      <c r="AE40" s="223"/>
      <c r="AF40" s="223"/>
      <c r="AG40" s="223"/>
      <c r="AH40" s="44"/>
      <c r="AI40" s="44"/>
      <c r="AJ40" s="44"/>
      <c r="AK40" s="44"/>
      <c r="AL40" s="44"/>
      <c r="AM40" s="44"/>
      <c r="AN40" s="44"/>
      <c r="AO40" s="44"/>
      <c r="AP40" s="44"/>
      <c r="AQ40" s="44"/>
      <c r="AR40" s="44"/>
      <c r="AS40" s="44"/>
      <c r="AT40" s="44"/>
      <c r="AU40" s="44"/>
      <c r="AV40" s="44"/>
      <c r="AW40" s="44"/>
      <c r="AX40" s="44"/>
      <c r="AY40" s="44"/>
      <c r="AZ40" s="50"/>
      <c r="BA40" s="643"/>
      <c r="BB40" s="643"/>
      <c r="BC40" s="643"/>
      <c r="BD40" s="643"/>
      <c r="BE40" s="643"/>
      <c r="BF40" s="643"/>
      <c r="BG40" s="643"/>
      <c r="BH40" s="643"/>
      <c r="BI40" s="643"/>
      <c r="BJ40" s="643"/>
      <c r="BK40" s="643"/>
      <c r="BL40" s="643"/>
      <c r="BM40" s="643"/>
      <c r="BN40" s="643"/>
      <c r="BO40" s="643"/>
      <c r="BP40" s="643"/>
      <c r="BQ40" s="643"/>
      <c r="BR40" s="643"/>
      <c r="BS40" s="643"/>
      <c r="BT40" s="643"/>
      <c r="BU40" s="643"/>
      <c r="BV40" s="643"/>
      <c r="BW40" s="643"/>
      <c r="BX40" s="643"/>
      <c r="BY40" s="643"/>
      <c r="BZ40" s="643"/>
      <c r="CA40" s="643"/>
      <c r="CB40" s="643"/>
      <c r="CC40" s="643"/>
      <c r="CD40" s="643"/>
      <c r="CE40" s="643"/>
      <c r="CF40" s="643"/>
      <c r="CG40" s="643"/>
      <c r="CH40" s="643"/>
      <c r="CI40" s="643"/>
      <c r="CJ40" s="643"/>
      <c r="CK40" s="643"/>
      <c r="CL40" s="643"/>
      <c r="CM40" s="643"/>
      <c r="CN40" s="643"/>
      <c r="CO40" s="643"/>
      <c r="CP40" s="643"/>
      <c r="CQ40" s="643"/>
      <c r="CR40" s="643"/>
      <c r="CS40" s="643"/>
      <c r="CT40" s="643"/>
      <c r="CU40" s="643"/>
      <c r="CV40" s="643"/>
      <c r="CW40" s="643"/>
      <c r="CX40" s="643"/>
      <c r="CY40" s="643"/>
      <c r="CZ40" s="643"/>
      <c r="DA40" s="643"/>
      <c r="DB40" s="643"/>
      <c r="DC40" s="643"/>
      <c r="DD40" s="643"/>
      <c r="DE40" s="643"/>
      <c r="DF40" s="643"/>
      <c r="DG40" s="643"/>
      <c r="DH40" s="643"/>
      <c r="DI40" s="643"/>
      <c r="DJ40" s="643"/>
      <c r="DK40" s="643"/>
      <c r="DL40" s="643"/>
      <c r="DM40" s="643"/>
      <c r="DN40" s="643"/>
      <c r="DO40" s="643"/>
      <c r="DP40" s="643"/>
      <c r="DQ40" s="643"/>
      <c r="DR40" s="643"/>
      <c r="DS40" s="643"/>
      <c r="DT40" s="643"/>
      <c r="DU40" s="643"/>
      <c r="DV40" s="643"/>
      <c r="DW40" s="643"/>
      <c r="DX40" s="643"/>
      <c r="DY40" s="643"/>
      <c r="DZ40" s="643"/>
      <c r="EA40" s="643"/>
      <c r="EB40" s="643"/>
      <c r="EC40" s="643"/>
      <c r="ED40" s="643"/>
      <c r="EE40" s="643"/>
      <c r="EF40" s="643"/>
      <c r="EG40" s="643"/>
      <c r="EH40" s="643"/>
      <c r="EI40" s="643"/>
      <c r="EJ40" s="643"/>
      <c r="EK40" s="643"/>
      <c r="EL40" s="643"/>
      <c r="EM40" s="643"/>
      <c r="EN40" s="643"/>
      <c r="EO40" s="643"/>
      <c r="EP40" s="643"/>
      <c r="EQ40" s="643"/>
      <c r="ER40" s="643"/>
      <c r="ES40" s="643"/>
      <c r="ET40" s="643"/>
      <c r="EU40" s="643"/>
      <c r="EV40" s="643"/>
      <c r="EW40" s="643"/>
      <c r="EX40" s="643"/>
      <c r="EY40" s="643"/>
      <c r="EZ40" s="643"/>
      <c r="FA40" s="643"/>
      <c r="FB40" s="643"/>
      <c r="FC40" s="643"/>
      <c r="FD40" s="643"/>
      <c r="FE40" s="643"/>
      <c r="FF40" s="643"/>
      <c r="FG40" s="643"/>
      <c r="FH40" s="643"/>
      <c r="FI40" s="643"/>
      <c r="FJ40" s="643"/>
      <c r="FK40" s="643"/>
      <c r="FL40" s="643"/>
      <c r="FM40" s="643"/>
      <c r="FN40" s="643"/>
      <c r="FO40" s="643"/>
      <c r="FP40" s="643"/>
      <c r="FQ40" s="643"/>
      <c r="FR40" s="643"/>
      <c r="FS40" s="643"/>
      <c r="FT40" s="643"/>
      <c r="FU40" s="643"/>
      <c r="FV40" s="643"/>
      <c r="FW40" s="643"/>
      <c r="FX40" s="643"/>
      <c r="FY40" s="643"/>
      <c r="FZ40" s="643"/>
      <c r="GA40" s="643"/>
      <c r="GB40" s="643"/>
      <c r="GC40" s="643"/>
      <c r="GD40" s="643"/>
      <c r="GE40" s="247"/>
      <c r="GF40" s="643"/>
      <c r="GG40" s="260"/>
      <c r="GH40" s="643"/>
      <c r="GI40" s="643"/>
      <c r="GJ40" s="643"/>
      <c r="GK40" s="643"/>
      <c r="GL40" s="643"/>
      <c r="GM40" s="643"/>
      <c r="GN40" s="643"/>
      <c r="GO40" s="643"/>
      <c r="GP40" s="643"/>
      <c r="GQ40" s="643"/>
      <c r="GR40" s="643"/>
      <c r="GS40" s="643"/>
      <c r="GT40" s="643"/>
      <c r="GU40" s="643"/>
      <c r="GV40" s="643"/>
      <c r="GW40" s="643"/>
      <c r="GX40" s="643"/>
      <c r="GY40" s="643"/>
      <c r="GZ40" s="643"/>
      <c r="HA40" s="643"/>
      <c r="HB40" s="643"/>
      <c r="HC40" s="643"/>
      <c r="HD40" s="643"/>
      <c r="HE40" s="643"/>
      <c r="HF40" s="643"/>
      <c r="HG40" s="643"/>
      <c r="HH40" s="643"/>
      <c r="HI40" s="643"/>
      <c r="HJ40" s="643"/>
      <c r="HK40" s="643"/>
      <c r="HL40" s="643"/>
      <c r="HM40" s="643"/>
      <c r="HN40" s="643"/>
      <c r="HO40" s="643"/>
      <c r="HP40" s="643"/>
      <c r="HQ40" s="643"/>
      <c r="HR40" s="643"/>
      <c r="HS40" s="643"/>
      <c r="HT40" s="643"/>
      <c r="HU40" s="643"/>
      <c r="HV40" s="643"/>
      <c r="HW40" s="643"/>
      <c r="HX40" s="643"/>
      <c r="HY40" s="643"/>
      <c r="HZ40" s="643"/>
      <c r="IA40" s="643"/>
      <c r="IB40" s="643"/>
      <c r="IC40" s="643"/>
      <c r="ID40" s="643"/>
      <c r="IE40" s="643"/>
      <c r="IF40" s="643"/>
      <c r="IG40" s="643"/>
      <c r="IH40" s="643"/>
      <c r="II40" s="643"/>
    </row>
    <row r="41" spans="1:243" ht="15" customHeight="1" thickTop="1">
      <c r="A41" s="72"/>
      <c r="B41" s="72"/>
      <c r="C41" s="72"/>
      <c r="D41" s="275" t="str">
        <f>IF(MasterSheet!$A$1=1,MasterSheet!C280,MasterSheet!B280)</f>
        <v>Tekući izdaci</v>
      </c>
      <c r="E41" s="317">
        <f>+E42+E48+E49+E51+E52+E53+E54+E50+E55</f>
        <v>485516128.15979993</v>
      </c>
      <c r="F41" s="308">
        <f t="shared" si="0"/>
        <v>22.593705065838332</v>
      </c>
      <c r="G41" s="317">
        <f>+G42+G48+G49+G51+G52+G53+G54+G50+G55</f>
        <v>565255092.01000011</v>
      </c>
      <c r="H41" s="308">
        <f t="shared" si="1"/>
        <v>21.087673643350126</v>
      </c>
      <c r="I41" s="317">
        <f>+I42+I48+I49+I51+I52+I53+I54+I50+I55</f>
        <v>650119031.29149997</v>
      </c>
      <c r="J41" s="308">
        <f t="shared" si="2"/>
        <v>21.069452660471217</v>
      </c>
      <c r="K41" s="317">
        <f>+K42+K48+K49+K51+K52+K53+K54+K50+K55</f>
        <v>587536977.26449978</v>
      </c>
      <c r="L41" s="308">
        <f t="shared" si="3"/>
        <v>19.709392058520621</v>
      </c>
      <c r="M41" s="317">
        <f>+M42+M48+M49+M51+M52+M53+M54+M50+M55</f>
        <v>609707642.16000009</v>
      </c>
      <c r="N41" s="308">
        <f t="shared" si="4"/>
        <v>19.642643110824746</v>
      </c>
      <c r="O41" s="317">
        <f>+O42+O48+O49+O51+O52+O53+O54+O50+O55</f>
        <v>697551106.44000006</v>
      </c>
      <c r="P41" s="308">
        <f t="shared" si="5"/>
        <v>21.569298282003714</v>
      </c>
      <c r="Q41" s="335">
        <f>+Q42+Q48+Q49+Q51+Q52+Q53+Q54+Q50+Q55</f>
        <v>728837598.70000017</v>
      </c>
      <c r="R41" s="325">
        <f t="shared" si="6"/>
        <v>21.926522223225035</v>
      </c>
      <c r="S41" s="335">
        <f>+S42+S48+S49+S51+S52+S53+S54+S50+S55</f>
        <v>646271110.3450501</v>
      </c>
      <c r="T41" s="325">
        <f t="shared" si="7"/>
        <v>18.501892652306044</v>
      </c>
      <c r="U41" s="335">
        <f>+U42+U48+U49+U51+U52+U53+U54+U50+U55</f>
        <v>700174898.97851217</v>
      </c>
      <c r="V41" s="325">
        <f t="shared" si="8"/>
        <v>18.990368835869599</v>
      </c>
      <c r="W41" s="335">
        <f>+W42+W48+W49+W51+W52+W53+W54+W50+W55</f>
        <v>704377185.16167676</v>
      </c>
      <c r="X41" s="537">
        <f t="shared" si="9"/>
        <v>18.005551767936524</v>
      </c>
      <c r="Y41" s="223"/>
      <c r="Z41" s="223"/>
      <c r="AA41" s="223"/>
      <c r="AB41" s="223"/>
      <c r="AC41" s="223"/>
      <c r="AD41" s="223"/>
      <c r="AE41" s="223"/>
      <c r="AF41" s="223"/>
      <c r="AG41" s="223"/>
      <c r="AH41" s="44"/>
      <c r="AI41" s="44"/>
      <c r="AJ41" s="44"/>
      <c r="AK41" s="44"/>
      <c r="AL41" s="44"/>
      <c r="AM41" s="44"/>
      <c r="AN41" s="44"/>
      <c r="AO41" s="44"/>
      <c r="AP41" s="44"/>
      <c r="AQ41" s="44"/>
      <c r="AR41" s="44"/>
      <c r="AS41" s="44"/>
      <c r="AT41" s="44"/>
      <c r="AU41" s="44"/>
      <c r="AV41" s="44"/>
      <c r="AW41" s="44"/>
      <c r="AX41" s="44"/>
      <c r="AY41" s="44"/>
      <c r="AZ41" s="50"/>
      <c r="BA41" s="643"/>
      <c r="BB41" s="643"/>
      <c r="BC41" s="643"/>
      <c r="BD41" s="643"/>
      <c r="BE41" s="643"/>
      <c r="BF41" s="643"/>
      <c r="BG41" s="643"/>
      <c r="BH41" s="643"/>
      <c r="BI41" s="643"/>
      <c r="BJ41" s="643"/>
      <c r="BK41" s="643"/>
      <c r="BL41" s="643"/>
      <c r="BM41" s="643"/>
      <c r="BN41" s="643"/>
      <c r="BO41" s="643"/>
      <c r="BP41" s="643"/>
      <c r="BQ41" s="643"/>
      <c r="BR41" s="643"/>
      <c r="BS41" s="643"/>
      <c r="BT41" s="643"/>
      <c r="BU41" s="643"/>
      <c r="BV41" s="643"/>
      <c r="BW41" s="643"/>
      <c r="BX41" s="643"/>
      <c r="BY41" s="643"/>
      <c r="BZ41" s="643"/>
      <c r="CA41" s="643"/>
      <c r="CB41" s="643"/>
      <c r="CC41" s="643"/>
      <c r="CD41" s="643"/>
      <c r="CE41" s="643"/>
      <c r="CF41" s="643"/>
      <c r="CG41" s="643"/>
      <c r="CH41" s="643"/>
      <c r="CI41" s="643"/>
      <c r="CJ41" s="643"/>
      <c r="CK41" s="643"/>
      <c r="CL41" s="643"/>
      <c r="CM41" s="643"/>
      <c r="CN41" s="643"/>
      <c r="CO41" s="643"/>
      <c r="CP41" s="643"/>
      <c r="CQ41" s="643"/>
      <c r="CR41" s="643"/>
      <c r="CS41" s="643"/>
      <c r="CT41" s="643"/>
      <c r="CU41" s="643"/>
      <c r="CV41" s="643"/>
      <c r="CW41" s="643"/>
      <c r="CX41" s="643"/>
      <c r="CY41" s="643"/>
      <c r="CZ41" s="643"/>
      <c r="DA41" s="643"/>
      <c r="DB41" s="643"/>
      <c r="DC41" s="643"/>
      <c r="DD41" s="643"/>
      <c r="DE41" s="643"/>
      <c r="DF41" s="643"/>
      <c r="DG41" s="643"/>
      <c r="DH41" s="643"/>
      <c r="DI41" s="643"/>
      <c r="DJ41" s="643"/>
      <c r="DK41" s="643"/>
      <c r="DL41" s="643"/>
      <c r="DM41" s="643"/>
      <c r="DN41" s="643"/>
      <c r="DO41" s="643"/>
      <c r="DP41" s="643"/>
      <c r="DQ41" s="643"/>
      <c r="DR41" s="643"/>
      <c r="DS41" s="643"/>
      <c r="DT41" s="643"/>
      <c r="DU41" s="643"/>
      <c r="DV41" s="643"/>
      <c r="DW41" s="643"/>
      <c r="DX41" s="643"/>
      <c r="DY41" s="643"/>
      <c r="DZ41" s="643"/>
      <c r="EA41" s="643"/>
      <c r="EB41" s="643"/>
      <c r="EC41" s="643"/>
      <c r="ED41" s="643"/>
      <c r="EE41" s="643"/>
      <c r="EF41" s="643"/>
      <c r="EG41" s="643"/>
      <c r="EH41" s="643"/>
      <c r="EI41" s="643"/>
      <c r="EJ41" s="643"/>
      <c r="EK41" s="643"/>
      <c r="EL41" s="643"/>
      <c r="EM41" s="643"/>
      <c r="EN41" s="643"/>
      <c r="EO41" s="643"/>
      <c r="EP41" s="643"/>
      <c r="EQ41" s="643"/>
      <c r="ER41" s="643"/>
      <c r="ES41" s="643"/>
      <c r="ET41" s="643"/>
      <c r="EU41" s="643"/>
      <c r="EV41" s="643"/>
      <c r="EW41" s="643"/>
      <c r="EX41" s="643"/>
      <c r="EY41" s="643"/>
      <c r="EZ41" s="643"/>
      <c r="FA41" s="643"/>
      <c r="FB41" s="643"/>
      <c r="FC41" s="643"/>
      <c r="FD41" s="643"/>
      <c r="FE41" s="643"/>
      <c r="FF41" s="643"/>
      <c r="FG41" s="643"/>
      <c r="FH41" s="643"/>
      <c r="FI41" s="643"/>
      <c r="FJ41" s="643"/>
      <c r="FK41" s="643"/>
      <c r="FL41" s="643"/>
      <c r="FM41" s="643"/>
      <c r="FN41" s="643"/>
      <c r="FO41" s="643"/>
      <c r="FP41" s="643"/>
      <c r="FQ41" s="643"/>
      <c r="FR41" s="643"/>
      <c r="FS41" s="643"/>
      <c r="FT41" s="643"/>
      <c r="FU41" s="643"/>
      <c r="FV41" s="643"/>
      <c r="FW41" s="643"/>
      <c r="FX41" s="643"/>
      <c r="FY41" s="643"/>
      <c r="FZ41" s="643"/>
      <c r="GA41" s="643"/>
      <c r="GB41" s="643"/>
      <c r="GC41" s="643"/>
      <c r="GD41" s="643"/>
      <c r="GE41" s="247"/>
      <c r="GF41" s="643"/>
      <c r="GG41" s="643"/>
      <c r="GH41" s="643"/>
      <c r="GI41" s="643"/>
      <c r="GJ41" s="643"/>
      <c r="GK41" s="643"/>
      <c r="GL41" s="643"/>
      <c r="GM41" s="643"/>
      <c r="GN41" s="643"/>
      <c r="GO41" s="643"/>
      <c r="GP41" s="643"/>
      <c r="GQ41" s="643"/>
      <c r="GR41" s="643"/>
      <c r="GS41" s="643"/>
      <c r="GT41" s="643"/>
      <c r="GU41" s="643"/>
      <c r="GV41" s="643"/>
      <c r="GW41" s="643"/>
      <c r="GX41" s="643"/>
      <c r="GY41" s="643"/>
      <c r="GZ41" s="643"/>
      <c r="HA41" s="643"/>
      <c r="HB41" s="643"/>
      <c r="HC41" s="643"/>
      <c r="HD41" s="643"/>
      <c r="HE41" s="643"/>
      <c r="HF41" s="643"/>
      <c r="HG41" s="643"/>
      <c r="HH41" s="643"/>
      <c r="HI41" s="643"/>
      <c r="HJ41" s="643"/>
      <c r="HK41" s="643"/>
      <c r="HL41" s="643"/>
      <c r="HM41" s="643"/>
      <c r="HN41" s="643"/>
      <c r="HO41" s="643"/>
      <c r="HP41" s="643"/>
      <c r="HQ41" s="643"/>
      <c r="HR41" s="643"/>
      <c r="HS41" s="643"/>
      <c r="HT41" s="643"/>
      <c r="HU41" s="643"/>
      <c r="HV41" s="643"/>
      <c r="HW41" s="643"/>
      <c r="HX41" s="643"/>
      <c r="HY41" s="643"/>
      <c r="HZ41" s="643"/>
      <c r="IA41" s="643"/>
      <c r="IB41" s="643"/>
      <c r="IC41" s="643"/>
      <c r="ID41" s="643"/>
      <c r="IE41" s="643"/>
      <c r="IF41" s="643"/>
      <c r="IG41" s="643"/>
      <c r="IH41" s="643"/>
      <c r="II41" s="643"/>
    </row>
    <row r="42" spans="1:243" ht="15" customHeight="1">
      <c r="A42" s="72"/>
      <c r="B42" s="72"/>
      <c r="C42" s="72"/>
      <c r="D42" s="274" t="str">
        <f>IF(MasterSheet!$A$1=1,MasterSheet!C281,MasterSheet!B281)</f>
        <v>Bruto zarade i doprinosi na teret poslodavca</v>
      </c>
      <c r="E42" s="320">
        <f>SUM(E43:E47)</f>
        <v>234529247.03979999</v>
      </c>
      <c r="F42" s="310">
        <f t="shared" si="0"/>
        <v>10.913920938145097</v>
      </c>
      <c r="G42" s="320">
        <f>SUM(G43:G47)</f>
        <v>287827732.79000002</v>
      </c>
      <c r="H42" s="310">
        <f t="shared" si="1"/>
        <v>10.737837447864205</v>
      </c>
      <c r="I42" s="320">
        <f>SUM(I43:I47)</f>
        <v>315099713.81999999</v>
      </c>
      <c r="J42" s="310">
        <f t="shared" si="2"/>
        <v>10.211943019834067</v>
      </c>
      <c r="K42" s="320">
        <f>SUM(K43:K47)</f>
        <v>299693656.73449975</v>
      </c>
      <c r="L42" s="310">
        <f t="shared" si="3"/>
        <v>10.05346047415296</v>
      </c>
      <c r="M42" s="320">
        <f>SUM(M43:M47)+'Local Government_int'!L61</f>
        <v>316422646.70999998</v>
      </c>
      <c r="N42" s="310">
        <f t="shared" si="4"/>
        <v>10.194028566688143</v>
      </c>
      <c r="O42" s="320">
        <f>SUM(O43:O47)</f>
        <v>403943773.61999995</v>
      </c>
      <c r="P42" s="310">
        <f t="shared" si="5"/>
        <v>12.490531033395175</v>
      </c>
      <c r="Q42" s="338">
        <f>SUM(Q43:Q47)</f>
        <v>407754932.75</v>
      </c>
      <c r="R42" s="327">
        <f t="shared" si="6"/>
        <v>12.26699557009627</v>
      </c>
      <c r="S42" s="338">
        <f>SUM(S43:S47)</f>
        <v>397570601.86375004</v>
      </c>
      <c r="T42" s="327">
        <f t="shared" si="7"/>
        <v>11.381923901052106</v>
      </c>
      <c r="U42" s="338">
        <f>SUM(U43:U47)</f>
        <v>396537216.72002506</v>
      </c>
      <c r="V42" s="327">
        <f t="shared" si="8"/>
        <v>10.755009946298483</v>
      </c>
      <c r="W42" s="338">
        <f>SUM(W43:W47)</f>
        <v>396916549.41231352</v>
      </c>
      <c r="X42" s="539">
        <f t="shared" si="9"/>
        <v>10.146128563709446</v>
      </c>
      <c r="Y42" s="224"/>
      <c r="Z42" s="224"/>
      <c r="AA42" s="224"/>
      <c r="AB42" s="224"/>
      <c r="AC42" s="224"/>
      <c r="AD42" s="224"/>
      <c r="AE42" s="224"/>
      <c r="AF42" s="224"/>
      <c r="AG42" s="224"/>
      <c r="AH42" s="24"/>
      <c r="AI42" s="24"/>
      <c r="AJ42" s="24"/>
      <c r="AK42" s="24"/>
      <c r="AL42" s="24"/>
      <c r="AM42" s="24"/>
      <c r="AN42" s="24"/>
      <c r="AO42" s="24"/>
      <c r="AP42" s="24"/>
      <c r="AQ42" s="24"/>
      <c r="AR42" s="24"/>
      <c r="AS42" s="24"/>
      <c r="AT42" s="24"/>
      <c r="AU42" s="24"/>
      <c r="AV42" s="24"/>
      <c r="AW42" s="24"/>
      <c r="AX42" s="24"/>
      <c r="AY42" s="24"/>
      <c r="AZ42" s="50"/>
      <c r="BA42" s="643"/>
      <c r="BB42" s="643"/>
      <c r="BC42" s="643"/>
      <c r="BD42" s="643"/>
      <c r="BE42" s="643"/>
      <c r="BF42" s="643"/>
      <c r="BG42" s="643"/>
      <c r="BH42" s="643"/>
      <c r="BI42" s="643"/>
      <c r="BJ42" s="643"/>
      <c r="BK42" s="643"/>
      <c r="BL42" s="643"/>
      <c r="BM42" s="643"/>
      <c r="BN42" s="643"/>
      <c r="BO42" s="643"/>
      <c r="BP42" s="643"/>
      <c r="BQ42" s="643"/>
      <c r="BR42" s="643"/>
      <c r="BS42" s="643"/>
      <c r="BT42" s="643"/>
      <c r="BU42" s="643"/>
      <c r="BV42" s="643"/>
      <c r="BW42" s="643"/>
      <c r="BX42" s="643"/>
      <c r="BY42" s="643"/>
      <c r="BZ42" s="643"/>
      <c r="CA42" s="643"/>
      <c r="CB42" s="643"/>
      <c r="CC42" s="643"/>
      <c r="CD42" s="643"/>
      <c r="CE42" s="643"/>
      <c r="CF42" s="643"/>
      <c r="CG42" s="643"/>
      <c r="CH42" s="643"/>
      <c r="CI42" s="643"/>
      <c r="CJ42" s="643"/>
      <c r="CK42" s="643"/>
      <c r="CL42" s="643"/>
      <c r="CM42" s="643"/>
      <c r="CN42" s="643"/>
      <c r="CO42" s="643"/>
      <c r="CP42" s="643"/>
      <c r="CQ42" s="643"/>
      <c r="CR42" s="643"/>
      <c r="CS42" s="643"/>
      <c r="CT42" s="643"/>
      <c r="CU42" s="643"/>
      <c r="CV42" s="643"/>
      <c r="CW42" s="643"/>
      <c r="CX42" s="643"/>
      <c r="CY42" s="643"/>
      <c r="CZ42" s="643"/>
      <c r="DA42" s="643"/>
      <c r="DB42" s="643"/>
      <c r="DC42" s="643"/>
      <c r="DD42" s="643"/>
      <c r="DE42" s="643"/>
      <c r="DF42" s="643"/>
      <c r="DG42" s="643"/>
      <c r="DH42" s="643"/>
      <c r="DI42" s="643"/>
      <c r="DJ42" s="643"/>
      <c r="DK42" s="643"/>
      <c r="DL42" s="643"/>
      <c r="DM42" s="643"/>
      <c r="DN42" s="643"/>
      <c r="DO42" s="643"/>
      <c r="DP42" s="643"/>
      <c r="DQ42" s="643"/>
      <c r="DR42" s="643"/>
      <c r="DS42" s="643"/>
      <c r="DT42" s="643"/>
      <c r="DU42" s="643"/>
      <c r="DV42" s="643"/>
      <c r="DW42" s="643"/>
      <c r="DX42" s="643"/>
      <c r="DY42" s="643"/>
      <c r="DZ42" s="643"/>
      <c r="EA42" s="643"/>
      <c r="EB42" s="643"/>
      <c r="EC42" s="643"/>
      <c r="ED42" s="643"/>
      <c r="EE42" s="643"/>
      <c r="EF42" s="643"/>
      <c r="EG42" s="643"/>
      <c r="EH42" s="643"/>
      <c r="EI42" s="643"/>
      <c r="EJ42" s="643"/>
      <c r="EK42" s="643"/>
      <c r="EL42" s="643"/>
      <c r="EM42" s="643"/>
      <c r="EN42" s="643"/>
      <c r="EO42" s="643"/>
      <c r="EP42" s="643"/>
      <c r="EQ42" s="643"/>
      <c r="ER42" s="643"/>
      <c r="ES42" s="643"/>
      <c r="ET42" s="643"/>
      <c r="EU42" s="643"/>
      <c r="EV42" s="643"/>
      <c r="EW42" s="643"/>
      <c r="EX42" s="643"/>
      <c r="EY42" s="643"/>
      <c r="EZ42" s="643"/>
      <c r="FA42" s="643"/>
      <c r="FB42" s="643"/>
      <c r="FC42" s="643"/>
      <c r="FD42" s="643"/>
      <c r="FE42" s="643"/>
      <c r="FF42" s="643"/>
      <c r="FG42" s="643"/>
      <c r="FH42" s="643"/>
      <c r="FI42" s="643"/>
      <c r="FJ42" s="643"/>
      <c r="FK42" s="643"/>
      <c r="FL42" s="643"/>
      <c r="FM42" s="643"/>
      <c r="FN42" s="643"/>
      <c r="FO42" s="643"/>
      <c r="FP42" s="643"/>
      <c r="FQ42" s="643"/>
      <c r="FR42" s="643"/>
      <c r="FS42" s="643"/>
      <c r="FT42" s="643"/>
      <c r="FU42" s="643"/>
      <c r="FV42" s="643"/>
      <c r="FW42" s="643"/>
      <c r="FX42" s="643"/>
      <c r="FY42" s="643"/>
      <c r="FZ42" s="643"/>
      <c r="GA42" s="643"/>
      <c r="GB42" s="643"/>
      <c r="GC42" s="643"/>
      <c r="GD42" s="643"/>
      <c r="GE42" s="247"/>
      <c r="GF42" s="643"/>
      <c r="GG42" s="643"/>
      <c r="GH42" s="643"/>
      <c r="GI42" s="643"/>
      <c r="GJ42" s="643"/>
      <c r="GK42" s="643"/>
      <c r="GL42" s="643"/>
      <c r="GM42" s="643"/>
      <c r="GN42" s="643"/>
      <c r="GO42" s="643"/>
      <c r="GP42" s="643"/>
      <c r="GQ42" s="643"/>
      <c r="GR42" s="643"/>
      <c r="GS42" s="643"/>
      <c r="GT42" s="643"/>
      <c r="GU42" s="643"/>
      <c r="GV42" s="643"/>
      <c r="GW42" s="643"/>
      <c r="GX42" s="643"/>
      <c r="GY42" s="643"/>
      <c r="GZ42" s="643"/>
      <c r="HA42" s="643"/>
      <c r="HB42" s="643"/>
      <c r="HC42" s="643"/>
      <c r="HD42" s="643"/>
      <c r="HE42" s="643"/>
      <c r="HF42" s="643"/>
      <c r="HG42" s="643"/>
      <c r="HH42" s="643"/>
      <c r="HI42" s="643"/>
      <c r="HJ42" s="643"/>
      <c r="HK42" s="643"/>
      <c r="HL42" s="643"/>
      <c r="HM42" s="643"/>
      <c r="HN42" s="643"/>
      <c r="HO42" s="643"/>
      <c r="HP42" s="643"/>
      <c r="HQ42" s="643"/>
      <c r="HR42" s="643"/>
      <c r="HS42" s="643"/>
      <c r="HT42" s="643"/>
      <c r="HU42" s="643"/>
      <c r="HV42" s="643"/>
      <c r="HW42" s="643"/>
      <c r="HX42" s="643"/>
      <c r="HY42" s="643"/>
      <c r="HZ42" s="643"/>
      <c r="IA42" s="643"/>
      <c r="IB42" s="643"/>
      <c r="IC42" s="643"/>
      <c r="ID42" s="643"/>
      <c r="IE42" s="643"/>
      <c r="IF42" s="643"/>
      <c r="IG42" s="643"/>
      <c r="IH42" s="643"/>
      <c r="II42" s="643"/>
    </row>
    <row r="43" spans="1:243" ht="15" customHeight="1">
      <c r="A43" s="72"/>
      <c r="B43" s="72"/>
      <c r="C43" s="72"/>
      <c r="D43" s="273" t="str">
        <f>IF(MasterSheet!$A$1=1,MasterSheet!C282,MasterSheet!B282)</f>
        <v>Neto zarade</v>
      </c>
      <c r="E43" s="318">
        <f>+'Cental Budget_int'!E56+'Local Government_int'!D62</f>
        <v>134916451.19</v>
      </c>
      <c r="F43" s="309">
        <f t="shared" si="0"/>
        <v>6.2783959788729113</v>
      </c>
      <c r="G43" s="318">
        <f>+'Cental Budget_int'!G56+'Local Government_int'!F62</f>
        <v>166140744.63000003</v>
      </c>
      <c r="H43" s="309">
        <f t="shared" si="1"/>
        <v>6.1981251494124239</v>
      </c>
      <c r="I43" s="318">
        <f>+'Cental Budget_int'!I56+'Local Government_int'!H62</f>
        <v>183073055.25</v>
      </c>
      <c r="J43" s="309">
        <f t="shared" si="2"/>
        <v>5.9331428328364018</v>
      </c>
      <c r="K43" s="318">
        <f>+'Cental Budget_int'!K56+'Local Government_int'!J62+'Local Government_int'!J61</f>
        <v>189706127.33193398</v>
      </c>
      <c r="L43" s="309">
        <f t="shared" si="3"/>
        <v>6.3638419098267018</v>
      </c>
      <c r="M43" s="318">
        <f>+'Cental Budget_int'!M56+'Local Government_int'!L62</f>
        <v>165721016.36000001</v>
      </c>
      <c r="N43" s="309">
        <f t="shared" si="4"/>
        <v>5.3389502693298976</v>
      </c>
      <c r="O43" s="318">
        <f>+'Cental Budget_int'!O56+'Local Government_int'!N62</f>
        <v>246910327.53999999</v>
      </c>
      <c r="P43" s="309">
        <f t="shared" si="5"/>
        <v>7.6348276914038333</v>
      </c>
      <c r="Q43" s="336">
        <f>+'Cental Budget_int'!Q56+'Local Government_int'!P62</f>
        <v>248681924.90000001</v>
      </c>
      <c r="R43" s="326">
        <f t="shared" si="6"/>
        <v>7.481405682912154</v>
      </c>
      <c r="S43" s="336">
        <f>+'Cental Budget_int'!S56+'Local Government_int'!R62</f>
        <v>241271854.66</v>
      </c>
      <c r="T43" s="326">
        <f t="shared" si="7"/>
        <v>6.9072961540223297</v>
      </c>
      <c r="U43" s="336">
        <f>+'Cental Budget_int'!U56+'Local Government_int'!T62</f>
        <v>241774141.69935</v>
      </c>
      <c r="V43" s="326">
        <f t="shared" si="8"/>
        <v>6.5574760428356385</v>
      </c>
      <c r="W43" s="336">
        <f>+'Cental Budget_int'!W56+'Local Government_int'!V62</f>
        <v>242397266.66327626</v>
      </c>
      <c r="X43" s="538">
        <f t="shared" si="9"/>
        <v>6.1962491478342603</v>
      </c>
      <c r="Y43" s="224"/>
      <c r="Z43" s="224"/>
      <c r="AA43" s="224"/>
      <c r="AB43" s="224"/>
      <c r="AC43" s="224"/>
      <c r="AD43" s="224"/>
      <c r="AE43" s="224"/>
      <c r="AF43" s="224"/>
      <c r="AG43" s="224"/>
      <c r="AH43" s="24"/>
      <c r="AI43" s="24"/>
      <c r="AJ43" s="24"/>
      <c r="AK43" s="24"/>
      <c r="AL43" s="24"/>
      <c r="AM43" s="24"/>
      <c r="AN43" s="24"/>
      <c r="AO43" s="24"/>
      <c r="AP43" s="24"/>
      <c r="AQ43" s="24"/>
      <c r="AR43" s="24"/>
      <c r="AS43" s="24"/>
      <c r="AT43" s="24"/>
      <c r="AU43" s="24"/>
      <c r="AV43" s="24"/>
      <c r="AW43" s="24"/>
      <c r="AX43" s="24"/>
      <c r="AY43" s="24"/>
      <c r="AZ43" s="50"/>
      <c r="BA43" s="261"/>
      <c r="BB43" s="261"/>
      <c r="BC43" s="643"/>
      <c r="BD43" s="643"/>
      <c r="BE43" s="643"/>
      <c r="BF43" s="643"/>
      <c r="BG43" s="643"/>
      <c r="BH43" s="643"/>
      <c r="BI43" s="643"/>
      <c r="BJ43" s="643"/>
      <c r="BK43" s="643"/>
      <c r="BL43" s="643"/>
      <c r="BM43" s="643"/>
      <c r="BN43" s="643"/>
      <c r="BO43" s="643"/>
      <c r="BP43" s="643"/>
      <c r="BQ43" s="643"/>
      <c r="BR43" s="643"/>
      <c r="BS43" s="643"/>
      <c r="BT43" s="643"/>
      <c r="BU43" s="643"/>
      <c r="BV43" s="643"/>
      <c r="BW43" s="643"/>
      <c r="BX43" s="643"/>
      <c r="BY43" s="643"/>
      <c r="BZ43" s="643"/>
      <c r="CA43" s="643"/>
      <c r="CB43" s="643"/>
      <c r="CC43" s="643"/>
      <c r="CD43" s="643"/>
      <c r="CE43" s="643"/>
      <c r="CF43" s="643"/>
      <c r="CG43" s="643"/>
      <c r="CH43" s="643"/>
      <c r="CI43" s="643"/>
      <c r="CJ43" s="643"/>
      <c r="CK43" s="643"/>
      <c r="CL43" s="643"/>
      <c r="CM43" s="643"/>
      <c r="CN43" s="643"/>
      <c r="CO43" s="643"/>
      <c r="CP43" s="643"/>
      <c r="CQ43" s="643"/>
      <c r="CR43" s="643"/>
      <c r="CS43" s="643"/>
      <c r="CT43" s="643"/>
      <c r="CU43" s="643"/>
      <c r="CV43" s="643"/>
      <c r="CW43" s="643"/>
      <c r="CX43" s="643"/>
      <c r="CY43" s="643"/>
      <c r="CZ43" s="643"/>
      <c r="DA43" s="643"/>
      <c r="DB43" s="643"/>
      <c r="DC43" s="643"/>
      <c r="DD43" s="643"/>
      <c r="DE43" s="643"/>
      <c r="DF43" s="643"/>
      <c r="DG43" s="643"/>
      <c r="DH43" s="643"/>
      <c r="DI43" s="643"/>
      <c r="DJ43" s="643"/>
      <c r="DK43" s="643"/>
      <c r="DL43" s="643"/>
      <c r="DM43" s="643"/>
      <c r="DN43" s="643"/>
      <c r="DO43" s="643"/>
      <c r="DP43" s="643"/>
      <c r="DQ43" s="643"/>
      <c r="DR43" s="643"/>
      <c r="DS43" s="643"/>
      <c r="DT43" s="643"/>
      <c r="DU43" s="643"/>
      <c r="DV43" s="643"/>
      <c r="DW43" s="643"/>
      <c r="DX43" s="643"/>
      <c r="DY43" s="643"/>
      <c r="DZ43" s="643"/>
      <c r="EA43" s="643"/>
      <c r="EB43" s="643"/>
      <c r="EC43" s="643"/>
      <c r="ED43" s="643"/>
      <c r="EE43" s="643"/>
      <c r="EF43" s="643"/>
      <c r="EG43" s="643"/>
      <c r="EH43" s="643"/>
      <c r="EI43" s="643"/>
      <c r="EJ43" s="643"/>
      <c r="EK43" s="262"/>
      <c r="EL43" s="262"/>
      <c r="EM43" s="262"/>
      <c r="EN43" s="643"/>
      <c r="EO43" s="643"/>
      <c r="EP43" s="643"/>
      <c r="EQ43" s="643"/>
      <c r="ER43" s="643"/>
      <c r="ES43" s="643"/>
      <c r="ET43" s="643"/>
      <c r="EU43" s="643"/>
      <c r="EV43" s="643"/>
      <c r="EW43" s="643"/>
      <c r="EX43" s="643"/>
      <c r="EY43" s="643"/>
      <c r="EZ43" s="643"/>
      <c r="FA43" s="643"/>
      <c r="FB43" s="643"/>
      <c r="FC43" s="643"/>
      <c r="FD43" s="643"/>
      <c r="FE43" s="643"/>
      <c r="FF43" s="643"/>
      <c r="FG43" s="643"/>
      <c r="FH43" s="643"/>
      <c r="FI43" s="643"/>
      <c r="FJ43" s="643"/>
      <c r="FK43" s="643"/>
      <c r="FL43" s="643"/>
      <c r="FM43" s="643"/>
      <c r="FN43" s="643"/>
      <c r="FO43" s="643"/>
      <c r="FP43" s="643"/>
      <c r="FQ43" s="643"/>
      <c r="FR43" s="643"/>
      <c r="FS43" s="643"/>
      <c r="FT43" s="643"/>
      <c r="FU43" s="643"/>
      <c r="FV43" s="643"/>
      <c r="FW43" s="643"/>
      <c r="FX43" s="643"/>
      <c r="FY43" s="643"/>
      <c r="FZ43" s="643"/>
      <c r="GA43" s="643"/>
      <c r="GB43" s="643"/>
      <c r="GC43" s="643"/>
      <c r="GD43" s="643"/>
      <c r="GE43" s="247"/>
      <c r="GF43" s="643"/>
      <c r="GG43" s="643"/>
      <c r="GH43" s="643"/>
      <c r="GI43" s="643"/>
      <c r="GJ43" s="643"/>
      <c r="GK43" s="643"/>
      <c r="GL43" s="643"/>
      <c r="GM43" s="643"/>
      <c r="GN43" s="643"/>
      <c r="GO43" s="643"/>
      <c r="GP43" s="643"/>
      <c r="GQ43" s="643"/>
      <c r="GR43" s="643"/>
      <c r="GS43" s="643"/>
      <c r="GT43" s="643"/>
      <c r="GU43" s="643"/>
      <c r="GV43" s="643"/>
      <c r="GW43" s="643"/>
      <c r="GX43" s="643"/>
      <c r="GY43" s="643"/>
      <c r="GZ43" s="643"/>
      <c r="HA43" s="643"/>
      <c r="HB43" s="643"/>
      <c r="HC43" s="643"/>
      <c r="HD43" s="643"/>
      <c r="HE43" s="643"/>
      <c r="HF43" s="643"/>
      <c r="HG43" s="643"/>
      <c r="HH43" s="643"/>
      <c r="HI43" s="643"/>
      <c r="HJ43" s="643"/>
      <c r="HK43" s="643"/>
      <c r="HL43" s="643"/>
      <c r="HM43" s="643"/>
      <c r="HN43" s="643"/>
      <c r="HO43" s="643"/>
      <c r="HP43" s="643"/>
      <c r="HQ43" s="643"/>
      <c r="HR43" s="643"/>
      <c r="HS43" s="643"/>
      <c r="HT43" s="643"/>
      <c r="HU43" s="643"/>
      <c r="HV43" s="643"/>
      <c r="HW43" s="643"/>
      <c r="HX43" s="643"/>
      <c r="HY43" s="643"/>
      <c r="HZ43" s="643"/>
      <c r="IA43" s="643"/>
      <c r="IB43" s="643"/>
      <c r="IC43" s="643"/>
      <c r="ID43" s="643"/>
      <c r="IE43" s="643"/>
      <c r="IF43" s="643"/>
      <c r="IG43" s="643"/>
      <c r="IH43" s="643"/>
      <c r="II43" s="643"/>
    </row>
    <row r="44" spans="1:243" ht="15" customHeight="1">
      <c r="A44" s="72"/>
      <c r="B44" s="72"/>
      <c r="C44" s="72"/>
      <c r="D44" s="273" t="str">
        <f>IF(MasterSheet!$A$1=1,MasterSheet!C283,MasterSheet!B283)</f>
        <v>Porez na zarade</v>
      </c>
      <c r="E44" s="318">
        <f>+'Cental Budget_int'!E57+'Local Government_int'!D63</f>
        <v>27412477.509999998</v>
      </c>
      <c r="F44" s="309">
        <f t="shared" si="0"/>
        <v>1.2756516129182371</v>
      </c>
      <c r="G44" s="318">
        <f>+'Cental Budget_int'!G57+'Local Government_int'!F63</f>
        <v>30275620.010000002</v>
      </c>
      <c r="H44" s="309">
        <f t="shared" si="1"/>
        <v>1.1294765905614625</v>
      </c>
      <c r="I44" s="318">
        <f>+'Cental Budget_int'!I57+'Local Government_int'!H63</f>
        <v>33546755.710000001</v>
      </c>
      <c r="J44" s="309">
        <f t="shared" si="2"/>
        <v>1.0872036462924553</v>
      </c>
      <c r="K44" s="318">
        <f>+'Cental Budget_int'!K57+'Local Government_int'!J63</f>
        <v>27786106.092939563</v>
      </c>
      <c r="L44" s="309">
        <f t="shared" si="3"/>
        <v>0.93210688000468167</v>
      </c>
      <c r="M44" s="318">
        <f>+'Cental Budget_int'!M57+'Local Government_int'!L63</f>
        <v>22646761.260000002</v>
      </c>
      <c r="N44" s="309">
        <f t="shared" si="4"/>
        <v>0.72959926739690728</v>
      </c>
      <c r="O44" s="318">
        <f>+'Cental Budget_int'!O57+'Local Government_int'!N63</f>
        <v>30624320.870000001</v>
      </c>
      <c r="P44" s="309">
        <f t="shared" si="5"/>
        <v>0.94694869727891162</v>
      </c>
      <c r="Q44" s="336">
        <f>+'Cental Budget_int'!Q57+'Local Government_int'!P63</f>
        <v>30921648.549999997</v>
      </c>
      <c r="R44" s="326">
        <f t="shared" si="6"/>
        <v>0.93025416817087847</v>
      </c>
      <c r="S44" s="336">
        <f>+'Cental Budget_int'!S57+'Local Government_int'!R63</f>
        <v>31123661.967500001</v>
      </c>
      <c r="T44" s="326">
        <f t="shared" si="7"/>
        <v>0.89102954387346134</v>
      </c>
      <c r="U44" s="336">
        <f>+'Cental Budget_int'!U57+'Local Government_int'!T63</f>
        <v>30978552.6851</v>
      </c>
      <c r="V44" s="326">
        <f t="shared" si="8"/>
        <v>0.84021027081909416</v>
      </c>
      <c r="W44" s="336">
        <f>+'Cental Budget_int'!W57+'Local Government_int'!V63</f>
        <v>30935691.90568075</v>
      </c>
      <c r="X44" s="538">
        <f t="shared" si="9"/>
        <v>0.79078967039061221</v>
      </c>
      <c r="Y44" s="224"/>
      <c r="Z44" s="224"/>
      <c r="AA44" s="224"/>
      <c r="AB44" s="224"/>
      <c r="AC44" s="224"/>
      <c r="AD44" s="224"/>
      <c r="AE44" s="224"/>
      <c r="AF44" s="224"/>
      <c r="AG44" s="224"/>
      <c r="AH44" s="24"/>
      <c r="AI44" s="24"/>
      <c r="AJ44" s="24"/>
      <c r="AK44" s="24"/>
      <c r="AL44" s="24"/>
      <c r="AM44" s="24"/>
      <c r="AN44" s="24"/>
      <c r="AO44" s="24"/>
      <c r="AP44" s="24"/>
      <c r="AQ44" s="24"/>
      <c r="AR44" s="24"/>
      <c r="AS44" s="24"/>
      <c r="AT44" s="24"/>
      <c r="AU44" s="24"/>
      <c r="AV44" s="24"/>
      <c r="AW44" s="24"/>
      <c r="AX44" s="24"/>
      <c r="AY44" s="24"/>
      <c r="AZ44" s="50"/>
      <c r="BA44" s="261"/>
      <c r="BB44" s="261"/>
      <c r="BC44" s="643"/>
      <c r="BD44" s="643"/>
      <c r="BE44" s="643"/>
      <c r="BF44" s="643"/>
      <c r="BG44" s="643"/>
      <c r="BH44" s="643"/>
      <c r="BI44" s="643"/>
      <c r="BJ44" s="643"/>
      <c r="BK44" s="643"/>
      <c r="BL44" s="643"/>
      <c r="BM44" s="643"/>
      <c r="BN44" s="643"/>
      <c r="BO44" s="643"/>
      <c r="BP44" s="643"/>
      <c r="BQ44" s="643"/>
      <c r="BR44" s="643"/>
      <c r="BS44" s="643"/>
      <c r="BT44" s="643"/>
      <c r="BU44" s="643"/>
      <c r="BV44" s="643"/>
      <c r="BW44" s="643"/>
      <c r="BX44" s="643"/>
      <c r="BY44" s="643"/>
      <c r="BZ44" s="643"/>
      <c r="CA44" s="643"/>
      <c r="CB44" s="643"/>
      <c r="CC44" s="643"/>
      <c r="CD44" s="643"/>
      <c r="CE44" s="643"/>
      <c r="CF44" s="643"/>
      <c r="CG44" s="643"/>
      <c r="CH44" s="643"/>
      <c r="CI44" s="643"/>
      <c r="CJ44" s="643"/>
      <c r="CK44" s="643"/>
      <c r="CL44" s="643"/>
      <c r="CM44" s="643"/>
      <c r="CN44" s="643"/>
      <c r="CO44" s="643"/>
      <c r="CP44" s="643"/>
      <c r="CQ44" s="643"/>
      <c r="CR44" s="643"/>
      <c r="CS44" s="643"/>
      <c r="CT44" s="643"/>
      <c r="CU44" s="643"/>
      <c r="CV44" s="643"/>
      <c r="CW44" s="643"/>
      <c r="CX44" s="643"/>
      <c r="CY44" s="643"/>
      <c r="CZ44" s="643"/>
      <c r="DA44" s="643"/>
      <c r="DB44" s="643"/>
      <c r="DC44" s="643"/>
      <c r="DD44" s="643"/>
      <c r="DE44" s="643"/>
      <c r="DF44" s="643"/>
      <c r="DG44" s="643"/>
      <c r="DH44" s="643"/>
      <c r="DI44" s="643"/>
      <c r="DJ44" s="643"/>
      <c r="DK44" s="643"/>
      <c r="DL44" s="643"/>
      <c r="DM44" s="643"/>
      <c r="DN44" s="643"/>
      <c r="DO44" s="643"/>
      <c r="DP44" s="643"/>
      <c r="DQ44" s="643"/>
      <c r="DR44" s="643"/>
      <c r="DS44" s="643"/>
      <c r="DT44" s="643"/>
      <c r="DU44" s="643"/>
      <c r="DV44" s="643"/>
      <c r="DW44" s="643"/>
      <c r="DX44" s="643"/>
      <c r="DY44" s="643"/>
      <c r="DZ44" s="643"/>
      <c r="EA44" s="643"/>
      <c r="EB44" s="643"/>
      <c r="EC44" s="643"/>
      <c r="ED44" s="2"/>
      <c r="EE44" s="643"/>
      <c r="EF44" s="643"/>
      <c r="EG44" s="643"/>
      <c r="EH44" s="643"/>
      <c r="EI44" s="643"/>
      <c r="EJ44" s="643"/>
      <c r="EK44" s="262"/>
      <c r="EL44" s="262"/>
      <c r="EM44" s="262"/>
      <c r="EN44" s="643"/>
      <c r="EO44" s="643"/>
      <c r="EP44" s="643"/>
      <c r="EQ44" s="643"/>
      <c r="ER44" s="643"/>
      <c r="ES44" s="643"/>
      <c r="ET44" s="643"/>
      <c r="EU44" s="643"/>
      <c r="EV44" s="643"/>
      <c r="EW44" s="643"/>
      <c r="EX44" s="643"/>
      <c r="EY44" s="643"/>
      <c r="EZ44" s="643"/>
      <c r="FA44" s="643"/>
      <c r="FB44" s="643"/>
      <c r="FC44" s="643"/>
      <c r="FD44" s="643"/>
      <c r="FE44" s="643"/>
      <c r="FF44" s="643"/>
      <c r="FG44" s="643"/>
      <c r="FH44" s="643"/>
      <c r="FI44" s="643"/>
      <c r="FJ44" s="643"/>
      <c r="FK44" s="643"/>
      <c r="FL44" s="643"/>
      <c r="FM44" s="643"/>
      <c r="FN44" s="643"/>
      <c r="FO44" s="643"/>
      <c r="FP44" s="643"/>
      <c r="FQ44" s="643"/>
      <c r="FR44" s="643"/>
      <c r="FS44" s="643"/>
      <c r="FT44" s="643"/>
      <c r="FU44" s="643"/>
      <c r="FV44" s="643"/>
      <c r="FW44" s="643"/>
      <c r="FX44" s="643"/>
      <c r="FY44" s="643"/>
      <c r="FZ44" s="643"/>
      <c r="GA44" s="643"/>
      <c r="GB44" s="643"/>
      <c r="GC44" s="643"/>
      <c r="GD44" s="643"/>
      <c r="GE44" s="247"/>
      <c r="GF44" s="643"/>
      <c r="GG44" s="643"/>
      <c r="GH44" s="643"/>
      <c r="GI44" s="643"/>
      <c r="GJ44" s="643"/>
      <c r="GK44" s="643"/>
      <c r="GL44" s="643"/>
      <c r="GM44" s="643"/>
      <c r="GN44" s="643"/>
      <c r="GO44" s="643"/>
      <c r="GP44" s="643"/>
      <c r="GQ44" s="643"/>
      <c r="GR44" s="643"/>
      <c r="GS44" s="643"/>
      <c r="GT44" s="643"/>
      <c r="GU44" s="643"/>
      <c r="GV44" s="643"/>
      <c r="GW44" s="643"/>
      <c r="GX44" s="643"/>
      <c r="GY44" s="643"/>
      <c r="GZ44" s="643"/>
      <c r="HA44" s="643"/>
      <c r="HB44" s="643"/>
      <c r="HC44" s="643"/>
      <c r="HD44" s="643"/>
      <c r="HE44" s="643"/>
      <c r="HF44" s="643"/>
      <c r="HG44" s="643"/>
      <c r="HH44" s="643"/>
      <c r="HI44" s="643"/>
      <c r="HJ44" s="643"/>
      <c r="HK44" s="643"/>
      <c r="HL44" s="643"/>
      <c r="HM44" s="643"/>
      <c r="HN44" s="643"/>
      <c r="HO44" s="643"/>
      <c r="HP44" s="643"/>
      <c r="HQ44" s="643"/>
      <c r="HR44" s="643"/>
      <c r="HS44" s="643"/>
      <c r="HT44" s="643"/>
      <c r="HU44" s="643"/>
      <c r="HV44" s="643"/>
      <c r="HW44" s="643"/>
      <c r="HX44" s="643"/>
      <c r="HY44" s="643"/>
      <c r="HZ44" s="643"/>
      <c r="IA44" s="643"/>
      <c r="IB44" s="643"/>
      <c r="IC44" s="643"/>
      <c r="ID44" s="643"/>
      <c r="IE44" s="643"/>
      <c r="IF44" s="643"/>
      <c r="IG44" s="643"/>
      <c r="IH44" s="643"/>
      <c r="II44" s="643"/>
    </row>
    <row r="45" spans="1:243" ht="15" customHeight="1">
      <c r="A45" s="72"/>
      <c r="B45" s="72"/>
      <c r="C45" s="72"/>
      <c r="D45" s="273" t="str">
        <f>IF(MasterSheet!$A$1=1,MasterSheet!C284,MasterSheet!B284)</f>
        <v>Doprinosi na teret zaposlenog</v>
      </c>
      <c r="E45" s="318">
        <f>+'Cental Budget_int'!E58+'Local Government_int'!D64</f>
        <v>35241527.969999999</v>
      </c>
      <c r="F45" s="309">
        <f t="shared" si="0"/>
        <v>1.6399798952952671</v>
      </c>
      <c r="G45" s="318">
        <f>+'Cental Budget_int'!G58+'Local Government_int'!F64</f>
        <v>45211241.74000001</v>
      </c>
      <c r="H45" s="309">
        <f t="shared" si="1"/>
        <v>1.6866719544861037</v>
      </c>
      <c r="I45" s="318">
        <f>+'Cental Budget_int'!I58+'Local Government_int'!H64</f>
        <v>47856829.879999995</v>
      </c>
      <c r="J45" s="309">
        <f t="shared" si="2"/>
        <v>1.550973226600985</v>
      </c>
      <c r="K45" s="318">
        <f>+'Cental Budget_int'!K58+'Local Government_int'!J64</f>
        <v>39675992.256736048</v>
      </c>
      <c r="L45" s="309">
        <f t="shared" si="3"/>
        <v>1.33096250441919</v>
      </c>
      <c r="M45" s="318">
        <f>+'Cental Budget_int'!M58+'Local Government_int'!L64</f>
        <v>59935832.810000002</v>
      </c>
      <c r="N45" s="309">
        <f t="shared" si="4"/>
        <v>1.9309224487757732</v>
      </c>
      <c r="O45" s="318">
        <f>+'Cental Budget_int'!O58+'Local Government_int'!N64</f>
        <v>79769891.689999998</v>
      </c>
      <c r="P45" s="309">
        <f t="shared" si="5"/>
        <v>2.4666014746444032</v>
      </c>
      <c r="Q45" s="336">
        <f>+'Cental Budget_int'!Q58+'Local Government_int'!P64</f>
        <v>81032368.249999985</v>
      </c>
      <c r="R45" s="326">
        <f t="shared" si="6"/>
        <v>2.4377968787605289</v>
      </c>
      <c r="S45" s="336">
        <f>+'Cental Budget_int'!S58+'Local Government_int'!R64</f>
        <v>78874828.403750002</v>
      </c>
      <c r="T45" s="326">
        <f t="shared" si="7"/>
        <v>2.2580826912038363</v>
      </c>
      <c r="U45" s="336">
        <f>+'Cental Budget_int'!U58+'Local Government_int'!T64</f>
        <v>78130908.696074992</v>
      </c>
      <c r="V45" s="326">
        <f t="shared" si="8"/>
        <v>2.1190916380817737</v>
      </c>
      <c r="W45" s="336">
        <f>+'Cental Budget_int'!W58+'Local Government_int'!V64</f>
        <v>78009190.602155253</v>
      </c>
      <c r="X45" s="538">
        <f t="shared" si="9"/>
        <v>1.9940999642677724</v>
      </c>
      <c r="Y45" s="224"/>
      <c r="Z45" s="224"/>
      <c r="AA45" s="224"/>
      <c r="AB45" s="224"/>
      <c r="AC45" s="224"/>
      <c r="AD45" s="224"/>
      <c r="AE45" s="224"/>
      <c r="AF45" s="224"/>
      <c r="AG45" s="224"/>
      <c r="AH45" s="24"/>
      <c r="AI45" s="24"/>
      <c r="AJ45" s="24"/>
      <c r="AK45" s="24"/>
      <c r="AL45" s="24"/>
      <c r="AM45" s="24"/>
      <c r="AN45" s="24"/>
      <c r="AO45" s="24"/>
      <c r="AP45" s="24"/>
      <c r="AQ45" s="24"/>
      <c r="AR45" s="24"/>
      <c r="AS45" s="24"/>
      <c r="AT45" s="24"/>
      <c r="AU45" s="24"/>
      <c r="AV45" s="24"/>
      <c r="AW45" s="24"/>
      <c r="AX45" s="24"/>
      <c r="AY45" s="24"/>
      <c r="AZ45" s="50"/>
      <c r="BA45" s="261"/>
      <c r="BB45" s="261"/>
      <c r="BC45" s="643"/>
      <c r="BD45" s="643"/>
      <c r="BE45" s="643"/>
      <c r="BF45" s="643"/>
      <c r="BG45" s="643"/>
      <c r="BH45" s="643"/>
      <c r="BI45" s="643"/>
      <c r="BJ45" s="643"/>
      <c r="BK45" s="643"/>
      <c r="BL45" s="643"/>
      <c r="BM45" s="643"/>
      <c r="BN45" s="643"/>
      <c r="BO45" s="643"/>
      <c r="BP45" s="643"/>
      <c r="BQ45" s="643"/>
      <c r="BR45" s="643"/>
      <c r="BS45" s="643"/>
      <c r="BT45" s="643"/>
      <c r="BU45" s="643"/>
      <c r="BV45" s="643"/>
      <c r="BW45" s="643"/>
      <c r="BX45" s="643"/>
      <c r="BY45" s="643"/>
      <c r="BZ45" s="643"/>
      <c r="CA45" s="643"/>
      <c r="CB45" s="643"/>
      <c r="CC45" s="643"/>
      <c r="CD45" s="643"/>
      <c r="CE45" s="643"/>
      <c r="CF45" s="643"/>
      <c r="CG45" s="643"/>
      <c r="CH45" s="643"/>
      <c r="CI45" s="643"/>
      <c r="CJ45" s="643"/>
      <c r="CK45" s="643"/>
      <c r="CL45" s="643"/>
      <c r="CM45" s="643"/>
      <c r="CN45" s="643"/>
      <c r="CO45" s="643"/>
      <c r="CP45" s="643"/>
      <c r="CQ45" s="643"/>
      <c r="CR45" s="643"/>
      <c r="CS45" s="643"/>
      <c r="CT45" s="643"/>
      <c r="CU45" s="643"/>
      <c r="CV45" s="643"/>
      <c r="CW45" s="643"/>
      <c r="CX45" s="643"/>
      <c r="CY45" s="643"/>
      <c r="CZ45" s="643"/>
      <c r="DA45" s="643"/>
      <c r="DB45" s="643"/>
      <c r="DC45" s="643"/>
      <c r="DD45" s="643"/>
      <c r="DE45" s="643"/>
      <c r="DF45" s="643"/>
      <c r="DG45" s="643"/>
      <c r="DH45" s="643"/>
      <c r="DI45" s="643"/>
      <c r="DJ45" s="643"/>
      <c r="DK45" s="643"/>
      <c r="DL45" s="643"/>
      <c r="DM45" s="643"/>
      <c r="DN45" s="643"/>
      <c r="DO45" s="643"/>
      <c r="DP45" s="643"/>
      <c r="DQ45" s="643"/>
      <c r="DR45" s="643"/>
      <c r="DS45" s="643"/>
      <c r="DT45" s="643"/>
      <c r="DU45" s="643"/>
      <c r="DV45" s="643"/>
      <c r="DW45" s="643"/>
      <c r="DX45" s="643"/>
      <c r="DY45" s="643"/>
      <c r="DZ45" s="643"/>
      <c r="EA45" s="643"/>
      <c r="EB45" s="643"/>
      <c r="EC45" s="643"/>
      <c r="ED45" s="643"/>
      <c r="EE45" s="643"/>
      <c r="EF45" s="643"/>
      <c r="EG45" s="643"/>
      <c r="EH45" s="643"/>
      <c r="EI45" s="643"/>
      <c r="EJ45" s="643"/>
      <c r="EK45" s="262"/>
      <c r="EL45" s="262"/>
      <c r="EM45" s="262"/>
      <c r="EN45" s="643"/>
      <c r="EO45" s="643"/>
      <c r="EP45" s="643"/>
      <c r="EQ45" s="643"/>
      <c r="ER45" s="643"/>
      <c r="ES45" s="643"/>
      <c r="ET45" s="643"/>
      <c r="EU45" s="643"/>
      <c r="EV45" s="643"/>
      <c r="EW45" s="643"/>
      <c r="EX45" s="643"/>
      <c r="EY45" s="643"/>
      <c r="EZ45" s="643"/>
      <c r="FA45" s="643"/>
      <c r="FB45" s="643"/>
      <c r="FC45" s="643"/>
      <c r="FD45" s="643"/>
      <c r="FE45" s="643"/>
      <c r="FF45" s="643"/>
      <c r="FG45" s="643"/>
      <c r="FH45" s="643"/>
      <c r="FI45" s="643"/>
      <c r="FJ45" s="643"/>
      <c r="FK45" s="643"/>
      <c r="FL45" s="643"/>
      <c r="FM45" s="643"/>
      <c r="FN45" s="643"/>
      <c r="FO45" s="643"/>
      <c r="FP45" s="643"/>
      <c r="FQ45" s="643"/>
      <c r="FR45" s="643"/>
      <c r="FS45" s="643"/>
      <c r="FT45" s="643"/>
      <c r="FU45" s="643"/>
      <c r="FV45" s="643"/>
      <c r="FW45" s="643"/>
      <c r="FX45" s="643"/>
      <c r="FY45" s="643"/>
      <c r="FZ45" s="643"/>
      <c r="GA45" s="643"/>
      <c r="GB45" s="643"/>
      <c r="GC45" s="643"/>
      <c r="GD45" s="643"/>
      <c r="GE45" s="247"/>
      <c r="GF45" s="643"/>
      <c r="GG45" s="643"/>
      <c r="GH45" s="643"/>
      <c r="GI45" s="643"/>
      <c r="GJ45" s="643"/>
      <c r="GK45" s="643"/>
      <c r="GL45" s="643"/>
      <c r="GM45" s="643"/>
      <c r="GN45" s="643"/>
      <c r="GO45" s="643"/>
      <c r="GP45" s="643"/>
      <c r="GQ45" s="643"/>
      <c r="GR45" s="643"/>
      <c r="GS45" s="643"/>
      <c r="GT45" s="643"/>
      <c r="GU45" s="643"/>
      <c r="GV45" s="643"/>
      <c r="GW45" s="643"/>
      <c r="GX45" s="643"/>
      <c r="GY45" s="643"/>
      <c r="GZ45" s="643"/>
      <c r="HA45" s="643"/>
      <c r="HB45" s="643"/>
      <c r="HC45" s="643"/>
      <c r="HD45" s="643"/>
      <c r="HE45" s="643"/>
      <c r="HF45" s="643"/>
      <c r="HG45" s="643"/>
      <c r="HH45" s="643"/>
      <c r="HI45" s="643"/>
      <c r="HJ45" s="643"/>
      <c r="HK45" s="643"/>
      <c r="HL45" s="643"/>
      <c r="HM45" s="643"/>
      <c r="HN45" s="643"/>
      <c r="HO45" s="643"/>
      <c r="HP45" s="643"/>
      <c r="HQ45" s="643"/>
      <c r="HR45" s="643"/>
      <c r="HS45" s="643"/>
      <c r="HT45" s="643"/>
      <c r="HU45" s="643"/>
      <c r="HV45" s="643"/>
      <c r="HW45" s="643"/>
      <c r="HX45" s="643"/>
      <c r="HY45" s="643"/>
      <c r="HZ45" s="643"/>
      <c r="IA45" s="643"/>
      <c r="IB45" s="643"/>
      <c r="IC45" s="643"/>
      <c r="ID45" s="643"/>
      <c r="IE45" s="643"/>
      <c r="IF45" s="643"/>
      <c r="IG45" s="643"/>
      <c r="IH45" s="643"/>
      <c r="II45" s="643"/>
    </row>
    <row r="46" spans="1:243" ht="15" customHeight="1">
      <c r="A46" s="72"/>
      <c r="B46" s="72"/>
      <c r="C46" s="72"/>
      <c r="D46" s="273" t="str">
        <f>IF(MasterSheet!$A$1=1,MasterSheet!C285,MasterSheet!B285)</f>
        <v>Doprinosi na teret poslodavca</v>
      </c>
      <c r="E46" s="318">
        <f>+'Cental Budget_int'!E59+'Local Government_int'!D65</f>
        <v>32666770.049799997</v>
      </c>
      <c r="F46" s="309">
        <f t="shared" si="0"/>
        <v>1.52016241099167</v>
      </c>
      <c r="G46" s="318">
        <f>+'Cental Budget_int'!G59+'Local Government_int'!F65</f>
        <v>41792523.730000004</v>
      </c>
      <c r="H46" s="309">
        <f t="shared" si="1"/>
        <v>1.5591316444693157</v>
      </c>
      <c r="I46" s="318">
        <f>+'Cental Budget_int'!I59+'Local Government_int'!H65</f>
        <v>45905782.490000002</v>
      </c>
      <c r="J46" s="309">
        <f t="shared" si="2"/>
        <v>1.4877424970832254</v>
      </c>
      <c r="K46" s="318">
        <f>+'Cental Budget_int'!K59+'Local Government_int'!J65</f>
        <v>38622888.658217676</v>
      </c>
      <c r="L46" s="309">
        <f t="shared" si="3"/>
        <v>1.2956353122515154</v>
      </c>
      <c r="M46" s="318">
        <f>+'Cental Budget_int'!M59+'Local Government_int'!L65</f>
        <v>32139632.719999999</v>
      </c>
      <c r="N46" s="309">
        <f t="shared" si="4"/>
        <v>1.0354263118556699</v>
      </c>
      <c r="O46" s="318">
        <f>+'Cental Budget_int'!O59+'Local Government_int'!N65</f>
        <v>42311333.369999997</v>
      </c>
      <c r="P46" s="309">
        <f t="shared" si="5"/>
        <v>1.3083281808905378</v>
      </c>
      <c r="Q46" s="336">
        <f>+'Cental Budget_int'!Q59+'Local Government_int'!P65</f>
        <v>42714348.300000004</v>
      </c>
      <c r="R46" s="326">
        <f t="shared" si="6"/>
        <v>1.2850285288808665</v>
      </c>
      <c r="S46" s="336">
        <f>+'Cental Budget_int'!S59+'Local Government_int'!R65</f>
        <v>41779242.094999999</v>
      </c>
      <c r="T46" s="326">
        <f t="shared" si="7"/>
        <v>1.1960848008874891</v>
      </c>
      <c r="U46" s="336">
        <f>+'Cental Budget_int'!U59+'Local Government_int'!T65</f>
        <v>41100454.233450003</v>
      </c>
      <c r="V46" s="326">
        <f t="shared" si="8"/>
        <v>1.1147397405329538</v>
      </c>
      <c r="W46" s="336">
        <f>+'Cental Budget_int'!W59+'Local Government_int'!V65</f>
        <v>41023968.923240252</v>
      </c>
      <c r="X46" s="538">
        <f t="shared" si="9"/>
        <v>1.0486699622505176</v>
      </c>
      <c r="Y46" s="224"/>
      <c r="Z46" s="224"/>
      <c r="AA46" s="224"/>
      <c r="AB46" s="224"/>
      <c r="AC46" s="224"/>
      <c r="AD46" s="224"/>
      <c r="AE46" s="224"/>
      <c r="AF46" s="224"/>
      <c r="AG46" s="224"/>
      <c r="AH46" s="24"/>
      <c r="AI46" s="24"/>
      <c r="AJ46" s="24"/>
      <c r="AK46" s="24"/>
      <c r="AL46" s="24"/>
      <c r="AM46" s="24"/>
      <c r="AN46" s="24"/>
      <c r="AO46" s="24"/>
      <c r="AP46" s="24"/>
      <c r="AQ46" s="24"/>
      <c r="AR46" s="24"/>
      <c r="AS46" s="24"/>
      <c r="AT46" s="24"/>
      <c r="AU46" s="24"/>
      <c r="AV46" s="24"/>
      <c r="AW46" s="24"/>
      <c r="AX46" s="24"/>
      <c r="AY46" s="24"/>
      <c r="AZ46" s="50"/>
      <c r="BA46" s="261"/>
      <c r="BB46" s="261"/>
      <c r="BC46" s="643"/>
      <c r="BD46" s="643"/>
      <c r="BE46" s="643"/>
      <c r="BF46" s="643"/>
      <c r="BG46" s="643"/>
      <c r="BH46" s="643"/>
      <c r="BI46" s="643"/>
      <c r="BJ46" s="643"/>
      <c r="BK46" s="643"/>
      <c r="BL46" s="643"/>
      <c r="BM46" s="643"/>
      <c r="BN46" s="643"/>
      <c r="BO46" s="643"/>
      <c r="BP46" s="643"/>
      <c r="BQ46" s="643"/>
      <c r="BR46" s="643"/>
      <c r="BS46" s="643"/>
      <c r="BT46" s="643"/>
      <c r="BU46" s="643"/>
      <c r="BV46" s="643"/>
      <c r="BW46" s="643"/>
      <c r="BX46" s="643"/>
      <c r="BY46" s="643"/>
      <c r="BZ46" s="643"/>
      <c r="CA46" s="643"/>
      <c r="CB46" s="643"/>
      <c r="CC46" s="643"/>
      <c r="CD46" s="643"/>
      <c r="CE46" s="643"/>
      <c r="CF46" s="643"/>
      <c r="CG46" s="643"/>
      <c r="CH46" s="643"/>
      <c r="CI46" s="643"/>
      <c r="CJ46" s="643"/>
      <c r="CK46" s="643"/>
      <c r="CL46" s="643"/>
      <c r="CM46" s="643"/>
      <c r="CN46" s="643"/>
      <c r="CO46" s="643"/>
      <c r="CP46" s="643"/>
      <c r="CQ46" s="643"/>
      <c r="CR46" s="643"/>
      <c r="CS46" s="643"/>
      <c r="CT46" s="643"/>
      <c r="CU46" s="643"/>
      <c r="CV46" s="643"/>
      <c r="CW46" s="643"/>
      <c r="CX46" s="643"/>
      <c r="CY46" s="643"/>
      <c r="CZ46" s="643"/>
      <c r="DA46" s="643"/>
      <c r="DB46" s="643"/>
      <c r="DC46" s="643"/>
      <c r="DD46" s="643"/>
      <c r="DE46" s="643"/>
      <c r="DF46" s="643"/>
      <c r="DG46" s="643"/>
      <c r="DH46" s="643"/>
      <c r="DI46" s="643"/>
      <c r="DJ46" s="643"/>
      <c r="DK46" s="643"/>
      <c r="DL46" s="643"/>
      <c r="DM46" s="643"/>
      <c r="DN46" s="643"/>
      <c r="DO46" s="643"/>
      <c r="DP46" s="643"/>
      <c r="DQ46" s="643"/>
      <c r="DR46" s="643"/>
      <c r="DS46" s="643"/>
      <c r="DT46" s="643"/>
      <c r="DU46" s="643"/>
      <c r="DV46" s="643"/>
      <c r="DW46" s="643"/>
      <c r="DX46" s="643"/>
      <c r="DY46" s="643"/>
      <c r="DZ46" s="643"/>
      <c r="EA46" s="643"/>
      <c r="EB46" s="643"/>
      <c r="EC46" s="643"/>
      <c r="ED46" s="643"/>
      <c r="EE46" s="643"/>
      <c r="EF46" s="643"/>
      <c r="EG46" s="643"/>
      <c r="EH46" s="643"/>
      <c r="EI46" s="643"/>
      <c r="EJ46" s="643"/>
      <c r="EK46" s="262"/>
      <c r="EL46" s="262"/>
      <c r="EM46" s="262"/>
      <c r="EN46" s="643"/>
      <c r="EO46" s="643"/>
      <c r="EP46" s="643"/>
      <c r="EQ46" s="643"/>
      <c r="ER46" s="643"/>
      <c r="ES46" s="643"/>
      <c r="ET46" s="643"/>
      <c r="EU46" s="643"/>
      <c r="EV46" s="643"/>
      <c r="EW46" s="643"/>
      <c r="EX46" s="643"/>
      <c r="EY46" s="643"/>
      <c r="EZ46" s="643"/>
      <c r="FA46" s="643"/>
      <c r="FB46" s="643"/>
      <c r="FC46" s="643"/>
      <c r="FD46" s="643"/>
      <c r="FE46" s="643"/>
      <c r="FF46" s="643"/>
      <c r="FG46" s="643"/>
      <c r="FH46" s="643"/>
      <c r="FI46" s="643"/>
      <c r="FJ46" s="643"/>
      <c r="FK46" s="643"/>
      <c r="FL46" s="643"/>
      <c r="FM46" s="643"/>
      <c r="FN46" s="643"/>
      <c r="FO46" s="643"/>
      <c r="FP46" s="643"/>
      <c r="FQ46" s="643"/>
      <c r="FR46" s="643"/>
      <c r="FS46" s="643"/>
      <c r="FT46" s="643"/>
      <c r="FU46" s="643"/>
      <c r="FV46" s="643"/>
      <c r="FW46" s="643"/>
      <c r="FX46" s="643"/>
      <c r="FY46" s="643"/>
      <c r="FZ46" s="643"/>
      <c r="GA46" s="643"/>
      <c r="GB46" s="643"/>
      <c r="GC46" s="643"/>
      <c r="GD46" s="643"/>
      <c r="GE46" s="247"/>
      <c r="GF46" s="643"/>
      <c r="GG46" s="643"/>
      <c r="GH46" s="643"/>
      <c r="GI46" s="643"/>
      <c r="GJ46" s="643"/>
      <c r="GK46" s="643"/>
      <c r="GL46" s="643"/>
      <c r="GM46" s="643"/>
      <c r="GN46" s="643"/>
      <c r="GO46" s="643"/>
      <c r="GP46" s="643"/>
      <c r="GQ46" s="643"/>
      <c r="GR46" s="643"/>
      <c r="GS46" s="643"/>
      <c r="GT46" s="643"/>
      <c r="GU46" s="643"/>
      <c r="GV46" s="643"/>
      <c r="GW46" s="643"/>
      <c r="GX46" s="643"/>
      <c r="GY46" s="643"/>
      <c r="GZ46" s="643"/>
      <c r="HA46" s="643"/>
      <c r="HB46" s="643"/>
      <c r="HC46" s="643"/>
      <c r="HD46" s="643"/>
      <c r="HE46" s="643"/>
      <c r="HF46" s="643"/>
      <c r="HG46" s="643"/>
      <c r="HH46" s="643"/>
      <c r="HI46" s="643"/>
      <c r="HJ46" s="643"/>
      <c r="HK46" s="643"/>
      <c r="HL46" s="643"/>
      <c r="HM46" s="643"/>
      <c r="HN46" s="643"/>
      <c r="HO46" s="643"/>
      <c r="HP46" s="643"/>
      <c r="HQ46" s="643"/>
      <c r="HR46" s="643"/>
      <c r="HS46" s="643"/>
      <c r="HT46" s="643"/>
      <c r="HU46" s="643"/>
      <c r="HV46" s="643"/>
      <c r="HW46" s="643"/>
      <c r="HX46" s="643"/>
      <c r="HY46" s="643"/>
      <c r="HZ46" s="643"/>
      <c r="IA46" s="643"/>
      <c r="IB46" s="643"/>
      <c r="IC46" s="643"/>
      <c r="ID46" s="643"/>
      <c r="IE46" s="643"/>
      <c r="IF46" s="643"/>
      <c r="IG46" s="643"/>
      <c r="IH46" s="643"/>
      <c r="II46" s="643"/>
    </row>
    <row r="47" spans="1:243" ht="15" customHeight="1">
      <c r="A47" s="72"/>
      <c r="B47" s="72"/>
      <c r="C47" s="72"/>
      <c r="D47" s="273" t="str">
        <f>IF(MasterSheet!$A$1=1,MasterSheet!C286,MasterSheet!B286)</f>
        <v>Opštinski prirez</v>
      </c>
      <c r="E47" s="318">
        <f>+'Cental Budget_int'!E60+'Local Government_int'!D66</f>
        <v>4292020.32</v>
      </c>
      <c r="F47" s="309">
        <f t="shared" si="0"/>
        <v>0.19973104006701103</v>
      </c>
      <c r="G47" s="318">
        <f>+'Cental Budget_int'!G60+'Local Government_int'!F66</f>
        <v>4407602.68</v>
      </c>
      <c r="H47" s="309">
        <f t="shared" si="1"/>
        <v>0.16443210893490021</v>
      </c>
      <c r="I47" s="318">
        <f>+'Cental Budget_int'!I60+'Local Government_int'!H66</f>
        <v>4717290.49</v>
      </c>
      <c r="J47" s="309">
        <f t="shared" si="2"/>
        <v>0.15288081702100079</v>
      </c>
      <c r="K47" s="318">
        <f>+'Cental Budget_int'!K60+'Local Government_int'!J66</f>
        <v>3902542.3946725391</v>
      </c>
      <c r="L47" s="309">
        <f t="shared" si="3"/>
        <v>0.13091386765087348</v>
      </c>
      <c r="M47" s="318">
        <f>+'Cental Budget_int'!M60+'Local Government_int'!L66</f>
        <v>3219403.56</v>
      </c>
      <c r="N47" s="309">
        <f t="shared" si="4"/>
        <v>0.10371789819587629</v>
      </c>
      <c r="O47" s="318">
        <f>+'Cental Budget_int'!O60+'Local Government_int'!N66</f>
        <v>4327900.1500000004</v>
      </c>
      <c r="P47" s="309">
        <f t="shared" si="5"/>
        <v>0.1338249891774892</v>
      </c>
      <c r="Q47" s="336">
        <f>+'Cental Budget_int'!Q60+'Local Government_int'!P66</f>
        <v>4404642.75</v>
      </c>
      <c r="R47" s="326">
        <f t="shared" si="6"/>
        <v>0.13251031137184116</v>
      </c>
      <c r="S47" s="336">
        <f>+'Cental Budget_int'!S60+'Local Government_int'!R66</f>
        <v>4521014.7375000007</v>
      </c>
      <c r="T47" s="326">
        <f t="shared" si="7"/>
        <v>0.12943071106498713</v>
      </c>
      <c r="U47" s="336">
        <f>+'Cental Budget_int'!U60+'Local Government_int'!T66</f>
        <v>4553159.4060500003</v>
      </c>
      <c r="V47" s="326">
        <f t="shared" si="8"/>
        <v>0.12349225402902089</v>
      </c>
      <c r="W47" s="336">
        <f>+'Cental Budget_int'!W60+'Local Government_int'!V66</f>
        <v>4550431.3179609999</v>
      </c>
      <c r="X47" s="538">
        <f t="shared" si="9"/>
        <v>0.11631981896628324</v>
      </c>
      <c r="Y47" s="224"/>
      <c r="Z47" s="224"/>
      <c r="AA47" s="224"/>
      <c r="AB47" s="224"/>
      <c r="AC47" s="224"/>
      <c r="AD47" s="224"/>
      <c r="AE47" s="224"/>
      <c r="AF47" s="224"/>
      <c r="AG47" s="224"/>
      <c r="AH47" s="24"/>
      <c r="AI47" s="24"/>
      <c r="AJ47" s="24"/>
      <c r="AK47" s="24"/>
      <c r="AL47" s="24"/>
      <c r="AM47" s="24"/>
      <c r="AN47" s="24"/>
      <c r="AO47" s="24"/>
      <c r="AP47" s="24"/>
      <c r="AQ47" s="24"/>
      <c r="AR47" s="24"/>
      <c r="AS47" s="24"/>
      <c r="AT47" s="24"/>
      <c r="AU47" s="24"/>
      <c r="AV47" s="24"/>
      <c r="AW47" s="24"/>
      <c r="AX47" s="24"/>
      <c r="AY47" s="24"/>
      <c r="AZ47" s="50"/>
      <c r="BA47" s="261"/>
      <c r="BB47" s="261"/>
      <c r="BC47" s="643"/>
      <c r="BD47" s="643"/>
      <c r="BE47" s="643"/>
      <c r="BF47" s="643"/>
      <c r="BG47" s="643"/>
      <c r="BH47" s="643"/>
      <c r="BI47" s="643"/>
      <c r="BJ47" s="643"/>
      <c r="BK47" s="643"/>
      <c r="BL47" s="643"/>
      <c r="BM47" s="643"/>
      <c r="BN47" s="643"/>
      <c r="BO47" s="643"/>
      <c r="BP47" s="643"/>
      <c r="BQ47" s="643"/>
      <c r="BR47" s="643"/>
      <c r="BS47" s="643"/>
      <c r="BT47" s="643"/>
      <c r="BU47" s="643"/>
      <c r="BV47" s="643"/>
      <c r="BW47" s="643"/>
      <c r="BX47" s="643"/>
      <c r="BY47" s="643"/>
      <c r="BZ47" s="643"/>
      <c r="CA47" s="643"/>
      <c r="CB47" s="643"/>
      <c r="CC47" s="643"/>
      <c r="CD47" s="643"/>
      <c r="CE47" s="643"/>
      <c r="CF47" s="643"/>
      <c r="CG47" s="643"/>
      <c r="CH47" s="643"/>
      <c r="CI47" s="643"/>
      <c r="CJ47" s="643"/>
      <c r="CK47" s="643"/>
      <c r="CL47" s="643"/>
      <c r="CM47" s="643"/>
      <c r="CN47" s="643"/>
      <c r="CO47" s="643"/>
      <c r="CP47" s="643"/>
      <c r="CQ47" s="643"/>
      <c r="CR47" s="643"/>
      <c r="CS47" s="643"/>
      <c r="CT47" s="643"/>
      <c r="CU47" s="643"/>
      <c r="CV47" s="643"/>
      <c r="CW47" s="643"/>
      <c r="CX47" s="643"/>
      <c r="CY47" s="643"/>
      <c r="CZ47" s="643"/>
      <c r="DA47" s="643"/>
      <c r="DB47" s="643"/>
      <c r="DC47" s="643"/>
      <c r="DD47" s="643"/>
      <c r="DE47" s="643"/>
      <c r="DF47" s="643"/>
      <c r="DG47" s="643"/>
      <c r="DH47" s="643"/>
      <c r="DI47" s="643"/>
      <c r="DJ47" s="643"/>
      <c r="DK47" s="643"/>
      <c r="DL47" s="643"/>
      <c r="DM47" s="643"/>
      <c r="DN47" s="643"/>
      <c r="DO47" s="643"/>
      <c r="DP47" s="643"/>
      <c r="DQ47" s="643"/>
      <c r="DR47" s="643"/>
      <c r="DS47" s="643"/>
      <c r="DT47" s="643"/>
      <c r="DU47" s="643"/>
      <c r="DV47" s="643"/>
      <c r="DW47" s="643"/>
      <c r="DX47" s="643"/>
      <c r="DY47" s="643"/>
      <c r="DZ47" s="643"/>
      <c r="EA47" s="643"/>
      <c r="EB47" s="643"/>
      <c r="EC47" s="643"/>
      <c r="ED47" s="643"/>
      <c r="EE47" s="643"/>
      <c r="EF47" s="643"/>
      <c r="EG47" s="643"/>
      <c r="EH47" s="643"/>
      <c r="EI47" s="643"/>
      <c r="EJ47" s="643"/>
      <c r="EK47" s="643"/>
      <c r="EL47" s="643"/>
      <c r="EM47" s="643"/>
      <c r="EN47" s="643"/>
      <c r="EO47" s="643"/>
      <c r="EP47" s="643"/>
      <c r="EQ47" s="643"/>
      <c r="ER47" s="643"/>
      <c r="ES47" s="643"/>
      <c r="ET47" s="643"/>
      <c r="EU47" s="643"/>
      <c r="EV47" s="643"/>
      <c r="EW47" s="643"/>
      <c r="EX47" s="643"/>
      <c r="EY47" s="643"/>
      <c r="EZ47" s="643"/>
      <c r="FA47" s="643"/>
      <c r="FB47" s="643"/>
      <c r="FC47" s="643"/>
      <c r="FD47" s="643"/>
      <c r="FE47" s="643"/>
      <c r="FF47" s="643"/>
      <c r="FG47" s="643"/>
      <c r="FH47" s="643"/>
      <c r="FI47" s="643"/>
      <c r="FJ47" s="643"/>
      <c r="FK47" s="643"/>
      <c r="FL47" s="643"/>
      <c r="FM47" s="643"/>
      <c r="FN47" s="643"/>
      <c r="FO47" s="643"/>
      <c r="FP47" s="643"/>
      <c r="FQ47" s="643"/>
      <c r="FR47" s="643"/>
      <c r="FS47" s="643"/>
      <c r="FT47" s="643"/>
      <c r="FU47" s="643"/>
      <c r="FV47" s="643"/>
      <c r="FW47" s="643"/>
      <c r="FX47" s="643"/>
      <c r="FY47" s="643"/>
      <c r="FZ47" s="643"/>
      <c r="GA47" s="643"/>
      <c r="GB47" s="643"/>
      <c r="GC47" s="643"/>
      <c r="GD47" s="643"/>
      <c r="GE47" s="247"/>
      <c r="GF47" s="643"/>
      <c r="GG47" s="643"/>
      <c r="GH47" s="643"/>
      <c r="GI47" s="643"/>
      <c r="GJ47" s="643"/>
      <c r="GK47" s="643"/>
      <c r="GL47" s="643"/>
      <c r="GM47" s="643"/>
      <c r="GN47" s="643"/>
      <c r="GO47" s="643"/>
      <c r="GP47" s="643"/>
      <c r="GQ47" s="643"/>
      <c r="GR47" s="643"/>
      <c r="GS47" s="643"/>
      <c r="GT47" s="643"/>
      <c r="GU47" s="643"/>
      <c r="GV47" s="643"/>
      <c r="GW47" s="643"/>
      <c r="GX47" s="643"/>
      <c r="GY47" s="643"/>
      <c r="GZ47" s="643"/>
      <c r="HA47" s="643"/>
      <c r="HB47" s="643"/>
      <c r="HC47" s="643"/>
      <c r="HD47" s="643"/>
      <c r="HE47" s="643"/>
      <c r="HF47" s="643"/>
      <c r="HG47" s="643"/>
      <c r="HH47" s="643"/>
      <c r="HI47" s="643"/>
      <c r="HJ47" s="643"/>
      <c r="HK47" s="643"/>
      <c r="HL47" s="643"/>
      <c r="HM47" s="643"/>
      <c r="HN47" s="643"/>
      <c r="HO47" s="643"/>
      <c r="HP47" s="643"/>
      <c r="HQ47" s="643"/>
      <c r="HR47" s="643"/>
      <c r="HS47" s="643"/>
      <c r="HT47" s="643"/>
      <c r="HU47" s="643"/>
      <c r="HV47" s="643"/>
      <c r="HW47" s="643"/>
      <c r="HX47" s="643"/>
      <c r="HY47" s="643"/>
      <c r="HZ47" s="643"/>
      <c r="IA47" s="643"/>
      <c r="IB47" s="643"/>
      <c r="IC47" s="643"/>
      <c r="ID47" s="643"/>
      <c r="IE47" s="643"/>
      <c r="IF47" s="643"/>
      <c r="IG47" s="643"/>
      <c r="IH47" s="643"/>
      <c r="II47" s="643"/>
    </row>
    <row r="48" spans="1:243" ht="15" customHeight="1">
      <c r="A48" s="72"/>
      <c r="B48" s="72"/>
      <c r="C48" s="72"/>
      <c r="D48" s="274" t="str">
        <f>IF(MasterSheet!$A$1=1,MasterSheet!C287,MasterSheet!B287)</f>
        <v>Ostala lična primanja</v>
      </c>
      <c r="E48" s="320">
        <f>+'Cental Budget_int'!E61+'Local Government_int'!D67</f>
        <v>19829561.809999999</v>
      </c>
      <c r="F48" s="310">
        <f t="shared" si="0"/>
        <v>0.92277731909348959</v>
      </c>
      <c r="G48" s="320">
        <f>+'Cental Budget_int'!G61+'Local Government_int'!F67</f>
        <v>33667814.479999997</v>
      </c>
      <c r="H48" s="310">
        <f t="shared" si="1"/>
        <v>1.2560274008580488</v>
      </c>
      <c r="I48" s="320">
        <f>+'Cental Budget_int'!I61+'Local Government_int'!H67</f>
        <v>28819351.150000002</v>
      </c>
      <c r="J48" s="310">
        <f t="shared" si="2"/>
        <v>0.93399504634430908</v>
      </c>
      <c r="K48" s="320">
        <f>+'Cental Budget_int'!K61+'Local Government_int'!J67</f>
        <v>27672695.609999999</v>
      </c>
      <c r="L48" s="310">
        <f t="shared" si="3"/>
        <v>0.92830243575981219</v>
      </c>
      <c r="M48" s="320">
        <f>+'Cental Budget_int'!M61+'Local Government_int'!L67</f>
        <v>24555767.040000003</v>
      </c>
      <c r="N48" s="310">
        <f t="shared" si="4"/>
        <v>0.79110074226804128</v>
      </c>
      <c r="O48" s="320">
        <f>+'Cental Budget_int'!O61+'Local Government_int'!N67</f>
        <v>20176987.59</v>
      </c>
      <c r="P48" s="310">
        <f t="shared" si="5"/>
        <v>0.62390190445269011</v>
      </c>
      <c r="Q48" s="338">
        <f>+'Cental Budget_int'!Q61+'Local Government_int'!P67</f>
        <v>12998652.629999997</v>
      </c>
      <c r="R48" s="327">
        <f t="shared" si="6"/>
        <v>0.39105453158844755</v>
      </c>
      <c r="S48" s="338">
        <f>+'Cental Budget_int'!S61+'Local Government_int'!R67</f>
        <v>13282295.5625</v>
      </c>
      <c r="T48" s="327">
        <f t="shared" si="7"/>
        <v>0.38025466826510163</v>
      </c>
      <c r="U48" s="338">
        <f>+'Cental Budget_int'!U61+'Local Government_int'!T67</f>
        <v>12152669.707125001</v>
      </c>
      <c r="V48" s="327">
        <f t="shared" si="8"/>
        <v>0.32960861695484134</v>
      </c>
      <c r="W48" s="338">
        <f>+'Cental Budget_int'!W61+'Local Government_int'!V67</f>
        <v>11467546.442235002</v>
      </c>
      <c r="X48" s="539">
        <f t="shared" si="9"/>
        <v>0.29313769024118103</v>
      </c>
      <c r="Y48" s="224"/>
      <c r="Z48" s="224"/>
      <c r="AA48" s="224"/>
      <c r="AB48" s="224"/>
      <c r="AC48" s="224"/>
      <c r="AD48" s="224"/>
      <c r="AE48" s="224"/>
      <c r="AF48" s="224"/>
      <c r="AG48" s="224"/>
      <c r="AH48" s="24"/>
      <c r="AI48" s="24"/>
      <c r="AJ48" s="24"/>
      <c r="AK48" s="24"/>
      <c r="AL48" s="24"/>
      <c r="AM48" s="24"/>
      <c r="AN48" s="24"/>
      <c r="AO48" s="24"/>
      <c r="AP48" s="24"/>
      <c r="AQ48" s="24"/>
      <c r="AR48" s="24"/>
      <c r="AS48" s="24"/>
      <c r="AT48" s="24"/>
      <c r="AU48" s="24"/>
      <c r="AV48" s="24"/>
      <c r="AW48" s="24"/>
      <c r="AX48" s="24"/>
      <c r="AY48" s="24"/>
      <c r="AZ48" s="50"/>
      <c r="BA48" s="160"/>
      <c r="BB48" s="160"/>
      <c r="BC48" s="643"/>
      <c r="BD48" s="643"/>
      <c r="BE48" s="643"/>
      <c r="BF48" s="643"/>
      <c r="BG48" s="643"/>
      <c r="BH48" s="643"/>
      <c r="BI48" s="643"/>
      <c r="BJ48" s="643"/>
      <c r="BK48" s="643"/>
      <c r="BL48" s="643"/>
      <c r="BM48" s="643"/>
      <c r="BN48" s="643"/>
      <c r="BO48" s="643"/>
      <c r="BP48" s="643"/>
      <c r="BQ48" s="643"/>
      <c r="BR48" s="643"/>
      <c r="BS48" s="643"/>
      <c r="BT48" s="643"/>
      <c r="BU48" s="643"/>
      <c r="BV48" s="643"/>
      <c r="BW48" s="643"/>
      <c r="BX48" s="643"/>
      <c r="BY48" s="643"/>
      <c r="BZ48" s="643"/>
      <c r="CA48" s="643"/>
      <c r="CB48" s="643"/>
      <c r="CC48" s="643"/>
      <c r="CD48" s="643"/>
      <c r="CE48" s="643"/>
      <c r="CF48" s="643"/>
      <c r="CG48" s="643"/>
      <c r="CH48" s="643"/>
      <c r="CI48" s="643"/>
      <c r="CJ48" s="643"/>
      <c r="CK48" s="643"/>
      <c r="CL48" s="643"/>
      <c r="CM48" s="643"/>
      <c r="CN48" s="643"/>
      <c r="CO48" s="643"/>
      <c r="CP48" s="643"/>
      <c r="CQ48" s="643"/>
      <c r="CR48" s="643"/>
      <c r="CS48" s="643"/>
      <c r="CT48" s="643"/>
      <c r="CU48" s="643"/>
      <c r="CV48" s="643"/>
      <c r="CW48" s="643"/>
      <c r="CX48" s="643"/>
      <c r="CY48" s="643"/>
      <c r="CZ48" s="643"/>
      <c r="DA48" s="643"/>
      <c r="DB48" s="643"/>
      <c r="DC48" s="643"/>
      <c r="DD48" s="643"/>
      <c r="DE48" s="643"/>
      <c r="DF48" s="643"/>
      <c r="DG48" s="643"/>
      <c r="DH48" s="643"/>
      <c r="DI48" s="643"/>
      <c r="DJ48" s="643"/>
      <c r="DK48" s="643"/>
      <c r="DL48" s="643"/>
      <c r="DM48" s="643"/>
      <c r="DN48" s="643"/>
      <c r="DO48" s="643"/>
      <c r="DP48" s="643"/>
      <c r="DQ48" s="643"/>
      <c r="DR48" s="643"/>
      <c r="DS48" s="643"/>
      <c r="DT48" s="643"/>
      <c r="DU48" s="643"/>
      <c r="DV48" s="643"/>
      <c r="DW48" s="643"/>
      <c r="DX48" s="643"/>
      <c r="DY48" s="643"/>
      <c r="DZ48" s="643"/>
      <c r="EA48" s="643"/>
      <c r="EB48" s="643"/>
      <c r="EC48" s="643"/>
      <c r="ED48" s="643"/>
      <c r="EE48" s="643"/>
      <c r="EF48" s="643"/>
      <c r="EG48" s="643"/>
      <c r="EH48" s="643"/>
      <c r="EI48" s="643"/>
      <c r="EJ48" s="643"/>
      <c r="EK48" s="643"/>
      <c r="EL48" s="643"/>
      <c r="EM48" s="643"/>
      <c r="EN48" s="643"/>
      <c r="EO48" s="643"/>
      <c r="EP48" s="643"/>
      <c r="EQ48" s="643"/>
      <c r="ER48" s="643"/>
      <c r="ES48" s="643"/>
      <c r="ET48" s="643"/>
      <c r="EU48" s="643"/>
      <c r="EV48" s="643"/>
      <c r="EW48" s="643"/>
      <c r="EX48" s="643"/>
      <c r="EY48" s="643"/>
      <c r="EZ48" s="643"/>
      <c r="FA48" s="643"/>
      <c r="FB48" s="643"/>
      <c r="FC48" s="643"/>
      <c r="FD48" s="643"/>
      <c r="FE48" s="643"/>
      <c r="FF48" s="643"/>
      <c r="FG48" s="643"/>
      <c r="FH48" s="643"/>
      <c r="FI48" s="643"/>
      <c r="FJ48" s="643"/>
      <c r="FK48" s="643"/>
      <c r="FL48" s="643"/>
      <c r="FM48" s="643"/>
      <c r="FN48" s="643"/>
      <c r="FO48" s="643"/>
      <c r="FP48" s="643"/>
      <c r="FQ48" s="643"/>
      <c r="FR48" s="643"/>
      <c r="FS48" s="643"/>
      <c r="FT48" s="643"/>
      <c r="FU48" s="643"/>
      <c r="FV48" s="643"/>
      <c r="FW48" s="643"/>
      <c r="FX48" s="643"/>
      <c r="FY48" s="643"/>
      <c r="FZ48" s="643"/>
      <c r="GA48" s="643"/>
      <c r="GB48" s="643"/>
      <c r="GC48" s="643"/>
      <c r="GD48" s="643"/>
      <c r="GE48" s="247"/>
      <c r="GF48" s="643"/>
      <c r="GG48" s="643"/>
      <c r="GH48" s="643"/>
      <c r="GI48" s="643"/>
      <c r="GJ48" s="643"/>
      <c r="GK48" s="643"/>
      <c r="GL48" s="643"/>
      <c r="GM48" s="643"/>
      <c r="GN48" s="643"/>
      <c r="GO48" s="643"/>
      <c r="GP48" s="643"/>
      <c r="GQ48" s="643"/>
      <c r="GR48" s="643"/>
      <c r="GS48" s="643"/>
      <c r="GT48" s="643"/>
      <c r="GU48" s="643"/>
      <c r="GV48" s="643"/>
      <c r="GW48" s="643"/>
      <c r="GX48" s="643"/>
      <c r="GY48" s="643"/>
      <c r="GZ48" s="643"/>
      <c r="HA48" s="643"/>
      <c r="HB48" s="643"/>
      <c r="HC48" s="643"/>
      <c r="HD48" s="643"/>
      <c r="HE48" s="643"/>
      <c r="HF48" s="643"/>
      <c r="HG48" s="643"/>
      <c r="HH48" s="643"/>
      <c r="HI48" s="643"/>
      <c r="HJ48" s="643"/>
      <c r="HK48" s="643"/>
      <c r="HL48" s="643"/>
      <c r="HM48" s="643"/>
      <c r="HN48" s="643"/>
      <c r="HO48" s="643"/>
      <c r="HP48" s="643"/>
      <c r="HQ48" s="643"/>
      <c r="HR48" s="643"/>
      <c r="HS48" s="643"/>
      <c r="HT48" s="643"/>
      <c r="HU48" s="643"/>
      <c r="HV48" s="643"/>
      <c r="HW48" s="643"/>
      <c r="HX48" s="643"/>
      <c r="HY48" s="643"/>
      <c r="HZ48" s="643"/>
      <c r="IA48" s="643"/>
      <c r="IB48" s="643"/>
      <c r="IC48" s="643"/>
      <c r="ID48" s="643"/>
      <c r="IE48" s="643"/>
      <c r="IF48" s="643"/>
      <c r="IG48" s="643"/>
      <c r="IH48" s="643"/>
      <c r="II48" s="643"/>
    </row>
    <row r="49" spans="1:243" ht="15" customHeight="1">
      <c r="A49" s="72"/>
      <c r="B49" s="72"/>
      <c r="C49" s="72"/>
      <c r="D49" s="274" t="str">
        <f>IF(MasterSheet!$A$1=1,MasterSheet!C288,MasterSheet!B288)</f>
        <v>Rashodi za materijal i usluge</v>
      </c>
      <c r="E49" s="320">
        <f>+'Cental Budget_int'!E62+'Local Government_int'!D68</f>
        <v>127227787.62</v>
      </c>
      <c r="F49" s="310">
        <f t="shared" si="0"/>
        <v>5.9206006617339106</v>
      </c>
      <c r="G49" s="320">
        <f>+'Cental Budget_int'!G62+'Local Government_int'!F68</f>
        <v>158458815.82000002</v>
      </c>
      <c r="H49" s="310">
        <f t="shared" si="1"/>
        <v>5.9115394821861598</v>
      </c>
      <c r="I49" s="320">
        <f>+'Cental Budget_int'!I62+'Local Government_int'!H68</f>
        <v>137718934.25</v>
      </c>
      <c r="J49" s="310">
        <f t="shared" si="2"/>
        <v>4.4632789165802444</v>
      </c>
      <c r="K49" s="320">
        <f>+'Cental Budget_int'!K62+'Local Government_int'!J68</f>
        <v>129954349.67999999</v>
      </c>
      <c r="L49" s="310">
        <f t="shared" si="3"/>
        <v>4.3594213243877888</v>
      </c>
      <c r="M49" s="320">
        <f>+'Cental Budget_int'!M62+'Local Government_int'!L68</f>
        <v>130523384.09</v>
      </c>
      <c r="N49" s="310">
        <f t="shared" si="4"/>
        <v>4.2050059307345364</v>
      </c>
      <c r="O49" s="320">
        <f>+'Cental Budget_int'!O62+'Local Government_int'!N68</f>
        <v>119842683.82999998</v>
      </c>
      <c r="P49" s="310">
        <f t="shared" si="5"/>
        <v>3.7057106935683355</v>
      </c>
      <c r="Q49" s="338">
        <f>+'Cental Budget_int'!Q62+'Local Government_int'!P68</f>
        <v>167223306.44999999</v>
      </c>
      <c r="R49" s="327">
        <f t="shared" si="6"/>
        <v>5.0307853925992774</v>
      </c>
      <c r="S49" s="338">
        <f>+'Cental Budget_int'!S62+'Local Government_int'!R68</f>
        <v>96656483.638300002</v>
      </c>
      <c r="T49" s="327">
        <f t="shared" si="7"/>
        <v>2.767148114466075</v>
      </c>
      <c r="U49" s="338">
        <f>+'Cental Budget_int'!U62+'Local Government_int'!T68</f>
        <v>141096711.974664</v>
      </c>
      <c r="V49" s="327">
        <f t="shared" si="8"/>
        <v>3.8268704088598864</v>
      </c>
      <c r="W49" s="338">
        <f>+'Cental Budget_int'!W62+'Local Government_int'!V68</f>
        <v>132725334.07807109</v>
      </c>
      <c r="X49" s="539">
        <f t="shared" si="9"/>
        <v>3.3927743884987498</v>
      </c>
      <c r="Y49" s="224"/>
      <c r="Z49" s="224"/>
      <c r="AA49" s="224"/>
      <c r="AB49" s="224"/>
      <c r="AC49" s="224"/>
      <c r="AD49" s="224"/>
      <c r="AE49" s="224"/>
      <c r="AF49" s="224"/>
      <c r="AG49" s="224"/>
      <c r="AH49" s="24"/>
      <c r="AI49" s="24"/>
      <c r="AJ49" s="24"/>
      <c r="AK49" s="24"/>
      <c r="AL49" s="24"/>
      <c r="AM49" s="24"/>
      <c r="AN49" s="24"/>
      <c r="AO49" s="24"/>
      <c r="AP49" s="24"/>
      <c r="AQ49" s="24"/>
      <c r="AR49" s="24"/>
      <c r="AS49" s="24"/>
      <c r="AT49" s="24"/>
      <c r="AU49" s="24"/>
      <c r="AV49" s="24"/>
      <c r="AW49" s="24"/>
      <c r="AX49" s="24"/>
      <c r="AY49" s="24"/>
      <c r="AZ49" s="50"/>
      <c r="BA49" s="160"/>
      <c r="BB49" s="160"/>
      <c r="BC49" s="643"/>
      <c r="BD49" s="643"/>
      <c r="BE49" s="643"/>
      <c r="BF49" s="643"/>
      <c r="BG49" s="643"/>
      <c r="BH49" s="643"/>
      <c r="BI49" s="643"/>
      <c r="BJ49" s="643"/>
      <c r="BK49" s="643"/>
      <c r="BL49" s="643"/>
      <c r="BM49" s="643"/>
      <c r="BN49" s="643"/>
      <c r="BO49" s="643"/>
      <c r="BP49" s="643"/>
      <c r="BQ49" s="643"/>
      <c r="BR49" s="643"/>
      <c r="BS49" s="643"/>
      <c r="BT49" s="643"/>
      <c r="BU49" s="643"/>
      <c r="BV49" s="643"/>
      <c r="BW49" s="643"/>
      <c r="BX49" s="643"/>
      <c r="BY49" s="643"/>
      <c r="BZ49" s="643"/>
      <c r="CA49" s="643"/>
      <c r="CB49" s="643"/>
      <c r="CC49" s="643"/>
      <c r="CD49" s="643"/>
      <c r="CE49" s="643"/>
      <c r="CF49" s="643"/>
      <c r="CG49" s="643"/>
      <c r="CH49" s="643"/>
      <c r="CI49" s="643"/>
      <c r="CJ49" s="643"/>
      <c r="CK49" s="643"/>
      <c r="CL49" s="643"/>
      <c r="CM49" s="643"/>
      <c r="CN49" s="643"/>
      <c r="CO49" s="643"/>
      <c r="CP49" s="643"/>
      <c r="CQ49" s="643"/>
      <c r="CR49" s="643"/>
      <c r="CS49" s="643"/>
      <c r="CT49" s="643"/>
      <c r="CU49" s="643"/>
      <c r="CV49" s="643"/>
      <c r="CW49" s="643"/>
      <c r="CX49" s="643"/>
      <c r="CY49" s="643"/>
      <c r="CZ49" s="643"/>
      <c r="DA49" s="643"/>
      <c r="DB49" s="643"/>
      <c r="DC49" s="643"/>
      <c r="DD49" s="643"/>
      <c r="DE49" s="643"/>
      <c r="DF49" s="643"/>
      <c r="DG49" s="643"/>
      <c r="DH49" s="643"/>
      <c r="DI49" s="643"/>
      <c r="DJ49" s="643"/>
      <c r="DK49" s="643"/>
      <c r="DL49" s="643"/>
      <c r="DM49" s="643"/>
      <c r="DN49" s="643"/>
      <c r="DO49" s="643"/>
      <c r="DP49" s="643"/>
      <c r="DQ49" s="643"/>
      <c r="DR49" s="643"/>
      <c r="DS49" s="643"/>
      <c r="DT49" s="643"/>
      <c r="DU49" s="643"/>
      <c r="DV49" s="643"/>
      <c r="DW49" s="643"/>
      <c r="DX49" s="643"/>
      <c r="DY49" s="643"/>
      <c r="DZ49" s="643"/>
      <c r="EA49" s="643"/>
      <c r="EB49" s="643"/>
      <c r="EC49" s="643"/>
      <c r="ED49" s="643"/>
      <c r="EE49" s="643"/>
      <c r="EF49" s="643"/>
      <c r="EG49" s="643"/>
      <c r="EH49" s="643"/>
      <c r="EI49" s="643"/>
      <c r="EJ49" s="643"/>
      <c r="EK49" s="643"/>
      <c r="EL49" s="643"/>
      <c r="EM49" s="643"/>
      <c r="EN49" s="643"/>
      <c r="EO49" s="643"/>
      <c r="EP49" s="643"/>
      <c r="EQ49" s="643"/>
      <c r="ER49" s="643"/>
      <c r="ES49" s="643"/>
      <c r="ET49" s="643"/>
      <c r="EU49" s="643"/>
      <c r="EV49" s="643"/>
      <c r="EW49" s="643"/>
      <c r="EX49" s="643"/>
      <c r="EY49" s="643"/>
      <c r="EZ49" s="643"/>
      <c r="FA49" s="643"/>
      <c r="FB49" s="643"/>
      <c r="FC49" s="643"/>
      <c r="FD49" s="643"/>
      <c r="FE49" s="643"/>
      <c r="FF49" s="643"/>
      <c r="FG49" s="643"/>
      <c r="FH49" s="643"/>
      <c r="FI49" s="643"/>
      <c r="FJ49" s="643"/>
      <c r="FK49" s="643"/>
      <c r="FL49" s="643"/>
      <c r="FM49" s="643"/>
      <c r="FN49" s="643"/>
      <c r="FO49" s="643"/>
      <c r="FP49" s="643"/>
      <c r="FQ49" s="643"/>
      <c r="FR49" s="643"/>
      <c r="FS49" s="643"/>
      <c r="FT49" s="643"/>
      <c r="FU49" s="643"/>
      <c r="FV49" s="643"/>
      <c r="FW49" s="643"/>
      <c r="FX49" s="643"/>
      <c r="FY49" s="643"/>
      <c r="FZ49" s="643"/>
      <c r="GA49" s="643"/>
      <c r="GB49" s="643"/>
      <c r="GC49" s="643"/>
      <c r="GD49" s="643"/>
      <c r="GE49" s="247"/>
      <c r="GF49" s="643"/>
      <c r="GG49" s="643"/>
      <c r="GH49" s="643"/>
      <c r="GI49" s="643"/>
      <c r="GJ49" s="643"/>
      <c r="GK49" s="643"/>
      <c r="GL49" s="643"/>
      <c r="GM49" s="643"/>
      <c r="GN49" s="643"/>
      <c r="GO49" s="643"/>
      <c r="GP49" s="643"/>
      <c r="GQ49" s="643"/>
      <c r="GR49" s="643"/>
      <c r="GS49" s="643"/>
      <c r="GT49" s="643"/>
      <c r="GU49" s="643"/>
      <c r="GV49" s="643"/>
      <c r="GW49" s="643"/>
      <c r="GX49" s="643"/>
      <c r="GY49" s="643"/>
      <c r="GZ49" s="643"/>
      <c r="HA49" s="643"/>
      <c r="HB49" s="643"/>
      <c r="HC49" s="643"/>
      <c r="HD49" s="643"/>
      <c r="HE49" s="643"/>
      <c r="HF49" s="643"/>
      <c r="HG49" s="643"/>
      <c r="HH49" s="643"/>
      <c r="HI49" s="643"/>
      <c r="HJ49" s="643"/>
      <c r="HK49" s="643"/>
      <c r="HL49" s="643"/>
      <c r="HM49" s="643"/>
      <c r="HN49" s="643"/>
      <c r="HO49" s="643"/>
      <c r="HP49" s="643"/>
      <c r="HQ49" s="643"/>
      <c r="HR49" s="643"/>
      <c r="HS49" s="643"/>
      <c r="HT49" s="643"/>
      <c r="HU49" s="643"/>
      <c r="HV49" s="643"/>
      <c r="HW49" s="643"/>
      <c r="HX49" s="643"/>
      <c r="HY49" s="643"/>
      <c r="HZ49" s="643"/>
      <c r="IA49" s="643"/>
      <c r="IB49" s="643"/>
      <c r="IC49" s="643"/>
      <c r="ID49" s="643"/>
      <c r="IE49" s="643"/>
      <c r="IF49" s="643"/>
      <c r="IG49" s="643"/>
      <c r="IH49" s="643"/>
      <c r="II49" s="643"/>
    </row>
    <row r="50" spans="1:243" ht="15" customHeight="1">
      <c r="A50" s="72"/>
      <c r="B50" s="72"/>
      <c r="C50" s="72"/>
      <c r="D50" s="274" t="str">
        <f>IF(MasterSheet!$A$1=1,MasterSheet!C289,MasterSheet!B289)</f>
        <v>Tekuće održavanje</v>
      </c>
      <c r="E50" s="320">
        <f>+'Cental Budget_int'!E63+'Local Government_int'!D69</f>
        <v>25094049.890000001</v>
      </c>
      <c r="F50" s="310">
        <f t="shared" si="0"/>
        <v>1.1677625710828796</v>
      </c>
      <c r="G50" s="320">
        <f>+'Cental Budget_int'!G63+'Local Government_int'!F69</f>
        <v>30124521.010000005</v>
      </c>
      <c r="H50" s="310">
        <f t="shared" si="1"/>
        <v>1.1238396198470437</v>
      </c>
      <c r="I50" s="320">
        <f>+'Cental Budget_int'!I63+'Local Government_int'!H69</f>
        <v>29890496.960000001</v>
      </c>
      <c r="J50" s="310">
        <f t="shared" si="2"/>
        <v>0.96870939071817475</v>
      </c>
      <c r="K50" s="320">
        <f>+'Cental Budget_int'!K63+'Local Government_int'!J69</f>
        <v>9992826.3900000006</v>
      </c>
      <c r="L50" s="310">
        <f t="shared" si="3"/>
        <v>0.33521725561891985</v>
      </c>
      <c r="M50" s="320">
        <f>+'Cental Budget_int'!M63+'Local Government_int'!L69</f>
        <v>32845189.850000001</v>
      </c>
      <c r="N50" s="310">
        <f t="shared" si="4"/>
        <v>1.0581568894974227</v>
      </c>
      <c r="O50" s="320">
        <f>+'Cental Budget_int'!O63+'Local Government_int'!N69</f>
        <v>28163758.149999999</v>
      </c>
      <c r="P50" s="310">
        <f t="shared" si="5"/>
        <v>0.87086450680272098</v>
      </c>
      <c r="Q50" s="338">
        <f>+'Cental Budget_int'!Q63+'Local Government_int'!P69</f>
        <v>27581396.389999997</v>
      </c>
      <c r="R50" s="327">
        <f t="shared" si="6"/>
        <v>0.82976523435619731</v>
      </c>
      <c r="S50" s="338">
        <f>+'Cental Budget_int'!S63+'Local Government_int'!R69</f>
        <v>25164558.760000002</v>
      </c>
      <c r="T50" s="327">
        <f t="shared" si="7"/>
        <v>0.72042824964214147</v>
      </c>
      <c r="U50" s="338">
        <f>+'Cental Budget_int'!U63+'Local Government_int'!T69</f>
        <v>26288613.980500001</v>
      </c>
      <c r="V50" s="327">
        <f t="shared" si="8"/>
        <v>0.71300824465690271</v>
      </c>
      <c r="W50" s="338">
        <f>+'Cental Budget_int'!W63+'Local Government_int'!V69</f>
        <v>26266099.926725</v>
      </c>
      <c r="X50" s="539">
        <f t="shared" si="9"/>
        <v>0.67142382225779651</v>
      </c>
      <c r="Y50" s="224"/>
      <c r="Z50" s="224"/>
      <c r="AA50" s="224"/>
      <c r="AB50" s="224"/>
      <c r="AC50" s="224"/>
      <c r="AD50" s="224"/>
      <c r="AE50" s="224"/>
      <c r="AF50" s="224"/>
      <c r="AG50" s="224"/>
      <c r="AH50" s="24"/>
      <c r="AI50" s="24"/>
      <c r="AJ50" s="24"/>
      <c r="AK50" s="24"/>
      <c r="AL50" s="24"/>
      <c r="AM50" s="24"/>
      <c r="AN50" s="24"/>
      <c r="AO50" s="24"/>
      <c r="AP50" s="24"/>
      <c r="AQ50" s="24"/>
      <c r="AR50" s="24"/>
      <c r="AS50" s="24"/>
      <c r="AT50" s="24"/>
      <c r="AU50" s="24"/>
      <c r="AV50" s="24"/>
      <c r="AW50" s="24"/>
      <c r="AX50" s="24"/>
      <c r="AY50" s="24"/>
      <c r="AZ50" s="50"/>
      <c r="BA50" s="160"/>
      <c r="BB50" s="160"/>
      <c r="BC50" s="643"/>
      <c r="BD50" s="643"/>
      <c r="BE50" s="643"/>
      <c r="BF50" s="643"/>
      <c r="BG50" s="643"/>
      <c r="BH50" s="643"/>
      <c r="BI50" s="643"/>
      <c r="BJ50" s="643"/>
      <c r="BK50" s="643"/>
      <c r="BL50" s="643"/>
      <c r="BM50" s="643"/>
      <c r="BN50" s="643"/>
      <c r="BO50" s="643"/>
      <c r="BP50" s="643"/>
      <c r="BQ50" s="643"/>
      <c r="BR50" s="643"/>
      <c r="BS50" s="643"/>
      <c r="BT50" s="643"/>
      <c r="BU50" s="643"/>
      <c r="BV50" s="643"/>
      <c r="BW50" s="643"/>
      <c r="BX50" s="643"/>
      <c r="BY50" s="643"/>
      <c r="BZ50" s="643"/>
      <c r="CA50" s="643"/>
      <c r="CB50" s="643"/>
      <c r="CC50" s="643"/>
      <c r="CD50" s="643"/>
      <c r="CE50" s="643"/>
      <c r="CF50" s="643"/>
      <c r="CG50" s="643"/>
      <c r="CH50" s="643"/>
      <c r="CI50" s="643"/>
      <c r="CJ50" s="643"/>
      <c r="CK50" s="643"/>
      <c r="CL50" s="643"/>
      <c r="CM50" s="643"/>
      <c r="CN50" s="643"/>
      <c r="CO50" s="643"/>
      <c r="CP50" s="643"/>
      <c r="CQ50" s="643"/>
      <c r="CR50" s="643"/>
      <c r="CS50" s="643"/>
      <c r="CT50" s="643"/>
      <c r="CU50" s="643"/>
      <c r="CV50" s="643"/>
      <c r="CW50" s="643"/>
      <c r="CX50" s="643"/>
      <c r="CY50" s="643"/>
      <c r="CZ50" s="643"/>
      <c r="DA50" s="643"/>
      <c r="DB50" s="643"/>
      <c r="DC50" s="643"/>
      <c r="DD50" s="643"/>
      <c r="DE50" s="643"/>
      <c r="DF50" s="643"/>
      <c r="DG50" s="643"/>
      <c r="DH50" s="643"/>
      <c r="DI50" s="643"/>
      <c r="DJ50" s="643"/>
      <c r="DK50" s="643"/>
      <c r="DL50" s="643"/>
      <c r="DM50" s="643"/>
      <c r="DN50" s="643"/>
      <c r="DO50" s="643"/>
      <c r="DP50" s="643"/>
      <c r="DQ50" s="643"/>
      <c r="DR50" s="643"/>
      <c r="DS50" s="643"/>
      <c r="DT50" s="643"/>
      <c r="DU50" s="643"/>
      <c r="DV50" s="643"/>
      <c r="DW50" s="643"/>
      <c r="DX50" s="643"/>
      <c r="DY50" s="643"/>
      <c r="DZ50" s="643"/>
      <c r="EA50" s="643"/>
      <c r="EB50" s="643"/>
      <c r="EC50" s="643"/>
      <c r="ED50" s="252"/>
      <c r="EE50" s="643"/>
      <c r="EF50" s="643"/>
      <c r="EG50" s="643"/>
      <c r="EH50" s="643"/>
      <c r="EI50" s="643"/>
      <c r="EJ50" s="643"/>
      <c r="EK50" s="643"/>
      <c r="EL50" s="643"/>
      <c r="EM50" s="643"/>
      <c r="EN50" s="643"/>
      <c r="EO50" s="643"/>
      <c r="EP50" s="643"/>
      <c r="EQ50" s="643"/>
      <c r="ER50" s="643"/>
      <c r="ES50" s="643"/>
      <c r="ET50" s="643"/>
      <c r="EU50" s="643"/>
      <c r="EV50" s="643"/>
      <c r="EW50" s="643"/>
      <c r="EX50" s="643"/>
      <c r="EY50" s="643"/>
      <c r="EZ50" s="643"/>
      <c r="FA50" s="643"/>
      <c r="FB50" s="643"/>
      <c r="FC50" s="643"/>
      <c r="FD50" s="643"/>
      <c r="FE50" s="643"/>
      <c r="FF50" s="643"/>
      <c r="FG50" s="643"/>
      <c r="FH50" s="643"/>
      <c r="FI50" s="643"/>
      <c r="FJ50" s="643"/>
      <c r="FK50" s="643"/>
      <c r="FL50" s="643"/>
      <c r="FM50" s="643"/>
      <c r="FN50" s="643"/>
      <c r="FO50" s="643"/>
      <c r="FP50" s="643"/>
      <c r="FQ50" s="643"/>
      <c r="FR50" s="643"/>
      <c r="FS50" s="643"/>
      <c r="FT50" s="643"/>
      <c r="FU50" s="643"/>
      <c r="FV50" s="643"/>
      <c r="FW50" s="643"/>
      <c r="FX50" s="643"/>
      <c r="FY50" s="643"/>
      <c r="FZ50" s="643"/>
      <c r="GA50" s="643"/>
      <c r="GB50" s="643"/>
      <c r="GC50" s="643"/>
      <c r="GD50" s="643"/>
      <c r="GE50" s="247"/>
      <c r="GF50" s="643"/>
      <c r="GG50" s="643"/>
      <c r="GH50" s="643"/>
      <c r="GI50" s="643"/>
      <c r="GJ50" s="643"/>
      <c r="GK50" s="643"/>
      <c r="GL50" s="643"/>
      <c r="GM50" s="643"/>
      <c r="GN50" s="643"/>
      <c r="GO50" s="643"/>
      <c r="GP50" s="643"/>
      <c r="GQ50" s="643"/>
      <c r="GR50" s="643"/>
      <c r="GS50" s="643"/>
      <c r="GT50" s="643"/>
      <c r="GU50" s="643"/>
      <c r="GV50" s="643"/>
      <c r="GW50" s="643"/>
      <c r="GX50" s="643"/>
      <c r="GY50" s="643"/>
      <c r="GZ50" s="643"/>
      <c r="HA50" s="643"/>
      <c r="HB50" s="643"/>
      <c r="HC50" s="643"/>
      <c r="HD50" s="643"/>
      <c r="HE50" s="643"/>
      <c r="HF50" s="643"/>
      <c r="HG50" s="643"/>
      <c r="HH50" s="643"/>
      <c r="HI50" s="643"/>
      <c r="HJ50" s="643"/>
      <c r="HK50" s="643"/>
      <c r="HL50" s="643"/>
      <c r="HM50" s="643"/>
      <c r="HN50" s="643"/>
      <c r="HO50" s="643"/>
      <c r="HP50" s="643"/>
      <c r="HQ50" s="643"/>
      <c r="HR50" s="643"/>
      <c r="HS50" s="643"/>
      <c r="HT50" s="643"/>
      <c r="HU50" s="643"/>
      <c r="HV50" s="643"/>
      <c r="HW50" s="643"/>
      <c r="HX50" s="643"/>
      <c r="HY50" s="643"/>
      <c r="HZ50" s="643"/>
      <c r="IA50" s="643"/>
      <c r="IB50" s="643"/>
      <c r="IC50" s="643"/>
      <c r="ID50" s="643"/>
      <c r="IE50" s="643"/>
      <c r="IF50" s="643"/>
      <c r="IG50" s="643"/>
      <c r="IH50" s="643"/>
      <c r="II50" s="643"/>
    </row>
    <row r="51" spans="1:243" ht="15" customHeight="1">
      <c r="A51" s="72"/>
      <c r="B51" s="72"/>
      <c r="C51" s="72"/>
      <c r="D51" s="274" t="str">
        <f>IF(MasterSheet!$A$1=1,MasterSheet!C290,MasterSheet!B290)</f>
        <v>Kamate</v>
      </c>
      <c r="E51" s="320">
        <f>+'Cental Budget_int'!E64+'Local Government_int'!D70</f>
        <v>23854663.5</v>
      </c>
      <c r="F51" s="310">
        <f t="shared" si="0"/>
        <v>1.1100871841407232</v>
      </c>
      <c r="G51" s="320">
        <f>+'Cental Budget_int'!G64+'Local Government_int'!F70</f>
        <v>27935103.170000002</v>
      </c>
      <c r="H51" s="310">
        <f t="shared" si="1"/>
        <v>1.0421601630292856</v>
      </c>
      <c r="I51" s="320">
        <f>+'Cental Budget_int'!I64+'Local Government_int'!H70</f>
        <v>23805692.059999999</v>
      </c>
      <c r="J51" s="310">
        <f t="shared" si="2"/>
        <v>0.77150933562354151</v>
      </c>
      <c r="K51" s="320">
        <f>+'Cental Budget_int'!K64+'Local Government_int'!J70</f>
        <v>25522738.039999999</v>
      </c>
      <c r="L51" s="310">
        <f t="shared" si="3"/>
        <v>0.85618041060046957</v>
      </c>
      <c r="M51" s="320">
        <f>+'Cental Budget_int'!M64+'Local Government_int'!L70</f>
        <v>31406278.469999999</v>
      </c>
      <c r="N51" s="310">
        <f t="shared" si="4"/>
        <v>1.0118002084407216</v>
      </c>
      <c r="O51" s="320">
        <f>+'Cental Budget_int'!O64+'Local Government_int'!N70</f>
        <v>47603265.710000001</v>
      </c>
      <c r="P51" s="310">
        <f t="shared" si="5"/>
        <v>1.4719624523809525</v>
      </c>
      <c r="Q51" s="338">
        <f>+'Cental Budget_int'!Q64+'Local Government_int'!P70</f>
        <v>58854368.820000008</v>
      </c>
      <c r="R51" s="327">
        <f t="shared" si="6"/>
        <v>1.77058871299639</v>
      </c>
      <c r="S51" s="338">
        <f>+'Cental Budget_int'!S64+'Local Government_int'!R70</f>
        <v>74323562.745000005</v>
      </c>
      <c r="T51" s="327">
        <f t="shared" si="7"/>
        <v>2.1277859360148872</v>
      </c>
      <c r="U51" s="338">
        <f>+'Cental Budget_int'!U64+'Local Government_int'!T70</f>
        <v>87782684.966647938</v>
      </c>
      <c r="V51" s="327">
        <f t="shared" si="8"/>
        <v>2.3808702187862201</v>
      </c>
      <c r="W51" s="338">
        <f>+'Cental Budget_int'!W64+'Local Government_int'!V70</f>
        <v>101607457.30710591</v>
      </c>
      <c r="X51" s="539">
        <f t="shared" si="9"/>
        <v>2.597327640774691</v>
      </c>
      <c r="Y51" s="224"/>
      <c r="Z51" s="224"/>
      <c r="AA51" s="224"/>
      <c r="AB51" s="224"/>
      <c r="AC51" s="224"/>
      <c r="AD51" s="224"/>
      <c r="AE51" s="224"/>
      <c r="AF51" s="224"/>
      <c r="AG51" s="224"/>
      <c r="AH51" s="24"/>
      <c r="AI51" s="24"/>
      <c r="AJ51" s="24"/>
      <c r="AK51" s="24"/>
      <c r="AL51" s="24"/>
      <c r="AM51" s="24"/>
      <c r="AN51" s="24"/>
      <c r="AO51" s="24"/>
      <c r="AP51" s="24"/>
      <c r="AQ51" s="24"/>
      <c r="AR51" s="24"/>
      <c r="AS51" s="24"/>
      <c r="AT51" s="24"/>
      <c r="AU51" s="24"/>
      <c r="AV51" s="24"/>
      <c r="AW51" s="24"/>
      <c r="AX51" s="24"/>
      <c r="AY51" s="24"/>
      <c r="AZ51" s="50"/>
      <c r="BA51" s="160"/>
      <c r="BB51" s="160"/>
      <c r="BC51" s="643"/>
      <c r="BD51" s="643"/>
      <c r="BE51" s="643"/>
      <c r="BF51" s="643"/>
      <c r="BG51" s="643"/>
      <c r="BH51" s="643"/>
      <c r="BI51" s="643"/>
      <c r="BJ51" s="643"/>
      <c r="BK51" s="643"/>
      <c r="BL51" s="643"/>
      <c r="BM51" s="643"/>
      <c r="BN51" s="643"/>
      <c r="BO51" s="643"/>
      <c r="BP51" s="643"/>
      <c r="BQ51" s="643"/>
      <c r="BR51" s="643"/>
      <c r="BS51" s="643"/>
      <c r="BT51" s="643"/>
      <c r="BU51" s="643"/>
      <c r="BV51" s="643"/>
      <c r="BW51" s="643"/>
      <c r="BX51" s="643"/>
      <c r="BY51" s="643"/>
      <c r="BZ51" s="643"/>
      <c r="CA51" s="643"/>
      <c r="CB51" s="643"/>
      <c r="CC51" s="643"/>
      <c r="CD51" s="643"/>
      <c r="CE51" s="643"/>
      <c r="CF51" s="643"/>
      <c r="CG51" s="643"/>
      <c r="CH51" s="643"/>
      <c r="CI51" s="643"/>
      <c r="CJ51" s="643"/>
      <c r="CK51" s="643"/>
      <c r="CL51" s="643"/>
      <c r="CM51" s="643"/>
      <c r="CN51" s="643"/>
      <c r="CO51" s="643"/>
      <c r="CP51" s="643"/>
      <c r="CQ51" s="643"/>
      <c r="CR51" s="643"/>
      <c r="CS51" s="643"/>
      <c r="CT51" s="643"/>
      <c r="CU51" s="643"/>
      <c r="CV51" s="643"/>
      <c r="CW51" s="643"/>
      <c r="CX51" s="643"/>
      <c r="CY51" s="643"/>
      <c r="CZ51" s="643"/>
      <c r="DA51" s="643"/>
      <c r="DB51" s="643"/>
      <c r="DC51" s="643"/>
      <c r="DD51" s="643"/>
      <c r="DE51" s="643"/>
      <c r="DF51" s="643"/>
      <c r="DG51" s="643"/>
      <c r="DH51" s="643"/>
      <c r="DI51" s="643"/>
      <c r="DJ51" s="643"/>
      <c r="DK51" s="643"/>
      <c r="DL51" s="643"/>
      <c r="DM51" s="643"/>
      <c r="DN51" s="643"/>
      <c r="DO51" s="643"/>
      <c r="DP51" s="643"/>
      <c r="DQ51" s="643"/>
      <c r="DR51" s="643"/>
      <c r="DS51" s="643"/>
      <c r="DT51" s="643"/>
      <c r="DU51" s="643"/>
      <c r="DV51" s="643"/>
      <c r="DW51" s="643"/>
      <c r="DX51" s="643"/>
      <c r="DY51" s="643"/>
      <c r="DZ51" s="643"/>
      <c r="EA51" s="643"/>
      <c r="EB51" s="643"/>
      <c r="EC51" s="643"/>
      <c r="ED51" s="643"/>
      <c r="EE51" s="643"/>
      <c r="EF51" s="643"/>
      <c r="EG51" s="643"/>
      <c r="EH51" s="643"/>
      <c r="EI51" s="643"/>
      <c r="EJ51" s="643"/>
      <c r="EK51" s="643"/>
      <c r="EL51" s="643"/>
      <c r="EM51" s="643"/>
      <c r="EN51" s="643"/>
      <c r="EO51" s="643"/>
      <c r="EP51" s="643"/>
      <c r="EQ51" s="643"/>
      <c r="ER51" s="643"/>
      <c r="ES51" s="643"/>
      <c r="ET51" s="643"/>
      <c r="EU51" s="643"/>
      <c r="EV51" s="643"/>
      <c r="EW51" s="643"/>
      <c r="EX51" s="643"/>
      <c r="EY51" s="643"/>
      <c r="EZ51" s="643"/>
      <c r="FA51" s="643"/>
      <c r="FB51" s="643"/>
      <c r="FC51" s="643"/>
      <c r="FD51" s="643"/>
      <c r="FE51" s="643"/>
      <c r="FF51" s="643"/>
      <c r="FG51" s="643"/>
      <c r="FH51" s="643"/>
      <c r="FI51" s="643"/>
      <c r="FJ51" s="643"/>
      <c r="FK51" s="643"/>
      <c r="FL51" s="643"/>
      <c r="FM51" s="643"/>
      <c r="FN51" s="643"/>
      <c r="FO51" s="643"/>
      <c r="FP51" s="643"/>
      <c r="FQ51" s="643"/>
      <c r="FR51" s="643"/>
      <c r="FS51" s="643"/>
      <c r="FT51" s="643"/>
      <c r="FU51" s="643"/>
      <c r="FV51" s="643"/>
      <c r="FW51" s="643"/>
      <c r="FX51" s="643"/>
      <c r="FY51" s="643"/>
      <c r="FZ51" s="643"/>
      <c r="GA51" s="643"/>
      <c r="GB51" s="643"/>
      <c r="GC51" s="643"/>
      <c r="GD51" s="643"/>
      <c r="GE51" s="247"/>
      <c r="GF51" s="643"/>
      <c r="GG51" s="643"/>
      <c r="GH51" s="643"/>
      <c r="GI51" s="643"/>
      <c r="GJ51" s="643"/>
      <c r="GK51" s="643"/>
      <c r="GL51" s="643"/>
      <c r="GM51" s="643"/>
      <c r="GN51" s="643"/>
      <c r="GO51" s="643"/>
      <c r="GP51" s="643"/>
      <c r="GQ51" s="643"/>
      <c r="GR51" s="643"/>
      <c r="GS51" s="643"/>
      <c r="GT51" s="643"/>
      <c r="GU51" s="643"/>
      <c r="GV51" s="643"/>
      <c r="GW51" s="643"/>
      <c r="GX51" s="643"/>
      <c r="GY51" s="643"/>
      <c r="GZ51" s="643"/>
      <c r="HA51" s="643"/>
      <c r="HB51" s="643"/>
      <c r="HC51" s="643"/>
      <c r="HD51" s="643"/>
      <c r="HE51" s="643"/>
      <c r="HF51" s="643"/>
      <c r="HG51" s="643"/>
      <c r="HH51" s="643"/>
      <c r="HI51" s="643"/>
      <c r="HJ51" s="643"/>
      <c r="HK51" s="643"/>
      <c r="HL51" s="643"/>
      <c r="HM51" s="643"/>
      <c r="HN51" s="643"/>
      <c r="HO51" s="643"/>
      <c r="HP51" s="643"/>
      <c r="HQ51" s="643"/>
      <c r="HR51" s="643"/>
      <c r="HS51" s="643"/>
      <c r="HT51" s="643"/>
      <c r="HU51" s="643"/>
      <c r="HV51" s="643"/>
      <c r="HW51" s="643"/>
      <c r="HX51" s="643"/>
      <c r="HY51" s="643"/>
      <c r="HZ51" s="643"/>
      <c r="IA51" s="643"/>
      <c r="IB51" s="643"/>
      <c r="IC51" s="643"/>
      <c r="ID51" s="643"/>
      <c r="IE51" s="643"/>
      <c r="IF51" s="643"/>
      <c r="IG51" s="643"/>
      <c r="IH51" s="643"/>
      <c r="II51" s="643"/>
    </row>
    <row r="52" spans="1:243" ht="15" customHeight="1">
      <c r="A52" s="72"/>
      <c r="B52" s="72"/>
      <c r="C52" s="72"/>
      <c r="D52" s="274" t="str">
        <f>IF(MasterSheet!$A$1=1,MasterSheet!C291,MasterSheet!B291)</f>
        <v>Renta</v>
      </c>
      <c r="E52" s="320">
        <f>+'Cental Budget_int'!E65+'Local Government_int'!D71</f>
        <v>3086664.4299999997</v>
      </c>
      <c r="F52" s="310">
        <f t="shared" si="0"/>
        <v>0.1436392773046675</v>
      </c>
      <c r="G52" s="320">
        <f>+'Cental Budget_int'!G65+'Local Government_int'!F71</f>
        <v>5609104.4100000001</v>
      </c>
      <c r="H52" s="310">
        <f t="shared" si="1"/>
        <v>0.20925590039171799</v>
      </c>
      <c r="I52" s="320">
        <f>+'Cental Budget_int'!I65+'Local Government_int'!H71</f>
        <v>9174277.0500000007</v>
      </c>
      <c r="J52" s="310">
        <f t="shared" si="2"/>
        <v>0.29732554608504025</v>
      </c>
      <c r="K52" s="320">
        <f>+'Cental Budget_int'!K65+'Local Government_int'!J71</f>
        <v>8768055.8200000003</v>
      </c>
      <c r="L52" s="310">
        <f t="shared" si="3"/>
        <v>0.29413135927541095</v>
      </c>
      <c r="M52" s="320">
        <f>+'Cental Budget_int'!M65+'Local Government_int'!L71</f>
        <v>8585830.7100000009</v>
      </c>
      <c r="N52" s="310">
        <f t="shared" si="4"/>
        <v>0.27660537081185571</v>
      </c>
      <c r="O52" s="320">
        <f>+'Cental Budget_int'!O65+'Local Government_int'!N71</f>
        <v>7707257.9000000004</v>
      </c>
      <c r="P52" s="310">
        <f t="shared" si="5"/>
        <v>0.23831966295609153</v>
      </c>
      <c r="Q52" s="338">
        <f>+'Cental Budget_int'!Q65+'Local Government_int'!P71</f>
        <v>7537306.3700000001</v>
      </c>
      <c r="R52" s="327">
        <f t="shared" si="6"/>
        <v>0.22675410258724427</v>
      </c>
      <c r="S52" s="338">
        <f>+'Cental Budget_int'!S65+'Local Government_int'!R71</f>
        <v>8237492.2550000008</v>
      </c>
      <c r="T52" s="327">
        <f t="shared" si="7"/>
        <v>0.23582857872888638</v>
      </c>
      <c r="U52" s="338">
        <f>+'Cental Budget_int'!U65+'Local Government_int'!T71</f>
        <v>8345667.5405000001</v>
      </c>
      <c r="V52" s="327">
        <f t="shared" si="8"/>
        <v>0.22635387959045297</v>
      </c>
      <c r="W52" s="338">
        <f>+'Cental Budget_int'!W65+'Local Government_int'!V71</f>
        <v>8355615.7440125002</v>
      </c>
      <c r="X52" s="539">
        <f t="shared" si="9"/>
        <v>0.21358935950952199</v>
      </c>
      <c r="Y52" s="224"/>
      <c r="Z52" s="224"/>
      <c r="AA52" s="224"/>
      <c r="AB52" s="224"/>
      <c r="AC52" s="224"/>
      <c r="AD52" s="224"/>
      <c r="AE52" s="224"/>
      <c r="AF52" s="224"/>
      <c r="AG52" s="224"/>
      <c r="AH52" s="24"/>
      <c r="AI52" s="24"/>
      <c r="AJ52" s="24"/>
      <c r="AK52" s="24"/>
      <c r="AL52" s="24"/>
      <c r="AM52" s="24"/>
      <c r="AN52" s="24"/>
      <c r="AO52" s="24"/>
      <c r="AP52" s="24"/>
      <c r="AQ52" s="24"/>
      <c r="AR52" s="24"/>
      <c r="AS52" s="24"/>
      <c r="AT52" s="24"/>
      <c r="AU52" s="24"/>
      <c r="AV52" s="24"/>
      <c r="AW52" s="24"/>
      <c r="AX52" s="24"/>
      <c r="AY52" s="24"/>
      <c r="AZ52" s="50"/>
      <c r="BA52" s="160"/>
      <c r="BB52" s="160"/>
      <c r="BC52" s="643"/>
      <c r="BD52" s="643"/>
      <c r="BE52" s="643"/>
      <c r="BF52" s="643"/>
      <c r="BG52" s="643"/>
      <c r="BH52" s="643"/>
      <c r="BI52" s="643"/>
      <c r="BJ52" s="643"/>
      <c r="BK52" s="643"/>
      <c r="BL52" s="643"/>
      <c r="BM52" s="643"/>
      <c r="BN52" s="643"/>
      <c r="BO52" s="643"/>
      <c r="BP52" s="643"/>
      <c r="BQ52" s="643"/>
      <c r="BR52" s="643"/>
      <c r="BS52" s="643"/>
      <c r="BT52" s="643"/>
      <c r="BU52" s="643"/>
      <c r="BV52" s="643"/>
      <c r="BW52" s="643"/>
      <c r="BX52" s="643"/>
      <c r="BY52" s="643"/>
      <c r="BZ52" s="643"/>
      <c r="CA52" s="643"/>
      <c r="CB52" s="643"/>
      <c r="CC52" s="643"/>
      <c r="CD52" s="643"/>
      <c r="CE52" s="643"/>
      <c r="CF52" s="643"/>
      <c r="CG52" s="643"/>
      <c r="CH52" s="643"/>
      <c r="CI52" s="643"/>
      <c r="CJ52" s="643"/>
      <c r="CK52" s="643"/>
      <c r="CL52" s="643"/>
      <c r="CM52" s="643"/>
      <c r="CN52" s="643"/>
      <c r="CO52" s="643"/>
      <c r="CP52" s="643"/>
      <c r="CQ52" s="643"/>
      <c r="CR52" s="643"/>
      <c r="CS52" s="643"/>
      <c r="CT52" s="643"/>
      <c r="CU52" s="643"/>
      <c r="CV52" s="643"/>
      <c r="CW52" s="643"/>
      <c r="CX52" s="643"/>
      <c r="CY52" s="643"/>
      <c r="CZ52" s="643"/>
      <c r="DA52" s="643"/>
      <c r="DB52" s="643"/>
      <c r="DC52" s="643"/>
      <c r="DD52" s="643"/>
      <c r="DE52" s="643"/>
      <c r="DF52" s="643"/>
      <c r="DG52" s="643"/>
      <c r="DH52" s="643"/>
      <c r="DI52" s="643"/>
      <c r="DJ52" s="643"/>
      <c r="DK52" s="643"/>
      <c r="DL52" s="643"/>
      <c r="DM52" s="643"/>
      <c r="DN52" s="643"/>
      <c r="DO52" s="643"/>
      <c r="DP52" s="643"/>
      <c r="DQ52" s="643"/>
      <c r="DR52" s="643"/>
      <c r="DS52" s="643"/>
      <c r="DT52" s="643"/>
      <c r="DU52" s="643"/>
      <c r="DV52" s="643"/>
      <c r="DW52" s="643"/>
      <c r="DX52" s="643"/>
      <c r="DY52" s="643"/>
      <c r="DZ52" s="643"/>
      <c r="EA52" s="643"/>
      <c r="EB52" s="643"/>
      <c r="EC52" s="643"/>
      <c r="ED52" s="643"/>
      <c r="EE52" s="643"/>
      <c r="EF52" s="643"/>
      <c r="EG52" s="643"/>
      <c r="EH52" s="643"/>
      <c r="EI52" s="643"/>
      <c r="EJ52" s="643"/>
      <c r="EK52" s="263"/>
      <c r="EL52" s="643"/>
      <c r="EM52" s="643"/>
      <c r="EN52" s="643"/>
      <c r="EO52" s="643"/>
      <c r="EP52" s="643"/>
      <c r="EQ52" s="643"/>
      <c r="ER52" s="643"/>
      <c r="ES52" s="643"/>
      <c r="ET52" s="643"/>
      <c r="EU52" s="643"/>
      <c r="EV52" s="643"/>
      <c r="EW52" s="643"/>
      <c r="EX52" s="643"/>
      <c r="EY52" s="643"/>
      <c r="EZ52" s="643"/>
      <c r="FA52" s="643"/>
      <c r="FB52" s="643"/>
      <c r="FC52" s="643"/>
      <c r="FD52" s="643"/>
      <c r="FE52" s="643"/>
      <c r="FF52" s="643"/>
      <c r="FG52" s="643"/>
      <c r="FH52" s="643"/>
      <c r="FI52" s="643"/>
      <c r="FJ52" s="643"/>
      <c r="FK52" s="643"/>
      <c r="FL52" s="643"/>
      <c r="FM52" s="643"/>
      <c r="FN52" s="643"/>
      <c r="FO52" s="643"/>
      <c r="FP52" s="643"/>
      <c r="FQ52" s="643"/>
      <c r="FR52" s="643"/>
      <c r="FS52" s="643"/>
      <c r="FT52" s="643"/>
      <c r="FU52" s="643"/>
      <c r="FV52" s="643"/>
      <c r="FW52" s="643"/>
      <c r="FX52" s="643"/>
      <c r="FY52" s="643"/>
      <c r="FZ52" s="643"/>
      <c r="GA52" s="643"/>
      <c r="GB52" s="643"/>
      <c r="GC52" s="643"/>
      <c r="GD52" s="643"/>
      <c r="GE52" s="247"/>
      <c r="GF52" s="643"/>
      <c r="GG52" s="643"/>
      <c r="GH52" s="643"/>
      <c r="GI52" s="643"/>
      <c r="GJ52" s="643"/>
      <c r="GK52" s="643"/>
      <c r="GL52" s="643"/>
      <c r="GM52" s="643"/>
      <c r="GN52" s="643"/>
      <c r="GO52" s="643"/>
      <c r="GP52" s="643"/>
      <c r="GQ52" s="643"/>
      <c r="GR52" s="643"/>
      <c r="GS52" s="643"/>
      <c r="GT52" s="643"/>
      <c r="GU52" s="643"/>
      <c r="GV52" s="643"/>
      <c r="GW52" s="643"/>
      <c r="GX52" s="643"/>
      <c r="GY52" s="643"/>
      <c r="GZ52" s="643"/>
      <c r="HA52" s="643"/>
      <c r="HB52" s="643"/>
      <c r="HC52" s="643"/>
      <c r="HD52" s="643"/>
      <c r="HE52" s="643"/>
      <c r="HF52" s="643"/>
      <c r="HG52" s="643"/>
      <c r="HH52" s="643"/>
      <c r="HI52" s="643"/>
      <c r="HJ52" s="643"/>
      <c r="HK52" s="643"/>
      <c r="HL52" s="643"/>
      <c r="HM52" s="643"/>
      <c r="HN52" s="643"/>
      <c r="HO52" s="643"/>
      <c r="HP52" s="643"/>
      <c r="HQ52" s="643"/>
      <c r="HR52" s="643"/>
      <c r="HS52" s="643"/>
      <c r="HT52" s="643"/>
      <c r="HU52" s="643"/>
      <c r="HV52" s="643"/>
      <c r="HW52" s="643"/>
      <c r="HX52" s="643"/>
      <c r="HY52" s="643"/>
      <c r="HZ52" s="643"/>
      <c r="IA52" s="643"/>
      <c r="IB52" s="643"/>
      <c r="IC52" s="643"/>
      <c r="ID52" s="643"/>
      <c r="IE52" s="643"/>
      <c r="IF52" s="643"/>
      <c r="IG52" s="643"/>
      <c r="IH52" s="643"/>
      <c r="II52" s="643"/>
    </row>
    <row r="53" spans="1:243" ht="15" customHeight="1">
      <c r="A53" s="72"/>
      <c r="B53" s="72"/>
      <c r="C53" s="72"/>
      <c r="D53" s="274" t="str">
        <f>IF(MasterSheet!$A$1=1,MasterSheet!C292,MasterSheet!B292)</f>
        <v>Subvencije</v>
      </c>
      <c r="E53" s="320">
        <f>+'Cental Budget_int'!E66+'Local Government_int'!D72</f>
        <v>6607753.2799999993</v>
      </c>
      <c r="F53" s="310">
        <f t="shared" si="0"/>
        <v>0.30749468472241609</v>
      </c>
      <c r="G53" s="320">
        <f>+'Cental Budget_int'!G66+'Local Government_int'!F72</f>
        <v>13869941.18</v>
      </c>
      <c r="H53" s="310">
        <f t="shared" si="1"/>
        <v>0.51743858160790901</v>
      </c>
      <c r="I53" s="320">
        <f>+'Cental Budget_int'!I66+'Local Government_int'!H72</f>
        <v>20139971.149999999</v>
      </c>
      <c r="J53" s="310">
        <f t="shared" si="2"/>
        <v>0.65270842461757839</v>
      </c>
      <c r="K53" s="320">
        <f>+'Cental Budget_int'!K66+'Local Government_int'!J72</f>
        <v>50956109.699999996</v>
      </c>
      <c r="L53" s="310">
        <f t="shared" si="3"/>
        <v>1.7093629553840992</v>
      </c>
      <c r="M53" s="320">
        <f>+'Cental Budget_int'!M66+'Local Government_int'!L72</f>
        <v>39785362.68</v>
      </c>
      <c r="N53" s="310">
        <f t="shared" si="4"/>
        <v>1.2817449317010308</v>
      </c>
      <c r="O53" s="320">
        <f>+'Cental Budget_int'!O66+'Local Government_int'!N72</f>
        <v>46353356.520000003</v>
      </c>
      <c r="P53" s="310">
        <f t="shared" si="5"/>
        <v>1.433313435992579</v>
      </c>
      <c r="Q53" s="338">
        <f>+'Cental Budget_int'!Q66+'Local Government_int'!P72</f>
        <v>26607621.800000001</v>
      </c>
      <c r="R53" s="327">
        <f t="shared" si="6"/>
        <v>0.80046996991576425</v>
      </c>
      <c r="S53" s="338">
        <f>+'Cental Budget_int'!S66+'Local Government_int'!R72</f>
        <v>14931490.1335</v>
      </c>
      <c r="T53" s="327">
        <f t="shared" si="7"/>
        <v>0.42746894169768107</v>
      </c>
      <c r="U53" s="338">
        <f>+'Cental Budget_int'!U66+'Local Government_int'!T72</f>
        <v>12521639.146850001</v>
      </c>
      <c r="V53" s="327">
        <f t="shared" si="8"/>
        <v>0.33961592478573366</v>
      </c>
      <c r="W53" s="338">
        <f>+'Cental Budget_int'!W66+'Local Government_int'!V72</f>
        <v>11953430.12552125</v>
      </c>
      <c r="X53" s="539">
        <f t="shared" si="9"/>
        <v>0.30555802979348801</v>
      </c>
      <c r="Y53" s="224"/>
      <c r="Z53" s="224"/>
      <c r="AA53" s="224"/>
      <c r="AB53" s="224"/>
      <c r="AC53" s="224"/>
      <c r="AD53" s="224"/>
      <c r="AE53" s="224"/>
      <c r="AF53" s="224"/>
      <c r="AG53" s="224"/>
      <c r="AH53" s="24"/>
      <c r="AI53" s="24"/>
      <c r="AJ53" s="24"/>
      <c r="AK53" s="24"/>
      <c r="AL53" s="24"/>
      <c r="AM53" s="24"/>
      <c r="AN53" s="24"/>
      <c r="AO53" s="24"/>
      <c r="AP53" s="24"/>
      <c r="AQ53" s="24"/>
      <c r="AR53" s="24"/>
      <c r="AS53" s="24"/>
      <c r="AT53" s="24"/>
      <c r="AU53" s="24"/>
      <c r="AV53" s="24"/>
      <c r="AW53" s="24"/>
      <c r="AX53" s="24"/>
      <c r="AY53" s="24"/>
      <c r="AZ53" s="50"/>
      <c r="BA53" s="160"/>
      <c r="BB53" s="160"/>
      <c r="BC53" s="643"/>
      <c r="BD53" s="643"/>
      <c r="BE53" s="643"/>
      <c r="BF53" s="643"/>
      <c r="BG53" s="643"/>
      <c r="BH53" s="643"/>
      <c r="BI53" s="643"/>
      <c r="BJ53" s="643"/>
      <c r="BK53" s="643"/>
      <c r="BL53" s="643"/>
      <c r="BM53" s="643"/>
      <c r="BN53" s="643"/>
      <c r="BO53" s="643"/>
      <c r="BP53" s="643"/>
      <c r="BQ53" s="643"/>
      <c r="BR53" s="643"/>
      <c r="BS53" s="643"/>
      <c r="BT53" s="643"/>
      <c r="BU53" s="643"/>
      <c r="BV53" s="643"/>
      <c r="BW53" s="643"/>
      <c r="BX53" s="643"/>
      <c r="BY53" s="643"/>
      <c r="BZ53" s="643"/>
      <c r="CA53" s="643"/>
      <c r="CB53" s="643"/>
      <c r="CC53" s="643"/>
      <c r="CD53" s="643"/>
      <c r="CE53" s="643"/>
      <c r="CF53" s="643"/>
      <c r="CG53" s="643"/>
      <c r="CH53" s="643"/>
      <c r="CI53" s="643"/>
      <c r="CJ53" s="643"/>
      <c r="CK53" s="643"/>
      <c r="CL53" s="643"/>
      <c r="CM53" s="643"/>
      <c r="CN53" s="643"/>
      <c r="CO53" s="643"/>
      <c r="CP53" s="643"/>
      <c r="CQ53" s="643"/>
      <c r="CR53" s="643"/>
      <c r="CS53" s="643"/>
      <c r="CT53" s="643"/>
      <c r="CU53" s="643"/>
      <c r="CV53" s="643"/>
      <c r="CW53" s="643"/>
      <c r="CX53" s="643"/>
      <c r="CY53" s="643"/>
      <c r="CZ53" s="643"/>
      <c r="DA53" s="643"/>
      <c r="DB53" s="643"/>
      <c r="DC53" s="643"/>
      <c r="DD53" s="643"/>
      <c r="DE53" s="643"/>
      <c r="DF53" s="643"/>
      <c r="DG53" s="643"/>
      <c r="DH53" s="643"/>
      <c r="DI53" s="643"/>
      <c r="DJ53" s="643"/>
      <c r="DK53" s="643"/>
      <c r="DL53" s="643"/>
      <c r="DM53" s="643"/>
      <c r="DN53" s="643"/>
      <c r="DO53" s="643"/>
      <c r="DP53" s="643"/>
      <c r="DQ53" s="643"/>
      <c r="DR53" s="643"/>
      <c r="DS53" s="643"/>
      <c r="DT53" s="643"/>
      <c r="DU53" s="643"/>
      <c r="DV53" s="643"/>
      <c r="DW53" s="643"/>
      <c r="DX53" s="643"/>
      <c r="DY53" s="643"/>
      <c r="DZ53" s="643"/>
      <c r="EA53" s="643"/>
      <c r="EB53" s="643"/>
      <c r="EC53" s="643"/>
      <c r="ED53" s="643"/>
      <c r="EE53" s="643"/>
      <c r="EF53" s="643"/>
      <c r="EG53" s="643"/>
      <c r="EH53" s="643"/>
      <c r="EI53" s="643"/>
      <c r="EJ53" s="643"/>
      <c r="EK53" s="643"/>
      <c r="EL53" s="643"/>
      <c r="EM53" s="643"/>
      <c r="EN53" s="643"/>
      <c r="EO53" s="643"/>
      <c r="EP53" s="643"/>
      <c r="EQ53" s="643"/>
      <c r="ER53" s="643"/>
      <c r="ES53" s="643"/>
      <c r="ET53" s="643"/>
      <c r="EU53" s="643"/>
      <c r="EV53" s="643"/>
      <c r="EW53" s="643"/>
      <c r="EX53" s="643"/>
      <c r="EY53" s="643"/>
      <c r="EZ53" s="643"/>
      <c r="FA53" s="643"/>
      <c r="FB53" s="643"/>
      <c r="FC53" s="643"/>
      <c r="FD53" s="643"/>
      <c r="FE53" s="643"/>
      <c r="FF53" s="643"/>
      <c r="FG53" s="643"/>
      <c r="FH53" s="643"/>
      <c r="FI53" s="643"/>
      <c r="FJ53" s="643"/>
      <c r="FK53" s="643"/>
      <c r="FL53" s="643"/>
      <c r="FM53" s="643"/>
      <c r="FN53" s="643"/>
      <c r="FO53" s="643"/>
      <c r="FP53" s="643"/>
      <c r="FQ53" s="643"/>
      <c r="FR53" s="643"/>
      <c r="FS53" s="643"/>
      <c r="FT53" s="643"/>
      <c r="FU53" s="643"/>
      <c r="FV53" s="643"/>
      <c r="FW53" s="643"/>
      <c r="FX53" s="643"/>
      <c r="FY53" s="643"/>
      <c r="FZ53" s="643"/>
      <c r="GA53" s="643"/>
      <c r="GB53" s="643"/>
      <c r="GC53" s="643"/>
      <c r="GD53" s="643"/>
      <c r="GE53" s="247"/>
      <c r="GF53" s="643"/>
      <c r="GG53" s="643"/>
      <c r="GH53" s="643"/>
      <c r="GI53" s="643"/>
      <c r="GJ53" s="643"/>
      <c r="GK53" s="643"/>
      <c r="GL53" s="643"/>
      <c r="GM53" s="643"/>
      <c r="GN53" s="643"/>
      <c r="GO53" s="643"/>
      <c r="GP53" s="643"/>
      <c r="GQ53" s="643"/>
      <c r="GR53" s="643"/>
      <c r="GS53" s="643"/>
      <c r="GT53" s="643"/>
      <c r="GU53" s="643"/>
      <c r="GV53" s="643"/>
      <c r="GW53" s="643"/>
      <c r="GX53" s="643"/>
      <c r="GY53" s="643"/>
      <c r="GZ53" s="643"/>
      <c r="HA53" s="643"/>
      <c r="HB53" s="643"/>
      <c r="HC53" s="643"/>
      <c r="HD53" s="643"/>
      <c r="HE53" s="643"/>
      <c r="HF53" s="643"/>
      <c r="HG53" s="643"/>
      <c r="HH53" s="643"/>
      <c r="HI53" s="643"/>
      <c r="HJ53" s="643"/>
      <c r="HK53" s="643"/>
      <c r="HL53" s="643"/>
      <c r="HM53" s="643"/>
      <c r="HN53" s="643"/>
      <c r="HO53" s="643"/>
      <c r="HP53" s="643"/>
      <c r="HQ53" s="643"/>
      <c r="HR53" s="643"/>
      <c r="HS53" s="643"/>
      <c r="HT53" s="643"/>
      <c r="HU53" s="643"/>
      <c r="HV53" s="643"/>
      <c r="HW53" s="643"/>
      <c r="HX53" s="643"/>
      <c r="HY53" s="643"/>
      <c r="HZ53" s="643"/>
      <c r="IA53" s="643"/>
      <c r="IB53" s="643"/>
      <c r="IC53" s="643"/>
      <c r="ID53" s="643"/>
      <c r="IE53" s="643"/>
      <c r="IF53" s="643"/>
      <c r="IG53" s="643"/>
      <c r="IH53" s="643"/>
      <c r="II53" s="643"/>
    </row>
    <row r="54" spans="1:243" ht="15" customHeight="1">
      <c r="A54" s="72"/>
      <c r="B54" s="72"/>
      <c r="C54" s="72"/>
      <c r="D54" s="274" t="str">
        <f>IF(MasterSheet!$A$1=1,MasterSheet!C293,MasterSheet!B293)</f>
        <v>Ostali izdaci</v>
      </c>
      <c r="E54" s="320">
        <f>+'Cental Budget_int'!E67+'Local Government_int'!D73</f>
        <v>5144565.45</v>
      </c>
      <c r="F54" s="310">
        <f t="shared" si="0"/>
        <v>0.23940460002792127</v>
      </c>
      <c r="G54" s="320">
        <f>+'Cental Budget_int'!G67+'Local Government_int'!F73</f>
        <v>7762059.1499999994</v>
      </c>
      <c r="H54" s="310">
        <f t="shared" si="1"/>
        <v>0.28957504756575264</v>
      </c>
      <c r="I54" s="320">
        <f>+'Cental Budget_int'!I67+'Local Government_int'!H73</f>
        <v>10304571.941500001</v>
      </c>
      <c r="J54" s="310">
        <f t="shared" si="2"/>
        <v>0.33395682983860514</v>
      </c>
      <c r="K54" s="320">
        <f>+'Cental Budget_int'!K67+'Local Government_int'!J73</f>
        <v>8465091.3699999992</v>
      </c>
      <c r="L54" s="310">
        <f t="shared" si="3"/>
        <v>0.28396817745722908</v>
      </c>
      <c r="M54" s="320">
        <f>+'Cental Budget_int'!M67+'Local Government_int'!L73</f>
        <v>6211302.6600000001</v>
      </c>
      <c r="N54" s="310">
        <f t="shared" si="4"/>
        <v>0.20010640012886599</v>
      </c>
      <c r="O54" s="320">
        <f>+'Cental Budget_int'!O67+'Local Government_int'!N73</f>
        <v>6749030.8300000001</v>
      </c>
      <c r="P54" s="310">
        <f t="shared" si="5"/>
        <v>0.20868988342609771</v>
      </c>
      <c r="Q54" s="338">
        <f>+'Cental Budget_int'!Q67+'Local Government_int'!P73</f>
        <v>6888973.7100000009</v>
      </c>
      <c r="R54" s="327">
        <f t="shared" si="6"/>
        <v>0.20724950992779789</v>
      </c>
      <c r="S54" s="338">
        <f>+'Cental Budget_int'!S67+'Local Government_int'!R73</f>
        <v>6784477.5370000014</v>
      </c>
      <c r="T54" s="327">
        <f t="shared" si="7"/>
        <v>0.19423067669624969</v>
      </c>
      <c r="U54" s="338">
        <f>+'Cental Budget_int'!U67+'Local Government_int'!T73</f>
        <v>7596424.1347000003</v>
      </c>
      <c r="V54" s="327">
        <f t="shared" si="8"/>
        <v>0.20603265892866832</v>
      </c>
      <c r="W54" s="338">
        <f>+'Cental Budget_int'!W67+'Local Government_int'!V73</f>
        <v>7624544.8585674996</v>
      </c>
      <c r="X54" s="539">
        <f t="shared" si="9"/>
        <v>0.19490145343986451</v>
      </c>
      <c r="Y54" s="224"/>
      <c r="Z54" s="224"/>
      <c r="AA54" s="224"/>
      <c r="AB54" s="224"/>
      <c r="AC54" s="224"/>
      <c r="AD54" s="224"/>
      <c r="AE54" s="224"/>
      <c r="AF54" s="224"/>
      <c r="AG54" s="224"/>
      <c r="AH54" s="24"/>
      <c r="AI54" s="24"/>
      <c r="AJ54" s="24"/>
      <c r="AK54" s="24"/>
      <c r="AL54" s="24"/>
      <c r="AM54" s="24"/>
      <c r="AN54" s="24"/>
      <c r="AO54" s="24"/>
      <c r="AP54" s="24"/>
      <c r="AQ54" s="24"/>
      <c r="AR54" s="24"/>
      <c r="AS54" s="24"/>
      <c r="AT54" s="24"/>
      <c r="AU54" s="24"/>
      <c r="AV54" s="24"/>
      <c r="AW54" s="24"/>
      <c r="AX54" s="24"/>
      <c r="AY54" s="24"/>
      <c r="AZ54" s="50"/>
      <c r="BA54" s="160"/>
      <c r="BB54" s="160"/>
      <c r="BC54" s="643"/>
      <c r="BD54" s="643"/>
      <c r="BE54" s="643"/>
      <c r="BF54" s="643"/>
      <c r="BG54" s="643"/>
      <c r="BH54" s="643"/>
      <c r="BI54" s="643"/>
      <c r="BJ54" s="643"/>
      <c r="BK54" s="643"/>
      <c r="BL54" s="643"/>
      <c r="BM54" s="643"/>
      <c r="BN54" s="643"/>
      <c r="BO54" s="643"/>
      <c r="BP54" s="643"/>
      <c r="BQ54" s="643"/>
      <c r="BR54" s="643"/>
      <c r="BS54" s="643"/>
      <c r="BT54" s="643"/>
      <c r="BU54" s="643"/>
      <c r="BV54" s="643"/>
      <c r="BW54" s="643"/>
      <c r="BX54" s="643"/>
      <c r="BY54" s="643"/>
      <c r="BZ54" s="643"/>
      <c r="CA54" s="643"/>
      <c r="CB54" s="643"/>
      <c r="CC54" s="643"/>
      <c r="CD54" s="643"/>
      <c r="CE54" s="643"/>
      <c r="CF54" s="643"/>
      <c r="CG54" s="643"/>
      <c r="CH54" s="643"/>
      <c r="CI54" s="643"/>
      <c r="CJ54" s="643"/>
      <c r="CK54" s="643"/>
      <c r="CL54" s="643"/>
      <c r="CM54" s="643"/>
      <c r="CN54" s="643"/>
      <c r="CO54" s="643"/>
      <c r="CP54" s="643"/>
      <c r="CQ54" s="643"/>
      <c r="CR54" s="643"/>
      <c r="CS54" s="643"/>
      <c r="CT54" s="643"/>
      <c r="CU54" s="643"/>
      <c r="CV54" s="643"/>
      <c r="CW54" s="643"/>
      <c r="CX54" s="643"/>
      <c r="CY54" s="643"/>
      <c r="CZ54" s="643"/>
      <c r="DA54" s="643"/>
      <c r="DB54" s="643"/>
      <c r="DC54" s="643"/>
      <c r="DD54" s="643"/>
      <c r="DE54" s="643"/>
      <c r="DF54" s="643"/>
      <c r="DG54" s="643"/>
      <c r="DH54" s="643"/>
      <c r="DI54" s="643"/>
      <c r="DJ54" s="643"/>
      <c r="DK54" s="643"/>
      <c r="DL54" s="643"/>
      <c r="DM54" s="643"/>
      <c r="DN54" s="643"/>
      <c r="DO54" s="643"/>
      <c r="DP54" s="643"/>
      <c r="DQ54" s="643"/>
      <c r="DR54" s="643"/>
      <c r="DS54" s="643"/>
      <c r="DT54" s="643"/>
      <c r="DU54" s="643"/>
      <c r="DV54" s="643"/>
      <c r="DW54" s="643"/>
      <c r="DX54" s="643"/>
      <c r="DY54" s="643"/>
      <c r="DZ54" s="643"/>
      <c r="EA54" s="643"/>
      <c r="EB54" s="643"/>
      <c r="EC54" s="643"/>
      <c r="ED54" s="643"/>
      <c r="EE54" s="643"/>
      <c r="EF54" s="643"/>
      <c r="EG54" s="643"/>
      <c r="EH54" s="643"/>
      <c r="EI54" s="643"/>
      <c r="EJ54" s="643"/>
      <c r="EK54" s="643"/>
      <c r="EL54" s="643"/>
      <c r="EM54" s="643"/>
      <c r="EN54" s="643"/>
      <c r="EO54" s="643"/>
      <c r="EP54" s="643"/>
      <c r="EQ54" s="643"/>
      <c r="ER54" s="643"/>
      <c r="ES54" s="643"/>
      <c r="ET54" s="643"/>
      <c r="EU54" s="643"/>
      <c r="EV54" s="643"/>
      <c r="EW54" s="643"/>
      <c r="EX54" s="643"/>
      <c r="EY54" s="643"/>
      <c r="EZ54" s="643"/>
      <c r="FA54" s="643"/>
      <c r="FB54" s="643"/>
      <c r="FC54" s="643"/>
      <c r="FD54" s="643"/>
      <c r="FE54" s="643"/>
      <c r="FF54" s="643"/>
      <c r="FG54" s="643"/>
      <c r="FH54" s="643"/>
      <c r="FI54" s="643"/>
      <c r="FJ54" s="643"/>
      <c r="FK54" s="643"/>
      <c r="FL54" s="643"/>
      <c r="FM54" s="643"/>
      <c r="FN54" s="643"/>
      <c r="FO54" s="643"/>
      <c r="FP54" s="643"/>
      <c r="FQ54" s="643"/>
      <c r="FR54" s="643"/>
      <c r="FS54" s="643"/>
      <c r="FT54" s="643"/>
      <c r="FU54" s="643"/>
      <c r="FV54" s="643"/>
      <c r="FW54" s="643"/>
      <c r="FX54" s="643"/>
      <c r="FY54" s="643"/>
      <c r="FZ54" s="643"/>
      <c r="GA54" s="643"/>
      <c r="GB54" s="643"/>
      <c r="GC54" s="643"/>
      <c r="GD54" s="643"/>
      <c r="GE54" s="247"/>
      <c r="GF54" s="643"/>
      <c r="GG54" s="50"/>
      <c r="GH54" s="643"/>
      <c r="GI54" s="643"/>
      <c r="GJ54" s="643"/>
      <c r="GK54" s="643"/>
      <c r="GL54" s="643"/>
      <c r="GM54" s="643"/>
      <c r="GN54" s="643"/>
      <c r="GO54" s="643"/>
      <c r="GP54" s="643"/>
      <c r="GQ54" s="643"/>
      <c r="GR54" s="643"/>
      <c r="GS54" s="643"/>
      <c r="GT54" s="643"/>
      <c r="GU54" s="643"/>
      <c r="GV54" s="643"/>
      <c r="GW54" s="643"/>
      <c r="GX54" s="643"/>
      <c r="GY54" s="643"/>
      <c r="GZ54" s="643"/>
      <c r="HA54" s="643"/>
      <c r="HB54" s="643"/>
      <c r="HC54" s="643"/>
      <c r="HD54" s="643"/>
      <c r="HE54" s="643"/>
      <c r="HF54" s="643"/>
      <c r="HG54" s="643"/>
      <c r="HH54" s="643"/>
      <c r="HI54" s="643"/>
      <c r="HJ54" s="643"/>
      <c r="HK54" s="643"/>
      <c r="HL54" s="643"/>
      <c r="HM54" s="643"/>
      <c r="HN54" s="643"/>
      <c r="HO54" s="643"/>
      <c r="HP54" s="643"/>
      <c r="HQ54" s="643"/>
      <c r="HR54" s="643"/>
      <c r="HS54" s="643"/>
      <c r="HT54" s="643"/>
      <c r="HU54" s="643"/>
      <c r="HV54" s="643"/>
      <c r="HW54" s="643"/>
      <c r="HX54" s="643"/>
      <c r="HY54" s="643"/>
      <c r="HZ54" s="643"/>
      <c r="IA54" s="643"/>
      <c r="IB54" s="643"/>
      <c r="IC54" s="643"/>
      <c r="ID54" s="643"/>
      <c r="IE54" s="643"/>
      <c r="IF54" s="643"/>
      <c r="IG54" s="643"/>
      <c r="IH54" s="643"/>
      <c r="II54" s="643"/>
    </row>
    <row r="55" spans="1:243" s="69" customFormat="1" ht="15" customHeight="1">
      <c r="A55" s="72"/>
      <c r="B55" s="72"/>
      <c r="C55" s="72"/>
      <c r="D55" s="274" t="str">
        <f>IF(MasterSheet!$A$1=1,MasterSheet!C294,MasterSheet!B294)</f>
        <v>Kapitalni izdaci Tekućeg budžeta i Državnih fondova</v>
      </c>
      <c r="E55" s="190">
        <f>+'Cental Budget_int'!E68</f>
        <v>40141835.139999993</v>
      </c>
      <c r="F55" s="310">
        <f t="shared" si="0"/>
        <v>1.8680178295872305</v>
      </c>
      <c r="G55" s="190">
        <f>+'Cental Budget_int'!G68</f>
        <v>0</v>
      </c>
      <c r="H55" s="310">
        <f t="shared" si="1"/>
        <v>0</v>
      </c>
      <c r="I55" s="190">
        <f>+'Cental Budget_int'!I68</f>
        <v>75166022.909999996</v>
      </c>
      <c r="J55" s="310">
        <f t="shared" si="2"/>
        <v>2.4360261508296603</v>
      </c>
      <c r="K55" s="190">
        <f>+'Cental Budget_int'!K68</f>
        <v>26511453.920000002</v>
      </c>
      <c r="L55" s="310">
        <f t="shared" si="3"/>
        <v>0.88934766588393155</v>
      </c>
      <c r="M55" s="190">
        <f>+'Cental Budget_int'!M68</f>
        <v>19371879.949999999</v>
      </c>
      <c r="N55" s="310">
        <f t="shared" si="4"/>
        <v>0.62409407055412369</v>
      </c>
      <c r="O55" s="190">
        <f>+'Cental Budget_int'!O68</f>
        <v>17010992.290000129</v>
      </c>
      <c r="P55" s="310">
        <f t="shared" si="5"/>
        <v>0.52600470902907015</v>
      </c>
      <c r="Q55" s="610">
        <f>+'Cental Budget_int'!Q68</f>
        <v>13391039.780000195</v>
      </c>
      <c r="R55" s="327">
        <f t="shared" si="6"/>
        <v>0.40285919915764729</v>
      </c>
      <c r="S55" s="610">
        <f>+'Cental Budget_int'!S68</f>
        <v>9320147.8499999996</v>
      </c>
      <c r="T55" s="327">
        <f t="shared" si="7"/>
        <v>0.26682358574291437</v>
      </c>
      <c r="U55" s="610">
        <f>+'Cental Budget_int'!U68</f>
        <v>7853270.8074999992</v>
      </c>
      <c r="V55" s="327">
        <f t="shared" si="8"/>
        <v>0.21299893700840788</v>
      </c>
      <c r="W55" s="610">
        <f>+'Cental Budget_int'!W68</f>
        <v>7460607.2671249993</v>
      </c>
      <c r="X55" s="539">
        <f t="shared" si="9"/>
        <v>0.19071081971178422</v>
      </c>
      <c r="Y55" s="224"/>
      <c r="Z55" s="224"/>
      <c r="AA55" s="224"/>
      <c r="AB55" s="224"/>
      <c r="AC55" s="224"/>
      <c r="AD55" s="224"/>
      <c r="AE55" s="224"/>
      <c r="AF55" s="224"/>
      <c r="AG55" s="224"/>
      <c r="AH55" s="224"/>
      <c r="AI55" s="224"/>
      <c r="AJ55" s="224"/>
      <c r="AK55" s="224"/>
      <c r="AL55" s="224"/>
      <c r="AM55" s="224"/>
      <c r="AN55" s="224"/>
      <c r="AO55" s="224"/>
      <c r="AP55" s="224"/>
      <c r="AQ55" s="224"/>
      <c r="AR55" s="224"/>
      <c r="AS55" s="224"/>
      <c r="AT55" s="224"/>
      <c r="AU55" s="224"/>
      <c r="AV55" s="224"/>
      <c r="AW55" s="224"/>
      <c r="AX55" s="224"/>
      <c r="AY55" s="224"/>
      <c r="AZ55" s="443"/>
      <c r="BA55" s="269"/>
      <c r="BB55" s="269"/>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c r="CF55" s="70"/>
      <c r="CG55" s="70"/>
      <c r="CH55" s="70"/>
      <c r="CI55" s="70"/>
      <c r="CJ55" s="70"/>
      <c r="CK55" s="70"/>
      <c r="CL55" s="70"/>
      <c r="CM55" s="70"/>
      <c r="CN55" s="70"/>
      <c r="CO55" s="70"/>
      <c r="CP55" s="70"/>
      <c r="CQ55" s="70"/>
      <c r="CR55" s="70"/>
      <c r="CS55" s="70"/>
      <c r="CT55" s="70"/>
      <c r="CU55" s="70"/>
      <c r="CV55" s="70"/>
      <c r="CW55" s="70"/>
      <c r="CX55" s="70"/>
      <c r="CY55" s="70"/>
      <c r="CZ55" s="70"/>
      <c r="DA55" s="70"/>
      <c r="DB55" s="70"/>
      <c r="DC55" s="70"/>
      <c r="DD55" s="70"/>
      <c r="DE55" s="70"/>
      <c r="DF55" s="70"/>
      <c r="DG55" s="70"/>
      <c r="DH55" s="70"/>
      <c r="DI55" s="70"/>
      <c r="DJ55" s="70"/>
      <c r="DK55" s="70"/>
      <c r="DL55" s="70"/>
      <c r="DM55" s="70"/>
      <c r="DN55" s="70"/>
      <c r="DO55" s="70"/>
      <c r="DP55" s="70"/>
      <c r="DQ55" s="70"/>
      <c r="DR55" s="70"/>
      <c r="DS55" s="70"/>
      <c r="DT55" s="70"/>
      <c r="DU55" s="70"/>
      <c r="DV55" s="70"/>
      <c r="DW55" s="70"/>
      <c r="DX55" s="70"/>
      <c r="DY55" s="70"/>
      <c r="DZ55" s="70"/>
      <c r="EA55" s="70"/>
      <c r="EB55" s="70"/>
      <c r="EC55" s="70"/>
      <c r="ED55" s="70"/>
      <c r="EE55" s="70"/>
      <c r="EF55" s="70"/>
      <c r="EG55" s="70"/>
      <c r="EH55" s="70"/>
      <c r="EI55" s="70"/>
      <c r="EJ55" s="70"/>
      <c r="EK55" s="70"/>
      <c r="EL55" s="70"/>
      <c r="EM55" s="70"/>
      <c r="EN55" s="70"/>
      <c r="EO55" s="70"/>
      <c r="EP55" s="70"/>
      <c r="EQ55" s="70"/>
      <c r="ER55" s="70"/>
      <c r="ES55" s="70"/>
      <c r="ET55" s="70"/>
      <c r="EU55" s="70"/>
      <c r="EV55" s="70"/>
      <c r="EW55" s="70"/>
      <c r="EX55" s="70"/>
      <c r="EY55" s="70"/>
      <c r="EZ55" s="70"/>
      <c r="FA55" s="70"/>
      <c r="FB55" s="70"/>
      <c r="FC55" s="70"/>
      <c r="FD55" s="70"/>
      <c r="FE55" s="70"/>
      <c r="FF55" s="70"/>
      <c r="FG55" s="70"/>
      <c r="FH55" s="70"/>
      <c r="FI55" s="70"/>
      <c r="FJ55" s="70"/>
      <c r="FK55" s="70"/>
      <c r="FL55" s="70"/>
      <c r="FM55" s="70"/>
      <c r="FN55" s="70"/>
      <c r="FO55" s="70"/>
      <c r="FP55" s="70"/>
      <c r="FQ55" s="70"/>
      <c r="FR55" s="70"/>
      <c r="FS55" s="70"/>
      <c r="FT55" s="70"/>
      <c r="FU55" s="70"/>
      <c r="FV55" s="70"/>
      <c r="FW55" s="70"/>
      <c r="FX55" s="70"/>
      <c r="FY55" s="70"/>
      <c r="FZ55" s="70"/>
      <c r="GA55" s="70"/>
      <c r="GB55" s="70"/>
      <c r="GC55" s="70"/>
      <c r="GD55" s="70"/>
      <c r="GE55" s="611"/>
      <c r="GF55" s="70"/>
      <c r="GG55" s="443"/>
      <c r="GH55" s="70"/>
      <c r="GI55" s="70"/>
      <c r="GJ55" s="70"/>
      <c r="GK55" s="70"/>
      <c r="GL55" s="70"/>
      <c r="GM55" s="70"/>
      <c r="GN55" s="70"/>
      <c r="GO55" s="70"/>
      <c r="GP55" s="70"/>
      <c r="GQ55" s="70"/>
      <c r="GR55" s="70"/>
      <c r="GS55" s="70"/>
      <c r="GT55" s="70"/>
      <c r="GU55" s="70"/>
      <c r="GV55" s="70"/>
      <c r="GW55" s="70"/>
      <c r="GX55" s="70"/>
      <c r="GY55" s="70"/>
      <c r="GZ55" s="70"/>
      <c r="HA55" s="70"/>
      <c r="HB55" s="70"/>
      <c r="HC55" s="70"/>
      <c r="HD55" s="70"/>
      <c r="HE55" s="70"/>
      <c r="HF55" s="70"/>
      <c r="HG55" s="70"/>
      <c r="HH55" s="70"/>
      <c r="HI55" s="70"/>
      <c r="HJ55" s="70"/>
      <c r="HK55" s="70"/>
      <c r="HL55" s="70"/>
      <c r="HM55" s="70"/>
      <c r="HN55" s="70"/>
      <c r="HO55" s="70"/>
      <c r="HP55" s="70"/>
      <c r="HQ55" s="70"/>
      <c r="HR55" s="70"/>
      <c r="HS55" s="70"/>
      <c r="HT55" s="70"/>
      <c r="HU55" s="70"/>
      <c r="HV55" s="70"/>
      <c r="HW55" s="70"/>
      <c r="HX55" s="70"/>
      <c r="HY55" s="70"/>
      <c r="HZ55" s="70"/>
      <c r="IA55" s="70"/>
      <c r="IB55" s="70"/>
      <c r="IC55" s="70"/>
      <c r="ID55" s="70"/>
      <c r="IE55" s="70"/>
      <c r="IF55" s="70"/>
      <c r="IG55" s="70"/>
      <c r="IH55" s="70"/>
      <c r="II55" s="70"/>
    </row>
    <row r="56" spans="1:243" ht="15" customHeight="1">
      <c r="A56" s="72"/>
      <c r="B56" s="72"/>
      <c r="C56" s="72"/>
      <c r="D56" s="274" t="str">
        <f>IF(MasterSheet!$A$1=1,MasterSheet!C295,MasterSheet!B295)</f>
        <v>Transferi za socijalnu zaštitu</v>
      </c>
      <c r="E56" s="320">
        <f>SUM(E57:E61)</f>
        <v>260053753.81</v>
      </c>
      <c r="F56" s="310">
        <f t="shared" si="0"/>
        <v>12.101715008143701</v>
      </c>
      <c r="G56" s="320">
        <f>SUM(G57:G61)</f>
        <v>298776100.27000004</v>
      </c>
      <c r="H56" s="310">
        <f t="shared" si="1"/>
        <v>11.146282420070884</v>
      </c>
      <c r="I56" s="320">
        <f>SUM(I57:I61)</f>
        <v>350415078.49000001</v>
      </c>
      <c r="J56" s="310">
        <f t="shared" si="2"/>
        <v>11.356464820132226</v>
      </c>
      <c r="K56" s="320">
        <f>SUM(K57:K61)</f>
        <v>413071406.82000005</v>
      </c>
      <c r="L56" s="310">
        <f t="shared" si="3"/>
        <v>13.85680666957397</v>
      </c>
      <c r="M56" s="320">
        <f>SUM(M57:M61)</f>
        <v>423588492.50000012</v>
      </c>
      <c r="N56" s="310">
        <f t="shared" si="4"/>
        <v>13.646536485180416</v>
      </c>
      <c r="O56" s="320">
        <f>SUM(O57:O61)</f>
        <v>455524083.13999999</v>
      </c>
      <c r="P56" s="310">
        <f t="shared" si="5"/>
        <v>14.085469484848485</v>
      </c>
      <c r="Q56" s="338">
        <f>SUM(Q57:Q61)</f>
        <v>482090117.31999999</v>
      </c>
      <c r="R56" s="327">
        <f t="shared" si="6"/>
        <v>14.503312795427195</v>
      </c>
      <c r="S56" s="338">
        <f>SUM(S57:S61)</f>
        <v>498262405.93500006</v>
      </c>
      <c r="T56" s="327">
        <f t="shared" si="7"/>
        <v>14.264597936873749</v>
      </c>
      <c r="U56" s="338">
        <f>SUM(U57:U61)</f>
        <v>518017568.2525</v>
      </c>
      <c r="V56" s="327">
        <f t="shared" si="8"/>
        <v>14.049839117236235</v>
      </c>
      <c r="W56" s="338">
        <f>SUM(W57:W61)</f>
        <v>533285390.61755002</v>
      </c>
      <c r="X56" s="539">
        <f t="shared" si="9"/>
        <v>13.632039637462935</v>
      </c>
      <c r="Y56" s="223"/>
      <c r="Z56" s="223"/>
      <c r="AA56" s="223"/>
      <c r="AB56" s="223"/>
      <c r="AC56" s="223"/>
      <c r="AD56" s="223"/>
      <c r="AE56" s="223"/>
      <c r="AF56" s="223"/>
      <c r="AG56" s="223"/>
      <c r="AH56" s="44"/>
      <c r="AI56" s="44"/>
      <c r="AJ56" s="44"/>
      <c r="AK56" s="44"/>
      <c r="AL56" s="44"/>
      <c r="AM56" s="44"/>
      <c r="AN56" s="44"/>
      <c r="AO56" s="44"/>
      <c r="AP56" s="44"/>
      <c r="AQ56" s="44"/>
      <c r="AR56" s="44"/>
      <c r="AS56" s="44"/>
      <c r="AT56" s="44"/>
      <c r="AU56" s="44"/>
      <c r="AV56" s="44"/>
      <c r="AW56" s="44"/>
      <c r="AX56" s="44"/>
      <c r="AY56" s="44"/>
      <c r="AZ56" s="50"/>
      <c r="BA56" s="251"/>
      <c r="BB56" s="251"/>
      <c r="BC56" s="643"/>
      <c r="BD56" s="643"/>
      <c r="BE56" s="643"/>
      <c r="BF56" s="643"/>
      <c r="BG56" s="643"/>
      <c r="BH56" s="643"/>
      <c r="BI56" s="643"/>
      <c r="BJ56" s="643"/>
      <c r="BK56" s="643"/>
      <c r="BL56" s="643"/>
      <c r="BM56" s="643"/>
      <c r="BN56" s="643"/>
      <c r="BO56" s="643"/>
      <c r="BP56" s="643"/>
      <c r="BQ56" s="643"/>
      <c r="BR56" s="643"/>
      <c r="BS56" s="643"/>
      <c r="BT56" s="643"/>
      <c r="BU56" s="643"/>
      <c r="BV56" s="643"/>
      <c r="BW56" s="643"/>
      <c r="BX56" s="643"/>
      <c r="BY56" s="643"/>
      <c r="BZ56" s="643"/>
      <c r="CA56" s="643"/>
      <c r="CB56" s="643"/>
      <c r="CC56" s="643"/>
      <c r="CD56" s="643"/>
      <c r="CE56" s="643"/>
      <c r="CF56" s="643"/>
      <c r="CG56" s="643"/>
      <c r="CH56" s="643"/>
      <c r="CI56" s="643"/>
      <c r="CJ56" s="643"/>
      <c r="CK56" s="643"/>
      <c r="CL56" s="643"/>
      <c r="CM56" s="643"/>
      <c r="CN56" s="643"/>
      <c r="CO56" s="643"/>
      <c r="CP56" s="643"/>
      <c r="CQ56" s="643"/>
      <c r="CR56" s="643"/>
      <c r="CS56" s="643"/>
      <c r="CT56" s="643"/>
      <c r="CU56" s="643"/>
      <c r="CV56" s="643"/>
      <c r="CW56" s="643"/>
      <c r="CX56" s="643"/>
      <c r="CY56" s="643"/>
      <c r="CZ56" s="643"/>
      <c r="DA56" s="643"/>
      <c r="DB56" s="643"/>
      <c r="DC56" s="643"/>
      <c r="DD56" s="643"/>
      <c r="DE56" s="643"/>
      <c r="DF56" s="643"/>
      <c r="DG56" s="643"/>
      <c r="DH56" s="643"/>
      <c r="DI56" s="643"/>
      <c r="DJ56" s="643"/>
      <c r="DK56" s="643"/>
      <c r="DL56" s="643"/>
      <c r="DM56" s="643"/>
      <c r="DN56" s="643"/>
      <c r="DO56" s="643"/>
      <c r="DP56" s="643"/>
      <c r="DQ56" s="643"/>
      <c r="DR56" s="643"/>
      <c r="DS56" s="643"/>
      <c r="DT56" s="643"/>
      <c r="DU56" s="643"/>
      <c r="DV56" s="643"/>
      <c r="DW56" s="643"/>
      <c r="DX56" s="643"/>
      <c r="DY56" s="643"/>
      <c r="DZ56" s="643"/>
      <c r="EA56" s="643"/>
      <c r="EB56" s="643"/>
      <c r="EC56" s="643"/>
      <c r="ED56" s="643"/>
      <c r="EE56" s="643"/>
      <c r="EF56" s="643"/>
      <c r="EG56" s="643"/>
      <c r="EH56" s="643"/>
      <c r="EI56" s="643"/>
      <c r="EJ56" s="643"/>
      <c r="EK56" s="643"/>
      <c r="EL56" s="643"/>
      <c r="EM56" s="643"/>
      <c r="EN56" s="643"/>
      <c r="EO56" s="643"/>
      <c r="EP56" s="643"/>
      <c r="EQ56" s="643"/>
      <c r="ER56" s="643"/>
      <c r="ES56" s="643"/>
      <c r="ET56" s="643"/>
      <c r="EU56" s="643"/>
      <c r="EV56" s="643"/>
      <c r="EW56" s="643"/>
      <c r="EX56" s="643"/>
      <c r="EY56" s="643"/>
      <c r="EZ56" s="643"/>
      <c r="FA56" s="643"/>
      <c r="FB56" s="643"/>
      <c r="FC56" s="643"/>
      <c r="FD56" s="643"/>
      <c r="FE56" s="643"/>
      <c r="FF56" s="643"/>
      <c r="FG56" s="643"/>
      <c r="FH56" s="643"/>
      <c r="FI56" s="643"/>
      <c r="FJ56" s="643"/>
      <c r="FK56" s="643"/>
      <c r="FL56" s="643"/>
      <c r="FM56" s="643"/>
      <c r="FN56" s="643"/>
      <c r="FO56" s="643"/>
      <c r="FP56" s="643"/>
      <c r="FQ56" s="643"/>
      <c r="FR56" s="643"/>
      <c r="FS56" s="643"/>
      <c r="FT56" s="643"/>
      <c r="FU56" s="250"/>
      <c r="FV56" s="643"/>
      <c r="FW56" s="643"/>
      <c r="FX56" s="643"/>
      <c r="FY56" s="643"/>
      <c r="FZ56" s="643"/>
      <c r="GA56" s="643"/>
      <c r="GB56" s="643"/>
      <c r="GC56" s="643"/>
      <c r="GD56" s="643"/>
      <c r="GE56" s="247"/>
      <c r="GF56" s="643"/>
      <c r="GG56" s="643"/>
      <c r="GH56" s="643"/>
      <c r="GI56" s="643"/>
      <c r="GJ56" s="643"/>
      <c r="GK56" s="643"/>
      <c r="GL56" s="643"/>
      <c r="GM56" s="643"/>
      <c r="GN56" s="643"/>
      <c r="GO56" s="643"/>
      <c r="GP56" s="643"/>
      <c r="GQ56" s="643"/>
      <c r="GR56" s="643"/>
      <c r="GS56" s="643"/>
      <c r="GT56" s="643"/>
      <c r="GU56" s="643"/>
      <c r="GV56" s="643"/>
      <c r="GW56" s="643"/>
      <c r="GX56" s="643"/>
      <c r="GY56" s="643"/>
      <c r="GZ56" s="643"/>
      <c r="HA56" s="643"/>
      <c r="HB56" s="643"/>
      <c r="HC56" s="643"/>
      <c r="HD56" s="643"/>
      <c r="HE56" s="643"/>
      <c r="HF56" s="643"/>
      <c r="HG56" s="643"/>
      <c r="HH56" s="643"/>
      <c r="HI56" s="643"/>
      <c r="HJ56" s="643"/>
      <c r="HK56" s="643"/>
      <c r="HL56" s="643"/>
      <c r="HM56" s="643"/>
      <c r="HN56" s="643"/>
      <c r="HO56" s="643"/>
      <c r="HP56" s="643"/>
      <c r="HQ56" s="643"/>
      <c r="HR56" s="643"/>
      <c r="HS56" s="643"/>
      <c r="HT56" s="643"/>
      <c r="HU56" s="643"/>
      <c r="HV56" s="643"/>
      <c r="HW56" s="643"/>
      <c r="HX56" s="643"/>
      <c r="HY56" s="643"/>
      <c r="HZ56" s="643"/>
      <c r="IA56" s="643"/>
      <c r="IB56" s="643"/>
      <c r="IC56" s="643"/>
      <c r="ID56" s="643"/>
      <c r="IE56" s="643"/>
      <c r="IF56" s="643"/>
      <c r="IG56" s="643"/>
      <c r="IH56" s="643"/>
      <c r="II56" s="643"/>
    </row>
    <row r="57" spans="1:243" ht="15" customHeight="1">
      <c r="A57" s="72"/>
      <c r="B57" s="72"/>
      <c r="C57" s="72"/>
      <c r="D57" s="273" t="str">
        <f>IF(MasterSheet!$A$1=1,MasterSheet!C296,MasterSheet!B296)</f>
        <v>Prava iz oblasti socijalne zaštite</v>
      </c>
      <c r="E57" s="318">
        <f>+'Cental Budget_int'!E70+'Local Government_int'!D75</f>
        <v>34330192.07</v>
      </c>
      <c r="F57" s="309">
        <f t="shared" si="0"/>
        <v>1.597570481176416</v>
      </c>
      <c r="G57" s="318">
        <f>+'Cental Budget_int'!G70+'Local Government_int'!F75</f>
        <v>39383527.090000004</v>
      </c>
      <c r="H57" s="309">
        <f t="shared" si="1"/>
        <v>1.4692604771497857</v>
      </c>
      <c r="I57" s="318">
        <f>+'Cental Budget_int'!I70+'Local Government_int'!H75</f>
        <v>45905462.160000004</v>
      </c>
      <c r="J57" s="309">
        <f t="shared" si="2"/>
        <v>1.4877321156339125</v>
      </c>
      <c r="K57" s="318">
        <f>+'Cental Budget_int'!K70+'Local Government_int'!J75</f>
        <v>47456540.350000001</v>
      </c>
      <c r="L57" s="309">
        <f t="shared" si="3"/>
        <v>1.5919671368668231</v>
      </c>
      <c r="M57" s="318">
        <f>+'Cental Budget_int'!M70+'Local Government_int'!L75</f>
        <v>51591720.359999999</v>
      </c>
      <c r="N57" s="309">
        <f t="shared" si="4"/>
        <v>1.6621043930412371</v>
      </c>
      <c r="O57" s="318">
        <f>+'Cental Budget_int'!O70+'Local Government_int'!N75</f>
        <v>60092767.540000007</v>
      </c>
      <c r="P57" s="309">
        <f t="shared" si="5"/>
        <v>1.858156077303649</v>
      </c>
      <c r="Q57" s="336">
        <f>+'Cental Budget_int'!Q70+'Local Government_int'!P75</f>
        <v>65641911.829999998</v>
      </c>
      <c r="R57" s="326">
        <f t="shared" si="6"/>
        <v>1.9747867578219014</v>
      </c>
      <c r="S57" s="336">
        <f>+'Cental Budget_int'!S70+'Local Government_int'!R75</f>
        <v>61398678.835000001</v>
      </c>
      <c r="T57" s="326">
        <f t="shared" si="7"/>
        <v>1.7577634937016893</v>
      </c>
      <c r="U57" s="336">
        <f>+'Cental Budget_int'!U70+'Local Government_int'!T75</f>
        <v>62284518.252499998</v>
      </c>
      <c r="V57" s="326">
        <f t="shared" si="8"/>
        <v>1.6893007391510715</v>
      </c>
      <c r="W57" s="336">
        <f>+'Cental Budget_int'!W70+'Local Government_int'!V75</f>
        <v>63296208.617550001</v>
      </c>
      <c r="X57" s="538">
        <f t="shared" si="9"/>
        <v>1.6180012427799082</v>
      </c>
      <c r="Y57" s="224"/>
      <c r="Z57" s="224"/>
      <c r="AA57" s="224"/>
      <c r="AB57" s="224"/>
      <c r="AC57" s="224"/>
      <c r="AD57" s="224"/>
      <c r="AE57" s="224"/>
      <c r="AF57" s="224"/>
      <c r="AG57" s="224"/>
      <c r="AH57" s="24"/>
      <c r="AI57" s="24"/>
      <c r="AJ57" s="24"/>
      <c r="AK57" s="24"/>
      <c r="AL57" s="24"/>
      <c r="AM57" s="24"/>
      <c r="AN57" s="24"/>
      <c r="AO57" s="24"/>
      <c r="AP57" s="24"/>
      <c r="AQ57" s="24"/>
      <c r="AR57" s="24"/>
      <c r="AS57" s="24"/>
      <c r="AT57" s="24"/>
      <c r="AU57" s="24"/>
      <c r="AV57" s="24"/>
      <c r="AW57" s="24"/>
      <c r="AX57" s="24"/>
      <c r="AY57" s="24"/>
      <c r="AZ57" s="50"/>
      <c r="BA57" s="160"/>
      <c r="BB57" s="160"/>
      <c r="BC57" s="643"/>
      <c r="BD57" s="643"/>
      <c r="BE57" s="643"/>
      <c r="BF57" s="643"/>
      <c r="BG57" s="643"/>
      <c r="BH57" s="643"/>
      <c r="BI57" s="643"/>
      <c r="BJ57" s="643"/>
      <c r="BK57" s="643"/>
      <c r="BL57" s="643"/>
      <c r="BM57" s="643"/>
      <c r="BN57" s="643"/>
      <c r="BO57" s="643"/>
      <c r="BP57" s="643"/>
      <c r="BQ57" s="643"/>
      <c r="BR57" s="643"/>
      <c r="BS57" s="643"/>
      <c r="BT57" s="643"/>
      <c r="BU57" s="643"/>
      <c r="BV57" s="643"/>
      <c r="BW57" s="643"/>
      <c r="BX57" s="643"/>
      <c r="BY57" s="643"/>
      <c r="BZ57" s="643"/>
      <c r="CA57" s="643"/>
      <c r="CB57" s="643"/>
      <c r="CC57" s="643"/>
      <c r="CD57" s="643"/>
      <c r="CE57" s="643"/>
      <c r="CF57" s="643"/>
      <c r="CG57" s="643"/>
      <c r="CH57" s="643"/>
      <c r="CI57" s="643"/>
      <c r="CJ57" s="643"/>
      <c r="CK57" s="643"/>
      <c r="CL57" s="643"/>
      <c r="CM57" s="643"/>
      <c r="CN57" s="643"/>
      <c r="CO57" s="643"/>
      <c r="CP57" s="643"/>
      <c r="CQ57" s="643"/>
      <c r="CR57" s="643"/>
      <c r="CS57" s="643"/>
      <c r="CT57" s="643"/>
      <c r="CU57" s="643"/>
      <c r="CV57" s="643"/>
      <c r="CW57" s="643"/>
      <c r="CX57" s="643"/>
      <c r="CY57" s="643"/>
      <c r="CZ57" s="643"/>
      <c r="DA57" s="643"/>
      <c r="DB57" s="643"/>
      <c r="DC57" s="643"/>
      <c r="DD57" s="643"/>
      <c r="DE57" s="643"/>
      <c r="DF57" s="643"/>
      <c r="DG57" s="643"/>
      <c r="DH57" s="643"/>
      <c r="DI57" s="643"/>
      <c r="DJ57" s="643"/>
      <c r="DK57" s="643"/>
      <c r="DL57" s="643"/>
      <c r="DM57" s="643"/>
      <c r="DN57" s="643"/>
      <c r="DO57" s="643"/>
      <c r="DP57" s="643"/>
      <c r="DQ57" s="643"/>
      <c r="DR57" s="643"/>
      <c r="DS57" s="643"/>
      <c r="DT57" s="643"/>
      <c r="DU57" s="643"/>
      <c r="DV57" s="643"/>
      <c r="DW57" s="643"/>
      <c r="DX57" s="643"/>
      <c r="DY57" s="643"/>
      <c r="DZ57" s="643"/>
      <c r="EA57" s="643"/>
      <c r="EB57" s="643"/>
      <c r="EC57" s="643"/>
      <c r="ED57" s="643"/>
      <c r="EE57" s="643"/>
      <c r="EF57" s="643"/>
      <c r="EG57" s="643"/>
      <c r="EH57" s="643"/>
      <c r="EI57" s="643"/>
      <c r="EJ57" s="643"/>
      <c r="EK57" s="643"/>
      <c r="EL57" s="643"/>
      <c r="EM57" s="643"/>
      <c r="EN57" s="643"/>
      <c r="EO57" s="643"/>
      <c r="EP57" s="643"/>
      <c r="EQ57" s="643"/>
      <c r="ER57" s="643"/>
      <c r="ES57" s="643"/>
      <c r="ET57" s="643"/>
      <c r="EU57" s="643"/>
      <c r="EV57" s="643"/>
      <c r="EW57" s="643"/>
      <c r="EX57" s="643"/>
      <c r="EY57" s="643"/>
      <c r="EZ57" s="643"/>
      <c r="FA57" s="643"/>
      <c r="FB57" s="643"/>
      <c r="FC57" s="643"/>
      <c r="FD57" s="643"/>
      <c r="FE57" s="643"/>
      <c r="FF57" s="643"/>
      <c r="FG57" s="643"/>
      <c r="FH57" s="643"/>
      <c r="FI57" s="643"/>
      <c r="FJ57" s="643"/>
      <c r="FK57" s="643"/>
      <c r="FL57" s="643"/>
      <c r="FM57" s="643"/>
      <c r="FN57" s="643"/>
      <c r="FO57" s="643"/>
      <c r="FP57" s="643"/>
      <c r="FQ57" s="643"/>
      <c r="FR57" s="643"/>
      <c r="FS57" s="643"/>
      <c r="FT57" s="643"/>
      <c r="FU57" s="643"/>
      <c r="FV57" s="643"/>
      <c r="FW57" s="643"/>
      <c r="FX57" s="643"/>
      <c r="FY57" s="643"/>
      <c r="FZ57" s="643"/>
      <c r="GA57" s="643"/>
      <c r="GB57" s="643"/>
      <c r="GC57" s="643"/>
      <c r="GD57" s="643"/>
      <c r="GE57" s="247"/>
      <c r="GF57" s="643"/>
      <c r="GG57" s="643"/>
      <c r="GH57" s="643"/>
      <c r="GI57" s="643"/>
      <c r="GJ57" s="643"/>
      <c r="GK57" s="643"/>
      <c r="GL57" s="643"/>
      <c r="GM57" s="643"/>
      <c r="GN57" s="643"/>
      <c r="GO57" s="643"/>
      <c r="GP57" s="643"/>
      <c r="GQ57" s="643"/>
      <c r="GR57" s="643"/>
      <c r="GS57" s="643"/>
      <c r="GT57" s="643"/>
      <c r="GU57" s="643"/>
      <c r="GV57" s="643"/>
      <c r="GW57" s="643"/>
      <c r="GX57" s="643"/>
      <c r="GY57" s="643"/>
      <c r="GZ57" s="643"/>
      <c r="HA57" s="643"/>
      <c r="HB57" s="643"/>
      <c r="HC57" s="643"/>
      <c r="HD57" s="643"/>
      <c r="HE57" s="643"/>
      <c r="HF57" s="643"/>
      <c r="HG57" s="643"/>
      <c r="HH57" s="643"/>
      <c r="HI57" s="643"/>
      <c r="HJ57" s="643"/>
      <c r="HK57" s="643"/>
      <c r="HL57" s="643"/>
      <c r="HM57" s="643"/>
      <c r="HN57" s="643"/>
      <c r="HO57" s="643"/>
      <c r="HP57" s="643"/>
      <c r="HQ57" s="643"/>
      <c r="HR57" s="643"/>
      <c r="HS57" s="643"/>
      <c r="HT57" s="643"/>
      <c r="HU57" s="643"/>
      <c r="HV57" s="643"/>
      <c r="HW57" s="643"/>
      <c r="HX57" s="643"/>
      <c r="HY57" s="643"/>
      <c r="HZ57" s="643"/>
      <c r="IA57" s="643"/>
      <c r="IB57" s="643"/>
      <c r="IC57" s="643"/>
      <c r="ID57" s="643"/>
      <c r="IE57" s="643"/>
      <c r="IF57" s="643"/>
      <c r="IG57" s="643"/>
      <c r="IH57" s="643"/>
      <c r="II57" s="643"/>
    </row>
    <row r="58" spans="1:243" ht="15" customHeight="1">
      <c r="A58" s="72"/>
      <c r="B58" s="72"/>
      <c r="C58" s="72"/>
      <c r="D58" s="273" t="str">
        <f>IF(MasterSheet!$A$1=1,MasterSheet!C297,MasterSheet!B297)</f>
        <v>Sredstva za tehnološke viškove</v>
      </c>
      <c r="E58" s="318">
        <f>+'Cental Budget_int'!E71+'Local Government_int'!D76</f>
        <v>9827053.3399999999</v>
      </c>
      <c r="F58" s="309">
        <f t="shared" si="0"/>
        <v>0.45730621899576529</v>
      </c>
      <c r="G58" s="318">
        <f>+'Cental Budget_int'!G71+'Local Government_int'!F76</f>
        <v>11489125.32</v>
      </c>
      <c r="H58" s="309">
        <f t="shared" si="1"/>
        <v>0.42861873978735315</v>
      </c>
      <c r="I58" s="318">
        <f>+'Cental Budget_int'!I71+'Local Government_int'!H76</f>
        <v>30282109.969999999</v>
      </c>
      <c r="J58" s="309">
        <f t="shared" si="2"/>
        <v>0.98140102313974587</v>
      </c>
      <c r="K58" s="318">
        <f>+'Cental Budget_int'!K71+'Local Government_int'!J76</f>
        <v>19963527.059999999</v>
      </c>
      <c r="L58" s="309">
        <f t="shared" si="3"/>
        <v>0.66969228648104651</v>
      </c>
      <c r="M58" s="318">
        <f>+'Cental Budget_int'!M71+'Local Government_int'!L76</f>
        <v>20513795.120000001</v>
      </c>
      <c r="N58" s="309">
        <f t="shared" si="4"/>
        <v>0.66088257474226808</v>
      </c>
      <c r="O58" s="318">
        <f>+'Cental Budget_int'!O71+'Local Government_int'!N76</f>
        <v>17323007.039999999</v>
      </c>
      <c r="P58" s="309">
        <f t="shared" si="5"/>
        <v>0.5356526604823747</v>
      </c>
      <c r="Q58" s="336">
        <f>+'Cental Budget_int'!Q71+'Local Government_int'!P76</f>
        <v>16130418.140000001</v>
      </c>
      <c r="R58" s="326">
        <f t="shared" si="6"/>
        <v>0.48527130385078215</v>
      </c>
      <c r="S58" s="336">
        <f>+'Cental Budget_int'!S71+'Local Government_int'!R76</f>
        <v>15360050</v>
      </c>
      <c r="T58" s="326">
        <f t="shared" si="7"/>
        <v>0.43973804752361867</v>
      </c>
      <c r="U58" s="336">
        <f>+'Cental Budget_int'!U71+'Local Government_int'!T76</f>
        <v>15360050</v>
      </c>
      <c r="V58" s="326">
        <f t="shared" si="8"/>
        <v>0.41660021697857336</v>
      </c>
      <c r="W58" s="336">
        <f>+'Cental Budget_int'!W71+'Local Government_int'!V76</f>
        <v>15360050</v>
      </c>
      <c r="X58" s="538">
        <f t="shared" si="9"/>
        <v>0.39263931492842535</v>
      </c>
      <c r="Y58" s="224"/>
      <c r="Z58" s="224"/>
      <c r="AA58" s="224"/>
      <c r="AB58" s="224"/>
      <c r="AC58" s="224"/>
      <c r="AD58" s="224"/>
      <c r="AE58" s="224"/>
      <c r="AF58" s="224"/>
      <c r="AG58" s="224"/>
      <c r="AH58" s="24"/>
      <c r="AI58" s="24"/>
      <c r="AJ58" s="24"/>
      <c r="AK58" s="24"/>
      <c r="AL58" s="24"/>
      <c r="AM58" s="24"/>
      <c r="AN58" s="24"/>
      <c r="AO58" s="24"/>
      <c r="AP58" s="24"/>
      <c r="AQ58" s="24"/>
      <c r="AR58" s="24"/>
      <c r="AS58" s="24"/>
      <c r="AT58" s="24"/>
      <c r="AU58" s="24"/>
      <c r="AV58" s="24"/>
      <c r="AW58" s="24"/>
      <c r="AX58" s="24"/>
      <c r="AY58" s="24"/>
      <c r="AZ58" s="50"/>
      <c r="BA58" s="160"/>
      <c r="BB58" s="160"/>
      <c r="BC58" s="643"/>
      <c r="BD58" s="643"/>
      <c r="BE58" s="643"/>
      <c r="BF58" s="643"/>
      <c r="BG58" s="643"/>
      <c r="BH58" s="643"/>
      <c r="BI58" s="643"/>
      <c r="BJ58" s="643"/>
      <c r="BK58" s="643"/>
      <c r="BL58" s="643"/>
      <c r="BM58" s="643"/>
      <c r="BN58" s="643"/>
      <c r="BO58" s="643"/>
      <c r="BP58" s="643"/>
      <c r="BQ58" s="643"/>
      <c r="BR58" s="643"/>
      <c r="BS58" s="643"/>
      <c r="BT58" s="643"/>
      <c r="BU58" s="643"/>
      <c r="BV58" s="643"/>
      <c r="BW58" s="643"/>
      <c r="BX58" s="643"/>
      <c r="BY58" s="643"/>
      <c r="BZ58" s="643"/>
      <c r="CA58" s="643"/>
      <c r="CB58" s="643"/>
      <c r="CC58" s="643"/>
      <c r="CD58" s="643"/>
      <c r="CE58" s="643"/>
      <c r="CF58" s="643"/>
      <c r="CG58" s="643"/>
      <c r="CH58" s="643"/>
      <c r="CI58" s="643"/>
      <c r="CJ58" s="643"/>
      <c r="CK58" s="643"/>
      <c r="CL58" s="643"/>
      <c r="CM58" s="643"/>
      <c r="CN58" s="643"/>
      <c r="CO58" s="643"/>
      <c r="CP58" s="643"/>
      <c r="CQ58" s="643"/>
      <c r="CR58" s="643"/>
      <c r="CS58" s="643"/>
      <c r="CT58" s="643"/>
      <c r="CU58" s="643"/>
      <c r="CV58" s="643"/>
      <c r="CW58" s="643"/>
      <c r="CX58" s="643"/>
      <c r="CY58" s="643"/>
      <c r="CZ58" s="643"/>
      <c r="DA58" s="643"/>
      <c r="DB58" s="643"/>
      <c r="DC58" s="643"/>
      <c r="DD58" s="643"/>
      <c r="DE58" s="643"/>
      <c r="DF58" s="643"/>
      <c r="DG58" s="643"/>
      <c r="DH58" s="643"/>
      <c r="DI58" s="643"/>
      <c r="DJ58" s="643"/>
      <c r="DK58" s="643"/>
      <c r="DL58" s="643"/>
      <c r="DM58" s="643"/>
      <c r="DN58" s="643"/>
      <c r="DO58" s="643"/>
      <c r="DP58" s="643"/>
      <c r="DQ58" s="643"/>
      <c r="DR58" s="643"/>
      <c r="DS58" s="643"/>
      <c r="DT58" s="643"/>
      <c r="DU58" s="643"/>
      <c r="DV58" s="643"/>
      <c r="DW58" s="643"/>
      <c r="DX58" s="643"/>
      <c r="DY58" s="643"/>
      <c r="DZ58" s="643"/>
      <c r="EA58" s="643"/>
      <c r="EB58" s="643"/>
      <c r="EC58" s="643"/>
      <c r="ED58" s="643"/>
      <c r="EE58" s="643"/>
      <c r="EF58" s="643"/>
      <c r="EG58" s="643"/>
      <c r="EH58" s="643"/>
      <c r="EI58" s="643"/>
      <c r="EJ58" s="643"/>
      <c r="EK58" s="643"/>
      <c r="EL58" s="643"/>
      <c r="EM58" s="643"/>
      <c r="EN58" s="643"/>
      <c r="EO58" s="643"/>
      <c r="EP58" s="643"/>
      <c r="EQ58" s="643"/>
      <c r="ER58" s="643"/>
      <c r="ES58" s="643"/>
      <c r="ET58" s="643"/>
      <c r="EU58" s="643"/>
      <c r="EV58" s="643"/>
      <c r="EW58" s="643"/>
      <c r="EX58" s="643"/>
      <c r="EY58" s="643"/>
      <c r="EZ58" s="643"/>
      <c r="FA58" s="643"/>
      <c r="FB58" s="643"/>
      <c r="FC58" s="643"/>
      <c r="FD58" s="643"/>
      <c r="FE58" s="643"/>
      <c r="FF58" s="643"/>
      <c r="FG58" s="643"/>
      <c r="FH58" s="643"/>
      <c r="FI58" s="643"/>
      <c r="FJ58" s="643"/>
      <c r="FK58" s="643"/>
      <c r="FL58" s="643"/>
      <c r="FM58" s="643"/>
      <c r="FN58" s="643"/>
      <c r="FO58" s="643"/>
      <c r="FP58" s="643"/>
      <c r="FQ58" s="643"/>
      <c r="FR58" s="643"/>
      <c r="FS58" s="643"/>
      <c r="FT58" s="643"/>
      <c r="FU58" s="643"/>
      <c r="FV58" s="643"/>
      <c r="FW58" s="643"/>
      <c r="FX58" s="643"/>
      <c r="FY58" s="643"/>
      <c r="FZ58" s="643"/>
      <c r="GA58" s="643"/>
      <c r="GB58" s="643"/>
      <c r="GC58" s="643"/>
      <c r="GD58" s="643"/>
      <c r="GE58" s="247"/>
      <c r="GF58" s="643"/>
      <c r="GG58" s="643"/>
      <c r="GH58" s="643"/>
      <c r="GI58" s="643"/>
      <c r="GJ58" s="643"/>
      <c r="GK58" s="643"/>
      <c r="GL58" s="643"/>
      <c r="GM58" s="643"/>
      <c r="GN58" s="643"/>
      <c r="GO58" s="643"/>
      <c r="GP58" s="643"/>
      <c r="GQ58" s="643"/>
      <c r="GR58" s="643"/>
      <c r="GS58" s="643"/>
      <c r="GT58" s="643"/>
      <c r="GU58" s="643"/>
      <c r="GV58" s="643"/>
      <c r="GW58" s="643"/>
      <c r="GX58" s="643"/>
      <c r="GY58" s="643"/>
      <c r="GZ58" s="643"/>
      <c r="HA58" s="643"/>
      <c r="HB58" s="643"/>
      <c r="HC58" s="643"/>
      <c r="HD58" s="643"/>
      <c r="HE58" s="643"/>
      <c r="HF58" s="643"/>
      <c r="HG58" s="643"/>
      <c r="HH58" s="643"/>
      <c r="HI58" s="643"/>
      <c r="HJ58" s="643"/>
      <c r="HK58" s="643"/>
      <c r="HL58" s="643"/>
      <c r="HM58" s="643"/>
      <c r="HN58" s="643"/>
      <c r="HO58" s="643"/>
      <c r="HP58" s="643"/>
      <c r="HQ58" s="643"/>
      <c r="HR58" s="643"/>
      <c r="HS58" s="643"/>
      <c r="HT58" s="643"/>
      <c r="HU58" s="643"/>
      <c r="HV58" s="643"/>
      <c r="HW58" s="643"/>
      <c r="HX58" s="643"/>
      <c r="HY58" s="643"/>
      <c r="HZ58" s="643"/>
      <c r="IA58" s="643"/>
      <c r="IB58" s="643"/>
      <c r="IC58" s="643"/>
      <c r="ID58" s="643"/>
      <c r="IE58" s="643"/>
      <c r="IF58" s="643"/>
      <c r="IG58" s="643"/>
      <c r="IH58" s="643"/>
      <c r="II58" s="643"/>
    </row>
    <row r="59" spans="1:243" ht="15" customHeight="1">
      <c r="A59" s="72"/>
      <c r="B59" s="72"/>
      <c r="C59" s="72"/>
      <c r="D59" s="273" t="str">
        <f>IF(MasterSheet!$A$1=1,MasterSheet!C298,MasterSheet!B298)</f>
        <v>Prava iz oblasti penzijskog i invalidskog osiguranja</v>
      </c>
      <c r="E59" s="318">
        <f>+'Cental Budget_int'!E72+'Local Government_int'!D77</f>
        <v>199416686.40000001</v>
      </c>
      <c r="F59" s="309">
        <f t="shared" si="0"/>
        <v>9.2799425938852451</v>
      </c>
      <c r="G59" s="318">
        <f>+'Cental Budget_int'!G72+'Local Government_int'!F77</f>
        <v>228365332.86000001</v>
      </c>
      <c r="H59" s="309">
        <f t="shared" si="1"/>
        <v>8.5195050498041418</v>
      </c>
      <c r="I59" s="318">
        <f>+'Cental Budget_int'!I72+'Local Government_int'!H77</f>
        <v>250935783.35999998</v>
      </c>
      <c r="J59" s="309">
        <f t="shared" si="2"/>
        <v>8.1324793673839775</v>
      </c>
      <c r="K59" s="318">
        <f>+'Cental Budget_int'!K72+'Local Government_int'!J77</f>
        <v>323500545.41000003</v>
      </c>
      <c r="L59" s="309">
        <f t="shared" si="3"/>
        <v>10.852081362294532</v>
      </c>
      <c r="M59" s="318">
        <f>+'Cental Budget_int'!M72+'Local Government_int'!L77</f>
        <v>330972340.54000008</v>
      </c>
      <c r="N59" s="309">
        <f t="shared" si="4"/>
        <v>10.66276870296392</v>
      </c>
      <c r="O59" s="318">
        <f>+'Cental Budget_int'!O72+'Local Government_int'!N77</f>
        <v>356875323.42000002</v>
      </c>
      <c r="P59" s="309">
        <f t="shared" si="5"/>
        <v>11.035105857142858</v>
      </c>
      <c r="Q59" s="336">
        <f>+'Cental Budget_int'!Q72+'Local Government_int'!P77</f>
        <v>378965332.06999993</v>
      </c>
      <c r="R59" s="326">
        <f t="shared" si="6"/>
        <v>11.400882432912152</v>
      </c>
      <c r="S59" s="336">
        <f>+'Cental Budget_int'!S72+'Local Government_int'!R77</f>
        <v>400903677.10000002</v>
      </c>
      <c r="T59" s="326">
        <f t="shared" si="7"/>
        <v>11.477345465216148</v>
      </c>
      <c r="U59" s="336">
        <f>+'Cental Budget_int'!U72+'Local Government_int'!T77</f>
        <v>419298000</v>
      </c>
      <c r="V59" s="326">
        <f t="shared" si="8"/>
        <v>11.37233523189585</v>
      </c>
      <c r="W59" s="336">
        <f>+'Cental Budget_int'!W72+'Local Government_int'!V77</f>
        <v>433554132</v>
      </c>
      <c r="X59" s="538">
        <f t="shared" si="9"/>
        <v>11.082672085889572</v>
      </c>
      <c r="Y59" s="224"/>
      <c r="Z59" s="224"/>
      <c r="AA59" s="224"/>
      <c r="AB59" s="224"/>
      <c r="AC59" s="224"/>
      <c r="AD59" s="224"/>
      <c r="AE59" s="224"/>
      <c r="AF59" s="224"/>
      <c r="AG59" s="224"/>
      <c r="AH59" s="24"/>
      <c r="AI59" s="24"/>
      <c r="AJ59" s="24"/>
      <c r="AK59" s="24"/>
      <c r="AL59" s="24"/>
      <c r="AM59" s="24"/>
      <c r="AN59" s="24"/>
      <c r="AO59" s="24"/>
      <c r="AP59" s="24"/>
      <c r="AQ59" s="24"/>
      <c r="AR59" s="24"/>
      <c r="AS59" s="24"/>
      <c r="AT59" s="24"/>
      <c r="AU59" s="24"/>
      <c r="AV59" s="24"/>
      <c r="AW59" s="24"/>
      <c r="AX59" s="24"/>
      <c r="AY59" s="24"/>
      <c r="AZ59" s="50"/>
      <c r="BA59" s="160"/>
      <c r="BB59" s="160"/>
      <c r="BC59" s="643"/>
      <c r="BD59" s="643"/>
      <c r="BE59" s="643"/>
      <c r="BF59" s="643"/>
      <c r="BG59" s="643"/>
      <c r="BH59" s="643"/>
      <c r="BI59" s="643"/>
      <c r="BJ59" s="643"/>
      <c r="BK59" s="643"/>
      <c r="BL59" s="643"/>
      <c r="BM59" s="643"/>
      <c r="BN59" s="643"/>
      <c r="BO59" s="643"/>
      <c r="BP59" s="643"/>
      <c r="BQ59" s="643"/>
      <c r="BR59" s="643"/>
      <c r="BS59" s="643"/>
      <c r="BT59" s="643"/>
      <c r="BU59" s="643"/>
      <c r="BV59" s="643"/>
      <c r="BW59" s="643"/>
      <c r="BX59" s="643"/>
      <c r="BY59" s="643"/>
      <c r="BZ59" s="643"/>
      <c r="CA59" s="643"/>
      <c r="CB59" s="643"/>
      <c r="CC59" s="643"/>
      <c r="CD59" s="643"/>
      <c r="CE59" s="643"/>
      <c r="CF59" s="643"/>
      <c r="CG59" s="643"/>
      <c r="CH59" s="643"/>
      <c r="CI59" s="643"/>
      <c r="CJ59" s="643"/>
      <c r="CK59" s="643"/>
      <c r="CL59" s="643"/>
      <c r="CM59" s="643"/>
      <c r="CN59" s="643"/>
      <c r="CO59" s="643"/>
      <c r="CP59" s="643"/>
      <c r="CQ59" s="643"/>
      <c r="CR59" s="643"/>
      <c r="CS59" s="643"/>
      <c r="CT59" s="643"/>
      <c r="CU59" s="643"/>
      <c r="CV59" s="643"/>
      <c r="CW59" s="643"/>
      <c r="CX59" s="643"/>
      <c r="CY59" s="643"/>
      <c r="CZ59" s="643"/>
      <c r="DA59" s="643"/>
      <c r="DB59" s="643"/>
      <c r="DC59" s="643"/>
      <c r="DD59" s="643"/>
      <c r="DE59" s="643"/>
      <c r="DF59" s="643"/>
      <c r="DG59" s="643"/>
      <c r="DH59" s="643"/>
      <c r="DI59" s="643"/>
      <c r="DJ59" s="643"/>
      <c r="DK59" s="643"/>
      <c r="DL59" s="643"/>
      <c r="DM59" s="643"/>
      <c r="DN59" s="643"/>
      <c r="DO59" s="643"/>
      <c r="DP59" s="643"/>
      <c r="DQ59" s="643"/>
      <c r="DR59" s="643"/>
      <c r="DS59" s="643"/>
      <c r="DT59" s="643"/>
      <c r="DU59" s="643"/>
      <c r="DV59" s="643"/>
      <c r="DW59" s="643"/>
      <c r="DX59" s="643"/>
      <c r="DY59" s="643"/>
      <c r="DZ59" s="643"/>
      <c r="EA59" s="643"/>
      <c r="EB59" s="643"/>
      <c r="EC59" s="643"/>
      <c r="ED59" s="643"/>
      <c r="EE59" s="643"/>
      <c r="EF59" s="643"/>
      <c r="EG59" s="643"/>
      <c r="EH59" s="643"/>
      <c r="EI59" s="643"/>
      <c r="EJ59" s="643"/>
      <c r="EK59" s="643"/>
      <c r="EL59" s="643"/>
      <c r="EM59" s="643"/>
      <c r="EN59" s="643"/>
      <c r="EO59" s="643"/>
      <c r="EP59" s="643"/>
      <c r="EQ59" s="643"/>
      <c r="ER59" s="643"/>
      <c r="ES59" s="643"/>
      <c r="ET59" s="643"/>
      <c r="EU59" s="643"/>
      <c r="EV59" s="643"/>
      <c r="EW59" s="643"/>
      <c r="EX59" s="643"/>
      <c r="EY59" s="643"/>
      <c r="EZ59" s="643"/>
      <c r="FA59" s="643"/>
      <c r="FB59" s="643"/>
      <c r="FC59" s="643"/>
      <c r="FD59" s="643"/>
      <c r="FE59" s="643"/>
      <c r="FF59" s="643"/>
      <c r="FG59" s="643"/>
      <c r="FH59" s="643"/>
      <c r="FI59" s="643"/>
      <c r="FJ59" s="643"/>
      <c r="FK59" s="643"/>
      <c r="FL59" s="643"/>
      <c r="FM59" s="643"/>
      <c r="FN59" s="643"/>
      <c r="FO59" s="643"/>
      <c r="FP59" s="643"/>
      <c r="FQ59" s="643"/>
      <c r="FR59" s="643"/>
      <c r="FS59" s="643"/>
      <c r="FT59" s="643"/>
      <c r="FU59" s="643"/>
      <c r="FV59" s="643"/>
      <c r="FW59" s="643"/>
      <c r="FX59" s="643"/>
      <c r="FY59" s="643"/>
      <c r="FZ59" s="643"/>
      <c r="GA59" s="643"/>
      <c r="GB59" s="643"/>
      <c r="GC59" s="643"/>
      <c r="GD59" s="643"/>
      <c r="GE59" s="247"/>
      <c r="GF59" s="643"/>
      <c r="GG59" s="643"/>
      <c r="GH59" s="643"/>
      <c r="GI59" s="643"/>
      <c r="GJ59" s="643"/>
      <c r="GK59" s="643"/>
      <c r="GL59" s="643"/>
      <c r="GM59" s="643"/>
      <c r="GN59" s="643"/>
      <c r="GO59" s="643"/>
      <c r="GP59" s="643"/>
      <c r="GQ59" s="643"/>
      <c r="GR59" s="643"/>
      <c r="GS59" s="643"/>
      <c r="GT59" s="643"/>
      <c r="GU59" s="643"/>
      <c r="GV59" s="643"/>
      <c r="GW59" s="643"/>
      <c r="GX59" s="643"/>
      <c r="GY59" s="643"/>
      <c r="GZ59" s="643"/>
      <c r="HA59" s="643"/>
      <c r="HB59" s="643"/>
      <c r="HC59" s="643"/>
      <c r="HD59" s="643"/>
      <c r="HE59" s="643"/>
      <c r="HF59" s="643"/>
      <c r="HG59" s="643"/>
      <c r="HH59" s="643"/>
      <c r="HI59" s="643"/>
      <c r="HJ59" s="643"/>
      <c r="HK59" s="643"/>
      <c r="HL59" s="643"/>
      <c r="HM59" s="643"/>
      <c r="HN59" s="643"/>
      <c r="HO59" s="643"/>
      <c r="HP59" s="643"/>
      <c r="HQ59" s="643"/>
      <c r="HR59" s="643"/>
      <c r="HS59" s="643"/>
      <c r="HT59" s="643"/>
      <c r="HU59" s="643"/>
      <c r="HV59" s="643"/>
      <c r="HW59" s="643"/>
      <c r="HX59" s="643"/>
      <c r="HY59" s="643"/>
      <c r="HZ59" s="643"/>
      <c r="IA59" s="643"/>
      <c r="IB59" s="643"/>
      <c r="IC59" s="643"/>
      <c r="ID59" s="643"/>
      <c r="IE59" s="643"/>
      <c r="IF59" s="643"/>
      <c r="IG59" s="643"/>
      <c r="IH59" s="643"/>
      <c r="II59" s="643"/>
    </row>
    <row r="60" spans="1:243" ht="15" customHeight="1">
      <c r="A60" s="72"/>
      <c r="B60" s="72"/>
      <c r="C60" s="72"/>
      <c r="D60" s="273" t="str">
        <f>IF(MasterSheet!$A$1=1,MasterSheet!C299,MasterSheet!B299)</f>
        <v>Ostala prava iz oblasti zdravstvene zaštite</v>
      </c>
      <c r="E60" s="318">
        <f>+'Cental Budget_int'!E73+'Local Government_int'!D78</f>
        <v>10828245</v>
      </c>
      <c r="F60" s="309">
        <f t="shared" si="0"/>
        <v>0.50389711014937877</v>
      </c>
      <c r="G60" s="318">
        <f>+'Cental Budget_int'!G73+'Local Government_int'!F78</f>
        <v>12762198</v>
      </c>
      <c r="H60" s="309">
        <f t="shared" si="1"/>
        <v>0.47611259093452718</v>
      </c>
      <c r="I60" s="318">
        <f>+'Cental Budget_int'!I73+'Local Government_int'!H78</f>
        <v>15724080</v>
      </c>
      <c r="J60" s="309">
        <f t="shared" si="2"/>
        <v>0.50959554057557688</v>
      </c>
      <c r="K60" s="318">
        <f>+'Cental Budget_int'!K73+'Local Government_int'!J78</f>
        <v>14442818</v>
      </c>
      <c r="L60" s="309">
        <f t="shared" si="3"/>
        <v>0.48449573968466958</v>
      </c>
      <c r="M60" s="318">
        <f>+'Cental Budget_int'!M73+'Local Government_int'!L78</f>
        <v>12638749.91</v>
      </c>
      <c r="N60" s="309">
        <f t="shared" si="4"/>
        <v>0.40717622132731957</v>
      </c>
      <c r="O60" s="318">
        <f>+'Cental Budget_int'!O73+'Local Government_int'!N78</f>
        <v>12978814.83</v>
      </c>
      <c r="P60" s="309">
        <f t="shared" si="5"/>
        <v>0.40132389703153987</v>
      </c>
      <c r="Q60" s="336">
        <f>+'Cental Budget_int'!Q73+'Local Government_int'!P78</f>
        <v>13497405.869999999</v>
      </c>
      <c r="R60" s="326">
        <f t="shared" si="6"/>
        <v>0.40605914169675089</v>
      </c>
      <c r="S60" s="336">
        <f>+'Cental Budget_int'!S73+'Local Government_int'!R78</f>
        <v>13600000</v>
      </c>
      <c r="T60" s="326">
        <f t="shared" si="7"/>
        <v>0.38935012882908676</v>
      </c>
      <c r="U60" s="336">
        <f>+'Cental Budget_int'!U73+'Local Government_int'!T78</f>
        <v>13800000</v>
      </c>
      <c r="V60" s="326">
        <f t="shared" si="8"/>
        <v>0.37428803905614322</v>
      </c>
      <c r="W60" s="336">
        <f>+'Cental Budget_int'!W73+'Local Government_int'!V78</f>
        <v>13800000</v>
      </c>
      <c r="X60" s="538">
        <f t="shared" si="9"/>
        <v>0.35276073619631904</v>
      </c>
      <c r="Y60" s="224"/>
      <c r="Z60" s="224"/>
      <c r="AA60" s="224"/>
      <c r="AB60" s="224"/>
      <c r="AC60" s="224"/>
      <c r="AD60" s="224"/>
      <c r="AE60" s="224"/>
      <c r="AF60" s="224"/>
      <c r="AG60" s="224"/>
      <c r="AH60" s="24"/>
      <c r="AI60" s="24"/>
      <c r="AJ60" s="24"/>
      <c r="AK60" s="24"/>
      <c r="AL60" s="24"/>
      <c r="AM60" s="24"/>
      <c r="AN60" s="24"/>
      <c r="AO60" s="24"/>
      <c r="AP60" s="24"/>
      <c r="AQ60" s="24"/>
      <c r="AR60" s="24"/>
      <c r="AS60" s="24"/>
      <c r="AT60" s="24"/>
      <c r="AU60" s="24"/>
      <c r="AV60" s="24"/>
      <c r="AW60" s="24"/>
      <c r="AX60" s="24"/>
      <c r="AY60" s="24"/>
      <c r="AZ60" s="50"/>
      <c r="BA60" s="160"/>
      <c r="BB60" s="160"/>
      <c r="BC60" s="643"/>
      <c r="BD60" s="643"/>
      <c r="BE60" s="643"/>
      <c r="BF60" s="643"/>
      <c r="BG60" s="643"/>
      <c r="BH60" s="643"/>
      <c r="BI60" s="643"/>
      <c r="BJ60" s="643"/>
      <c r="BK60" s="643"/>
      <c r="BL60" s="643"/>
      <c r="BM60" s="643"/>
      <c r="BN60" s="643"/>
      <c r="BO60" s="643"/>
      <c r="BP60" s="643"/>
      <c r="BQ60" s="643"/>
      <c r="BR60" s="643"/>
      <c r="BS60" s="643"/>
      <c r="BT60" s="643"/>
      <c r="BU60" s="643"/>
      <c r="BV60" s="643"/>
      <c r="BW60" s="643"/>
      <c r="BX60" s="643"/>
      <c r="BY60" s="643"/>
      <c r="BZ60" s="643"/>
      <c r="CA60" s="643"/>
      <c r="CB60" s="643"/>
      <c r="CC60" s="643"/>
      <c r="CD60" s="643"/>
      <c r="CE60" s="643"/>
      <c r="CF60" s="643"/>
      <c r="CG60" s="643"/>
      <c r="CH60" s="643"/>
      <c r="CI60" s="643"/>
      <c r="CJ60" s="643"/>
      <c r="CK60" s="643"/>
      <c r="CL60" s="643"/>
      <c r="CM60" s="643"/>
      <c r="CN60" s="643"/>
      <c r="CO60" s="643"/>
      <c r="CP60" s="643"/>
      <c r="CQ60" s="643"/>
      <c r="CR60" s="643"/>
      <c r="CS60" s="643"/>
      <c r="CT60" s="643"/>
      <c r="CU60" s="643"/>
      <c r="CV60" s="643"/>
      <c r="CW60" s="643"/>
      <c r="CX60" s="643"/>
      <c r="CY60" s="643"/>
      <c r="CZ60" s="643"/>
      <c r="DA60" s="643"/>
      <c r="DB60" s="643"/>
      <c r="DC60" s="643"/>
      <c r="DD60" s="643"/>
      <c r="DE60" s="643"/>
      <c r="DF60" s="643"/>
      <c r="DG60" s="643"/>
      <c r="DH60" s="643"/>
      <c r="DI60" s="643"/>
      <c r="DJ60" s="643"/>
      <c r="DK60" s="643"/>
      <c r="DL60" s="643"/>
      <c r="DM60" s="643"/>
      <c r="DN60" s="643"/>
      <c r="DO60" s="643"/>
      <c r="DP60" s="643"/>
      <c r="DQ60" s="643"/>
      <c r="DR60" s="643"/>
      <c r="DS60" s="643"/>
      <c r="DT60" s="643"/>
      <c r="DU60" s="643"/>
      <c r="DV60" s="643"/>
      <c r="DW60" s="643"/>
      <c r="DX60" s="643"/>
      <c r="DY60" s="643"/>
      <c r="DZ60" s="643"/>
      <c r="EA60" s="643"/>
      <c r="EB60" s="643"/>
      <c r="EC60" s="643"/>
      <c r="ED60" s="643"/>
      <c r="EE60" s="643"/>
      <c r="EF60" s="643"/>
      <c r="EG60" s="643"/>
      <c r="EH60" s="643"/>
      <c r="EI60" s="643"/>
      <c r="EJ60" s="643"/>
      <c r="EK60" s="643"/>
      <c r="EL60" s="643"/>
      <c r="EM60" s="643"/>
      <c r="EN60" s="643"/>
      <c r="EO60" s="643"/>
      <c r="EP60" s="643"/>
      <c r="EQ60" s="643"/>
      <c r="ER60" s="643"/>
      <c r="ES60" s="643"/>
      <c r="ET60" s="643"/>
      <c r="EU60" s="643"/>
      <c r="EV60" s="643"/>
      <c r="EW60" s="643"/>
      <c r="EX60" s="643"/>
      <c r="EY60" s="643"/>
      <c r="EZ60" s="643"/>
      <c r="FA60" s="643"/>
      <c r="FB60" s="643"/>
      <c r="FC60" s="643"/>
      <c r="FD60" s="643"/>
      <c r="FE60" s="643"/>
      <c r="FF60" s="643"/>
      <c r="FG60" s="643"/>
      <c r="FH60" s="643"/>
      <c r="FI60" s="643"/>
      <c r="FJ60" s="643"/>
      <c r="FK60" s="643"/>
      <c r="FL60" s="643"/>
      <c r="FM60" s="643"/>
      <c r="FN60" s="643"/>
      <c r="FO60" s="643"/>
      <c r="FP60" s="643"/>
      <c r="FQ60" s="643"/>
      <c r="FR60" s="643"/>
      <c r="FS60" s="643"/>
      <c r="FT60" s="643"/>
      <c r="FU60" s="643"/>
      <c r="FV60" s="643"/>
      <c r="FW60" s="643"/>
      <c r="FX60" s="643"/>
      <c r="FY60" s="643"/>
      <c r="FZ60" s="643"/>
      <c r="GA60" s="643"/>
      <c r="GB60" s="643"/>
      <c r="GC60" s="643"/>
      <c r="GD60" s="643"/>
      <c r="GE60" s="247"/>
      <c r="GF60" s="643"/>
      <c r="GG60" s="643"/>
      <c r="GH60" s="643"/>
      <c r="GI60" s="643"/>
      <c r="GJ60" s="643"/>
      <c r="GK60" s="643"/>
      <c r="GL60" s="643"/>
      <c r="GM60" s="643"/>
      <c r="GN60" s="643"/>
      <c r="GO60" s="643"/>
      <c r="GP60" s="643"/>
      <c r="GQ60" s="643"/>
      <c r="GR60" s="643"/>
      <c r="GS60" s="643"/>
      <c r="GT60" s="643"/>
      <c r="GU60" s="643"/>
      <c r="GV60" s="643"/>
      <c r="GW60" s="643"/>
      <c r="GX60" s="643"/>
      <c r="GY60" s="643"/>
      <c r="GZ60" s="643"/>
      <c r="HA60" s="643"/>
      <c r="HB60" s="643"/>
      <c r="HC60" s="643"/>
      <c r="HD60" s="643"/>
      <c r="HE60" s="643"/>
      <c r="HF60" s="643"/>
      <c r="HG60" s="643"/>
      <c r="HH60" s="643"/>
      <c r="HI60" s="643"/>
      <c r="HJ60" s="643"/>
      <c r="HK60" s="643"/>
      <c r="HL60" s="643"/>
      <c r="HM60" s="643"/>
      <c r="HN60" s="643"/>
      <c r="HO60" s="643"/>
      <c r="HP60" s="643"/>
      <c r="HQ60" s="643"/>
      <c r="HR60" s="643"/>
      <c r="HS60" s="643"/>
      <c r="HT60" s="643"/>
      <c r="HU60" s="643"/>
      <c r="HV60" s="643"/>
      <c r="HW60" s="643"/>
      <c r="HX60" s="643"/>
      <c r="HY60" s="643"/>
      <c r="HZ60" s="643"/>
      <c r="IA60" s="643"/>
      <c r="IB60" s="643"/>
      <c r="IC60" s="643"/>
      <c r="ID60" s="643"/>
      <c r="IE60" s="643"/>
      <c r="IF60" s="643"/>
      <c r="IG60" s="643"/>
      <c r="IH60" s="643"/>
      <c r="II60" s="643"/>
    </row>
    <row r="61" spans="1:243" ht="15" customHeight="1">
      <c r="A61" s="72"/>
      <c r="B61" s="72"/>
      <c r="C61" s="72"/>
      <c r="D61" s="273" t="str">
        <f>IF(MasterSheet!$A$1=1,MasterSheet!C300,MasterSheet!B300)</f>
        <v>Ostala prava iz oblasti zdravstvenog osiguranja</v>
      </c>
      <c r="E61" s="318">
        <f>+'Cental Budget_int'!E74+'Local Government_int'!D79</f>
        <v>5651577</v>
      </c>
      <c r="F61" s="309">
        <f t="shared" si="0"/>
        <v>0.26299860393689795</v>
      </c>
      <c r="G61" s="318">
        <f>+'Cental Budget_int'!G74+'Local Government_int'!F79</f>
        <v>6775917</v>
      </c>
      <c r="H61" s="309">
        <f t="shared" si="1"/>
        <v>0.25278556239507555</v>
      </c>
      <c r="I61" s="318">
        <f>+'Cental Budget_int'!I74+'Local Government_int'!H79</f>
        <v>7567643</v>
      </c>
      <c r="J61" s="309">
        <f t="shared" si="2"/>
        <v>0.24525677339901478</v>
      </c>
      <c r="K61" s="318">
        <f>+'Cental Budget_int'!K74+'Local Government_int'!J79</f>
        <v>7707976</v>
      </c>
      <c r="L61" s="309">
        <f t="shared" si="3"/>
        <v>0.258570144246897</v>
      </c>
      <c r="M61" s="318">
        <f>+'Cental Budget_int'!M74+'Local Government_int'!L79</f>
        <v>7871886.5700000003</v>
      </c>
      <c r="N61" s="309">
        <f t="shared" si="4"/>
        <v>0.25360459310567013</v>
      </c>
      <c r="O61" s="318">
        <f>+'Cental Budget_int'!O74+'Local Government_int'!N79</f>
        <v>8254170.3099999996</v>
      </c>
      <c r="P61" s="309">
        <f t="shared" si="5"/>
        <v>0.25523099288806428</v>
      </c>
      <c r="Q61" s="336">
        <f>+'Cental Budget_int'!Q74+'Local Government_int'!P79</f>
        <v>7855049.4100000001</v>
      </c>
      <c r="R61" s="326">
        <f t="shared" si="6"/>
        <v>0.23631315914560769</v>
      </c>
      <c r="S61" s="336">
        <f>+'Cental Budget_int'!S74+'Local Government_int'!R79</f>
        <v>7000000</v>
      </c>
      <c r="T61" s="326">
        <f t="shared" si="7"/>
        <v>0.20040080160320639</v>
      </c>
      <c r="U61" s="336">
        <f>+'Cental Budget_int'!U74+'Local Government_int'!T79</f>
        <v>7275000</v>
      </c>
      <c r="V61" s="326">
        <f t="shared" si="8"/>
        <v>0.19731489015459724</v>
      </c>
      <c r="W61" s="336">
        <f>+'Cental Budget_int'!W74+'Local Government_int'!V79</f>
        <v>7275000</v>
      </c>
      <c r="X61" s="538">
        <f t="shared" si="9"/>
        <v>0.18596625766871167</v>
      </c>
      <c r="Y61" s="224"/>
      <c r="Z61" s="224"/>
      <c r="AA61" s="224"/>
      <c r="AB61" s="224"/>
      <c r="AC61" s="224"/>
      <c r="AD61" s="224"/>
      <c r="AE61" s="224"/>
      <c r="AF61" s="224"/>
      <c r="AG61" s="224"/>
      <c r="AH61" s="24"/>
      <c r="AI61" s="24"/>
      <c r="AJ61" s="24"/>
      <c r="AK61" s="24"/>
      <c r="AL61" s="24"/>
      <c r="AM61" s="24"/>
      <c r="AN61" s="24"/>
      <c r="AO61" s="24"/>
      <c r="AP61" s="24"/>
      <c r="AQ61" s="24"/>
      <c r="AR61" s="24"/>
      <c r="AS61" s="24"/>
      <c r="AT61" s="24"/>
      <c r="AU61" s="24"/>
      <c r="AV61" s="24"/>
      <c r="AW61" s="24"/>
      <c r="AX61" s="24"/>
      <c r="AY61" s="24"/>
      <c r="AZ61" s="50"/>
      <c r="BA61" s="160"/>
      <c r="BB61" s="160"/>
      <c r="BC61" s="643"/>
      <c r="BD61" s="643"/>
      <c r="BE61" s="643"/>
      <c r="BF61" s="643"/>
      <c r="BG61" s="643"/>
      <c r="BH61" s="643"/>
      <c r="BI61" s="643"/>
      <c r="BJ61" s="643"/>
      <c r="BK61" s="643"/>
      <c r="BL61" s="643"/>
      <c r="BM61" s="643"/>
      <c r="BN61" s="643"/>
      <c r="BO61" s="643"/>
      <c r="BP61" s="643"/>
      <c r="BQ61" s="643"/>
      <c r="BR61" s="643"/>
      <c r="BS61" s="643"/>
      <c r="BT61" s="643"/>
      <c r="BU61" s="643"/>
      <c r="BV61" s="643"/>
      <c r="BW61" s="643"/>
      <c r="BX61" s="643"/>
      <c r="BY61" s="643"/>
      <c r="BZ61" s="643"/>
      <c r="CA61" s="643"/>
      <c r="CB61" s="643"/>
      <c r="CC61" s="643"/>
      <c r="CD61" s="643"/>
      <c r="CE61" s="643"/>
      <c r="CF61" s="643"/>
      <c r="CG61" s="643"/>
      <c r="CH61" s="643"/>
      <c r="CI61" s="643"/>
      <c r="CJ61" s="643"/>
      <c r="CK61" s="643"/>
      <c r="CL61" s="643"/>
      <c r="CM61" s="643"/>
      <c r="CN61" s="643"/>
      <c r="CO61" s="643"/>
      <c r="CP61" s="643"/>
      <c r="CQ61" s="643"/>
      <c r="CR61" s="643"/>
      <c r="CS61" s="643"/>
      <c r="CT61" s="643"/>
      <c r="CU61" s="643"/>
      <c r="CV61" s="643"/>
      <c r="CW61" s="643"/>
      <c r="CX61" s="643"/>
      <c r="CY61" s="643"/>
      <c r="CZ61" s="643"/>
      <c r="DA61" s="643"/>
      <c r="DB61" s="643"/>
      <c r="DC61" s="643"/>
      <c r="DD61" s="643"/>
      <c r="DE61" s="643"/>
      <c r="DF61" s="643"/>
      <c r="DG61" s="643"/>
      <c r="DH61" s="643"/>
      <c r="DI61" s="643"/>
      <c r="DJ61" s="643"/>
      <c r="DK61" s="643"/>
      <c r="DL61" s="643"/>
      <c r="DM61" s="643"/>
      <c r="DN61" s="643"/>
      <c r="DO61" s="643"/>
      <c r="DP61" s="643"/>
      <c r="DQ61" s="643"/>
      <c r="DR61" s="643"/>
      <c r="DS61" s="643"/>
      <c r="DT61" s="643"/>
      <c r="DU61" s="643"/>
      <c r="DV61" s="643"/>
      <c r="DW61" s="643"/>
      <c r="DX61" s="643"/>
      <c r="DY61" s="643"/>
      <c r="DZ61" s="643"/>
      <c r="EA61" s="643"/>
      <c r="EB61" s="643"/>
      <c r="EC61" s="643"/>
      <c r="ED61" s="643"/>
      <c r="EE61" s="643"/>
      <c r="EF61" s="643"/>
      <c r="EG61" s="643"/>
      <c r="EH61" s="643"/>
      <c r="EI61" s="643"/>
      <c r="EJ61" s="643"/>
      <c r="EK61" s="643"/>
      <c r="EL61" s="643"/>
      <c r="EM61" s="643"/>
      <c r="EN61" s="643"/>
      <c r="EO61" s="643"/>
      <c r="EP61" s="643"/>
      <c r="EQ61" s="643"/>
      <c r="ER61" s="643"/>
      <c r="ES61" s="643"/>
      <c r="ET61" s="643"/>
      <c r="EU61" s="643"/>
      <c r="EV61" s="643"/>
      <c r="EW61" s="643"/>
      <c r="EX61" s="643"/>
      <c r="EY61" s="643"/>
      <c r="EZ61" s="643"/>
      <c r="FA61" s="643"/>
      <c r="FB61" s="643"/>
      <c r="FC61" s="643"/>
      <c r="FD61" s="643"/>
      <c r="FE61" s="643"/>
      <c r="FF61" s="643"/>
      <c r="FG61" s="643"/>
      <c r="FH61" s="643"/>
      <c r="FI61" s="643"/>
      <c r="FJ61" s="643"/>
      <c r="FK61" s="643"/>
      <c r="FL61" s="643"/>
      <c r="FM61" s="643"/>
      <c r="FN61" s="643"/>
      <c r="FO61" s="643"/>
      <c r="FP61" s="643"/>
      <c r="FQ61" s="643"/>
      <c r="FR61" s="643"/>
      <c r="FS61" s="643"/>
      <c r="FT61" s="643"/>
      <c r="FU61" s="643"/>
      <c r="FV61" s="643"/>
      <c r="FW61" s="643"/>
      <c r="FX61" s="643"/>
      <c r="FY61" s="643"/>
      <c r="FZ61" s="643"/>
      <c r="GA61" s="643"/>
      <c r="GB61" s="643"/>
      <c r="GC61" s="643"/>
      <c r="GD61" s="643"/>
      <c r="GE61" s="247"/>
      <c r="GF61" s="643"/>
      <c r="GG61" s="643"/>
      <c r="GH61" s="643"/>
      <c r="GI61" s="643"/>
      <c r="GJ61" s="643"/>
      <c r="GK61" s="643"/>
      <c r="GL61" s="643"/>
      <c r="GM61" s="643"/>
      <c r="GN61" s="643"/>
      <c r="GO61" s="643"/>
      <c r="GP61" s="643"/>
      <c r="GQ61" s="643"/>
      <c r="GR61" s="643"/>
      <c r="GS61" s="643"/>
      <c r="GT61" s="643"/>
      <c r="GU61" s="643"/>
      <c r="GV61" s="643"/>
      <c r="GW61" s="643"/>
      <c r="GX61" s="643"/>
      <c r="GY61" s="643"/>
      <c r="GZ61" s="643"/>
      <c r="HA61" s="643"/>
      <c r="HB61" s="643"/>
      <c r="HC61" s="643"/>
      <c r="HD61" s="643"/>
      <c r="HE61" s="643"/>
      <c r="HF61" s="643"/>
      <c r="HG61" s="643"/>
      <c r="HH61" s="643"/>
      <c r="HI61" s="643"/>
      <c r="HJ61" s="643"/>
      <c r="HK61" s="643"/>
      <c r="HL61" s="643"/>
      <c r="HM61" s="643"/>
      <c r="HN61" s="643"/>
      <c r="HO61" s="643"/>
      <c r="HP61" s="643"/>
      <c r="HQ61" s="643"/>
      <c r="HR61" s="643"/>
      <c r="HS61" s="643"/>
      <c r="HT61" s="643"/>
      <c r="HU61" s="643"/>
      <c r="HV61" s="643"/>
      <c r="HW61" s="643"/>
      <c r="HX61" s="643"/>
      <c r="HY61" s="643"/>
      <c r="HZ61" s="643"/>
      <c r="IA61" s="643"/>
      <c r="IB61" s="643"/>
      <c r="IC61" s="643"/>
      <c r="ID61" s="643"/>
      <c r="IE61" s="643"/>
      <c r="IF61" s="643"/>
      <c r="IG61" s="643"/>
      <c r="IH61" s="643"/>
      <c r="II61" s="643"/>
    </row>
    <row r="62" spans="1:243" ht="15" customHeight="1">
      <c r="A62" s="72"/>
      <c r="B62" s="72"/>
      <c r="C62" s="72"/>
      <c r="D62" s="274" t="str">
        <f>IF(MasterSheet!$A$1=1,MasterSheet!C301,MasterSheet!B301)</f>
        <v>Transferi instit. pojed. NVO i javnom sektoru</v>
      </c>
      <c r="E62" s="320">
        <f>SUM(E63:E66)</f>
        <v>58051126.109999999</v>
      </c>
      <c r="F62" s="310">
        <f t="shared" si="0"/>
        <v>2.7014345064916934</v>
      </c>
      <c r="G62" s="320">
        <f>SUM(G63:G66)</f>
        <v>81160839.179999992</v>
      </c>
      <c r="H62" s="310">
        <f t="shared" si="1"/>
        <v>3.0278246289871289</v>
      </c>
      <c r="I62" s="320">
        <f>SUM(I63:I66)</f>
        <v>237546077.30000001</v>
      </c>
      <c r="J62" s="310">
        <f t="shared" si="2"/>
        <v>7.6985376361161526</v>
      </c>
      <c r="K62" s="320">
        <f>SUM(K63:K66)</f>
        <v>235061743.41</v>
      </c>
      <c r="L62" s="310">
        <f>+K62/$K$15*100</f>
        <v>7.8853318822542775</v>
      </c>
      <c r="M62" s="320">
        <f>SUM(M63:M66)</f>
        <v>203065334.32000002</v>
      </c>
      <c r="N62" s="310">
        <f t="shared" si="4"/>
        <v>6.542053296391753</v>
      </c>
      <c r="O62" s="320">
        <f>SUM(O63:O66)</f>
        <v>112817813.70999999</v>
      </c>
      <c r="P62" s="310">
        <f t="shared" si="5"/>
        <v>3.4884914567099563</v>
      </c>
      <c r="Q62" s="338">
        <f>SUM(Q63:Q66)</f>
        <v>63605735.049999997</v>
      </c>
      <c r="R62" s="327">
        <f t="shared" si="6"/>
        <v>1.9135299353188928</v>
      </c>
      <c r="S62" s="338">
        <f>SUM(S63:S66)</f>
        <v>121006737.80294</v>
      </c>
      <c r="T62" s="327">
        <f t="shared" si="7"/>
        <v>3.4642638935854562</v>
      </c>
      <c r="U62" s="338">
        <f>SUM(U63:U66)</f>
        <v>57506991.457264006</v>
      </c>
      <c r="V62" s="327">
        <f t="shared" si="8"/>
        <v>1.559723120620125</v>
      </c>
      <c r="W62" s="338">
        <f>SUM(W63:W66)</f>
        <v>58190148.4071206</v>
      </c>
      <c r="X62" s="539">
        <f t="shared" si="9"/>
        <v>1.4874782312658641</v>
      </c>
      <c r="Y62" s="223"/>
      <c r="Z62" s="223"/>
      <c r="AA62" s="223"/>
      <c r="AB62" s="223"/>
      <c r="AC62" s="223"/>
      <c r="AD62" s="223"/>
      <c r="AE62" s="223"/>
      <c r="AF62" s="223"/>
      <c r="AG62" s="223"/>
      <c r="AH62" s="44"/>
      <c r="AI62" s="44"/>
      <c r="AJ62" s="44"/>
      <c r="AK62" s="44"/>
      <c r="AL62" s="44"/>
      <c r="AM62" s="44"/>
      <c r="AN62" s="44"/>
      <c r="AO62" s="44"/>
      <c r="AP62" s="44"/>
      <c r="AQ62" s="44"/>
      <c r="AR62" s="44"/>
      <c r="AS62" s="44"/>
      <c r="AT62" s="44"/>
      <c r="AU62" s="44"/>
      <c r="AV62" s="44"/>
      <c r="AW62" s="44"/>
      <c r="AX62" s="44"/>
      <c r="AY62" s="44"/>
      <c r="AZ62" s="50"/>
      <c r="BA62" s="251"/>
      <c r="BB62" s="251"/>
      <c r="BC62" s="643"/>
      <c r="BD62" s="643"/>
      <c r="BE62" s="643"/>
      <c r="BF62" s="643"/>
      <c r="BG62" s="643"/>
      <c r="BH62" s="643"/>
      <c r="BI62" s="643"/>
      <c r="BJ62" s="643"/>
      <c r="BK62" s="643"/>
      <c r="BL62" s="643"/>
      <c r="BM62" s="643"/>
      <c r="BN62" s="643"/>
      <c r="BO62" s="643"/>
      <c r="BP62" s="643"/>
      <c r="BQ62" s="643"/>
      <c r="BR62" s="643"/>
      <c r="BS62" s="643"/>
      <c r="BT62" s="643"/>
      <c r="BU62" s="643"/>
      <c r="BV62" s="643"/>
      <c r="BW62" s="643"/>
      <c r="BX62" s="643"/>
      <c r="BY62" s="643"/>
      <c r="BZ62" s="643"/>
      <c r="CA62" s="643"/>
      <c r="CB62" s="643"/>
      <c r="CC62" s="643"/>
      <c r="CD62" s="643"/>
      <c r="CE62" s="643"/>
      <c r="CF62" s="643"/>
      <c r="CG62" s="643"/>
      <c r="CH62" s="643"/>
      <c r="CI62" s="643"/>
      <c r="CJ62" s="643"/>
      <c r="CK62" s="643"/>
      <c r="CL62" s="643"/>
      <c r="CM62" s="643"/>
      <c r="CN62" s="643"/>
      <c r="CO62" s="643"/>
      <c r="CP62" s="643"/>
      <c r="CQ62" s="643"/>
      <c r="CR62" s="643"/>
      <c r="CS62" s="643"/>
      <c r="CT62" s="643"/>
      <c r="CU62" s="643"/>
      <c r="CV62" s="643"/>
      <c r="CW62" s="643"/>
      <c r="CX62" s="643"/>
      <c r="CY62" s="643"/>
      <c r="CZ62" s="643"/>
      <c r="DA62" s="643"/>
      <c r="DB62" s="643"/>
      <c r="DC62" s="643"/>
      <c r="DD62" s="643"/>
      <c r="DE62" s="643"/>
      <c r="DF62" s="643"/>
      <c r="DG62" s="643"/>
      <c r="DH62" s="643"/>
      <c r="DI62" s="643"/>
      <c r="DJ62" s="643"/>
      <c r="DK62" s="643"/>
      <c r="DL62" s="643"/>
      <c r="DM62" s="643"/>
      <c r="DN62" s="643"/>
      <c r="DO62" s="643"/>
      <c r="DP62" s="643"/>
      <c r="DQ62" s="643"/>
      <c r="DR62" s="643"/>
      <c r="DS62" s="643"/>
      <c r="DT62" s="643"/>
      <c r="DU62" s="643"/>
      <c r="DV62" s="643"/>
      <c r="DW62" s="643"/>
      <c r="DX62" s="643"/>
      <c r="DY62" s="643"/>
      <c r="DZ62" s="643"/>
      <c r="EA62" s="643"/>
      <c r="EB62" s="643"/>
      <c r="EC62" s="643"/>
      <c r="ED62" s="643"/>
      <c r="EE62" s="643"/>
      <c r="EF62" s="643"/>
      <c r="EG62" s="643"/>
      <c r="EH62" s="643"/>
      <c r="EI62" s="643"/>
      <c r="EJ62" s="643"/>
      <c r="EK62" s="643"/>
      <c r="EL62" s="643"/>
      <c r="EM62" s="643"/>
      <c r="EN62" s="643"/>
      <c r="EO62" s="643"/>
      <c r="EP62" s="643"/>
      <c r="EQ62" s="643"/>
      <c r="ER62" s="643"/>
      <c r="ES62" s="643"/>
      <c r="ET62" s="643"/>
      <c r="EU62" s="643"/>
      <c r="EV62" s="643"/>
      <c r="EW62" s="643"/>
      <c r="EX62" s="643"/>
      <c r="EY62" s="643"/>
      <c r="EZ62" s="643"/>
      <c r="FA62" s="643"/>
      <c r="FB62" s="643"/>
      <c r="FC62" s="643"/>
      <c r="FD62" s="643"/>
      <c r="FE62" s="643"/>
      <c r="FF62" s="643"/>
      <c r="FG62" s="643"/>
      <c r="FH62" s="643"/>
      <c r="FI62" s="643"/>
      <c r="FJ62" s="643"/>
      <c r="FK62" s="643"/>
      <c r="FL62" s="643"/>
      <c r="FM62" s="643"/>
      <c r="FN62" s="643"/>
      <c r="FO62" s="643"/>
      <c r="FP62" s="643"/>
      <c r="FQ62" s="643"/>
      <c r="FR62" s="643"/>
      <c r="FS62" s="643"/>
      <c r="FT62" s="643"/>
      <c r="FU62" s="250"/>
      <c r="FV62" s="643"/>
      <c r="FW62" s="250"/>
      <c r="FX62" s="643"/>
      <c r="FY62" s="643"/>
      <c r="FZ62" s="643"/>
      <c r="GA62" s="643"/>
      <c r="GB62" s="643"/>
      <c r="GC62" s="643"/>
      <c r="GD62" s="643"/>
      <c r="GE62" s="247"/>
      <c r="GF62" s="643"/>
      <c r="GG62" s="643"/>
      <c r="GH62" s="643"/>
      <c r="GI62" s="643"/>
      <c r="GJ62" s="643"/>
      <c r="GK62" s="643"/>
      <c r="GL62" s="643"/>
      <c r="GM62" s="643"/>
      <c r="GN62" s="643"/>
      <c r="GO62" s="643"/>
      <c r="GP62" s="643"/>
      <c r="GQ62" s="643"/>
      <c r="GR62" s="643"/>
      <c r="GS62" s="643"/>
      <c r="GT62" s="643"/>
      <c r="GU62" s="643"/>
      <c r="GV62" s="643"/>
      <c r="GW62" s="643"/>
      <c r="GX62" s="643"/>
      <c r="GY62" s="643"/>
      <c r="GZ62" s="643"/>
      <c r="HA62" s="643"/>
      <c r="HB62" s="643"/>
      <c r="HC62" s="643"/>
      <c r="HD62" s="643"/>
      <c r="HE62" s="643"/>
      <c r="HF62" s="643"/>
      <c r="HG62" s="643"/>
      <c r="HH62" s="643"/>
      <c r="HI62" s="643"/>
      <c r="HJ62" s="643"/>
      <c r="HK62" s="643"/>
      <c r="HL62" s="643"/>
      <c r="HM62" s="643"/>
      <c r="HN62" s="643"/>
      <c r="HO62" s="643"/>
      <c r="HP62" s="643"/>
      <c r="HQ62" s="643"/>
      <c r="HR62" s="643"/>
      <c r="HS62" s="643"/>
      <c r="HT62" s="643"/>
      <c r="HU62" s="643"/>
      <c r="HV62" s="643"/>
      <c r="HW62" s="643"/>
      <c r="HX62" s="643"/>
      <c r="HY62" s="643"/>
      <c r="HZ62" s="643"/>
      <c r="IA62" s="643"/>
      <c r="IB62" s="643"/>
      <c r="IC62" s="643"/>
      <c r="ID62" s="643"/>
      <c r="IE62" s="643"/>
      <c r="IF62" s="643"/>
      <c r="IG62" s="643"/>
      <c r="IH62" s="643"/>
      <c r="II62" s="643"/>
    </row>
    <row r="63" spans="1:243" ht="15" customHeight="1">
      <c r="A63" s="72"/>
      <c r="B63" s="72"/>
      <c r="C63" s="72"/>
      <c r="D63" s="273" t="str">
        <f>IF(MasterSheet!$A$1=1,MasterSheet!C302,MasterSheet!B302)</f>
        <v>Transferi javnim institucijama</v>
      </c>
      <c r="E63" s="318">
        <f>+'Cental Budget_int'!E76+'Local Government_int'!D81</f>
        <v>29175316.68</v>
      </c>
      <c r="F63" s="309">
        <f t="shared" si="0"/>
        <v>1.3576861035878822</v>
      </c>
      <c r="G63" s="318">
        <f>+'Cental Budget_int'!G76+'Local Government_int'!F81</f>
        <v>38491216.419999994</v>
      </c>
      <c r="H63" s="309">
        <f t="shared" si="1"/>
        <v>1.4359715135235962</v>
      </c>
      <c r="I63" s="318">
        <f>+'Cental Budget_int'!I76+'Local Government_int'!H81</f>
        <v>194749070.12</v>
      </c>
      <c r="J63" s="309">
        <f t="shared" si="2"/>
        <v>6.3115462185636506</v>
      </c>
      <c r="K63" s="318">
        <f>+'Cental Budget_int'!K76+'Local Government_int'!J81</f>
        <v>235061743.41</v>
      </c>
      <c r="L63" s="309">
        <f t="shared" si="3"/>
        <v>7.8853318822542775</v>
      </c>
      <c r="M63" s="318">
        <f>+'Cental Budget_int'!M76+'Local Government_int'!L81</f>
        <v>183111612.11000001</v>
      </c>
      <c r="N63" s="309">
        <f t="shared" si="4"/>
        <v>5.8992143076675259</v>
      </c>
      <c r="O63" s="318">
        <f>+'Cental Budget_int'!O76+'Local Government_int'!N81</f>
        <v>76423029.519999996</v>
      </c>
      <c r="P63" s="309">
        <f t="shared" si="5"/>
        <v>2.3631116116264685</v>
      </c>
      <c r="Q63" s="336">
        <f>+'Cental Budget_int'!Q76+'Local Government_int'!P81</f>
        <v>23769288.869999997</v>
      </c>
      <c r="R63" s="326">
        <f t="shared" si="6"/>
        <v>0.71508089259927787</v>
      </c>
      <c r="S63" s="336">
        <f>+'Cental Budget_int'!S76+'Local Government_int'!R81</f>
        <v>81068892.652999997</v>
      </c>
      <c r="T63" s="326">
        <f t="shared" si="7"/>
        <v>2.3208958675350702</v>
      </c>
      <c r="U63" s="336">
        <f>+'Cental Budget_int'!U76+'Local Government_int'!T81</f>
        <v>24979365.719330002</v>
      </c>
      <c r="V63" s="326">
        <f t="shared" si="8"/>
        <v>0.67749839217059948</v>
      </c>
      <c r="W63" s="336">
        <f>+'Cental Budget_int'!W76+'Local Government_int'!V81</f>
        <v>25267755.391063251</v>
      </c>
      <c r="X63" s="538">
        <f t="shared" si="9"/>
        <v>0.64590376766521607</v>
      </c>
      <c r="Y63" s="224"/>
      <c r="Z63" s="224"/>
      <c r="AA63" s="224"/>
      <c r="AB63" s="224"/>
      <c r="AC63" s="224"/>
      <c r="AD63" s="224"/>
      <c r="AE63" s="224"/>
      <c r="AF63" s="224"/>
      <c r="AG63" s="224"/>
      <c r="AH63" s="24"/>
      <c r="AI63" s="24"/>
      <c r="AJ63" s="24"/>
      <c r="AK63" s="24"/>
      <c r="AL63" s="24"/>
      <c r="AM63" s="24"/>
      <c r="AN63" s="24"/>
      <c r="AO63" s="24"/>
      <c r="AP63" s="24"/>
      <c r="AQ63" s="24"/>
      <c r="AR63" s="24"/>
      <c r="AS63" s="24"/>
      <c r="AT63" s="24"/>
      <c r="AU63" s="24"/>
      <c r="AV63" s="24"/>
      <c r="AW63" s="24"/>
      <c r="AX63" s="24"/>
      <c r="AY63" s="24"/>
      <c r="AZ63" s="50"/>
      <c r="BA63" s="160"/>
      <c r="BB63" s="160"/>
      <c r="BC63" s="643"/>
      <c r="BD63" s="643"/>
      <c r="BE63" s="643"/>
      <c r="BF63" s="643"/>
      <c r="BG63" s="643"/>
      <c r="BH63" s="643"/>
      <c r="BI63" s="643"/>
      <c r="BJ63" s="643"/>
      <c r="BK63" s="643"/>
      <c r="BL63" s="643"/>
      <c r="BM63" s="643"/>
      <c r="BN63" s="643"/>
      <c r="BO63" s="643"/>
      <c r="BP63" s="643"/>
      <c r="BQ63" s="643"/>
      <c r="BR63" s="643"/>
      <c r="BS63" s="643"/>
      <c r="BT63" s="643"/>
      <c r="BU63" s="643"/>
      <c r="BV63" s="643"/>
      <c r="BW63" s="643"/>
      <c r="BX63" s="643"/>
      <c r="BY63" s="643"/>
      <c r="BZ63" s="643"/>
      <c r="CA63" s="643"/>
      <c r="CB63" s="643"/>
      <c r="CC63" s="643"/>
      <c r="CD63" s="643"/>
      <c r="CE63" s="643"/>
      <c r="CF63" s="643"/>
      <c r="CG63" s="643"/>
      <c r="CH63" s="643"/>
      <c r="CI63" s="643"/>
      <c r="CJ63" s="643"/>
      <c r="CK63" s="643"/>
      <c r="CL63" s="643"/>
      <c r="CM63" s="643"/>
      <c r="CN63" s="643"/>
      <c r="CO63" s="643"/>
      <c r="CP63" s="643"/>
      <c r="CQ63" s="643"/>
      <c r="CR63" s="643"/>
      <c r="CS63" s="643"/>
      <c r="CT63" s="643"/>
      <c r="CU63" s="643"/>
      <c r="CV63" s="643"/>
      <c r="CW63" s="643"/>
      <c r="CX63" s="643"/>
      <c r="CY63" s="643"/>
      <c r="CZ63" s="643"/>
      <c r="DA63" s="643"/>
      <c r="DB63" s="643"/>
      <c r="DC63" s="643"/>
      <c r="DD63" s="643"/>
      <c r="DE63" s="643"/>
      <c r="DF63" s="643"/>
      <c r="DG63" s="643"/>
      <c r="DH63" s="643"/>
      <c r="DI63" s="643"/>
      <c r="DJ63" s="643"/>
      <c r="DK63" s="643"/>
      <c r="DL63" s="643"/>
      <c r="DM63" s="643"/>
      <c r="DN63" s="643"/>
      <c r="DO63" s="643"/>
      <c r="DP63" s="643"/>
      <c r="DQ63" s="643"/>
      <c r="DR63" s="643"/>
      <c r="DS63" s="643"/>
      <c r="DT63" s="643"/>
      <c r="DU63" s="643"/>
      <c r="DV63" s="643"/>
      <c r="DW63" s="643"/>
      <c r="DX63" s="643"/>
      <c r="DY63" s="643"/>
      <c r="DZ63" s="643"/>
      <c r="EA63" s="643"/>
      <c r="EB63" s="643"/>
      <c r="EC63" s="643"/>
      <c r="ED63" s="643"/>
      <c r="EE63" s="643"/>
      <c r="EF63" s="643"/>
      <c r="EG63" s="643"/>
      <c r="EH63" s="643"/>
      <c r="EI63" s="643"/>
      <c r="EJ63" s="643"/>
      <c r="EK63" s="643"/>
      <c r="EL63" s="643"/>
      <c r="EM63" s="643"/>
      <c r="EN63" s="643"/>
      <c r="EO63" s="643"/>
      <c r="EP63" s="643"/>
      <c r="EQ63" s="643"/>
      <c r="ER63" s="643"/>
      <c r="ES63" s="643"/>
      <c r="ET63" s="643"/>
      <c r="EU63" s="643"/>
      <c r="EV63" s="643"/>
      <c r="EW63" s="643"/>
      <c r="EX63" s="643"/>
      <c r="EY63" s="643"/>
      <c r="EZ63" s="643"/>
      <c r="FA63" s="643"/>
      <c r="FB63" s="643"/>
      <c r="FC63" s="643"/>
      <c r="FD63" s="643"/>
      <c r="FE63" s="643"/>
      <c r="FF63" s="643"/>
      <c r="FG63" s="643"/>
      <c r="FH63" s="643"/>
      <c r="FI63" s="643"/>
      <c r="FJ63" s="643"/>
      <c r="FK63" s="643"/>
      <c r="FL63" s="643"/>
      <c r="FM63" s="643"/>
      <c r="FN63" s="643"/>
      <c r="FO63" s="643"/>
      <c r="FP63" s="643"/>
      <c r="FQ63" s="643"/>
      <c r="FR63" s="643"/>
      <c r="FS63" s="643"/>
      <c r="FT63" s="643"/>
      <c r="FU63" s="250"/>
      <c r="FV63" s="643"/>
      <c r="FW63" s="643"/>
      <c r="FX63" s="643"/>
      <c r="FY63" s="643"/>
      <c r="FZ63" s="643"/>
      <c r="GA63" s="643"/>
      <c r="GB63" s="643"/>
      <c r="GC63" s="643"/>
      <c r="GD63" s="643"/>
      <c r="GE63" s="247"/>
      <c r="GF63" s="643"/>
      <c r="GG63" s="643"/>
      <c r="GH63" s="643"/>
      <c r="GI63" s="643"/>
      <c r="GJ63" s="643"/>
      <c r="GK63" s="643"/>
      <c r="GL63" s="643"/>
      <c r="GM63" s="643"/>
      <c r="GN63" s="643"/>
      <c r="GO63" s="643"/>
      <c r="GP63" s="643"/>
      <c r="GQ63" s="643"/>
      <c r="GR63" s="643"/>
      <c r="GS63" s="643"/>
      <c r="GT63" s="643"/>
      <c r="GU63" s="643"/>
      <c r="GV63" s="643"/>
      <c r="GW63" s="643"/>
      <c r="GX63" s="643"/>
      <c r="GY63" s="643"/>
      <c r="GZ63" s="643"/>
      <c r="HA63" s="643"/>
      <c r="HB63" s="643"/>
      <c r="HC63" s="643"/>
      <c r="HD63" s="643"/>
      <c r="HE63" s="643"/>
      <c r="HF63" s="643"/>
      <c r="HG63" s="643"/>
      <c r="HH63" s="643"/>
      <c r="HI63" s="643"/>
      <c r="HJ63" s="643"/>
      <c r="HK63" s="643"/>
      <c r="HL63" s="643"/>
      <c r="HM63" s="643"/>
      <c r="HN63" s="643"/>
      <c r="HO63" s="643"/>
      <c r="HP63" s="643"/>
      <c r="HQ63" s="643"/>
      <c r="HR63" s="643"/>
      <c r="HS63" s="643"/>
      <c r="HT63" s="643"/>
      <c r="HU63" s="643"/>
      <c r="HV63" s="643"/>
      <c r="HW63" s="643"/>
      <c r="HX63" s="643"/>
      <c r="HY63" s="643"/>
      <c r="HZ63" s="643"/>
      <c r="IA63" s="643"/>
      <c r="IB63" s="643"/>
      <c r="IC63" s="643"/>
      <c r="ID63" s="643"/>
      <c r="IE63" s="643"/>
      <c r="IF63" s="643"/>
      <c r="IG63" s="643"/>
      <c r="IH63" s="643"/>
      <c r="II63" s="643"/>
    </row>
    <row r="64" spans="1:243" ht="15" customHeight="1">
      <c r="A64" s="72"/>
      <c r="B64" s="72"/>
      <c r="C64" s="72"/>
      <c r="D64" s="273" t="str">
        <f>IF(MasterSheet!$A$1=1,MasterSheet!C303,MasterSheet!B303)</f>
        <v>Transferi nevladinim organizacijama</v>
      </c>
      <c r="E64" s="318">
        <f>+'Cental Budget_int'!E77+'Local Government_int'!D82</f>
        <v>6820983.5</v>
      </c>
      <c r="F64" s="309">
        <f t="shared" si="0"/>
        <v>0.31741744613523198</v>
      </c>
      <c r="G64" s="318">
        <f>+'Cental Budget_int'!G77+'Local Government_int'!F82</f>
        <v>10479150.579999998</v>
      </c>
      <c r="H64" s="309">
        <f t="shared" si="1"/>
        <v>0.39094014474911393</v>
      </c>
      <c r="I64" s="318">
        <f>+'Cental Budget_int'!I77+'Local Government_int'!H82</f>
        <v>12055087.970000001</v>
      </c>
      <c r="J64" s="309">
        <f t="shared" si="2"/>
        <v>0.39068861712470832</v>
      </c>
      <c r="K64" s="318">
        <f>+'Cental Budget_int'!K77+'Local Government_int'!J82</f>
        <v>0</v>
      </c>
      <c r="L64" s="309">
        <f t="shared" si="3"/>
        <v>0</v>
      </c>
      <c r="M64" s="318">
        <f>+'Cental Budget_int'!M77+'Local Government_int'!L82</f>
        <v>4286887.0199999996</v>
      </c>
      <c r="N64" s="309">
        <f t="shared" si="4"/>
        <v>0.13810847358247422</v>
      </c>
      <c r="O64" s="318">
        <f>+'Cental Budget_int'!O77+'Local Government_int'!N82</f>
        <v>6619408.7699999996</v>
      </c>
      <c r="P64" s="309">
        <f t="shared" si="5"/>
        <v>0.204681780148423</v>
      </c>
      <c r="Q64" s="336">
        <f>+'Cental Budget_int'!Q77+'Local Government_int'!P82</f>
        <v>6597732.5999999996</v>
      </c>
      <c r="R64" s="326">
        <f t="shared" si="6"/>
        <v>0.19848774368231045</v>
      </c>
      <c r="S64" s="336">
        <f>+'Cental Budget_int'!S77+'Local Government_int'!R82</f>
        <v>4399081.4514999995</v>
      </c>
      <c r="T64" s="326">
        <f t="shared" si="7"/>
        <v>0.12593992131405665</v>
      </c>
      <c r="U64" s="336">
        <f>+'Cental Budget_int'!U77+'Local Government_int'!T82</f>
        <v>4596545.6696499996</v>
      </c>
      <c r="V64" s="326">
        <f t="shared" si="8"/>
        <v>0.12466899022647138</v>
      </c>
      <c r="W64" s="336">
        <f>+'Cental Budget_int'!W77+'Local Government_int'!V82</f>
        <v>4520535.9460662501</v>
      </c>
      <c r="X64" s="538">
        <f t="shared" si="9"/>
        <v>0.11555562234320681</v>
      </c>
      <c r="Y64" s="224"/>
      <c r="Z64" s="224"/>
      <c r="AA64" s="224"/>
      <c r="AB64" s="224"/>
      <c r="AC64" s="224"/>
      <c r="AD64" s="224"/>
      <c r="AE64" s="224"/>
      <c r="AF64" s="224"/>
      <c r="AG64" s="224"/>
      <c r="AH64" s="24"/>
      <c r="AI64" s="24"/>
      <c r="AJ64" s="24"/>
      <c r="AK64" s="24"/>
      <c r="AL64" s="24"/>
      <c r="AM64" s="24"/>
      <c r="AN64" s="24"/>
      <c r="AO64" s="24"/>
      <c r="AP64" s="24"/>
      <c r="AQ64" s="24"/>
      <c r="AR64" s="24"/>
      <c r="AS64" s="24"/>
      <c r="AT64" s="24"/>
      <c r="AU64" s="24"/>
      <c r="AV64" s="24"/>
      <c r="AW64" s="24"/>
      <c r="AX64" s="24"/>
      <c r="AY64" s="24"/>
      <c r="AZ64" s="50"/>
      <c r="BA64" s="160"/>
      <c r="BB64" s="160"/>
      <c r="BC64" s="643"/>
      <c r="BD64" s="643"/>
      <c r="BE64" s="643"/>
      <c r="BF64" s="643"/>
      <c r="BG64" s="643"/>
      <c r="BH64" s="643"/>
      <c r="BI64" s="643"/>
      <c r="BJ64" s="643"/>
      <c r="BK64" s="643"/>
      <c r="BL64" s="643"/>
      <c r="BM64" s="643"/>
      <c r="BN64" s="643"/>
      <c r="BO64" s="643"/>
      <c r="BP64" s="643"/>
      <c r="BQ64" s="643"/>
      <c r="BR64" s="643"/>
      <c r="BS64" s="643"/>
      <c r="BT64" s="643"/>
      <c r="BU64" s="643"/>
      <c r="BV64" s="643"/>
      <c r="BW64" s="643"/>
      <c r="BX64" s="643"/>
      <c r="BY64" s="643"/>
      <c r="BZ64" s="643"/>
      <c r="CA64" s="643"/>
      <c r="CB64" s="643"/>
      <c r="CC64" s="643"/>
      <c r="CD64" s="643"/>
      <c r="CE64" s="643"/>
      <c r="CF64" s="643"/>
      <c r="CG64" s="643"/>
      <c r="CH64" s="643"/>
      <c r="CI64" s="643"/>
      <c r="CJ64" s="643"/>
      <c r="CK64" s="643"/>
      <c r="CL64" s="643"/>
      <c r="CM64" s="643"/>
      <c r="CN64" s="643"/>
      <c r="CO64" s="643"/>
      <c r="CP64" s="643"/>
      <c r="CQ64" s="643"/>
      <c r="CR64" s="643"/>
      <c r="CS64" s="643"/>
      <c r="CT64" s="643"/>
      <c r="CU64" s="643"/>
      <c r="CV64" s="643"/>
      <c r="CW64" s="643"/>
      <c r="CX64" s="643"/>
      <c r="CY64" s="643"/>
      <c r="CZ64" s="643"/>
      <c r="DA64" s="643"/>
      <c r="DB64" s="643"/>
      <c r="DC64" s="643"/>
      <c r="DD64" s="643"/>
      <c r="DE64" s="643"/>
      <c r="DF64" s="643"/>
      <c r="DG64" s="643"/>
      <c r="DH64" s="643"/>
      <c r="DI64" s="643"/>
      <c r="DJ64" s="643"/>
      <c r="DK64" s="643"/>
      <c r="DL64" s="643"/>
      <c r="DM64" s="643"/>
      <c r="DN64" s="643"/>
      <c r="DO64" s="643"/>
      <c r="DP64" s="643"/>
      <c r="DQ64" s="643"/>
      <c r="DR64" s="643"/>
      <c r="DS64" s="643"/>
      <c r="DT64" s="643"/>
      <c r="DU64" s="643"/>
      <c r="DV64" s="643"/>
      <c r="DW64" s="643"/>
      <c r="DX64" s="643"/>
      <c r="DY64" s="643"/>
      <c r="DZ64" s="643"/>
      <c r="EA64" s="643"/>
      <c r="EB64" s="643"/>
      <c r="EC64" s="643"/>
      <c r="ED64" s="643"/>
      <c r="EE64" s="643"/>
      <c r="EF64" s="643"/>
      <c r="EG64" s="643"/>
      <c r="EH64" s="643"/>
      <c r="EI64" s="643"/>
      <c r="EJ64" s="643"/>
      <c r="EK64" s="643"/>
      <c r="EL64" s="643"/>
      <c r="EM64" s="643"/>
      <c r="EN64" s="643"/>
      <c r="EO64" s="643"/>
      <c r="EP64" s="643"/>
      <c r="EQ64" s="643"/>
      <c r="ER64" s="643"/>
      <c r="ES64" s="643"/>
      <c r="ET64" s="643"/>
      <c r="EU64" s="643"/>
      <c r="EV64" s="643"/>
      <c r="EW64" s="643"/>
      <c r="EX64" s="643"/>
      <c r="EY64" s="643"/>
      <c r="EZ64" s="643"/>
      <c r="FA64" s="643"/>
      <c r="FB64" s="643"/>
      <c r="FC64" s="643"/>
      <c r="FD64" s="643"/>
      <c r="FE64" s="643"/>
      <c r="FF64" s="643"/>
      <c r="FG64" s="643"/>
      <c r="FH64" s="643"/>
      <c r="FI64" s="643"/>
      <c r="FJ64" s="643"/>
      <c r="FK64" s="643"/>
      <c r="FL64" s="643"/>
      <c r="FM64" s="643"/>
      <c r="FN64" s="643"/>
      <c r="FO64" s="643"/>
      <c r="FP64" s="643"/>
      <c r="FQ64" s="643"/>
      <c r="FR64" s="643"/>
      <c r="FS64" s="643"/>
      <c r="FT64" s="643"/>
      <c r="FU64" s="250"/>
      <c r="FV64" s="643"/>
      <c r="FW64" s="643"/>
      <c r="FX64" s="643"/>
      <c r="FY64" s="643"/>
      <c r="FZ64" s="643"/>
      <c r="GA64" s="643"/>
      <c r="GB64" s="643"/>
      <c r="GC64" s="643"/>
      <c r="GD64" s="643"/>
      <c r="GE64" s="247"/>
      <c r="GF64" s="643"/>
      <c r="GG64" s="643"/>
      <c r="GH64" s="643"/>
      <c r="GI64" s="643"/>
      <c r="GJ64" s="643"/>
      <c r="GK64" s="643"/>
      <c r="GL64" s="643"/>
      <c r="GM64" s="643"/>
      <c r="GN64" s="643"/>
      <c r="GO64" s="643"/>
      <c r="GP64" s="643"/>
      <c r="GQ64" s="643"/>
      <c r="GR64" s="643"/>
      <c r="GS64" s="643"/>
      <c r="GT64" s="643"/>
      <c r="GU64" s="643"/>
      <c r="GV64" s="643"/>
      <c r="GW64" s="643"/>
      <c r="GX64" s="643"/>
      <c r="GY64" s="643"/>
      <c r="GZ64" s="643"/>
      <c r="HA64" s="643"/>
      <c r="HB64" s="643"/>
      <c r="HC64" s="643"/>
      <c r="HD64" s="643"/>
      <c r="HE64" s="643"/>
      <c r="HF64" s="643"/>
      <c r="HG64" s="643"/>
      <c r="HH64" s="643"/>
      <c r="HI64" s="643"/>
      <c r="HJ64" s="643"/>
      <c r="HK64" s="643"/>
      <c r="HL64" s="643"/>
      <c r="HM64" s="643"/>
      <c r="HN64" s="643"/>
      <c r="HO64" s="643"/>
      <c r="HP64" s="643"/>
      <c r="HQ64" s="643"/>
      <c r="HR64" s="643"/>
      <c r="HS64" s="643"/>
      <c r="HT64" s="643"/>
      <c r="HU64" s="643"/>
      <c r="HV64" s="643"/>
      <c r="HW64" s="643"/>
      <c r="HX64" s="643"/>
      <c r="HY64" s="643"/>
      <c r="HZ64" s="643"/>
      <c r="IA64" s="643"/>
      <c r="IB64" s="643"/>
      <c r="IC64" s="643"/>
      <c r="ID64" s="643"/>
      <c r="IE64" s="643"/>
      <c r="IF64" s="643"/>
      <c r="IG64" s="643"/>
      <c r="IH64" s="643"/>
      <c r="II64" s="643"/>
    </row>
    <row r="65" spans="1:243" ht="15" customHeight="1">
      <c r="A65" s="72"/>
      <c r="B65" s="72"/>
      <c r="C65" s="72"/>
      <c r="D65" s="273" t="str">
        <f>IF(MasterSheet!$A$1=1,MasterSheet!C304,MasterSheet!B304)</f>
        <v>Transferi javnim preduzećima</v>
      </c>
      <c r="E65" s="318">
        <f>+'Cental Budget_int'!E80+'Local Government_int'!D85</f>
        <v>0</v>
      </c>
      <c r="F65" s="309">
        <f t="shared" si="0"/>
        <v>0</v>
      </c>
      <c r="G65" s="318">
        <f>+'Cental Budget_int'!G80+'Local Government_int'!F85</f>
        <v>12680070.1</v>
      </c>
      <c r="H65" s="309">
        <f t="shared" si="1"/>
        <v>0.47304868867748556</v>
      </c>
      <c r="I65" s="318">
        <f>+'Cental Budget_int'!I80+'Local Government_int'!H85</f>
        <v>9714146.5899999999</v>
      </c>
      <c r="J65" s="309">
        <f t="shared" si="2"/>
        <v>0.31482196623023073</v>
      </c>
      <c r="K65" s="318">
        <f>+'Cental Budget_int'!K80+'Local Government_int'!J85</f>
        <v>0</v>
      </c>
      <c r="L65" s="309">
        <f t="shared" si="3"/>
        <v>0</v>
      </c>
      <c r="M65" s="318">
        <f>+'Cental Budget_int'!M80+'Local Government_int'!L85</f>
        <v>0</v>
      </c>
      <c r="N65" s="309">
        <f t="shared" si="4"/>
        <v>0</v>
      </c>
      <c r="O65" s="318">
        <f>+'Cental Budget_int'!O80+'Local Government_int'!N85</f>
        <v>13724659.619999999</v>
      </c>
      <c r="P65" s="309">
        <f t="shared" si="5"/>
        <v>0.42438650649350645</v>
      </c>
      <c r="Q65" s="336">
        <f>+'Cental Budget_int'!Q80+'Local Government_int'!P85</f>
        <v>17753503.809999999</v>
      </c>
      <c r="R65" s="326">
        <f t="shared" si="6"/>
        <v>0.53410059596871229</v>
      </c>
      <c r="S65" s="336">
        <f>+'Cental Budget_int'!S80+'Local Government_int'!R85</f>
        <v>14226410.242440004</v>
      </c>
      <c r="T65" s="326">
        <f t="shared" si="7"/>
        <v>0.40728343093157754</v>
      </c>
      <c r="U65" s="336">
        <f>+'Cental Budget_int'!U80+'Local Government_int'!T85</f>
        <v>15649051.266684005</v>
      </c>
      <c r="V65" s="326">
        <f t="shared" si="8"/>
        <v>0.42443860229682678</v>
      </c>
      <c r="W65" s="336">
        <f>+'Cental Budget_int'!W80+'Local Government_int'!V85</f>
        <v>16040277.548351103</v>
      </c>
      <c r="X65" s="538">
        <f t="shared" si="9"/>
        <v>0.41002754469200164</v>
      </c>
      <c r="Y65" s="224"/>
      <c r="Z65" s="224"/>
      <c r="AA65" s="224"/>
      <c r="AB65" s="224"/>
      <c r="AC65" s="224"/>
      <c r="AD65" s="224"/>
      <c r="AE65" s="224"/>
      <c r="AF65" s="224"/>
      <c r="AG65" s="224"/>
      <c r="AH65" s="24"/>
      <c r="AI65" s="24"/>
      <c r="AJ65" s="24"/>
      <c r="AK65" s="24"/>
      <c r="AL65" s="24"/>
      <c r="AM65" s="24"/>
      <c r="AN65" s="24"/>
      <c r="AO65" s="24"/>
      <c r="AP65" s="24"/>
      <c r="AQ65" s="24"/>
      <c r="AR65" s="24"/>
      <c r="AS65" s="24"/>
      <c r="AT65" s="24"/>
      <c r="AU65" s="24"/>
      <c r="AV65" s="24"/>
      <c r="AW65" s="24"/>
      <c r="AX65" s="24"/>
      <c r="AY65" s="24"/>
      <c r="AZ65" s="50"/>
      <c r="BA65" s="160"/>
      <c r="BB65" s="160"/>
      <c r="BC65" s="643"/>
      <c r="BD65" s="643"/>
      <c r="BE65" s="643"/>
      <c r="BF65" s="643"/>
      <c r="BG65" s="643"/>
      <c r="BH65" s="643"/>
      <c r="BI65" s="643"/>
      <c r="BJ65" s="643"/>
      <c r="BK65" s="643"/>
      <c r="BL65" s="643"/>
      <c r="BM65" s="643"/>
      <c r="BN65" s="643"/>
      <c r="BO65" s="643"/>
      <c r="BP65" s="643"/>
      <c r="BQ65" s="643"/>
      <c r="BR65" s="643"/>
      <c r="BS65" s="643"/>
      <c r="BT65" s="643"/>
      <c r="BU65" s="643"/>
      <c r="BV65" s="643"/>
      <c r="BW65" s="643"/>
      <c r="BX65" s="643"/>
      <c r="BY65" s="643"/>
      <c r="BZ65" s="643"/>
      <c r="CA65" s="643"/>
      <c r="CB65" s="643"/>
      <c r="CC65" s="643"/>
      <c r="CD65" s="643"/>
      <c r="CE65" s="643"/>
      <c r="CF65" s="643"/>
      <c r="CG65" s="643"/>
      <c r="CH65" s="643"/>
      <c r="CI65" s="643"/>
      <c r="CJ65" s="643"/>
      <c r="CK65" s="643"/>
      <c r="CL65" s="643"/>
      <c r="CM65" s="643"/>
      <c r="CN65" s="643"/>
      <c r="CO65" s="643"/>
      <c r="CP65" s="643"/>
      <c r="CQ65" s="643"/>
      <c r="CR65" s="643"/>
      <c r="CS65" s="643"/>
      <c r="CT65" s="643"/>
      <c r="CU65" s="643"/>
      <c r="CV65" s="643"/>
      <c r="CW65" s="643"/>
      <c r="CX65" s="643"/>
      <c r="CY65" s="643"/>
      <c r="CZ65" s="643"/>
      <c r="DA65" s="643"/>
      <c r="DB65" s="643"/>
      <c r="DC65" s="643"/>
      <c r="DD65" s="643"/>
      <c r="DE65" s="643"/>
      <c r="DF65" s="643"/>
      <c r="DG65" s="643"/>
      <c r="DH65" s="643"/>
      <c r="DI65" s="643"/>
      <c r="DJ65" s="643"/>
      <c r="DK65" s="643"/>
      <c r="DL65" s="643"/>
      <c r="DM65" s="643"/>
      <c r="DN65" s="643"/>
      <c r="DO65" s="643"/>
      <c r="DP65" s="643"/>
      <c r="DQ65" s="643"/>
      <c r="DR65" s="643"/>
      <c r="DS65" s="643"/>
      <c r="DT65" s="643"/>
      <c r="DU65" s="643"/>
      <c r="DV65" s="643"/>
      <c r="DW65" s="643"/>
      <c r="DX65" s="643"/>
      <c r="DY65" s="643"/>
      <c r="DZ65" s="643"/>
      <c r="EA65" s="643"/>
      <c r="EB65" s="643"/>
      <c r="EC65" s="643"/>
      <c r="ED65" s="643"/>
      <c r="EE65" s="643"/>
      <c r="EF65" s="643"/>
      <c r="EG65" s="643"/>
      <c r="EH65" s="643"/>
      <c r="EI65" s="643"/>
      <c r="EJ65" s="643"/>
      <c r="EK65" s="643"/>
      <c r="EL65" s="643"/>
      <c r="EM65" s="643"/>
      <c r="EN65" s="643"/>
      <c r="EO65" s="643"/>
      <c r="EP65" s="643"/>
      <c r="EQ65" s="643"/>
      <c r="ER65" s="643"/>
      <c r="ES65" s="643"/>
      <c r="ET65" s="643"/>
      <c r="EU65" s="643"/>
      <c r="EV65" s="643"/>
      <c r="EW65" s="643"/>
      <c r="EX65" s="643"/>
      <c r="EY65" s="643"/>
      <c r="EZ65" s="643"/>
      <c r="FA65" s="643"/>
      <c r="FB65" s="643"/>
      <c r="FC65" s="643"/>
      <c r="FD65" s="643"/>
      <c r="FE65" s="643"/>
      <c r="FF65" s="643"/>
      <c r="FG65" s="643"/>
      <c r="FH65" s="643"/>
      <c r="FI65" s="643"/>
      <c r="FJ65" s="643"/>
      <c r="FK65" s="643"/>
      <c r="FL65" s="643"/>
      <c r="FM65" s="643"/>
      <c r="FN65" s="643"/>
      <c r="FO65" s="643"/>
      <c r="FP65" s="643"/>
      <c r="FQ65" s="643"/>
      <c r="FR65" s="643"/>
      <c r="FS65" s="643"/>
      <c r="FT65" s="643"/>
      <c r="FU65" s="250"/>
      <c r="FV65" s="643"/>
      <c r="FW65" s="643"/>
      <c r="FX65" s="643"/>
      <c r="FY65" s="643"/>
      <c r="FZ65" s="643"/>
      <c r="GA65" s="643"/>
      <c r="GB65" s="643"/>
      <c r="GC65" s="643"/>
      <c r="GD65" s="643"/>
      <c r="GE65" s="247"/>
      <c r="GF65" s="643"/>
      <c r="GG65" s="643"/>
      <c r="GH65" s="643"/>
      <c r="GI65" s="643"/>
      <c r="GJ65" s="643"/>
      <c r="GK65" s="643"/>
      <c r="GL65" s="643"/>
      <c r="GM65" s="643"/>
      <c r="GN65" s="643"/>
      <c r="GO65" s="643"/>
      <c r="GP65" s="643"/>
      <c r="GQ65" s="643"/>
      <c r="GR65" s="643"/>
      <c r="GS65" s="643"/>
      <c r="GT65" s="643"/>
      <c r="GU65" s="643"/>
      <c r="GV65" s="643"/>
      <c r="GW65" s="643"/>
      <c r="GX65" s="643"/>
      <c r="GY65" s="643"/>
      <c r="GZ65" s="643"/>
      <c r="HA65" s="643"/>
      <c r="HB65" s="643"/>
      <c r="HC65" s="643"/>
      <c r="HD65" s="643"/>
      <c r="HE65" s="643"/>
      <c r="HF65" s="643"/>
      <c r="HG65" s="643"/>
      <c r="HH65" s="643"/>
      <c r="HI65" s="643"/>
      <c r="HJ65" s="643"/>
      <c r="HK65" s="643"/>
      <c r="HL65" s="643"/>
      <c r="HM65" s="643"/>
      <c r="HN65" s="643"/>
      <c r="HO65" s="643"/>
      <c r="HP65" s="643"/>
      <c r="HQ65" s="643"/>
      <c r="HR65" s="643"/>
      <c r="HS65" s="643"/>
      <c r="HT65" s="643"/>
      <c r="HU65" s="643"/>
      <c r="HV65" s="643"/>
      <c r="HW65" s="643"/>
      <c r="HX65" s="643"/>
      <c r="HY65" s="643"/>
      <c r="HZ65" s="643"/>
      <c r="IA65" s="643"/>
      <c r="IB65" s="643"/>
      <c r="IC65" s="643"/>
      <c r="ID65" s="643"/>
      <c r="IE65" s="643"/>
      <c r="IF65" s="643"/>
      <c r="IG65" s="643"/>
      <c r="IH65" s="643"/>
      <c r="II65" s="643"/>
    </row>
    <row r="66" spans="1:243" ht="15" customHeight="1" thickBot="1">
      <c r="A66" s="72"/>
      <c r="B66" s="72"/>
      <c r="C66" s="72"/>
      <c r="D66" s="234" t="str">
        <f>IF(MasterSheet!$A$1=1,MasterSheet!C305,MasterSheet!B305)</f>
        <v>Transferi pojedincima</v>
      </c>
      <c r="E66" s="318">
        <f>+'Cental Budget_int'!E78+'Local Government_int'!D83</f>
        <v>22054825.93</v>
      </c>
      <c r="F66" s="309">
        <f t="shared" si="0"/>
        <v>1.0263309567685792</v>
      </c>
      <c r="G66" s="318">
        <f>+'Cental Budget_int'!G78+'Local Government_int'!F83</f>
        <v>19510402.080000002</v>
      </c>
      <c r="H66" s="309">
        <f t="shared" si="1"/>
        <v>0.72786428203693354</v>
      </c>
      <c r="I66" s="318">
        <f>+'Cental Budget_int'!I78+'Local Government_int'!H83</f>
        <v>21027772.620000001</v>
      </c>
      <c r="J66" s="309">
        <f t="shared" si="2"/>
        <v>0.68148083419756289</v>
      </c>
      <c r="K66" s="318">
        <f>+'Cental Budget_int'!K78+'Local Government_int'!J83</f>
        <v>0</v>
      </c>
      <c r="L66" s="309">
        <f t="shared" si="3"/>
        <v>0</v>
      </c>
      <c r="M66" s="318">
        <f>+'Cental Budget_int'!M78+'Local Government_int'!L83</f>
        <v>15666835.189999999</v>
      </c>
      <c r="N66" s="309">
        <f t="shared" si="4"/>
        <v>0.50473051514175249</v>
      </c>
      <c r="O66" s="318">
        <f>+'Cental Budget_int'!O78+'Local Government_int'!N83</f>
        <v>16050715.800000001</v>
      </c>
      <c r="P66" s="309">
        <f t="shared" si="5"/>
        <v>0.49631155844155844</v>
      </c>
      <c r="Q66" s="336">
        <f>+'Cental Budget_int'!Q78+'Local Government_int'!P83</f>
        <v>15485209.77</v>
      </c>
      <c r="R66" s="326">
        <f t="shared" si="6"/>
        <v>0.46586070306859201</v>
      </c>
      <c r="S66" s="336">
        <f>+'Cental Budget_int'!S78+'Local Government_int'!R83</f>
        <v>21312353.456</v>
      </c>
      <c r="T66" s="326">
        <f t="shared" si="7"/>
        <v>0.61014467380475246</v>
      </c>
      <c r="U66" s="336">
        <f>+'Cental Budget_int'!U78+'Local Government_int'!T83</f>
        <v>12282028.8016</v>
      </c>
      <c r="V66" s="326">
        <f t="shared" si="8"/>
        <v>0.33311713592622727</v>
      </c>
      <c r="W66" s="336">
        <f>+'Cental Budget_int'!W78+'Local Government_int'!V83</f>
        <v>12361579.521639999</v>
      </c>
      <c r="X66" s="538">
        <f t="shared" si="9"/>
        <v>0.31599129656543967</v>
      </c>
      <c r="Y66" s="224"/>
      <c r="Z66" s="224"/>
      <c r="AA66" s="224"/>
      <c r="AB66" s="224"/>
      <c r="AC66" s="224"/>
      <c r="AD66" s="224"/>
      <c r="AE66" s="224"/>
      <c r="AF66" s="224"/>
      <c r="AG66" s="224"/>
      <c r="AH66" s="24"/>
      <c r="AI66" s="24"/>
      <c r="AJ66" s="24"/>
      <c r="AK66" s="24"/>
      <c r="AL66" s="24"/>
      <c r="AM66" s="24"/>
      <c r="AN66" s="24"/>
      <c r="AO66" s="24"/>
      <c r="AP66" s="24"/>
      <c r="AQ66" s="24"/>
      <c r="AR66" s="24"/>
      <c r="AS66" s="24"/>
      <c r="AT66" s="24"/>
      <c r="AU66" s="24"/>
      <c r="AV66" s="24"/>
      <c r="AW66" s="24"/>
      <c r="AX66" s="24"/>
      <c r="AY66" s="24"/>
      <c r="AZ66" s="50"/>
      <c r="BA66" s="160"/>
      <c r="BB66" s="160"/>
      <c r="BC66" s="643"/>
      <c r="BD66" s="643"/>
      <c r="BE66" s="643"/>
      <c r="BF66" s="643"/>
      <c r="BG66" s="643"/>
      <c r="BH66" s="643"/>
      <c r="BI66" s="643"/>
      <c r="BJ66" s="643"/>
      <c r="BK66" s="643"/>
      <c r="BL66" s="643"/>
      <c r="BM66" s="643"/>
      <c r="BN66" s="643"/>
      <c r="BO66" s="643"/>
      <c r="BP66" s="643"/>
      <c r="BQ66" s="643"/>
      <c r="BR66" s="643"/>
      <c r="BS66" s="643"/>
      <c r="BT66" s="643"/>
      <c r="BU66" s="643"/>
      <c r="BV66" s="643"/>
      <c r="BW66" s="643"/>
      <c r="BX66" s="643"/>
      <c r="BY66" s="643"/>
      <c r="BZ66" s="643"/>
      <c r="CA66" s="643"/>
      <c r="CB66" s="643"/>
      <c r="CC66" s="643"/>
      <c r="CD66" s="643"/>
      <c r="CE66" s="643"/>
      <c r="CF66" s="643"/>
      <c r="CG66" s="643"/>
      <c r="CH66" s="643"/>
      <c r="CI66" s="643"/>
      <c r="CJ66" s="643"/>
      <c r="CK66" s="643"/>
      <c r="CL66" s="643"/>
      <c r="CM66" s="643"/>
      <c r="CN66" s="643"/>
      <c r="CO66" s="643"/>
      <c r="CP66" s="643"/>
      <c r="CQ66" s="643"/>
      <c r="CR66" s="643"/>
      <c r="CS66" s="643"/>
      <c r="CT66" s="643"/>
      <c r="CU66" s="643"/>
      <c r="CV66" s="643"/>
      <c r="CW66" s="643"/>
      <c r="CX66" s="643"/>
      <c r="CY66" s="643"/>
      <c r="CZ66" s="643"/>
      <c r="DA66" s="643"/>
      <c r="DB66" s="643"/>
      <c r="DC66" s="643"/>
      <c r="DD66" s="643"/>
      <c r="DE66" s="643"/>
      <c r="DF66" s="643"/>
      <c r="DG66" s="643"/>
      <c r="DH66" s="643"/>
      <c r="DI66" s="643"/>
      <c r="DJ66" s="643"/>
      <c r="DK66" s="643"/>
      <c r="DL66" s="643"/>
      <c r="DM66" s="643"/>
      <c r="DN66" s="643"/>
      <c r="DO66" s="643"/>
      <c r="DP66" s="643"/>
      <c r="DQ66" s="643"/>
      <c r="DR66" s="643"/>
      <c r="DS66" s="643"/>
      <c r="DT66" s="643"/>
      <c r="DU66" s="643"/>
      <c r="DV66" s="643"/>
      <c r="DW66" s="643"/>
      <c r="DX66" s="643"/>
      <c r="DY66" s="643"/>
      <c r="DZ66" s="643"/>
      <c r="EA66" s="643"/>
      <c r="EB66" s="643"/>
      <c r="EC66" s="643"/>
      <c r="ED66" s="643"/>
      <c r="EE66" s="643"/>
      <c r="EF66" s="643"/>
      <c r="EG66" s="643"/>
      <c r="EH66" s="643"/>
      <c r="EI66" s="643"/>
      <c r="EJ66" s="643"/>
      <c r="EK66" s="643"/>
      <c r="EL66" s="643"/>
      <c r="EM66" s="643"/>
      <c r="EN66" s="643"/>
      <c r="EO66" s="643"/>
      <c r="EP66" s="643"/>
      <c r="EQ66" s="643"/>
      <c r="ER66" s="643"/>
      <c r="ES66" s="643"/>
      <c r="ET66" s="643"/>
      <c r="EU66" s="643"/>
      <c r="EV66" s="643"/>
      <c r="EW66" s="643"/>
      <c r="EX66" s="643"/>
      <c r="EY66" s="643"/>
      <c r="EZ66" s="643"/>
      <c r="FA66" s="643"/>
      <c r="FB66" s="643"/>
      <c r="FC66" s="643"/>
      <c r="FD66" s="643"/>
      <c r="FE66" s="643"/>
      <c r="FF66" s="643"/>
      <c r="FG66" s="643"/>
      <c r="FH66" s="643"/>
      <c r="FI66" s="643"/>
      <c r="FJ66" s="643"/>
      <c r="FK66" s="643"/>
      <c r="FL66" s="643"/>
      <c r="FM66" s="643"/>
      <c r="FN66" s="643"/>
      <c r="FO66" s="643"/>
      <c r="FP66" s="643"/>
      <c r="FQ66" s="643"/>
      <c r="FR66" s="643"/>
      <c r="FS66" s="643"/>
      <c r="FT66" s="643"/>
      <c r="FU66" s="250"/>
      <c r="FV66" s="643"/>
      <c r="FW66" s="643"/>
      <c r="FX66" s="643"/>
      <c r="FY66" s="643"/>
      <c r="FZ66" s="643"/>
      <c r="GA66" s="643"/>
      <c r="GB66" s="643"/>
      <c r="GC66" s="643"/>
      <c r="GD66" s="643"/>
      <c r="GE66" s="247"/>
      <c r="GF66" s="643"/>
      <c r="GG66" s="643"/>
      <c r="GH66" s="643"/>
      <c r="GI66" s="643"/>
      <c r="GJ66" s="643"/>
      <c r="GK66" s="643"/>
      <c r="GL66" s="643"/>
      <c r="GM66" s="643"/>
      <c r="GN66" s="643"/>
      <c r="GO66" s="643"/>
      <c r="GP66" s="643"/>
      <c r="GQ66" s="643"/>
      <c r="GR66" s="643"/>
      <c r="GS66" s="643"/>
      <c r="GT66" s="643"/>
      <c r="GU66" s="643"/>
      <c r="GV66" s="643"/>
      <c r="GW66" s="643"/>
      <c r="GX66" s="643"/>
      <c r="GY66" s="643"/>
      <c r="GZ66" s="643"/>
      <c r="HA66" s="643"/>
      <c r="HB66" s="643"/>
      <c r="HC66" s="643"/>
      <c r="HD66" s="643"/>
      <c r="HE66" s="643"/>
      <c r="HF66" s="643"/>
      <c r="HG66" s="643"/>
      <c r="HH66" s="643"/>
      <c r="HI66" s="643"/>
      <c r="HJ66" s="643"/>
      <c r="HK66" s="643"/>
      <c r="HL66" s="643"/>
      <c r="HM66" s="643"/>
      <c r="HN66" s="643"/>
      <c r="HO66" s="643"/>
      <c r="HP66" s="643"/>
      <c r="HQ66" s="643"/>
      <c r="HR66" s="643"/>
      <c r="HS66" s="643"/>
      <c r="HT66" s="643"/>
      <c r="HU66" s="643"/>
      <c r="HV66" s="643"/>
      <c r="HW66" s="643"/>
      <c r="HX66" s="643"/>
      <c r="HY66" s="643"/>
      <c r="HZ66" s="643"/>
      <c r="IA66" s="643"/>
      <c r="IB66" s="643"/>
      <c r="IC66" s="643"/>
      <c r="ID66" s="643"/>
      <c r="IE66" s="643"/>
      <c r="IF66" s="643"/>
      <c r="IG66" s="643"/>
      <c r="IH66" s="643"/>
      <c r="II66" s="643"/>
    </row>
    <row r="67" spans="1:243" ht="15" customHeight="1" thickTop="1" thickBot="1">
      <c r="A67" s="72"/>
      <c r="B67" s="72"/>
      <c r="C67" s="72"/>
      <c r="D67" s="243" t="str">
        <f>IF(MasterSheet!$A$1=1,MasterSheet!C306,MasterSheet!B306)</f>
        <v>Kapitalni izdaci</v>
      </c>
      <c r="E67" s="316">
        <f>+E68+E69</f>
        <v>56911483.659999996</v>
      </c>
      <c r="F67" s="307">
        <f t="shared" si="0"/>
        <v>2.6484007473591138</v>
      </c>
      <c r="G67" s="316">
        <f>+G68+G69</f>
        <v>187261889.72000003</v>
      </c>
      <c r="H67" s="307">
        <f t="shared" si="1"/>
        <v>6.9860805715351626</v>
      </c>
      <c r="I67" s="316">
        <f>+I68+I69</f>
        <v>235721906.43999994</v>
      </c>
      <c r="J67" s="307">
        <f t="shared" si="2"/>
        <v>7.6394187982888235</v>
      </c>
      <c r="K67" s="316">
        <f>+K68+K69</f>
        <v>224699856.63999999</v>
      </c>
      <c r="L67" s="307">
        <f t="shared" si="3"/>
        <v>7.5377342046293192</v>
      </c>
      <c r="M67" s="316">
        <f>+M68+M69</f>
        <v>146400368.81</v>
      </c>
      <c r="N67" s="307">
        <f t="shared" si="4"/>
        <v>4.7165067271262888</v>
      </c>
      <c r="O67" s="316">
        <f>+O68+O69</f>
        <v>118584862.46000001</v>
      </c>
      <c r="P67" s="307">
        <f t="shared" si="5"/>
        <v>3.6668170210265929</v>
      </c>
      <c r="Q67" s="334">
        <f>+Q68+Q69</f>
        <v>107054678.34999999</v>
      </c>
      <c r="R67" s="324">
        <f t="shared" si="6"/>
        <v>3.2206581934416363</v>
      </c>
      <c r="S67" s="334">
        <f>+S68+S69</f>
        <v>95639000</v>
      </c>
      <c r="T67" s="324">
        <f t="shared" si="7"/>
        <v>2.7380188949327224</v>
      </c>
      <c r="U67" s="334">
        <f>+U68+U69</f>
        <v>99500000</v>
      </c>
      <c r="V67" s="324">
        <f t="shared" si="8"/>
        <v>2.6986710062381341</v>
      </c>
      <c r="W67" s="334">
        <f>+W68+W69</f>
        <v>107080000</v>
      </c>
      <c r="X67" s="536">
        <f t="shared" si="9"/>
        <v>2.7372188139059306</v>
      </c>
      <c r="Y67" s="223"/>
      <c r="Z67" s="223"/>
      <c r="AA67" s="223"/>
      <c r="AB67" s="223"/>
      <c r="AC67" s="223"/>
      <c r="AD67" s="223"/>
      <c r="AE67" s="223"/>
      <c r="AF67" s="223"/>
      <c r="AG67" s="223"/>
      <c r="AH67" s="44"/>
      <c r="AI67" s="44"/>
      <c r="AJ67" s="44"/>
      <c r="AK67" s="44"/>
      <c r="AL67" s="44"/>
      <c r="AM67" s="44"/>
      <c r="AN67" s="44"/>
      <c r="AO67" s="44"/>
      <c r="AP67" s="44"/>
      <c r="AQ67" s="44"/>
      <c r="AR67" s="44"/>
      <c r="AS67" s="44"/>
      <c r="AT67" s="44"/>
      <c r="AU67" s="44"/>
      <c r="AV67" s="44"/>
      <c r="AW67" s="44"/>
      <c r="AX67" s="44"/>
      <c r="AY67" s="44"/>
      <c r="AZ67" s="50"/>
      <c r="BA67" s="160"/>
      <c r="BB67" s="160"/>
      <c r="BC67" s="643"/>
      <c r="BD67" s="643"/>
      <c r="BE67" s="643"/>
      <c r="BF67" s="643"/>
      <c r="BG67" s="643"/>
      <c r="BH67" s="643"/>
      <c r="BI67" s="643"/>
      <c r="BJ67" s="643"/>
      <c r="BK67" s="643"/>
      <c r="BL67" s="643"/>
      <c r="BM67" s="643"/>
      <c r="BN67" s="643"/>
      <c r="BO67" s="643"/>
      <c r="BP67" s="643"/>
      <c r="BQ67" s="643"/>
      <c r="BR67" s="643"/>
      <c r="BS67" s="643"/>
      <c r="BT67" s="643"/>
      <c r="BU67" s="643"/>
      <c r="BV67" s="643"/>
      <c r="BW67" s="643"/>
      <c r="BX67" s="643"/>
      <c r="BY67" s="643"/>
      <c r="BZ67" s="643"/>
      <c r="CA67" s="643"/>
      <c r="CB67" s="643"/>
      <c r="CC67" s="643"/>
      <c r="CD67" s="643"/>
      <c r="CE67" s="643"/>
      <c r="CF67" s="643"/>
      <c r="CG67" s="643"/>
      <c r="CH67" s="643"/>
      <c r="CI67" s="643"/>
      <c r="CJ67" s="643"/>
      <c r="CK67" s="643"/>
      <c r="CL67" s="643"/>
      <c r="CM67" s="643"/>
      <c r="CN67" s="643"/>
      <c r="CO67" s="643"/>
      <c r="CP67" s="643"/>
      <c r="CQ67" s="643"/>
      <c r="CR67" s="643"/>
      <c r="CS67" s="643"/>
      <c r="CT67" s="643"/>
      <c r="CU67" s="643"/>
      <c r="CV67" s="643"/>
      <c r="CW67" s="643"/>
      <c r="CX67" s="643"/>
      <c r="CY67" s="643"/>
      <c r="CZ67" s="643"/>
      <c r="DA67" s="643"/>
      <c r="DB67" s="643"/>
      <c r="DC67" s="643"/>
      <c r="DD67" s="643"/>
      <c r="DE67" s="643"/>
      <c r="DF67" s="643"/>
      <c r="DG67" s="643"/>
      <c r="DH67" s="643"/>
      <c r="DI67" s="643"/>
      <c r="DJ67" s="643"/>
      <c r="DK67" s="643"/>
      <c r="DL67" s="643"/>
      <c r="DM67" s="643"/>
      <c r="DN67" s="643"/>
      <c r="DO67" s="643"/>
      <c r="DP67" s="643"/>
      <c r="DQ67" s="643"/>
      <c r="DR67" s="643"/>
      <c r="DS67" s="643"/>
      <c r="DT67" s="643"/>
      <c r="DU67" s="643"/>
      <c r="DV67" s="643"/>
      <c r="DW67" s="643"/>
      <c r="DX67" s="643"/>
      <c r="DY67" s="643"/>
      <c r="DZ67" s="643"/>
      <c r="EA67" s="643"/>
      <c r="EB67" s="643"/>
      <c r="EC67" s="643"/>
      <c r="ED67" s="643"/>
      <c r="EE67" s="643"/>
      <c r="EF67" s="643"/>
      <c r="EG67" s="643"/>
      <c r="EH67" s="643"/>
      <c r="EI67" s="643"/>
      <c r="EJ67" s="643"/>
      <c r="EK67" s="643"/>
      <c r="EL67" s="643"/>
      <c r="EM67" s="643"/>
      <c r="EN67" s="643"/>
      <c r="EO67" s="643"/>
      <c r="EP67" s="643"/>
      <c r="EQ67" s="643"/>
      <c r="ER67" s="643"/>
      <c r="ES67" s="643"/>
      <c r="ET67" s="643"/>
      <c r="EU67" s="643"/>
      <c r="EV67" s="643"/>
      <c r="EW67" s="643"/>
      <c r="EX67" s="643"/>
      <c r="EY67" s="643"/>
      <c r="EZ67" s="643"/>
      <c r="FA67" s="643"/>
      <c r="FB67" s="643"/>
      <c r="FC67" s="643"/>
      <c r="FD67" s="643"/>
      <c r="FE67" s="643"/>
      <c r="FF67" s="643"/>
      <c r="FG67" s="643"/>
      <c r="FH67" s="643"/>
      <c r="FI67" s="643"/>
      <c r="FJ67" s="643"/>
      <c r="FK67" s="643"/>
      <c r="FL67" s="643"/>
      <c r="FM67" s="643"/>
      <c r="FN67" s="643"/>
      <c r="FO67" s="643"/>
      <c r="FP67" s="643"/>
      <c r="FQ67" s="643"/>
      <c r="FR67" s="643"/>
      <c r="FS67" s="643"/>
      <c r="FT67" s="643"/>
      <c r="FU67" s="643"/>
      <c r="FV67" s="643"/>
      <c r="FW67" s="643"/>
      <c r="FX67" s="643"/>
      <c r="FY67" s="643"/>
      <c r="FZ67" s="643"/>
      <c r="GA67" s="643"/>
      <c r="GB67" s="643"/>
      <c r="GC67" s="643"/>
      <c r="GD67" s="643"/>
      <c r="GE67" s="247"/>
      <c r="GF67" s="643"/>
      <c r="GG67" s="643"/>
      <c r="GH67" s="643"/>
      <c r="GI67" s="643"/>
      <c r="GJ67" s="643"/>
      <c r="GK67" s="643"/>
      <c r="GL67" s="643"/>
      <c r="GM67" s="643"/>
      <c r="GN67" s="643"/>
      <c r="GO67" s="643"/>
      <c r="GP67" s="643"/>
      <c r="GQ67" s="643"/>
      <c r="GR67" s="643"/>
      <c r="GS67" s="643"/>
      <c r="GT67" s="643"/>
      <c r="GU67" s="643"/>
      <c r="GV67" s="643"/>
      <c r="GW67" s="643"/>
      <c r="GX67" s="643"/>
      <c r="GY67" s="643"/>
      <c r="GZ67" s="643"/>
      <c r="HA67" s="643"/>
      <c r="HB67" s="643"/>
      <c r="HC67" s="643"/>
      <c r="HD67" s="643"/>
      <c r="HE67" s="643"/>
      <c r="HF67" s="643"/>
      <c r="HG67" s="643"/>
      <c r="HH67" s="643"/>
      <c r="HI67" s="643"/>
      <c r="HJ67" s="643"/>
      <c r="HK67" s="643"/>
      <c r="HL67" s="643"/>
      <c r="HM67" s="643"/>
      <c r="HN67" s="643"/>
      <c r="HO67" s="643"/>
      <c r="HP67" s="643"/>
      <c r="HQ67" s="643"/>
      <c r="HR67" s="643"/>
      <c r="HS67" s="643"/>
      <c r="HT67" s="643"/>
      <c r="HU67" s="643"/>
      <c r="HV67" s="643"/>
      <c r="HW67" s="643"/>
      <c r="HX67" s="643"/>
      <c r="HY67" s="643"/>
      <c r="HZ67" s="643"/>
      <c r="IA67" s="643"/>
      <c r="IB67" s="643"/>
      <c r="IC67" s="643"/>
      <c r="ID67" s="643"/>
      <c r="IE67" s="643"/>
      <c r="IF67" s="643"/>
      <c r="IG67" s="643"/>
      <c r="IH67" s="643"/>
      <c r="II67" s="643"/>
    </row>
    <row r="68" spans="1:243" ht="15" customHeight="1" thickTop="1">
      <c r="A68" s="72"/>
      <c r="B68" s="72"/>
      <c r="C68" s="72"/>
      <c r="D68" s="276" t="str">
        <f>IF(MasterSheet!$A$1=1,MasterSheet!C307,MasterSheet!B307)</f>
        <v>Kapitalni budžet CG</v>
      </c>
      <c r="E68" s="321"/>
      <c r="F68" s="311">
        <f t="shared" si="0"/>
        <v>0</v>
      </c>
      <c r="G68" s="321">
        <f>+'Cental Budget_int'!G81</f>
        <v>82459238.990000024</v>
      </c>
      <c r="H68" s="311">
        <f t="shared" si="1"/>
        <v>3.076263346017535</v>
      </c>
      <c r="I68" s="321">
        <f>+'Cental Budget_int'!I81</f>
        <v>73370859.459999993</v>
      </c>
      <c r="J68" s="311">
        <f t="shared" si="2"/>
        <v>2.3778474027741763</v>
      </c>
      <c r="K68" s="321">
        <f>+'Cental Budget_int'!K81</f>
        <v>112364696.64</v>
      </c>
      <c r="L68" s="311">
        <f t="shared" si="3"/>
        <v>3.7693625172760821</v>
      </c>
      <c r="M68" s="321">
        <f>+'Cental Budget_int'!M81</f>
        <v>63250368.810000002</v>
      </c>
      <c r="N68" s="311">
        <f t="shared" si="4"/>
        <v>2.0377051807345361</v>
      </c>
      <c r="O68" s="321">
        <f>+'Cental Budget_int'!O81</f>
        <v>67115187.969999999</v>
      </c>
      <c r="P68" s="311">
        <f t="shared" si="5"/>
        <v>2.0752995661719229</v>
      </c>
      <c r="Q68" s="340">
        <f>+'Cental Budget_int'!Q81</f>
        <v>58737973.279999994</v>
      </c>
      <c r="R68" s="328">
        <f t="shared" si="6"/>
        <v>1.7670870421179301</v>
      </c>
      <c r="S68" s="340">
        <f>+'Cental Budget_int'!S81</f>
        <v>65639000</v>
      </c>
      <c r="T68" s="328">
        <f t="shared" si="7"/>
        <v>1.8791583166332666</v>
      </c>
      <c r="U68" s="340">
        <f>+'Cental Budget_int'!U81</f>
        <v>68000000</v>
      </c>
      <c r="V68" s="328">
        <f t="shared" si="8"/>
        <v>1.844317873609981</v>
      </c>
      <c r="W68" s="340">
        <f>+'Cental Budget_int'!W81</f>
        <v>72080000</v>
      </c>
      <c r="X68" s="540">
        <f t="shared" si="9"/>
        <v>1.8425357873210635</v>
      </c>
      <c r="Y68" s="224"/>
      <c r="Z68" s="224"/>
      <c r="AA68" s="224"/>
      <c r="AB68" s="224"/>
      <c r="AC68" s="224"/>
      <c r="AD68" s="224"/>
      <c r="AE68" s="224"/>
      <c r="AF68" s="224"/>
      <c r="AG68" s="224"/>
      <c r="AH68" s="24"/>
      <c r="AI68" s="24"/>
      <c r="AJ68" s="24"/>
      <c r="AK68" s="24"/>
      <c r="AL68" s="24"/>
      <c r="AM68" s="24"/>
      <c r="AN68" s="24"/>
      <c r="AO68" s="24"/>
      <c r="AP68" s="24"/>
      <c r="AQ68" s="24"/>
      <c r="AR68" s="24"/>
      <c r="AS68" s="24"/>
      <c r="AT68" s="24"/>
      <c r="AU68" s="24"/>
      <c r="AV68" s="24"/>
      <c r="AW68" s="24"/>
      <c r="AX68" s="24"/>
      <c r="AY68" s="24"/>
      <c r="AZ68" s="50"/>
      <c r="BA68" s="251"/>
      <c r="BB68" s="251"/>
      <c r="BC68" s="643"/>
      <c r="BD68" s="643"/>
      <c r="BE68" s="643"/>
      <c r="BF68" s="643"/>
      <c r="BG68" s="643"/>
      <c r="BH68" s="643"/>
      <c r="BI68" s="643"/>
      <c r="BJ68" s="643"/>
      <c r="BK68" s="643"/>
      <c r="BL68" s="643"/>
      <c r="BM68" s="643"/>
      <c r="BN68" s="643"/>
      <c r="BO68" s="643"/>
      <c r="BP68" s="643"/>
      <c r="BQ68" s="643"/>
      <c r="BR68" s="643"/>
      <c r="BS68" s="643"/>
      <c r="BT68" s="643"/>
      <c r="BU68" s="643"/>
      <c r="BV68" s="643"/>
      <c r="BW68" s="643"/>
      <c r="BX68" s="643"/>
      <c r="BY68" s="643"/>
      <c r="BZ68" s="643"/>
      <c r="CA68" s="643"/>
      <c r="CB68" s="643"/>
      <c r="CC68" s="643"/>
      <c r="CD68" s="643"/>
      <c r="CE68" s="643"/>
      <c r="CF68" s="643"/>
      <c r="CG68" s="643"/>
      <c r="CH68" s="643"/>
      <c r="CI68" s="643"/>
      <c r="CJ68" s="643"/>
      <c r="CK68" s="643"/>
      <c r="CL68" s="643"/>
      <c r="CM68" s="643"/>
      <c r="CN68" s="643"/>
      <c r="CO68" s="643"/>
      <c r="CP68" s="643"/>
      <c r="CQ68" s="643"/>
      <c r="CR68" s="643"/>
      <c r="CS68" s="643"/>
      <c r="CT68" s="643"/>
      <c r="CU68" s="643"/>
      <c r="CV68" s="643"/>
      <c r="CW68" s="643"/>
      <c r="CX68" s="643"/>
      <c r="CY68" s="643"/>
      <c r="CZ68" s="643"/>
      <c r="DA68" s="643"/>
      <c r="DB68" s="643"/>
      <c r="DC68" s="643"/>
      <c r="DD68" s="643"/>
      <c r="DE68" s="643"/>
      <c r="DF68" s="643"/>
      <c r="DG68" s="643"/>
      <c r="DH68" s="643"/>
      <c r="DI68" s="643"/>
      <c r="DJ68" s="643"/>
      <c r="DK68" s="643"/>
      <c r="DL68" s="643"/>
      <c r="DM68" s="643"/>
      <c r="DN68" s="643"/>
      <c r="DO68" s="643"/>
      <c r="DP68" s="643"/>
      <c r="DQ68" s="643"/>
      <c r="DR68" s="643"/>
      <c r="DS68" s="643"/>
      <c r="DT68" s="643"/>
      <c r="DU68" s="643"/>
      <c r="DV68" s="643"/>
      <c r="DW68" s="643"/>
      <c r="DX68" s="643"/>
      <c r="DY68" s="643"/>
      <c r="DZ68" s="643"/>
      <c r="EA68" s="643"/>
      <c r="EB68" s="643"/>
      <c r="EC68" s="643"/>
      <c r="ED68" s="643"/>
      <c r="EE68" s="643"/>
      <c r="EF68" s="643"/>
      <c r="EG68" s="643"/>
      <c r="EH68" s="643"/>
      <c r="EI68" s="643"/>
      <c r="EJ68" s="643"/>
      <c r="EK68" s="643"/>
      <c r="EL68" s="643"/>
      <c r="EM68" s="643"/>
      <c r="EN68" s="643"/>
      <c r="EO68" s="643"/>
      <c r="EP68" s="643"/>
      <c r="EQ68" s="643"/>
      <c r="ER68" s="643"/>
      <c r="ES68" s="643"/>
      <c r="ET68" s="643"/>
      <c r="EU68" s="643"/>
      <c r="EV68" s="643"/>
      <c r="EW68" s="643"/>
      <c r="EX68" s="643"/>
      <c r="EY68" s="643"/>
      <c r="EZ68" s="643"/>
      <c r="FA68" s="643"/>
      <c r="FB68" s="643"/>
      <c r="FC68" s="643"/>
      <c r="FD68" s="643"/>
      <c r="FE68" s="643"/>
      <c r="FF68" s="643"/>
      <c r="FG68" s="643"/>
      <c r="FH68" s="643"/>
      <c r="FI68" s="643"/>
      <c r="FJ68" s="643"/>
      <c r="FK68" s="643"/>
      <c r="FL68" s="643"/>
      <c r="FM68" s="643"/>
      <c r="FN68" s="643"/>
      <c r="FO68" s="643"/>
      <c r="FP68" s="643"/>
      <c r="FQ68" s="643"/>
      <c r="FR68" s="643"/>
      <c r="FS68" s="643"/>
      <c r="FT68" s="643"/>
      <c r="FU68" s="643"/>
      <c r="FV68" s="643"/>
      <c r="FW68" s="643"/>
      <c r="FX68" s="643"/>
      <c r="FY68" s="643"/>
      <c r="FZ68" s="643"/>
      <c r="GA68" s="643"/>
      <c r="GB68" s="643"/>
      <c r="GC68" s="643"/>
      <c r="GD68" s="643"/>
      <c r="GE68" s="247"/>
      <c r="GF68" s="643"/>
      <c r="GG68" s="643"/>
      <c r="GH68" s="643"/>
      <c r="GI68" s="643"/>
      <c r="GJ68" s="643"/>
      <c r="GK68" s="643"/>
      <c r="GL68" s="643"/>
      <c r="GM68" s="643"/>
      <c r="GN68" s="643"/>
      <c r="GO68" s="643"/>
      <c r="GP68" s="643"/>
      <c r="GQ68" s="643"/>
      <c r="GR68" s="643"/>
      <c r="GS68" s="643"/>
      <c r="GT68" s="643"/>
      <c r="GU68" s="643"/>
      <c r="GV68" s="643"/>
      <c r="GW68" s="643"/>
      <c r="GX68" s="643"/>
      <c r="GY68" s="643"/>
      <c r="GZ68" s="643"/>
      <c r="HA68" s="643"/>
      <c r="HB68" s="643"/>
      <c r="HC68" s="643"/>
      <c r="HD68" s="643"/>
      <c r="HE68" s="643"/>
      <c r="HF68" s="643"/>
      <c r="HG68" s="643"/>
      <c r="HH68" s="643"/>
      <c r="HI68" s="643"/>
      <c r="HJ68" s="643"/>
      <c r="HK68" s="643"/>
      <c r="HL68" s="643"/>
      <c r="HM68" s="643"/>
      <c r="HN68" s="643"/>
      <c r="HO68" s="643"/>
      <c r="HP68" s="643"/>
      <c r="HQ68" s="643"/>
      <c r="HR68" s="643"/>
      <c r="HS68" s="643"/>
      <c r="HT68" s="643"/>
      <c r="HU68" s="643"/>
      <c r="HV68" s="643"/>
      <c r="HW68" s="643"/>
      <c r="HX68" s="643"/>
      <c r="HY68" s="643"/>
      <c r="HZ68" s="643"/>
      <c r="IA68" s="643"/>
      <c r="IB68" s="643"/>
      <c r="IC68" s="643"/>
      <c r="ID68" s="643"/>
      <c r="IE68" s="643"/>
      <c r="IF68" s="643"/>
      <c r="IG68" s="643"/>
      <c r="IH68" s="643"/>
      <c r="II68" s="643"/>
    </row>
    <row r="69" spans="1:243" ht="15" customHeight="1">
      <c r="A69" s="72"/>
      <c r="B69" s="72"/>
      <c r="C69" s="72"/>
      <c r="D69" s="277" t="str">
        <f>IF(MasterSheet!$A$1=1,MasterSheet!C308,MasterSheet!B308)</f>
        <v>Kapitalni budžet lokalne samouprave</v>
      </c>
      <c r="E69" s="186">
        <f>+'Local Government_int'!D86</f>
        <v>56911483.659999996</v>
      </c>
      <c r="F69" s="309">
        <f t="shared" si="0"/>
        <v>2.6484007473591138</v>
      </c>
      <c r="G69" s="186">
        <f>+'Local Government_int'!F86</f>
        <v>104802650.73</v>
      </c>
      <c r="H69" s="309">
        <f t="shared" si="1"/>
        <v>3.9098172255176276</v>
      </c>
      <c r="I69" s="186">
        <f>+'Local Government_int'!H86</f>
        <v>162351046.97999996</v>
      </c>
      <c r="J69" s="309">
        <f t="shared" si="2"/>
        <v>5.2615713955146468</v>
      </c>
      <c r="K69" s="186">
        <f>+'Local Government_int'!J86</f>
        <v>112335160</v>
      </c>
      <c r="L69" s="309">
        <f t="shared" si="3"/>
        <v>3.7683716873532371</v>
      </c>
      <c r="M69" s="186">
        <f>+'Local Government_int'!L86</f>
        <v>83150000</v>
      </c>
      <c r="N69" s="309">
        <f t="shared" si="4"/>
        <v>2.6788015463917523</v>
      </c>
      <c r="O69" s="186">
        <f>+'Local Government_int'!N86</f>
        <v>51469674.490000002</v>
      </c>
      <c r="P69" s="309">
        <f t="shared" si="5"/>
        <v>1.5915174548546691</v>
      </c>
      <c r="Q69" s="339">
        <f>+'Local Government_int'!P86</f>
        <v>48316705.07</v>
      </c>
      <c r="R69" s="326">
        <f t="shared" si="6"/>
        <v>1.4535711513237064</v>
      </c>
      <c r="S69" s="339">
        <f>+'Local Government_int'!R86</f>
        <v>30000000</v>
      </c>
      <c r="T69" s="326">
        <f t="shared" si="7"/>
        <v>0.85886057829945606</v>
      </c>
      <c r="U69" s="339">
        <f>+'Local Government_int'!T86</f>
        <v>31500000</v>
      </c>
      <c r="V69" s="326">
        <f t="shared" si="8"/>
        <v>0.85435313262815293</v>
      </c>
      <c r="W69" s="339">
        <f>+'Local Government_int'!V86</f>
        <v>35000000</v>
      </c>
      <c r="X69" s="538">
        <f t="shared" si="9"/>
        <v>0.89468302658486709</v>
      </c>
      <c r="Y69" s="224"/>
      <c r="Z69" s="224"/>
      <c r="AA69" s="224"/>
      <c r="AB69" s="224"/>
      <c r="AC69" s="224"/>
      <c r="AD69" s="224"/>
      <c r="AE69" s="224"/>
      <c r="AF69" s="224"/>
      <c r="AG69" s="224"/>
      <c r="AH69" s="24"/>
      <c r="AI69" s="24"/>
      <c r="AJ69" s="24"/>
      <c r="AK69" s="24"/>
      <c r="AL69" s="24"/>
      <c r="AM69" s="24"/>
      <c r="AN69" s="24"/>
      <c r="AO69" s="24"/>
      <c r="AP69" s="24"/>
      <c r="AQ69" s="24"/>
      <c r="AR69" s="24"/>
      <c r="AS69" s="24"/>
      <c r="AT69" s="24"/>
      <c r="AU69" s="24"/>
      <c r="AV69" s="24"/>
      <c r="AW69" s="24"/>
      <c r="AX69" s="24"/>
      <c r="AY69" s="24"/>
      <c r="AZ69" s="50"/>
      <c r="BA69" s="251"/>
      <c r="BB69" s="251"/>
      <c r="BC69" s="643"/>
      <c r="BD69" s="643"/>
      <c r="BE69" s="643"/>
      <c r="BF69" s="643"/>
      <c r="BG69" s="643"/>
      <c r="BH69" s="643"/>
      <c r="BI69" s="643"/>
      <c r="BJ69" s="643"/>
      <c r="BK69" s="643"/>
      <c r="BL69" s="643"/>
      <c r="BM69" s="643"/>
      <c r="BN69" s="643"/>
      <c r="BO69" s="643"/>
      <c r="BP69" s="643"/>
      <c r="BQ69" s="643"/>
      <c r="BR69" s="643"/>
      <c r="BS69" s="643"/>
      <c r="BT69" s="643"/>
      <c r="BU69" s="643"/>
      <c r="BV69" s="643"/>
      <c r="BW69" s="643"/>
      <c r="BX69" s="643"/>
      <c r="BY69" s="643"/>
      <c r="BZ69" s="643"/>
      <c r="CA69" s="643"/>
      <c r="CB69" s="643"/>
      <c r="CC69" s="643"/>
      <c r="CD69" s="643"/>
      <c r="CE69" s="643"/>
      <c r="CF69" s="643"/>
      <c r="CG69" s="643"/>
      <c r="CH69" s="643"/>
      <c r="CI69" s="643"/>
      <c r="CJ69" s="643"/>
      <c r="CK69" s="643"/>
      <c r="CL69" s="643"/>
      <c r="CM69" s="643"/>
      <c r="CN69" s="643"/>
      <c r="CO69" s="643"/>
      <c r="CP69" s="643"/>
      <c r="CQ69" s="643"/>
      <c r="CR69" s="643"/>
      <c r="CS69" s="643"/>
      <c r="CT69" s="643"/>
      <c r="CU69" s="643"/>
      <c r="CV69" s="643"/>
      <c r="CW69" s="643"/>
      <c r="CX69" s="643"/>
      <c r="CY69" s="643"/>
      <c r="CZ69" s="643"/>
      <c r="DA69" s="643"/>
      <c r="DB69" s="643"/>
      <c r="DC69" s="643"/>
      <c r="DD69" s="643"/>
      <c r="DE69" s="643"/>
      <c r="DF69" s="643"/>
      <c r="DG69" s="643"/>
      <c r="DH69" s="643"/>
      <c r="DI69" s="643"/>
      <c r="DJ69" s="643"/>
      <c r="DK69" s="643"/>
      <c r="DL69" s="643"/>
      <c r="DM69" s="643"/>
      <c r="DN69" s="643"/>
      <c r="DO69" s="643"/>
      <c r="DP69" s="643"/>
      <c r="DQ69" s="643"/>
      <c r="DR69" s="643"/>
      <c r="DS69" s="643"/>
      <c r="DT69" s="643"/>
      <c r="DU69" s="643"/>
      <c r="DV69" s="643"/>
      <c r="DW69" s="643"/>
      <c r="DX69" s="643"/>
      <c r="DY69" s="643"/>
      <c r="DZ69" s="643"/>
      <c r="EA69" s="643"/>
      <c r="EB69" s="643"/>
      <c r="EC69" s="643"/>
      <c r="ED69" s="643"/>
      <c r="EE69" s="643"/>
      <c r="EF69" s="643"/>
      <c r="EG69" s="643"/>
      <c r="EH69" s="643"/>
      <c r="EI69" s="643"/>
      <c r="EJ69" s="643"/>
      <c r="EK69" s="643"/>
      <c r="EL69" s="643"/>
      <c r="EM69" s="643"/>
      <c r="EN69" s="643"/>
      <c r="EO69" s="643"/>
      <c r="EP69" s="643"/>
      <c r="EQ69" s="643"/>
      <c r="ER69" s="643"/>
      <c r="ES69" s="643"/>
      <c r="ET69" s="643"/>
      <c r="EU69" s="643"/>
      <c r="EV69" s="643"/>
      <c r="EW69" s="643"/>
      <c r="EX69" s="643"/>
      <c r="EY69" s="643"/>
      <c r="EZ69" s="643"/>
      <c r="FA69" s="643"/>
      <c r="FB69" s="643"/>
      <c r="FC69" s="643"/>
      <c r="FD69" s="643"/>
      <c r="FE69" s="643"/>
      <c r="FF69" s="643"/>
      <c r="FG69" s="643"/>
      <c r="FH69" s="643"/>
      <c r="FI69" s="643"/>
      <c r="FJ69" s="643"/>
      <c r="FK69" s="643"/>
      <c r="FL69" s="643"/>
      <c r="FM69" s="643"/>
      <c r="FN69" s="643"/>
      <c r="FO69" s="643"/>
      <c r="FP69" s="643"/>
      <c r="FQ69" s="643"/>
      <c r="FR69" s="643"/>
      <c r="FS69" s="643"/>
      <c r="FT69" s="643"/>
      <c r="FU69" s="643"/>
      <c r="FV69" s="643"/>
      <c r="FW69" s="643"/>
      <c r="FX69" s="643"/>
      <c r="FY69" s="643"/>
      <c r="FZ69" s="643"/>
      <c r="GA69" s="643"/>
      <c r="GB69" s="643"/>
      <c r="GC69" s="643"/>
      <c r="GD69" s="643"/>
      <c r="GE69" s="247"/>
      <c r="GF69" s="643"/>
      <c r="GG69" s="643"/>
      <c r="GH69" s="643"/>
      <c r="GI69" s="643"/>
      <c r="GJ69" s="643"/>
      <c r="GK69" s="643"/>
      <c r="GL69" s="643"/>
      <c r="GM69" s="643"/>
      <c r="GN69" s="643"/>
      <c r="GO69" s="643"/>
      <c r="GP69" s="643"/>
      <c r="GQ69" s="643"/>
      <c r="GR69" s="643"/>
      <c r="GS69" s="643"/>
      <c r="GT69" s="643"/>
      <c r="GU69" s="643"/>
      <c r="GV69" s="643"/>
      <c r="GW69" s="643"/>
      <c r="GX69" s="643"/>
      <c r="GY69" s="643"/>
      <c r="GZ69" s="643"/>
      <c r="HA69" s="643"/>
      <c r="HB69" s="643"/>
      <c r="HC69" s="643"/>
      <c r="HD69" s="643"/>
      <c r="HE69" s="643"/>
      <c r="HF69" s="643"/>
      <c r="HG69" s="643"/>
      <c r="HH69" s="643"/>
      <c r="HI69" s="643"/>
      <c r="HJ69" s="643"/>
      <c r="HK69" s="643"/>
      <c r="HL69" s="643"/>
      <c r="HM69" s="643"/>
      <c r="HN69" s="643"/>
      <c r="HO69" s="643"/>
      <c r="HP69" s="643"/>
      <c r="HQ69" s="643"/>
      <c r="HR69" s="643"/>
      <c r="HS69" s="643"/>
      <c r="HT69" s="643"/>
      <c r="HU69" s="643"/>
      <c r="HV69" s="643"/>
      <c r="HW69" s="643"/>
      <c r="HX69" s="643"/>
      <c r="HY69" s="643"/>
      <c r="HZ69" s="643"/>
      <c r="IA69" s="643"/>
      <c r="IB69" s="643"/>
      <c r="IC69" s="643"/>
      <c r="ID69" s="643"/>
      <c r="IE69" s="643"/>
      <c r="IF69" s="643"/>
      <c r="IG69" s="643"/>
      <c r="IH69" s="643"/>
      <c r="II69" s="643"/>
    </row>
    <row r="70" spans="1:243" ht="15" customHeight="1">
      <c r="A70" s="72"/>
      <c r="B70" s="72"/>
      <c r="C70" s="72"/>
      <c r="D70" s="274" t="str">
        <f>IF(MasterSheet!$A$1=1,MasterSheet!C309,MasterSheet!B309)</f>
        <v>Pozajmice i krediti</v>
      </c>
      <c r="E70" s="320">
        <f>+'Cental Budget_int'!E82+'Local Government_int'!D87</f>
        <v>16541430.840000002</v>
      </c>
      <c r="F70" s="310">
        <f t="shared" si="0"/>
        <v>0.76976270836241811</v>
      </c>
      <c r="G70" s="320">
        <f>+'Cental Budget_int'!G82+'Local Government_int'!F87</f>
        <v>7862016.04</v>
      </c>
      <c r="H70" s="310">
        <f t="shared" si="1"/>
        <v>0.29330408655101664</v>
      </c>
      <c r="I70" s="320">
        <f>+'Cental Budget_int'!I82+'Local Government_int'!H87</f>
        <v>63513658.890000001</v>
      </c>
      <c r="J70" s="310">
        <f t="shared" si="2"/>
        <v>2.0583892562224526</v>
      </c>
      <c r="K70" s="320">
        <f>+'Cental Budget_int'!K82+'Local Government_int'!J87</f>
        <v>18262430.710000001</v>
      </c>
      <c r="L70" s="310">
        <f t="shared" si="3"/>
        <v>0.6126276655484737</v>
      </c>
      <c r="M70" s="320">
        <f>+'Cental Budget_int'!M82+'Local Government_int'!L87</f>
        <v>5044638.38</v>
      </c>
      <c r="N70" s="310">
        <f t="shared" si="4"/>
        <v>0.16252056636597939</v>
      </c>
      <c r="O70" s="320">
        <f>+'Cental Budget_int'!O82+'Local Government_int'!N87</f>
        <v>4233950.1899999995</v>
      </c>
      <c r="P70" s="310">
        <f t="shared" si="5"/>
        <v>0.13091991929499072</v>
      </c>
      <c r="Q70" s="338">
        <f>+'Cental Budget_int'!Q82+'Local Government_int'!P87</f>
        <v>2964872.96</v>
      </c>
      <c r="R70" s="327">
        <f t="shared" si="6"/>
        <v>8.9195937424789401E-2</v>
      </c>
      <c r="S70" s="338">
        <f>+'Cental Budget_int'!S82+'Local Government_int'!R87</f>
        <v>3725826.3164999997</v>
      </c>
      <c r="T70" s="327">
        <f t="shared" si="7"/>
        <v>0.10666551149441741</v>
      </c>
      <c r="U70" s="338">
        <f>+'Cental Budget_int'!U82+'Local Government_int'!T87</f>
        <v>3556408.9481500001</v>
      </c>
      <c r="V70" s="327">
        <f t="shared" si="8"/>
        <v>9.6458067484404664E-2</v>
      </c>
      <c r="W70" s="338">
        <f>+'Cental Budget_int'!W82+'Local Government_int'!V87</f>
        <v>3611569.17185375</v>
      </c>
      <c r="X70" s="539">
        <f t="shared" si="9"/>
        <v>9.2320275354134715E-2</v>
      </c>
      <c r="Y70" s="223"/>
      <c r="Z70" s="223"/>
      <c r="AA70" s="223"/>
      <c r="AB70" s="223"/>
      <c r="AC70" s="223"/>
      <c r="AD70" s="223"/>
      <c r="AE70" s="223"/>
      <c r="AF70" s="223"/>
      <c r="AG70" s="223"/>
      <c r="AH70" s="44"/>
      <c r="AI70" s="44"/>
      <c r="AJ70" s="44"/>
      <c r="AK70" s="44"/>
      <c r="AL70" s="44"/>
      <c r="AM70" s="44"/>
      <c r="AN70" s="44"/>
      <c r="AO70" s="44"/>
      <c r="AP70" s="44"/>
      <c r="AQ70" s="44"/>
      <c r="AR70" s="44"/>
      <c r="AS70" s="44"/>
      <c r="AT70" s="44"/>
      <c r="AU70" s="44"/>
      <c r="AV70" s="44"/>
      <c r="AW70" s="44"/>
      <c r="AX70" s="44"/>
      <c r="AY70" s="44"/>
      <c r="AZ70" s="50"/>
      <c r="BA70" s="251"/>
      <c r="BB70" s="251"/>
      <c r="BC70" s="643"/>
      <c r="BD70" s="643"/>
      <c r="BE70" s="643"/>
      <c r="BF70" s="643"/>
      <c r="BG70" s="643"/>
      <c r="BH70" s="643"/>
      <c r="BI70" s="643"/>
      <c r="BJ70" s="643"/>
      <c r="BK70" s="643"/>
      <c r="BL70" s="643"/>
      <c r="BM70" s="643"/>
      <c r="BN70" s="643"/>
      <c r="BO70" s="643"/>
      <c r="BP70" s="643"/>
      <c r="BQ70" s="643"/>
      <c r="BR70" s="643"/>
      <c r="BS70" s="643"/>
      <c r="BT70" s="643"/>
      <c r="BU70" s="643"/>
      <c r="BV70" s="643"/>
      <c r="BW70" s="643"/>
      <c r="BX70" s="643"/>
      <c r="BY70" s="643"/>
      <c r="BZ70" s="643"/>
      <c r="CA70" s="643"/>
      <c r="CB70" s="643"/>
      <c r="CC70" s="643"/>
      <c r="CD70" s="643"/>
      <c r="CE70" s="643"/>
      <c r="CF70" s="643"/>
      <c r="CG70" s="643"/>
      <c r="CH70" s="643"/>
      <c r="CI70" s="643"/>
      <c r="CJ70" s="643"/>
      <c r="CK70" s="643"/>
      <c r="CL70" s="643"/>
      <c r="CM70" s="643"/>
      <c r="CN70" s="643"/>
      <c r="CO70" s="643"/>
      <c r="CP70" s="643"/>
      <c r="CQ70" s="643"/>
      <c r="CR70" s="643"/>
      <c r="CS70" s="643"/>
      <c r="CT70" s="643"/>
      <c r="CU70" s="643"/>
      <c r="CV70" s="643"/>
      <c r="CW70" s="643"/>
      <c r="CX70" s="643"/>
      <c r="CY70" s="643"/>
      <c r="CZ70" s="643"/>
      <c r="DA70" s="643"/>
      <c r="DB70" s="643"/>
      <c r="DC70" s="643"/>
      <c r="DD70" s="643"/>
      <c r="DE70" s="643"/>
      <c r="DF70" s="643"/>
      <c r="DG70" s="643"/>
      <c r="DH70" s="643"/>
      <c r="DI70" s="643"/>
      <c r="DJ70" s="643"/>
      <c r="DK70" s="643"/>
      <c r="DL70" s="643"/>
      <c r="DM70" s="643"/>
      <c r="DN70" s="643"/>
      <c r="DO70" s="643"/>
      <c r="DP70" s="643"/>
      <c r="DQ70" s="643"/>
      <c r="DR70" s="643"/>
      <c r="DS70" s="643"/>
      <c r="DT70" s="643"/>
      <c r="DU70" s="643"/>
      <c r="DV70" s="643"/>
      <c r="DW70" s="643"/>
      <c r="DX70" s="643"/>
      <c r="DY70" s="643"/>
      <c r="DZ70" s="643"/>
      <c r="EA70" s="643"/>
      <c r="EB70" s="643"/>
      <c r="EC70" s="643"/>
      <c r="ED70" s="643"/>
      <c r="EE70" s="643"/>
      <c r="EF70" s="643"/>
      <c r="EG70" s="643"/>
      <c r="EH70" s="643"/>
      <c r="EI70" s="643"/>
      <c r="EJ70" s="643"/>
      <c r="EK70" s="643"/>
      <c r="EL70" s="643"/>
      <c r="EM70" s="643"/>
      <c r="EN70" s="643"/>
      <c r="EO70" s="643"/>
      <c r="EP70" s="643"/>
      <c r="EQ70" s="643"/>
      <c r="ER70" s="643"/>
      <c r="ES70" s="643"/>
      <c r="ET70" s="643"/>
      <c r="EU70" s="643"/>
      <c r="EV70" s="643"/>
      <c r="EW70" s="643"/>
      <c r="EX70" s="643"/>
      <c r="EY70" s="643"/>
      <c r="EZ70" s="643"/>
      <c r="FA70" s="643"/>
      <c r="FB70" s="643"/>
      <c r="FC70" s="643"/>
      <c r="FD70" s="643"/>
      <c r="FE70" s="643"/>
      <c r="FF70" s="643"/>
      <c r="FG70" s="643"/>
      <c r="FH70" s="643"/>
      <c r="FI70" s="643"/>
      <c r="FJ70" s="643"/>
      <c r="FK70" s="643"/>
      <c r="FL70" s="643"/>
      <c r="FM70" s="643"/>
      <c r="FN70" s="643"/>
      <c r="FO70" s="643"/>
      <c r="FP70" s="643"/>
      <c r="FQ70" s="643"/>
      <c r="FR70" s="643"/>
      <c r="FS70" s="643"/>
      <c r="FT70" s="643"/>
      <c r="FU70" s="643"/>
      <c r="FV70" s="643"/>
      <c r="FW70" s="643"/>
      <c r="FX70" s="643"/>
      <c r="FY70" s="643"/>
      <c r="FZ70" s="643"/>
      <c r="GA70" s="643"/>
      <c r="GB70" s="643"/>
      <c r="GC70" s="643"/>
      <c r="GD70" s="643"/>
      <c r="GE70" s="247"/>
      <c r="GF70" s="643"/>
      <c r="GG70" s="643"/>
      <c r="GH70" s="643"/>
      <c r="GI70" s="643"/>
      <c r="GJ70" s="643"/>
      <c r="GK70" s="643"/>
      <c r="GL70" s="643"/>
      <c r="GM70" s="643"/>
      <c r="GN70" s="643"/>
      <c r="GO70" s="643"/>
      <c r="GP70" s="643"/>
      <c r="GQ70" s="643"/>
      <c r="GR70" s="643"/>
      <c r="GS70" s="643"/>
      <c r="GT70" s="643"/>
      <c r="GU70" s="643"/>
      <c r="GV70" s="643"/>
      <c r="GW70" s="643"/>
      <c r="GX70" s="643"/>
      <c r="GY70" s="643"/>
      <c r="GZ70" s="643"/>
      <c r="HA70" s="643"/>
      <c r="HB70" s="643"/>
      <c r="HC70" s="643"/>
      <c r="HD70" s="643"/>
      <c r="HE70" s="643"/>
      <c r="HF70" s="643"/>
      <c r="HG70" s="643"/>
      <c r="HH70" s="643"/>
      <c r="HI70" s="643"/>
      <c r="HJ70" s="643"/>
      <c r="HK70" s="643"/>
      <c r="HL70" s="643"/>
      <c r="HM70" s="643"/>
      <c r="HN70" s="643"/>
      <c r="HO70" s="643"/>
      <c r="HP70" s="643"/>
      <c r="HQ70" s="643"/>
      <c r="HR70" s="643"/>
      <c r="HS70" s="643"/>
      <c r="HT70" s="643"/>
      <c r="HU70" s="643"/>
      <c r="HV70" s="643"/>
      <c r="HW70" s="643"/>
      <c r="HX70" s="643"/>
      <c r="HY70" s="643"/>
      <c r="HZ70" s="643"/>
      <c r="IA70" s="643"/>
      <c r="IB70" s="643"/>
      <c r="IC70" s="643"/>
      <c r="ID70" s="643"/>
      <c r="IE70" s="643"/>
      <c r="IF70" s="643"/>
      <c r="IG70" s="643"/>
      <c r="IH70" s="643"/>
      <c r="II70" s="643"/>
    </row>
    <row r="71" spans="1:243" ht="15" hidden="1" customHeight="1">
      <c r="A71" s="72"/>
      <c r="B71" s="72"/>
      <c r="C71" s="72"/>
      <c r="D71" s="274" t="str">
        <f>IF(MasterSheet!$A$1=1,MasterSheet!C310,MasterSheet!B310)</f>
        <v>Otplata garancija</v>
      </c>
      <c r="E71" s="320"/>
      <c r="F71" s="310">
        <f t="shared" si="0"/>
        <v>0</v>
      </c>
      <c r="G71" s="320"/>
      <c r="H71" s="310">
        <f t="shared" si="1"/>
        <v>0</v>
      </c>
      <c r="I71" s="320"/>
      <c r="J71" s="310">
        <f t="shared" si="2"/>
        <v>0</v>
      </c>
      <c r="K71" s="320"/>
      <c r="L71" s="310">
        <f t="shared" si="3"/>
        <v>0</v>
      </c>
      <c r="M71" s="320"/>
      <c r="N71" s="310">
        <f t="shared" si="4"/>
        <v>0</v>
      </c>
      <c r="O71" s="320"/>
      <c r="P71" s="310">
        <f t="shared" si="5"/>
        <v>0</v>
      </c>
      <c r="Q71" s="338"/>
      <c r="R71" s="327">
        <f t="shared" si="6"/>
        <v>0</v>
      </c>
      <c r="S71" s="338"/>
      <c r="T71" s="327">
        <f t="shared" si="7"/>
        <v>0</v>
      </c>
      <c r="U71" s="338"/>
      <c r="V71" s="327">
        <f t="shared" si="8"/>
        <v>0</v>
      </c>
      <c r="W71" s="338"/>
      <c r="X71" s="539">
        <f t="shared" si="9"/>
        <v>0</v>
      </c>
      <c r="Y71" s="223"/>
      <c r="Z71" s="223"/>
      <c r="AA71" s="223"/>
      <c r="AB71" s="223"/>
      <c r="AC71" s="223"/>
      <c r="AD71" s="223"/>
      <c r="AE71" s="223"/>
      <c r="AF71" s="223"/>
      <c r="AG71" s="223"/>
      <c r="AH71" s="44"/>
      <c r="AI71" s="44"/>
      <c r="AJ71" s="44"/>
      <c r="AK71" s="44"/>
      <c r="AL71" s="44"/>
      <c r="AM71" s="44"/>
      <c r="AN71" s="44"/>
      <c r="AO71" s="44"/>
      <c r="AP71" s="44"/>
      <c r="AQ71" s="44"/>
      <c r="AR71" s="44"/>
      <c r="AS71" s="44"/>
      <c r="AT71" s="44"/>
      <c r="AU71" s="44"/>
      <c r="AV71" s="44"/>
      <c r="AW71" s="44"/>
      <c r="AX71" s="44"/>
      <c r="AY71" s="44"/>
      <c r="AZ71" s="50"/>
      <c r="BA71" s="251"/>
      <c r="BB71" s="251"/>
      <c r="BC71" s="643"/>
      <c r="BD71" s="643"/>
      <c r="BE71" s="643"/>
      <c r="BF71" s="643"/>
      <c r="BG71" s="643"/>
      <c r="BH71" s="643"/>
      <c r="BI71" s="643"/>
      <c r="BJ71" s="643"/>
      <c r="BK71" s="643"/>
      <c r="BL71" s="643"/>
      <c r="BM71" s="643"/>
      <c r="BN71" s="643"/>
      <c r="BO71" s="643"/>
      <c r="BP71" s="643"/>
      <c r="BQ71" s="643"/>
      <c r="BR71" s="643"/>
      <c r="BS71" s="643"/>
      <c r="BT71" s="643"/>
      <c r="BU71" s="643"/>
      <c r="BV71" s="643"/>
      <c r="BW71" s="643"/>
      <c r="BX71" s="643"/>
      <c r="BY71" s="643"/>
      <c r="BZ71" s="643"/>
      <c r="CA71" s="643"/>
      <c r="CB71" s="643"/>
      <c r="CC71" s="643"/>
      <c r="CD71" s="643"/>
      <c r="CE71" s="643"/>
      <c r="CF71" s="643"/>
      <c r="CG71" s="643"/>
      <c r="CH71" s="643"/>
      <c r="CI71" s="643"/>
      <c r="CJ71" s="643"/>
      <c r="CK71" s="643"/>
      <c r="CL71" s="643"/>
      <c r="CM71" s="643"/>
      <c r="CN71" s="643"/>
      <c r="CO71" s="643"/>
      <c r="CP71" s="643"/>
      <c r="CQ71" s="643"/>
      <c r="CR71" s="643"/>
      <c r="CS71" s="643"/>
      <c r="CT71" s="643"/>
      <c r="CU71" s="643"/>
      <c r="CV71" s="643"/>
      <c r="CW71" s="643"/>
      <c r="CX71" s="643"/>
      <c r="CY71" s="643"/>
      <c r="CZ71" s="643"/>
      <c r="DA71" s="643"/>
      <c r="DB71" s="643"/>
      <c r="DC71" s="643"/>
      <c r="DD71" s="643"/>
      <c r="DE71" s="643"/>
      <c r="DF71" s="643"/>
      <c r="DG71" s="643"/>
      <c r="DH71" s="643"/>
      <c r="DI71" s="643"/>
      <c r="DJ71" s="643"/>
      <c r="DK71" s="643"/>
      <c r="DL71" s="643"/>
      <c r="DM71" s="643"/>
      <c r="DN71" s="643"/>
      <c r="DO71" s="643"/>
      <c r="DP71" s="643"/>
      <c r="DQ71" s="643"/>
      <c r="DR71" s="643"/>
      <c r="DS71" s="643"/>
      <c r="DT71" s="643"/>
      <c r="DU71" s="643"/>
      <c r="DV71" s="643"/>
      <c r="DW71" s="643"/>
      <c r="DX71" s="643"/>
      <c r="DY71" s="643"/>
      <c r="DZ71" s="643"/>
      <c r="EA71" s="643"/>
      <c r="EB71" s="643"/>
      <c r="EC71" s="643"/>
      <c r="ED71" s="643"/>
      <c r="EE71" s="643"/>
      <c r="EF71" s="643"/>
      <c r="EG71" s="643"/>
      <c r="EH71" s="643"/>
      <c r="EI71" s="643"/>
      <c r="EJ71" s="643"/>
      <c r="EK71" s="643"/>
      <c r="EL71" s="643"/>
      <c r="EM71" s="643"/>
      <c r="EN71" s="643"/>
      <c r="EO71" s="643"/>
      <c r="EP71" s="643"/>
      <c r="EQ71" s="643"/>
      <c r="ER71" s="643"/>
      <c r="ES71" s="643"/>
      <c r="ET71" s="643"/>
      <c r="EU71" s="643"/>
      <c r="EV71" s="643"/>
      <c r="EW71" s="643"/>
      <c r="EX71" s="643"/>
      <c r="EY71" s="643"/>
      <c r="EZ71" s="643"/>
      <c r="FA71" s="643"/>
      <c r="FB71" s="643"/>
      <c r="FC71" s="643"/>
      <c r="FD71" s="643"/>
      <c r="FE71" s="643"/>
      <c r="FF71" s="643"/>
      <c r="FG71" s="643"/>
      <c r="FH71" s="643"/>
      <c r="FI71" s="643"/>
      <c r="FJ71" s="643"/>
      <c r="FK71" s="643"/>
      <c r="FL71" s="643"/>
      <c r="FM71" s="643"/>
      <c r="FN71" s="643"/>
      <c r="FO71" s="643"/>
      <c r="FP71" s="643"/>
      <c r="FQ71" s="643"/>
      <c r="FR71" s="643"/>
      <c r="FS71" s="643"/>
      <c r="FT71" s="643"/>
      <c r="FU71" s="643"/>
      <c r="FV71" s="643"/>
      <c r="FW71" s="643"/>
      <c r="FX71" s="643"/>
      <c r="FY71" s="643"/>
      <c r="FZ71" s="643"/>
      <c r="GA71" s="643"/>
      <c r="GB71" s="643"/>
      <c r="GC71" s="643"/>
      <c r="GD71" s="643"/>
      <c r="GE71" s="247"/>
      <c r="GF71" s="643"/>
      <c r="GG71" s="643"/>
      <c r="GH71" s="643"/>
      <c r="GI71" s="643"/>
      <c r="GJ71" s="643"/>
      <c r="GK71" s="643"/>
      <c r="GL71" s="643"/>
      <c r="GM71" s="643"/>
      <c r="GN71" s="643"/>
      <c r="GO71" s="643"/>
      <c r="GP71" s="643"/>
      <c r="GQ71" s="643"/>
      <c r="GR71" s="643"/>
      <c r="GS71" s="643"/>
      <c r="GT71" s="643"/>
      <c r="GU71" s="643"/>
      <c r="GV71" s="643"/>
      <c r="GW71" s="643"/>
      <c r="GX71" s="643"/>
      <c r="GY71" s="643"/>
      <c r="GZ71" s="643"/>
      <c r="HA71" s="643"/>
      <c r="HB71" s="643"/>
      <c r="HC71" s="643"/>
      <c r="HD71" s="643"/>
      <c r="HE71" s="643"/>
      <c r="HF71" s="643"/>
      <c r="HG71" s="643"/>
      <c r="HH71" s="643"/>
      <c r="HI71" s="643"/>
      <c r="HJ71" s="643"/>
      <c r="HK71" s="643"/>
      <c r="HL71" s="643"/>
      <c r="HM71" s="643"/>
      <c r="HN71" s="643"/>
      <c r="HO71" s="643"/>
      <c r="HP71" s="643"/>
      <c r="HQ71" s="643"/>
      <c r="HR71" s="643"/>
      <c r="HS71" s="643"/>
      <c r="HT71" s="643"/>
      <c r="HU71" s="643"/>
      <c r="HV71" s="643"/>
      <c r="HW71" s="643"/>
      <c r="HX71" s="643"/>
      <c r="HY71" s="643"/>
      <c r="HZ71" s="643"/>
      <c r="IA71" s="643"/>
      <c r="IB71" s="643"/>
      <c r="IC71" s="643"/>
      <c r="ID71" s="643"/>
      <c r="IE71" s="643"/>
      <c r="IF71" s="643"/>
      <c r="IG71" s="643"/>
      <c r="IH71" s="643"/>
      <c r="II71" s="643"/>
    </row>
    <row r="72" spans="1:243" ht="15" hidden="1" customHeight="1">
      <c r="A72" s="72"/>
      <c r="B72" s="72"/>
      <c r="C72" s="72"/>
      <c r="D72" s="274" t="str">
        <f>IF(MasterSheet!$A$1=1,MasterSheet!C311,MasterSheet!B311)</f>
        <v>Otplata obaveza iz prethodnog perioda</v>
      </c>
      <c r="E72" s="320"/>
      <c r="F72" s="310">
        <f t="shared" si="0"/>
        <v>0</v>
      </c>
      <c r="G72" s="320"/>
      <c r="H72" s="310">
        <f t="shared" si="1"/>
        <v>0</v>
      </c>
      <c r="I72" s="320"/>
      <c r="J72" s="310">
        <f t="shared" si="2"/>
        <v>0</v>
      </c>
      <c r="K72" s="320"/>
      <c r="L72" s="310">
        <f t="shared" si="3"/>
        <v>0</v>
      </c>
      <c r="M72" s="320"/>
      <c r="N72" s="310">
        <f t="shared" si="4"/>
        <v>0</v>
      </c>
      <c r="O72" s="320"/>
      <c r="P72" s="310">
        <f t="shared" si="5"/>
        <v>0</v>
      </c>
      <c r="Q72" s="338"/>
      <c r="R72" s="327">
        <f t="shared" si="6"/>
        <v>0</v>
      </c>
      <c r="S72" s="338"/>
      <c r="T72" s="327">
        <f t="shared" si="7"/>
        <v>0</v>
      </c>
      <c r="U72" s="338"/>
      <c r="V72" s="327">
        <f t="shared" si="8"/>
        <v>0</v>
      </c>
      <c r="W72" s="338"/>
      <c r="X72" s="539">
        <f t="shared" si="9"/>
        <v>0</v>
      </c>
      <c r="Y72" s="223"/>
      <c r="Z72" s="223"/>
      <c r="AA72" s="223"/>
      <c r="AB72" s="223"/>
      <c r="AC72" s="223"/>
      <c r="AD72" s="223"/>
      <c r="AE72" s="223"/>
      <c r="AF72" s="223"/>
      <c r="AG72" s="223"/>
      <c r="AH72" s="44"/>
      <c r="AI72" s="44"/>
      <c r="AJ72" s="44"/>
      <c r="AK72" s="44"/>
      <c r="AL72" s="44"/>
      <c r="AM72" s="44"/>
      <c r="AN72" s="44"/>
      <c r="AO72" s="44"/>
      <c r="AP72" s="44"/>
      <c r="AQ72" s="44"/>
      <c r="AR72" s="44"/>
      <c r="AS72" s="44"/>
      <c r="AT72" s="44"/>
      <c r="AU72" s="44"/>
      <c r="AV72" s="44"/>
      <c r="AW72" s="44"/>
      <c r="AX72" s="44"/>
      <c r="AY72" s="44"/>
      <c r="AZ72" s="50"/>
      <c r="BA72" s="251"/>
      <c r="BB72" s="251"/>
      <c r="BC72" s="643"/>
      <c r="BD72" s="643"/>
      <c r="BE72" s="643"/>
      <c r="BF72" s="643"/>
      <c r="BG72" s="643"/>
      <c r="BH72" s="643"/>
      <c r="BI72" s="643"/>
      <c r="BJ72" s="643"/>
      <c r="BK72" s="643"/>
      <c r="BL72" s="643"/>
      <c r="BM72" s="643"/>
      <c r="BN72" s="643"/>
      <c r="BO72" s="643"/>
      <c r="BP72" s="643"/>
      <c r="BQ72" s="643"/>
      <c r="BR72" s="643"/>
      <c r="BS72" s="643"/>
      <c r="BT72" s="643"/>
      <c r="BU72" s="643"/>
      <c r="BV72" s="643"/>
      <c r="BW72" s="643"/>
      <c r="BX72" s="643"/>
      <c r="BY72" s="643"/>
      <c r="BZ72" s="643"/>
      <c r="CA72" s="643"/>
      <c r="CB72" s="643"/>
      <c r="CC72" s="643"/>
      <c r="CD72" s="643"/>
      <c r="CE72" s="643"/>
      <c r="CF72" s="643"/>
      <c r="CG72" s="643"/>
      <c r="CH72" s="643"/>
      <c r="CI72" s="643"/>
      <c r="CJ72" s="643"/>
      <c r="CK72" s="643"/>
      <c r="CL72" s="643"/>
      <c r="CM72" s="643"/>
      <c r="CN72" s="643"/>
      <c r="CO72" s="643"/>
      <c r="CP72" s="643"/>
      <c r="CQ72" s="643"/>
      <c r="CR72" s="643"/>
      <c r="CS72" s="643"/>
      <c r="CT72" s="643"/>
      <c r="CU72" s="643"/>
      <c r="CV72" s="643"/>
      <c r="CW72" s="643"/>
      <c r="CX72" s="643"/>
      <c r="CY72" s="643"/>
      <c r="CZ72" s="643"/>
      <c r="DA72" s="643"/>
      <c r="DB72" s="643"/>
      <c r="DC72" s="643"/>
      <c r="DD72" s="643"/>
      <c r="DE72" s="643"/>
      <c r="DF72" s="643"/>
      <c r="DG72" s="643"/>
      <c r="DH72" s="643"/>
      <c r="DI72" s="643"/>
      <c r="DJ72" s="643"/>
      <c r="DK72" s="643"/>
      <c r="DL72" s="643"/>
      <c r="DM72" s="643"/>
      <c r="DN72" s="643"/>
      <c r="DO72" s="643"/>
      <c r="DP72" s="643"/>
      <c r="DQ72" s="643"/>
      <c r="DR72" s="643"/>
      <c r="DS72" s="643"/>
      <c r="DT72" s="643"/>
      <c r="DU72" s="643"/>
      <c r="DV72" s="643"/>
      <c r="DW72" s="643"/>
      <c r="DX72" s="643"/>
      <c r="DY72" s="643"/>
      <c r="DZ72" s="643"/>
      <c r="EA72" s="643"/>
      <c r="EB72" s="643"/>
      <c r="EC72" s="643"/>
      <c r="ED72" s="643"/>
      <c r="EE72" s="643"/>
      <c r="EF72" s="643"/>
      <c r="EG72" s="643"/>
      <c r="EH72" s="643"/>
      <c r="EI72" s="643"/>
      <c r="EJ72" s="643"/>
      <c r="EK72" s="643"/>
      <c r="EL72" s="643"/>
      <c r="EM72" s="643"/>
      <c r="EN72" s="643"/>
      <c r="EO72" s="643"/>
      <c r="EP72" s="643"/>
      <c r="EQ72" s="643"/>
      <c r="ER72" s="643"/>
      <c r="ES72" s="643"/>
      <c r="ET72" s="643"/>
      <c r="EU72" s="643"/>
      <c r="EV72" s="643"/>
      <c r="EW72" s="643"/>
      <c r="EX72" s="643"/>
      <c r="EY72" s="643"/>
      <c r="EZ72" s="643"/>
      <c r="FA72" s="643"/>
      <c r="FB72" s="643"/>
      <c r="FC72" s="643"/>
      <c r="FD72" s="643"/>
      <c r="FE72" s="643"/>
      <c r="FF72" s="643"/>
      <c r="FG72" s="643"/>
      <c r="FH72" s="643"/>
      <c r="FI72" s="643"/>
      <c r="FJ72" s="643"/>
      <c r="FK72" s="643"/>
      <c r="FL72" s="643"/>
      <c r="FM72" s="643"/>
      <c r="FN72" s="643"/>
      <c r="FO72" s="643"/>
      <c r="FP72" s="643"/>
      <c r="FQ72" s="643"/>
      <c r="FR72" s="643"/>
      <c r="FS72" s="643"/>
      <c r="FT72" s="643"/>
      <c r="FU72" s="643"/>
      <c r="FV72" s="643"/>
      <c r="FW72" s="643"/>
      <c r="FX72" s="643"/>
      <c r="FY72" s="643"/>
      <c r="FZ72" s="643"/>
      <c r="GA72" s="643"/>
      <c r="GB72" s="643"/>
      <c r="GC72" s="643"/>
      <c r="GD72" s="643"/>
      <c r="GE72" s="247"/>
      <c r="GF72" s="643"/>
      <c r="GG72" s="643"/>
      <c r="GH72" s="643"/>
      <c r="GI72" s="643"/>
      <c r="GJ72" s="643"/>
      <c r="GK72" s="643"/>
      <c r="GL72" s="643"/>
      <c r="GM72" s="643"/>
      <c r="GN72" s="643"/>
      <c r="GO72" s="643"/>
      <c r="GP72" s="643"/>
      <c r="GQ72" s="643"/>
      <c r="GR72" s="643"/>
      <c r="GS72" s="643"/>
      <c r="GT72" s="643"/>
      <c r="GU72" s="643"/>
      <c r="GV72" s="643"/>
      <c r="GW72" s="643"/>
      <c r="GX72" s="643"/>
      <c r="GY72" s="643"/>
      <c r="GZ72" s="643"/>
      <c r="HA72" s="643"/>
      <c r="HB72" s="643"/>
      <c r="HC72" s="643"/>
      <c r="HD72" s="643"/>
      <c r="HE72" s="643"/>
      <c r="HF72" s="643"/>
      <c r="HG72" s="643"/>
      <c r="HH72" s="643"/>
      <c r="HI72" s="643"/>
      <c r="HJ72" s="643"/>
      <c r="HK72" s="643"/>
      <c r="HL72" s="643"/>
      <c r="HM72" s="643"/>
      <c r="HN72" s="643"/>
      <c r="HO72" s="643"/>
      <c r="HP72" s="643"/>
      <c r="HQ72" s="643"/>
      <c r="HR72" s="643"/>
      <c r="HS72" s="643"/>
      <c r="HT72" s="643"/>
      <c r="HU72" s="643"/>
      <c r="HV72" s="643"/>
      <c r="HW72" s="643"/>
      <c r="HX72" s="643"/>
      <c r="HY72" s="643"/>
      <c r="HZ72" s="643"/>
      <c r="IA72" s="643"/>
      <c r="IB72" s="643"/>
      <c r="IC72" s="643"/>
      <c r="ID72" s="643"/>
      <c r="IE72" s="643"/>
      <c r="IF72" s="643"/>
      <c r="IG72" s="643"/>
      <c r="IH72" s="643"/>
      <c r="II72" s="643"/>
    </row>
    <row r="73" spans="1:243" ht="15" customHeight="1" thickBot="1">
      <c r="A73" s="72"/>
      <c r="B73" s="72"/>
      <c r="C73" s="72"/>
      <c r="D73" s="597" t="str">
        <f>IF(MasterSheet!$A$1=1,MasterSheet!C312,MasterSheet!B312)</f>
        <v>Rezerve</v>
      </c>
      <c r="E73" s="371">
        <f>+'Cental Budget_int'!E83+'Local Government_int'!D89</f>
        <v>32087326.02</v>
      </c>
      <c r="F73" s="598">
        <f t="shared" si="0"/>
        <v>1.4931977300013961</v>
      </c>
      <c r="G73" s="371">
        <f>+'Cental Budget_int'!G83+'Local Government_int'!F89</f>
        <v>18948782.990000002</v>
      </c>
      <c r="H73" s="598">
        <f t="shared" si="1"/>
        <v>0.70691225480320852</v>
      </c>
      <c r="I73" s="371">
        <f>+'Cental Budget_int'!I83+'Local Government_int'!H89</f>
        <v>19188060.239999998</v>
      </c>
      <c r="J73" s="598">
        <f t="shared" si="2"/>
        <v>0.62185831734508679</v>
      </c>
      <c r="K73" s="371">
        <f>+'Cental Budget_int'!K83+'Local Government_int'!J89</f>
        <v>14515250.74</v>
      </c>
      <c r="L73" s="598">
        <f t="shared" si="3"/>
        <v>0.48692555317007713</v>
      </c>
      <c r="M73" s="371">
        <f>+'Cental Budget_int'!M83+'Local Government_int'!L89</f>
        <v>15839952.310000001</v>
      </c>
      <c r="N73" s="598">
        <f t="shared" si="4"/>
        <v>0.51030774194587625</v>
      </c>
      <c r="O73" s="371">
        <f>+'Cental Budget_int'!O83+'Local Government_int'!N89</f>
        <v>14085755.789999999</v>
      </c>
      <c r="P73" s="598">
        <f t="shared" si="5"/>
        <v>0.43555212708719848</v>
      </c>
      <c r="Q73" s="599">
        <f>+'Cental Budget_int'!Q83+'Local Government_int'!P89</f>
        <v>21536009.560000002</v>
      </c>
      <c r="R73" s="600">
        <f t="shared" si="6"/>
        <v>0.64789439109506619</v>
      </c>
      <c r="S73" s="599">
        <f>+'Cental Budget_int'!S83+'Local Government_int'!R89</f>
        <v>10860162.216499999</v>
      </c>
      <c r="T73" s="600">
        <f t="shared" si="7"/>
        <v>0.31091217338963639</v>
      </c>
      <c r="U73" s="599">
        <f>+'Cental Budget_int'!U83+'Local Government_int'!T89</f>
        <v>11854501.900150001</v>
      </c>
      <c r="V73" s="600">
        <f t="shared" si="8"/>
        <v>0.32152161378220778</v>
      </c>
      <c r="W73" s="599">
        <f>+'Cental Budget_int'!W83+'Local Government_int'!V89</f>
        <v>12000000</v>
      </c>
      <c r="X73" s="601">
        <f t="shared" si="9"/>
        <v>0.30674846625766872</v>
      </c>
      <c r="Y73" s="223"/>
      <c r="Z73" s="223"/>
      <c r="AA73" s="223"/>
      <c r="AB73" s="223"/>
      <c r="AC73" s="223"/>
      <c r="AD73" s="223"/>
      <c r="AE73" s="223"/>
      <c r="AF73" s="223"/>
      <c r="AG73" s="223"/>
      <c r="AH73" s="44"/>
      <c r="AI73" s="44"/>
      <c r="AJ73" s="44"/>
      <c r="AK73" s="44"/>
      <c r="AL73" s="44"/>
      <c r="AM73" s="44"/>
      <c r="AN73" s="44"/>
      <c r="AO73" s="44"/>
      <c r="AP73" s="44"/>
      <c r="AQ73" s="44"/>
      <c r="AR73" s="44"/>
      <c r="AS73" s="44"/>
      <c r="AT73" s="44"/>
      <c r="AU73" s="44"/>
      <c r="AV73" s="44"/>
      <c r="AW73" s="44"/>
      <c r="AX73" s="44"/>
      <c r="AY73" s="44"/>
      <c r="AZ73" s="50"/>
      <c r="BA73" s="251"/>
      <c r="BB73" s="251"/>
      <c r="BC73" s="643"/>
      <c r="BD73" s="643"/>
      <c r="BE73" s="643"/>
      <c r="BF73" s="643"/>
      <c r="BG73" s="643"/>
      <c r="BH73" s="643"/>
      <c r="BI73" s="643"/>
      <c r="BJ73" s="643"/>
      <c r="BK73" s="643"/>
      <c r="BL73" s="643"/>
      <c r="BM73" s="643"/>
      <c r="BN73" s="643"/>
      <c r="BO73" s="643"/>
      <c r="BP73" s="643"/>
      <c r="BQ73" s="643"/>
      <c r="BR73" s="643"/>
      <c r="BS73" s="643"/>
      <c r="BT73" s="643"/>
      <c r="BU73" s="643"/>
      <c r="BV73" s="643"/>
      <c r="BW73" s="643"/>
      <c r="BX73" s="643"/>
      <c r="BY73" s="643"/>
      <c r="BZ73" s="643"/>
      <c r="CA73" s="643"/>
      <c r="CB73" s="643"/>
      <c r="CC73" s="643"/>
      <c r="CD73" s="643"/>
      <c r="CE73" s="643"/>
      <c r="CF73" s="643"/>
      <c r="CG73" s="643"/>
      <c r="CH73" s="643"/>
      <c r="CI73" s="643"/>
      <c r="CJ73" s="643"/>
      <c r="CK73" s="643"/>
      <c r="CL73" s="643"/>
      <c r="CM73" s="643"/>
      <c r="CN73" s="643"/>
      <c r="CO73" s="643"/>
      <c r="CP73" s="643"/>
      <c r="CQ73" s="643"/>
      <c r="CR73" s="643"/>
      <c r="CS73" s="643"/>
      <c r="CT73" s="643"/>
      <c r="CU73" s="643"/>
      <c r="CV73" s="643"/>
      <c r="CW73" s="643"/>
      <c r="CX73" s="643"/>
      <c r="CY73" s="643"/>
      <c r="CZ73" s="643"/>
      <c r="DA73" s="643"/>
      <c r="DB73" s="643"/>
      <c r="DC73" s="643"/>
      <c r="DD73" s="643"/>
      <c r="DE73" s="643"/>
      <c r="DF73" s="643"/>
      <c r="DG73" s="643"/>
      <c r="DH73" s="643"/>
      <c r="DI73" s="643"/>
      <c r="DJ73" s="643"/>
      <c r="DK73" s="643"/>
      <c r="DL73" s="643"/>
      <c r="DM73" s="643"/>
      <c r="DN73" s="643"/>
      <c r="DO73" s="643"/>
      <c r="DP73" s="643"/>
      <c r="DQ73" s="643"/>
      <c r="DR73" s="643"/>
      <c r="DS73" s="643"/>
      <c r="DT73" s="643"/>
      <c r="DU73" s="643"/>
      <c r="DV73" s="643"/>
      <c r="DW73" s="643"/>
      <c r="DX73" s="643"/>
      <c r="DY73" s="643"/>
      <c r="DZ73" s="643"/>
      <c r="EA73" s="643"/>
      <c r="EB73" s="643"/>
      <c r="EC73" s="643"/>
      <c r="ED73" s="643"/>
      <c r="EE73" s="643"/>
      <c r="EF73" s="643"/>
      <c r="EG73" s="643"/>
      <c r="EH73" s="643"/>
      <c r="EI73" s="643"/>
      <c r="EJ73" s="643"/>
      <c r="EK73" s="643"/>
      <c r="EL73" s="643"/>
      <c r="EM73" s="643"/>
      <c r="EN73" s="643"/>
      <c r="EO73" s="643"/>
      <c r="EP73" s="643"/>
      <c r="EQ73" s="643"/>
      <c r="ER73" s="643"/>
      <c r="ES73" s="643"/>
      <c r="ET73" s="643"/>
      <c r="EU73" s="643"/>
      <c r="EV73" s="643"/>
      <c r="EW73" s="643"/>
      <c r="EX73" s="643"/>
      <c r="EY73" s="643"/>
      <c r="EZ73" s="643"/>
      <c r="FA73" s="643"/>
      <c r="FB73" s="643"/>
      <c r="FC73" s="643"/>
      <c r="FD73" s="643"/>
      <c r="FE73" s="643"/>
      <c r="FF73" s="643"/>
      <c r="FG73" s="643"/>
      <c r="FH73" s="643"/>
      <c r="FI73" s="643"/>
      <c r="FJ73" s="643"/>
      <c r="FK73" s="643"/>
      <c r="FL73" s="643"/>
      <c r="FM73" s="643"/>
      <c r="FN73" s="643"/>
      <c r="FO73" s="643"/>
      <c r="FP73" s="643"/>
      <c r="FQ73" s="643"/>
      <c r="FR73" s="643"/>
      <c r="FS73" s="643"/>
      <c r="FT73" s="643"/>
      <c r="FU73" s="643"/>
      <c r="FV73" s="643"/>
      <c r="FW73" s="643"/>
      <c r="FX73" s="643"/>
      <c r="FY73" s="643"/>
      <c r="FZ73" s="643"/>
      <c r="GA73" s="643"/>
      <c r="GB73" s="643"/>
      <c r="GC73" s="643"/>
      <c r="GD73" s="643"/>
      <c r="GE73" s="247"/>
      <c r="GF73" s="643"/>
      <c r="GG73" s="643"/>
      <c r="GH73" s="643"/>
      <c r="GI73" s="643"/>
      <c r="GJ73" s="643"/>
      <c r="GK73" s="643"/>
      <c r="GL73" s="643"/>
      <c r="GM73" s="643"/>
      <c r="GN73" s="643"/>
      <c r="GO73" s="643"/>
      <c r="GP73" s="643"/>
      <c r="GQ73" s="643"/>
      <c r="GR73" s="643"/>
      <c r="GS73" s="643"/>
      <c r="GT73" s="643"/>
      <c r="GU73" s="643"/>
      <c r="GV73" s="643"/>
      <c r="GW73" s="643"/>
      <c r="GX73" s="643"/>
      <c r="GY73" s="643"/>
      <c r="GZ73" s="643"/>
      <c r="HA73" s="643"/>
      <c r="HB73" s="643"/>
      <c r="HC73" s="643"/>
      <c r="HD73" s="643"/>
      <c r="HE73" s="643"/>
      <c r="HF73" s="643"/>
      <c r="HG73" s="643"/>
      <c r="HH73" s="643"/>
      <c r="HI73" s="643"/>
      <c r="HJ73" s="643"/>
      <c r="HK73" s="643"/>
      <c r="HL73" s="643"/>
      <c r="HM73" s="643"/>
      <c r="HN73" s="643"/>
      <c r="HO73" s="643"/>
      <c r="HP73" s="643"/>
      <c r="HQ73" s="643"/>
      <c r="HR73" s="643"/>
      <c r="HS73" s="643"/>
      <c r="HT73" s="643"/>
      <c r="HU73" s="643"/>
      <c r="HV73" s="643"/>
      <c r="HW73" s="643"/>
      <c r="HX73" s="643"/>
      <c r="HY73" s="643"/>
      <c r="HZ73" s="643"/>
      <c r="IA73" s="643"/>
      <c r="IB73" s="643"/>
      <c r="IC73" s="643"/>
      <c r="ID73" s="643"/>
      <c r="IE73" s="643"/>
      <c r="IF73" s="643"/>
      <c r="IG73" s="643"/>
      <c r="IH73" s="643"/>
      <c r="II73" s="643"/>
    </row>
    <row r="74" spans="1:243" ht="15" customHeight="1" thickTop="1" thickBot="1">
      <c r="A74" s="72"/>
      <c r="B74" s="72"/>
      <c r="C74" s="72"/>
      <c r="D74" s="235" t="str">
        <f>IF(MasterSheet!$A$1=1,MasterSheet!C313,MasterSheet!B313)</f>
        <v>Neto povećanje obaveza</v>
      </c>
      <c r="E74" s="322">
        <f>+'Cental Budget_int'!E85+'Local Government_int'!D91</f>
        <v>0</v>
      </c>
      <c r="F74" s="312">
        <f t="shared" ref="F74:F83" si="10">+E74/$E$15*100</f>
        <v>0</v>
      </c>
      <c r="G74" s="322">
        <f>+'Cental Budget_int'!G85+'Local Government_int'!F91</f>
        <v>0</v>
      </c>
      <c r="H74" s="312">
        <f t="shared" ref="H74:H83" si="11">+G74/$G$15*100</f>
        <v>0</v>
      </c>
      <c r="I74" s="322">
        <f>+'Cental Budget_int'!I85+'Local Government_int'!H91</f>
        <v>0</v>
      </c>
      <c r="J74" s="312">
        <f t="shared" ref="J74:J83" si="12">+I74/$I$15*100</f>
        <v>0</v>
      </c>
      <c r="K74" s="322">
        <f>+'Cental Budget_int'!K85+'Local Government_int'!J91</f>
        <v>29123695.350000001</v>
      </c>
      <c r="L74" s="312">
        <f t="shared" ref="L74:L83" si="13">+K74/$K$15*100</f>
        <v>0.97697736833277427</v>
      </c>
      <c r="M74" s="322">
        <f>+'Cental Budget_int'!M85+'Local Government_int'!L91</f>
        <v>61764588.780000001</v>
      </c>
      <c r="N74" s="312">
        <f t="shared" ref="N74:N83" si="14">+M74/$M$15*100</f>
        <v>1.9898385560567011</v>
      </c>
      <c r="O74" s="322">
        <f>+'Cental Budget_int'!O85+'Local Government_int'!N91</f>
        <v>24342189.18</v>
      </c>
      <c r="P74" s="312">
        <f t="shared" ref="P74:P83" si="15">+O74/$O$15*100</f>
        <v>0.75269601669758812</v>
      </c>
      <c r="Q74" s="341">
        <f>+'Cental Budget_int'!Q85+'Local Government_int'!P91</f>
        <v>0</v>
      </c>
      <c r="R74" s="329">
        <f t="shared" ref="R74:R83" si="16">+Q74/$Q$15*100</f>
        <v>0</v>
      </c>
      <c r="S74" s="341">
        <f>+'Cental Budget_int'!S85+'Local Government_int'!R91</f>
        <v>0</v>
      </c>
      <c r="T74" s="329">
        <f t="shared" ref="T74:T84" si="17">+S74/$S$15*100</f>
        <v>0</v>
      </c>
      <c r="U74" s="341">
        <f>+'Cental Budget_int'!U85+'Local Government_int'!T91</f>
        <v>0</v>
      </c>
      <c r="V74" s="329">
        <f t="shared" ref="V74:V84" si="18">+U74/$U$15*100</f>
        <v>0</v>
      </c>
      <c r="W74" s="341">
        <f>+'Cental Budget_int'!W85+'Local Government_int'!V91</f>
        <v>0</v>
      </c>
      <c r="X74" s="541">
        <f t="shared" ref="X74:X84" si="19">+W74/$W$15*100</f>
        <v>0</v>
      </c>
      <c r="Y74" s="223"/>
      <c r="Z74" s="223"/>
      <c r="AA74" s="223"/>
      <c r="AB74" s="223"/>
      <c r="AC74" s="223"/>
      <c r="AD74" s="223"/>
      <c r="AE74" s="223"/>
      <c r="AF74" s="223"/>
      <c r="AG74" s="223"/>
      <c r="AH74" s="44"/>
      <c r="AI74" s="44"/>
      <c r="AJ74" s="44"/>
      <c r="AK74" s="44"/>
      <c r="AL74" s="44"/>
      <c r="AM74" s="44"/>
      <c r="AN74" s="44"/>
      <c r="AO74" s="44"/>
      <c r="AP74" s="44"/>
      <c r="AQ74" s="44"/>
      <c r="AR74" s="44"/>
      <c r="AS74" s="44"/>
      <c r="AT74" s="44"/>
      <c r="AU74" s="44"/>
      <c r="AV74" s="44"/>
      <c r="AW74" s="44"/>
      <c r="AX74" s="44"/>
      <c r="AY74" s="44"/>
      <c r="AZ74" s="50"/>
      <c r="BA74" s="251"/>
      <c r="BB74" s="251"/>
      <c r="BC74" s="643"/>
      <c r="BD74" s="643"/>
      <c r="BE74" s="643"/>
      <c r="BF74" s="643"/>
      <c r="BG74" s="643"/>
      <c r="BH74" s="643"/>
      <c r="BI74" s="643"/>
      <c r="BJ74" s="643"/>
      <c r="BK74" s="643"/>
      <c r="BL74" s="643"/>
      <c r="BM74" s="643"/>
      <c r="BN74" s="643"/>
      <c r="BO74" s="643"/>
      <c r="BP74" s="643"/>
      <c r="BQ74" s="643"/>
      <c r="BR74" s="643"/>
      <c r="BS74" s="643"/>
      <c r="BT74" s="643"/>
      <c r="BU74" s="643"/>
      <c r="BV74" s="643"/>
      <c r="BW74" s="643"/>
      <c r="BX74" s="643"/>
      <c r="BY74" s="643"/>
      <c r="BZ74" s="643"/>
      <c r="CA74" s="643"/>
      <c r="CB74" s="643"/>
      <c r="CC74" s="643"/>
      <c r="CD74" s="643"/>
      <c r="CE74" s="643"/>
      <c r="CF74" s="643"/>
      <c r="CG74" s="643"/>
      <c r="CH74" s="643"/>
      <c r="CI74" s="643"/>
      <c r="CJ74" s="643"/>
      <c r="CK74" s="643"/>
      <c r="CL74" s="643"/>
      <c r="CM74" s="643"/>
      <c r="CN74" s="643"/>
      <c r="CO74" s="643"/>
      <c r="CP74" s="643"/>
      <c r="CQ74" s="643"/>
      <c r="CR74" s="643"/>
      <c r="CS74" s="643"/>
      <c r="CT74" s="643"/>
      <c r="CU74" s="643"/>
      <c r="CV74" s="643"/>
      <c r="CW74" s="643"/>
      <c r="CX74" s="643"/>
      <c r="CY74" s="643"/>
      <c r="CZ74" s="643"/>
      <c r="DA74" s="643"/>
      <c r="DB74" s="643"/>
      <c r="DC74" s="643"/>
      <c r="DD74" s="643"/>
      <c r="DE74" s="643"/>
      <c r="DF74" s="643"/>
      <c r="DG74" s="643"/>
      <c r="DH74" s="643"/>
      <c r="DI74" s="643"/>
      <c r="DJ74" s="643"/>
      <c r="DK74" s="643"/>
      <c r="DL74" s="643"/>
      <c r="DM74" s="643"/>
      <c r="DN74" s="643"/>
      <c r="DO74" s="643"/>
      <c r="DP74" s="643"/>
      <c r="DQ74" s="643"/>
      <c r="DR74" s="643"/>
      <c r="DS74" s="643"/>
      <c r="DT74" s="643"/>
      <c r="DU74" s="643"/>
      <c r="DV74" s="643"/>
      <c r="DW74" s="643"/>
      <c r="DX74" s="643"/>
      <c r="DY74" s="643"/>
      <c r="DZ74" s="643"/>
      <c r="EA74" s="643"/>
      <c r="EB74" s="643"/>
      <c r="EC74" s="643"/>
      <c r="ED74" s="643"/>
      <c r="EE74" s="643"/>
      <c r="EF74" s="643"/>
      <c r="EG74" s="643"/>
      <c r="EH74" s="643"/>
      <c r="EI74" s="643"/>
      <c r="EJ74" s="643"/>
      <c r="EK74" s="643"/>
      <c r="EL74" s="643"/>
      <c r="EM74" s="643"/>
      <c r="EN74" s="643"/>
      <c r="EO74" s="643"/>
      <c r="EP74" s="643"/>
      <c r="EQ74" s="643"/>
      <c r="ER74" s="643"/>
      <c r="ES74" s="643"/>
      <c r="ET74" s="643"/>
      <c r="EU74" s="643"/>
      <c r="EV74" s="643"/>
      <c r="EW74" s="643"/>
      <c r="EX74" s="643"/>
      <c r="EY74" s="643"/>
      <c r="EZ74" s="643"/>
      <c r="FA74" s="643"/>
      <c r="FB74" s="643"/>
      <c r="FC74" s="643"/>
      <c r="FD74" s="643"/>
      <c r="FE74" s="643"/>
      <c r="FF74" s="643"/>
      <c r="FG74" s="643"/>
      <c r="FH74" s="643"/>
      <c r="FI74" s="643"/>
      <c r="FJ74" s="643"/>
      <c r="FK74" s="643"/>
      <c r="FL74" s="643"/>
      <c r="FM74" s="643"/>
      <c r="FN74" s="643"/>
      <c r="FO74" s="643"/>
      <c r="FP74" s="643"/>
      <c r="FQ74" s="643"/>
      <c r="FR74" s="643"/>
      <c r="FS74" s="643"/>
      <c r="FT74" s="643"/>
      <c r="FU74" s="643"/>
      <c r="FV74" s="643"/>
      <c r="FW74" s="643"/>
      <c r="FX74" s="643"/>
      <c r="FY74" s="643"/>
      <c r="FZ74" s="643"/>
      <c r="GA74" s="643"/>
      <c r="GB74" s="643"/>
      <c r="GC74" s="643"/>
      <c r="GD74" s="643"/>
      <c r="GE74" s="247"/>
      <c r="GF74" s="643"/>
      <c r="GG74" s="643"/>
      <c r="GH74" s="643"/>
      <c r="GI74" s="643"/>
      <c r="GJ74" s="643"/>
      <c r="GK74" s="643"/>
      <c r="GL74" s="643"/>
      <c r="GM74" s="643"/>
      <c r="GN74" s="643"/>
      <c r="GO74" s="643"/>
      <c r="GP74" s="643"/>
      <c r="GQ74" s="643"/>
      <c r="GR74" s="643"/>
      <c r="GS74" s="643"/>
      <c r="GT74" s="643"/>
      <c r="GU74" s="643"/>
      <c r="GV74" s="643"/>
      <c r="GW74" s="643"/>
      <c r="GX74" s="643"/>
      <c r="GY74" s="643"/>
      <c r="GZ74" s="643"/>
      <c r="HA74" s="643"/>
      <c r="HB74" s="643"/>
      <c r="HC74" s="643"/>
      <c r="HD74" s="643"/>
      <c r="HE74" s="643"/>
      <c r="HF74" s="643"/>
      <c r="HG74" s="643"/>
      <c r="HH74" s="643"/>
      <c r="HI74" s="643"/>
      <c r="HJ74" s="643"/>
      <c r="HK74" s="643"/>
      <c r="HL74" s="643"/>
      <c r="HM74" s="643"/>
      <c r="HN74" s="643"/>
      <c r="HO74" s="643"/>
      <c r="HP74" s="643"/>
      <c r="HQ74" s="643"/>
      <c r="HR74" s="643"/>
      <c r="HS74" s="643"/>
      <c r="HT74" s="643"/>
      <c r="HU74" s="643"/>
      <c r="HV74" s="643"/>
      <c r="HW74" s="643"/>
      <c r="HX74" s="643"/>
      <c r="HY74" s="643"/>
      <c r="HZ74" s="643"/>
      <c r="IA74" s="643"/>
      <c r="IB74" s="643"/>
      <c r="IC74" s="643"/>
      <c r="ID74" s="643"/>
      <c r="IE74" s="643"/>
      <c r="IF74" s="643"/>
      <c r="IG74" s="643"/>
      <c r="IH74" s="643"/>
      <c r="II74" s="643"/>
    </row>
    <row r="75" spans="1:243" s="3" customFormat="1" ht="15" customHeight="1" thickTop="1" thickBot="1">
      <c r="A75" s="79"/>
      <c r="B75" s="79"/>
      <c r="C75" s="79"/>
      <c r="D75" s="245" t="str">
        <f>IF(MasterSheet!$A$1=1,MasterSheet!C314,MasterSheet!B314)</f>
        <v>Suficit/deficit</v>
      </c>
      <c r="E75" s="316">
        <f>+E20-E39</f>
        <v>68320480.450199604</v>
      </c>
      <c r="F75" s="307">
        <f t="shared" si="10"/>
        <v>3.1793233957001075</v>
      </c>
      <c r="G75" s="316">
        <f>+G20-G39-'Local Government_int'!F84</f>
        <v>168189021.20999956</v>
      </c>
      <c r="H75" s="307">
        <f t="shared" si="11"/>
        <v>6.27453912367094</v>
      </c>
      <c r="I75" s="316">
        <f>+I20-I39-'Local Government_int'!H84</f>
        <v>-12067255.152543545</v>
      </c>
      <c r="J75" s="307">
        <f t="shared" si="12"/>
        <v>-0.39108293857089527</v>
      </c>
      <c r="K75" s="316">
        <f>+K20-K39-'Local Government_int'!J84</f>
        <v>-169306149.04449964</v>
      </c>
      <c r="L75" s="307">
        <f t="shared" si="13"/>
        <v>-5.6795085221234363</v>
      </c>
      <c r="M75" s="316">
        <f>+M20-M39-'Local Government_int'!L84</f>
        <v>-151084996.65153837</v>
      </c>
      <c r="N75" s="307">
        <f t="shared" si="14"/>
        <v>-4.8674290158356435</v>
      </c>
      <c r="O75" s="316">
        <f>+O20-O39-'Local Government_int'!N84</f>
        <v>-142064983.86000013</v>
      </c>
      <c r="P75" s="307">
        <f t="shared" si="15"/>
        <v>-4.3928566437847909</v>
      </c>
      <c r="Q75" s="334">
        <f>+Q20-Q39</f>
        <v>-114453056.83666682</v>
      </c>
      <c r="R75" s="324">
        <f t="shared" si="16"/>
        <v>-3.4432327568190981</v>
      </c>
      <c r="S75" s="334">
        <f>+S20-S39</f>
        <v>-81668788.907728195</v>
      </c>
      <c r="T75" s="324">
        <f t="shared" si="17"/>
        <v>-2.3380701090102547</v>
      </c>
      <c r="U75" s="334">
        <f>+U20-U39</f>
        <v>-62218628.148296356</v>
      </c>
      <c r="V75" s="324">
        <f t="shared" si="18"/>
        <v>-1.6875136465499418</v>
      </c>
      <c r="W75" s="334">
        <f>+W20-W39</f>
        <v>-26388106.461570978</v>
      </c>
      <c r="X75" s="536">
        <f t="shared" si="19"/>
        <v>-0.6745425987109146</v>
      </c>
      <c r="Y75" s="223"/>
      <c r="Z75" s="223"/>
      <c r="AA75" s="223"/>
      <c r="AB75" s="223"/>
      <c r="AC75" s="223"/>
      <c r="AD75" s="223"/>
      <c r="AE75" s="223"/>
      <c r="AF75" s="223"/>
      <c r="AG75" s="223"/>
      <c r="AH75" s="44"/>
      <c r="AI75" s="44"/>
      <c r="AJ75" s="44"/>
      <c r="AK75" s="44"/>
      <c r="AL75" s="44"/>
      <c r="AM75" s="44"/>
      <c r="AN75" s="44"/>
      <c r="AO75" s="44"/>
      <c r="AP75" s="44"/>
      <c r="AQ75" s="44"/>
      <c r="AR75" s="44"/>
      <c r="AS75" s="44"/>
      <c r="AT75" s="44"/>
      <c r="AU75" s="44"/>
      <c r="AV75" s="44"/>
      <c r="AW75" s="44"/>
      <c r="AX75" s="44"/>
      <c r="AY75" s="44"/>
      <c r="AZ75" s="50"/>
      <c r="BA75" s="264"/>
      <c r="BB75" s="265"/>
      <c r="BC75" s="266"/>
      <c r="BD75" s="266"/>
      <c r="BE75" s="266"/>
      <c r="BF75" s="266"/>
      <c r="BG75" s="266"/>
      <c r="BH75" s="266"/>
      <c r="BI75" s="266"/>
      <c r="BJ75" s="266"/>
      <c r="BK75" s="266"/>
      <c r="BL75" s="266"/>
      <c r="BM75" s="266"/>
      <c r="BN75" s="266"/>
      <c r="BO75" s="266"/>
      <c r="BP75" s="266"/>
      <c r="BQ75" s="266"/>
      <c r="BR75" s="266"/>
      <c r="BS75" s="266"/>
      <c r="BT75" s="266"/>
      <c r="BU75" s="266"/>
      <c r="BV75" s="266"/>
      <c r="BW75" s="266"/>
      <c r="BX75" s="266"/>
      <c r="BY75" s="266"/>
      <c r="BZ75" s="266"/>
      <c r="CA75" s="266"/>
      <c r="CB75" s="266"/>
      <c r="CC75" s="266"/>
      <c r="CD75" s="266"/>
      <c r="CE75" s="266"/>
      <c r="CF75" s="266"/>
      <c r="CG75" s="266"/>
      <c r="CH75" s="266"/>
      <c r="CI75" s="266"/>
      <c r="CJ75" s="266"/>
      <c r="CK75" s="266"/>
      <c r="CL75" s="266"/>
      <c r="CM75" s="266"/>
      <c r="CN75" s="266"/>
      <c r="CO75" s="266"/>
      <c r="CP75" s="266"/>
      <c r="CQ75" s="266"/>
      <c r="CR75" s="266"/>
      <c r="CS75" s="266"/>
      <c r="CT75" s="266"/>
      <c r="CU75" s="266"/>
      <c r="CV75" s="266"/>
      <c r="CW75" s="266"/>
      <c r="CX75" s="266"/>
      <c r="CY75" s="266"/>
      <c r="CZ75" s="266"/>
      <c r="DA75" s="266"/>
      <c r="DB75" s="266"/>
      <c r="DC75" s="266"/>
      <c r="DD75" s="266"/>
      <c r="DE75" s="266"/>
      <c r="DF75" s="266"/>
      <c r="DG75" s="266"/>
      <c r="DH75" s="266"/>
      <c r="DI75" s="266"/>
      <c r="DJ75" s="266"/>
      <c r="DK75" s="266"/>
      <c r="DL75" s="266"/>
      <c r="DM75" s="266"/>
      <c r="DN75" s="266"/>
      <c r="DO75" s="266"/>
      <c r="DP75" s="266"/>
      <c r="DQ75" s="266"/>
      <c r="DR75" s="266"/>
      <c r="DS75" s="266"/>
      <c r="DT75" s="266"/>
      <c r="DU75" s="266"/>
      <c r="DV75" s="266"/>
      <c r="DW75" s="266"/>
      <c r="DX75" s="266"/>
      <c r="DY75" s="266"/>
      <c r="DZ75" s="266"/>
      <c r="EA75" s="266"/>
      <c r="EB75" s="266"/>
      <c r="EC75" s="266"/>
      <c r="ED75" s="266"/>
      <c r="EE75" s="266"/>
      <c r="EF75" s="266"/>
      <c r="EG75" s="266"/>
      <c r="EH75" s="266"/>
      <c r="EI75" s="266"/>
      <c r="EJ75" s="266"/>
      <c r="EK75" s="266"/>
      <c r="EL75" s="266"/>
      <c r="EM75" s="266"/>
      <c r="EN75" s="266"/>
      <c r="EO75" s="266"/>
      <c r="EP75" s="266"/>
      <c r="EQ75" s="266"/>
      <c r="ER75" s="266"/>
      <c r="ES75" s="266"/>
      <c r="ET75" s="266"/>
      <c r="EU75" s="266"/>
      <c r="EV75" s="266"/>
      <c r="EW75" s="266"/>
      <c r="EX75" s="266"/>
      <c r="EY75" s="266"/>
      <c r="EZ75" s="266"/>
      <c r="FA75" s="266"/>
      <c r="FB75" s="266"/>
      <c r="FC75" s="266"/>
      <c r="FD75" s="266"/>
      <c r="FE75" s="266"/>
      <c r="FF75" s="266"/>
      <c r="FG75" s="266"/>
      <c r="FH75" s="266"/>
      <c r="FI75" s="266"/>
      <c r="FJ75" s="266"/>
      <c r="FK75" s="266"/>
      <c r="FL75" s="266"/>
      <c r="FM75" s="266"/>
      <c r="FN75" s="266"/>
      <c r="FO75" s="266"/>
      <c r="FP75" s="266"/>
      <c r="FQ75" s="266"/>
      <c r="FR75" s="266"/>
      <c r="FS75" s="266"/>
      <c r="FT75" s="266"/>
      <c r="FU75" s="266"/>
      <c r="FV75" s="266"/>
      <c r="FW75" s="266"/>
      <c r="FX75" s="266"/>
      <c r="FY75" s="266"/>
      <c r="FZ75" s="266"/>
      <c r="GA75" s="266"/>
      <c r="GB75" s="266"/>
      <c r="GC75" s="266"/>
      <c r="GD75" s="266"/>
      <c r="GE75" s="247"/>
      <c r="GF75" s="266"/>
      <c r="GG75" s="266"/>
      <c r="GH75" s="266"/>
      <c r="GI75" s="266"/>
      <c r="GJ75" s="266"/>
      <c r="GK75" s="266"/>
      <c r="GL75" s="266"/>
      <c r="GM75" s="266"/>
      <c r="GN75" s="266"/>
      <c r="GO75" s="266"/>
      <c r="GP75" s="266"/>
      <c r="GQ75" s="266"/>
      <c r="GR75" s="266"/>
      <c r="GS75" s="266"/>
      <c r="GT75" s="266"/>
      <c r="GU75" s="266"/>
      <c r="GV75" s="266"/>
      <c r="GW75" s="266"/>
      <c r="GX75" s="266"/>
      <c r="GY75" s="266"/>
      <c r="GZ75" s="266"/>
      <c r="HA75" s="266"/>
      <c r="HB75" s="266"/>
      <c r="HC75" s="266"/>
      <c r="HD75" s="266"/>
      <c r="HE75" s="266"/>
      <c r="HF75" s="266"/>
      <c r="HG75" s="266"/>
      <c r="HH75" s="266"/>
      <c r="HI75" s="266"/>
      <c r="HJ75" s="266"/>
      <c r="HK75" s="266"/>
      <c r="HL75" s="266"/>
      <c r="HM75" s="266"/>
      <c r="HN75" s="266"/>
      <c r="HO75" s="266"/>
      <c r="HP75" s="266"/>
      <c r="HQ75" s="266"/>
      <c r="HR75" s="266"/>
      <c r="HS75" s="266"/>
      <c r="HT75" s="266"/>
      <c r="HU75" s="266"/>
      <c r="HV75" s="266"/>
      <c r="HW75" s="266"/>
      <c r="HX75" s="266"/>
      <c r="HY75" s="266"/>
      <c r="HZ75" s="266"/>
      <c r="IA75" s="266"/>
      <c r="IB75" s="266"/>
      <c r="IC75" s="266"/>
      <c r="ID75" s="266"/>
      <c r="IE75" s="266"/>
      <c r="IF75" s="266"/>
      <c r="IG75" s="266"/>
      <c r="IH75" s="266"/>
      <c r="II75" s="266"/>
    </row>
    <row r="76" spans="1:243" s="3" customFormat="1" ht="15" customHeight="1" thickTop="1" thickBot="1">
      <c r="A76" s="79"/>
      <c r="B76" s="79"/>
      <c r="C76" s="79"/>
      <c r="D76" s="245" t="str">
        <f>IF(MasterSheet!$A$1=1,MasterSheet!C315,MasterSheet!B315)</f>
        <v>Primarni deficit</v>
      </c>
      <c r="E76" s="316">
        <f>+E75+E51</f>
        <v>92175143.950199604</v>
      </c>
      <c r="F76" s="307">
        <f t="shared" si="10"/>
        <v>4.2894105798408306</v>
      </c>
      <c r="G76" s="316">
        <f>+G75+G51</f>
        <v>196124124.37999958</v>
      </c>
      <c r="H76" s="307">
        <f t="shared" si="11"/>
        <v>7.3166992867002261</v>
      </c>
      <c r="I76" s="316">
        <f>+I75+I51</f>
        <v>11738436.907456454</v>
      </c>
      <c r="J76" s="307">
        <f t="shared" si="12"/>
        <v>0.3804263970526463</v>
      </c>
      <c r="K76" s="316">
        <f>+K75+K51</f>
        <v>-143783411.00449964</v>
      </c>
      <c r="L76" s="307">
        <f t="shared" si="13"/>
        <v>-4.8233281115229669</v>
      </c>
      <c r="M76" s="316">
        <f>+M75+M51</f>
        <v>-119678718.18153837</v>
      </c>
      <c r="N76" s="307">
        <f t="shared" si="14"/>
        <v>-3.8556288073949214</v>
      </c>
      <c r="O76" s="316">
        <f>+O75+O51</f>
        <v>-94461718.150000125</v>
      </c>
      <c r="P76" s="307">
        <f t="shared" si="15"/>
        <v>-2.9208941914038382</v>
      </c>
      <c r="Q76" s="334">
        <f>+Q75+Q51</f>
        <v>-55598688.016666815</v>
      </c>
      <c r="R76" s="324">
        <f t="shared" si="16"/>
        <v>-1.6726440438227081</v>
      </c>
      <c r="S76" s="334">
        <f>+S75+S51</f>
        <v>-7345226.1627281904</v>
      </c>
      <c r="T76" s="324">
        <f t="shared" si="17"/>
        <v>-0.21028417299536759</v>
      </c>
      <c r="U76" s="334">
        <f>+U75+U51</f>
        <v>25564056.818351582</v>
      </c>
      <c r="V76" s="324">
        <f t="shared" si="18"/>
        <v>0.69335657223627833</v>
      </c>
      <c r="W76" s="334">
        <f>+W75+W51</f>
        <v>75219350.845534936</v>
      </c>
      <c r="X76" s="536">
        <f t="shared" si="19"/>
        <v>1.9227850420637767</v>
      </c>
      <c r="Y76" s="223"/>
      <c r="Z76" s="223"/>
      <c r="AA76" s="223"/>
      <c r="AB76" s="223"/>
      <c r="AC76" s="223"/>
      <c r="AD76" s="223"/>
      <c r="AE76" s="223"/>
      <c r="AF76" s="223"/>
      <c r="AG76" s="223"/>
      <c r="AH76" s="44"/>
      <c r="AI76" s="44"/>
      <c r="AJ76" s="44"/>
      <c r="AK76" s="44"/>
      <c r="AL76" s="44"/>
      <c r="AM76" s="44"/>
      <c r="AN76" s="44"/>
      <c r="AO76" s="44"/>
      <c r="AP76" s="44"/>
      <c r="AQ76" s="44"/>
      <c r="AR76" s="44"/>
      <c r="AS76" s="44"/>
      <c r="AT76" s="44"/>
      <c r="AU76" s="44"/>
      <c r="AV76" s="44"/>
      <c r="AW76" s="44"/>
      <c r="AX76" s="44"/>
      <c r="AY76" s="44"/>
      <c r="AZ76" s="50"/>
      <c r="BA76" s="264"/>
      <c r="BB76" s="265"/>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6"/>
      <c r="CP76" s="266"/>
      <c r="CQ76" s="266"/>
      <c r="CR76" s="266"/>
      <c r="CS76" s="266"/>
      <c r="CT76" s="266"/>
      <c r="CU76" s="266"/>
      <c r="CV76" s="266"/>
      <c r="CW76" s="266"/>
      <c r="CX76" s="266"/>
      <c r="CY76" s="266"/>
      <c r="CZ76" s="266"/>
      <c r="DA76" s="266"/>
      <c r="DB76" s="266"/>
      <c r="DC76" s="266"/>
      <c r="DD76" s="266"/>
      <c r="DE76" s="266"/>
      <c r="DF76" s="266"/>
      <c r="DG76" s="266"/>
      <c r="DH76" s="266"/>
      <c r="DI76" s="266"/>
      <c r="DJ76" s="266"/>
      <c r="DK76" s="266"/>
      <c r="DL76" s="266"/>
      <c r="DM76" s="266"/>
      <c r="DN76" s="266"/>
      <c r="DO76" s="266"/>
      <c r="DP76" s="266"/>
      <c r="DQ76" s="266"/>
      <c r="DR76" s="266"/>
      <c r="DS76" s="266"/>
      <c r="DT76" s="266"/>
      <c r="DU76" s="266"/>
      <c r="DV76" s="266"/>
      <c r="DW76" s="266"/>
      <c r="DX76" s="266"/>
      <c r="DY76" s="266"/>
      <c r="DZ76" s="266"/>
      <c r="EA76" s="266"/>
      <c r="EB76" s="266"/>
      <c r="EC76" s="266"/>
      <c r="ED76" s="266"/>
      <c r="EE76" s="266"/>
      <c r="EF76" s="266"/>
      <c r="EG76" s="266"/>
      <c r="EH76" s="266"/>
      <c r="EI76" s="266"/>
      <c r="EJ76" s="266"/>
      <c r="EK76" s="266"/>
      <c r="EL76" s="266"/>
      <c r="EM76" s="266"/>
      <c r="EN76" s="266"/>
      <c r="EO76" s="266"/>
      <c r="EP76" s="266"/>
      <c r="EQ76" s="266"/>
      <c r="ER76" s="266"/>
      <c r="ES76" s="266"/>
      <c r="ET76" s="266"/>
      <c r="EU76" s="266"/>
      <c r="EV76" s="266"/>
      <c r="EW76" s="266"/>
      <c r="EX76" s="266"/>
      <c r="EY76" s="266"/>
      <c r="EZ76" s="266"/>
      <c r="FA76" s="266"/>
      <c r="FB76" s="266"/>
      <c r="FC76" s="266"/>
      <c r="FD76" s="266"/>
      <c r="FE76" s="266"/>
      <c r="FF76" s="266"/>
      <c r="FG76" s="266"/>
      <c r="FH76" s="266"/>
      <c r="FI76" s="266"/>
      <c r="FJ76" s="266"/>
      <c r="FK76" s="266"/>
      <c r="FL76" s="266"/>
      <c r="FM76" s="266"/>
      <c r="FN76" s="266"/>
      <c r="FO76" s="266"/>
      <c r="FP76" s="266"/>
      <c r="FQ76" s="266"/>
      <c r="FR76" s="266"/>
      <c r="FS76" s="266"/>
      <c r="FT76" s="266"/>
      <c r="FU76" s="266"/>
      <c r="FV76" s="266"/>
      <c r="FW76" s="266"/>
      <c r="FX76" s="266"/>
      <c r="FY76" s="266"/>
      <c r="FZ76" s="266"/>
      <c r="GA76" s="266"/>
      <c r="GB76" s="266"/>
      <c r="GC76" s="266"/>
      <c r="GD76" s="266"/>
      <c r="GE76" s="247"/>
      <c r="GF76" s="266"/>
      <c r="GG76" s="266"/>
      <c r="GH76" s="266"/>
      <c r="GI76" s="266"/>
      <c r="GJ76" s="266"/>
      <c r="GK76" s="266"/>
      <c r="GL76" s="266"/>
      <c r="GM76" s="266"/>
      <c r="GN76" s="266"/>
      <c r="GO76" s="266"/>
      <c r="GP76" s="266"/>
      <c r="GQ76" s="266"/>
      <c r="GR76" s="266"/>
      <c r="GS76" s="266"/>
      <c r="GT76" s="266"/>
      <c r="GU76" s="266"/>
      <c r="GV76" s="266"/>
      <c r="GW76" s="266"/>
      <c r="GX76" s="266"/>
      <c r="GY76" s="266"/>
      <c r="GZ76" s="266"/>
      <c r="HA76" s="266"/>
      <c r="HB76" s="266"/>
      <c r="HC76" s="266"/>
      <c r="HD76" s="266"/>
      <c r="HE76" s="266"/>
      <c r="HF76" s="266"/>
      <c r="HG76" s="266"/>
      <c r="HH76" s="266"/>
      <c r="HI76" s="266"/>
      <c r="HJ76" s="266"/>
      <c r="HK76" s="266"/>
      <c r="HL76" s="266"/>
      <c r="HM76" s="266"/>
      <c r="HN76" s="266"/>
      <c r="HO76" s="266"/>
      <c r="HP76" s="266"/>
      <c r="HQ76" s="266"/>
      <c r="HR76" s="266"/>
      <c r="HS76" s="266"/>
      <c r="HT76" s="266"/>
      <c r="HU76" s="266"/>
      <c r="HV76" s="266"/>
      <c r="HW76" s="266"/>
      <c r="HX76" s="266"/>
      <c r="HY76" s="266"/>
      <c r="HZ76" s="266"/>
      <c r="IA76" s="266"/>
      <c r="IB76" s="266"/>
      <c r="IC76" s="266"/>
      <c r="ID76" s="266"/>
      <c r="IE76" s="266"/>
      <c r="IF76" s="266"/>
      <c r="IG76" s="266"/>
      <c r="IH76" s="266"/>
      <c r="II76" s="266"/>
    </row>
    <row r="77" spans="1:243" ht="15" customHeight="1" thickTop="1" thickBot="1">
      <c r="A77" s="72"/>
      <c r="B77" s="72"/>
      <c r="C77" s="72"/>
      <c r="D77" s="243" t="str">
        <f>IF(MasterSheet!$A$1=1,MasterSheet!C316,MasterSheet!B316)</f>
        <v>Otplata duga</v>
      </c>
      <c r="E77" s="323">
        <f>SUM(E78:E81)</f>
        <v>122326243.48999999</v>
      </c>
      <c r="F77" s="313">
        <f t="shared" si="10"/>
        <v>5.6925051649681233</v>
      </c>
      <c r="G77" s="323">
        <f>SUM(G78:G81)</f>
        <v>182472251.90000001</v>
      </c>
      <c r="H77" s="313">
        <f t="shared" si="11"/>
        <v>6.8073960790897221</v>
      </c>
      <c r="I77" s="323">
        <f>SUM(I78:I81)</f>
        <v>145616020.09509</v>
      </c>
      <c r="J77" s="313">
        <f t="shared" si="12"/>
        <v>4.7192124739139878</v>
      </c>
      <c r="K77" s="323">
        <f>SUM(K78:K81)</f>
        <v>189551466.40000001</v>
      </c>
      <c r="L77" s="313">
        <f t="shared" si="13"/>
        <v>6.3586536866823211</v>
      </c>
      <c r="M77" s="323">
        <f>SUM(M78:M81)</f>
        <v>196850160.81</v>
      </c>
      <c r="N77" s="313">
        <f t="shared" si="14"/>
        <v>6.3418221910438142</v>
      </c>
      <c r="O77" s="323">
        <f>SUM(O78:O81)</f>
        <v>216582562.89999998</v>
      </c>
      <c r="P77" s="313">
        <f t="shared" si="15"/>
        <v>6.6970489455782305</v>
      </c>
      <c r="Q77" s="342">
        <f>SUM(Q78:Q81)</f>
        <v>248370603.61000001</v>
      </c>
      <c r="R77" s="330">
        <f t="shared" si="16"/>
        <v>7.4720398197954268</v>
      </c>
      <c r="S77" s="342">
        <f>SUM(S78:S81)</f>
        <v>160677132</v>
      </c>
      <c r="T77" s="330">
        <f t="shared" si="17"/>
        <v>4.599975150300601</v>
      </c>
      <c r="U77" s="342">
        <f>SUM(U78:U81)</f>
        <v>175500000</v>
      </c>
      <c r="V77" s="330">
        <f t="shared" si="18"/>
        <v>4.7599674532139948</v>
      </c>
      <c r="W77" s="342">
        <f>SUM(W78:W81)</f>
        <v>375000000</v>
      </c>
      <c r="X77" s="542">
        <f t="shared" si="19"/>
        <v>9.5858895705521476</v>
      </c>
      <c r="Y77" s="225"/>
      <c r="Z77" s="225"/>
      <c r="AA77" s="225"/>
      <c r="AB77" s="225"/>
      <c r="AC77" s="225"/>
      <c r="AD77" s="225"/>
      <c r="AE77" s="225"/>
      <c r="AF77" s="225"/>
      <c r="AG77" s="225"/>
      <c r="AH77" s="45"/>
      <c r="AI77" s="45"/>
      <c r="AJ77" s="45"/>
      <c r="AK77" s="45"/>
      <c r="AL77" s="45"/>
      <c r="AM77" s="45"/>
      <c r="AN77" s="45"/>
      <c r="AO77" s="45"/>
      <c r="AP77" s="45"/>
      <c r="AQ77" s="45"/>
      <c r="AR77" s="45"/>
      <c r="AS77" s="45"/>
      <c r="AT77" s="45"/>
      <c r="AU77" s="45"/>
      <c r="AV77" s="45"/>
      <c r="AW77" s="45"/>
      <c r="AX77" s="45"/>
      <c r="AY77" s="45"/>
      <c r="AZ77" s="50"/>
      <c r="BA77" s="160"/>
      <c r="BB77" s="643"/>
      <c r="BC77" s="643"/>
      <c r="BD77" s="643"/>
      <c r="BE77" s="643"/>
      <c r="BF77" s="643"/>
      <c r="BG77" s="643"/>
      <c r="BH77" s="643"/>
      <c r="BI77" s="643"/>
      <c r="BJ77" s="643"/>
      <c r="BK77" s="643"/>
      <c r="BL77" s="643"/>
      <c r="BM77" s="643"/>
      <c r="BN77" s="643"/>
      <c r="BO77" s="643"/>
      <c r="BP77" s="643"/>
      <c r="BQ77" s="643"/>
      <c r="BR77" s="643"/>
      <c r="BS77" s="643"/>
      <c r="BT77" s="643"/>
      <c r="BU77" s="643"/>
      <c r="BV77" s="643"/>
      <c r="BW77" s="643"/>
      <c r="BX77" s="643"/>
      <c r="BY77" s="643"/>
      <c r="BZ77" s="643"/>
      <c r="CA77" s="643"/>
      <c r="CB77" s="643"/>
      <c r="CC77" s="643"/>
      <c r="CD77" s="643"/>
      <c r="CE77" s="643"/>
      <c r="CF77" s="643"/>
      <c r="CG77" s="643"/>
      <c r="CH77" s="643"/>
      <c r="CI77" s="643"/>
      <c r="CJ77" s="643"/>
      <c r="CK77" s="643"/>
      <c r="CL77" s="643"/>
      <c r="CM77" s="643"/>
      <c r="CN77" s="643"/>
      <c r="CO77" s="643"/>
      <c r="CP77" s="643"/>
      <c r="CQ77" s="643"/>
      <c r="CR77" s="643"/>
      <c r="CS77" s="643"/>
      <c r="CT77" s="643"/>
      <c r="CU77" s="643"/>
      <c r="CV77" s="643"/>
      <c r="CW77" s="643"/>
      <c r="CX77" s="643"/>
      <c r="CY77" s="643"/>
      <c r="CZ77" s="643"/>
      <c r="DA77" s="643"/>
      <c r="DB77" s="643"/>
      <c r="DC77" s="643"/>
      <c r="DD77" s="643"/>
      <c r="DE77" s="643"/>
      <c r="DF77" s="643"/>
      <c r="DG77" s="643"/>
      <c r="DH77" s="643"/>
      <c r="DI77" s="643"/>
      <c r="DJ77" s="643"/>
      <c r="DK77" s="643"/>
      <c r="DL77" s="643"/>
      <c r="DM77" s="643"/>
      <c r="DN77" s="643"/>
      <c r="DO77" s="643"/>
      <c r="DP77" s="643"/>
      <c r="DQ77" s="643"/>
      <c r="DR77" s="643"/>
      <c r="DS77" s="643"/>
      <c r="DT77" s="643"/>
      <c r="DU77" s="643"/>
      <c r="DV77" s="643"/>
      <c r="DW77" s="643"/>
      <c r="DX77" s="643"/>
      <c r="DY77" s="643"/>
      <c r="DZ77" s="643"/>
      <c r="EA77" s="643"/>
      <c r="EB77" s="643"/>
      <c r="EC77" s="643"/>
      <c r="ED77" s="643"/>
      <c r="EE77" s="643"/>
      <c r="EF77" s="643"/>
      <c r="EG77" s="643"/>
      <c r="EH77" s="643"/>
      <c r="EI77" s="643"/>
      <c r="EJ77" s="643"/>
      <c r="EK77" s="643"/>
      <c r="EL77" s="643"/>
      <c r="EM77" s="643"/>
      <c r="EN77" s="643"/>
      <c r="EO77" s="643"/>
      <c r="EP77" s="643"/>
      <c r="EQ77" s="643"/>
      <c r="ER77" s="643"/>
      <c r="ES77" s="643"/>
      <c r="ET77" s="643"/>
      <c r="EU77" s="643"/>
      <c r="EV77" s="643"/>
      <c r="EW77" s="643"/>
      <c r="EX77" s="643"/>
      <c r="EY77" s="643"/>
      <c r="EZ77" s="643"/>
      <c r="FA77" s="643"/>
      <c r="FB77" s="643"/>
      <c r="FC77" s="643"/>
      <c r="FD77" s="643"/>
      <c r="FE77" s="643"/>
      <c r="FF77" s="643"/>
      <c r="FG77" s="643"/>
      <c r="FH77" s="643"/>
      <c r="FI77" s="643"/>
      <c r="FJ77" s="643"/>
      <c r="FK77" s="643"/>
      <c r="FL77" s="643"/>
      <c r="FM77" s="643"/>
      <c r="FN77" s="643"/>
      <c r="FO77" s="643"/>
      <c r="FP77" s="643"/>
      <c r="FQ77" s="643"/>
      <c r="FR77" s="643"/>
      <c r="FS77" s="643"/>
      <c r="FT77" s="643"/>
      <c r="FU77" s="643"/>
      <c r="FV77" s="643"/>
      <c r="FW77" s="643"/>
      <c r="FX77" s="643"/>
      <c r="FY77" s="643"/>
      <c r="FZ77" s="643"/>
      <c r="GA77" s="643"/>
      <c r="GB77" s="643"/>
      <c r="GC77" s="643"/>
      <c r="GD77" s="643"/>
      <c r="GE77" s="247"/>
      <c r="GF77" s="643"/>
      <c r="GG77" s="643"/>
      <c r="GH77" s="643"/>
      <c r="GI77" s="643"/>
      <c r="GJ77" s="643"/>
      <c r="GK77" s="643"/>
      <c r="GL77" s="643"/>
      <c r="GM77" s="643"/>
      <c r="GN77" s="643"/>
      <c r="GO77" s="643"/>
      <c r="GP77" s="643"/>
      <c r="GQ77" s="643"/>
      <c r="GR77" s="643"/>
      <c r="GS77" s="643"/>
      <c r="GT77" s="643"/>
      <c r="GU77" s="643"/>
      <c r="GV77" s="643"/>
      <c r="GW77" s="643"/>
      <c r="GX77" s="643"/>
      <c r="GY77" s="643"/>
      <c r="GZ77" s="643"/>
      <c r="HA77" s="643"/>
      <c r="HB77" s="643"/>
      <c r="HC77" s="643"/>
      <c r="HD77" s="643"/>
      <c r="HE77" s="643"/>
      <c r="HF77" s="643"/>
      <c r="HG77" s="643"/>
      <c r="HH77" s="643"/>
      <c r="HI77" s="643"/>
      <c r="HJ77" s="643"/>
      <c r="HK77" s="643"/>
      <c r="HL77" s="643"/>
      <c r="HM77" s="643"/>
      <c r="HN77" s="643"/>
      <c r="HO77" s="643"/>
      <c r="HP77" s="643"/>
      <c r="HQ77" s="643"/>
      <c r="HR77" s="643"/>
      <c r="HS77" s="643"/>
      <c r="HT77" s="643"/>
      <c r="HU77" s="643"/>
      <c r="HV77" s="643"/>
      <c r="HW77" s="643"/>
      <c r="HX77" s="643"/>
      <c r="HY77" s="643"/>
      <c r="HZ77" s="643"/>
      <c r="IA77" s="643"/>
      <c r="IB77" s="643"/>
      <c r="IC77" s="643"/>
      <c r="ID77" s="643"/>
      <c r="IE77" s="643"/>
      <c r="IF77" s="643"/>
      <c r="IG77" s="643"/>
      <c r="IH77" s="643"/>
      <c r="II77" s="643"/>
    </row>
    <row r="78" spans="1:243" ht="15" customHeight="1" thickTop="1">
      <c r="A78" s="72"/>
      <c r="B78" s="72"/>
      <c r="C78" s="72"/>
      <c r="D78" s="197" t="str">
        <f>IF(MasterSheet!$A$1=1,MasterSheet!C317,MasterSheet!B317)</f>
        <v>Otplata glavnice rezidentima</v>
      </c>
      <c r="E78" s="200">
        <f>+'Cental Budget_int'!E89+'Local Government_int'!D95</f>
        <v>45134259.909999996</v>
      </c>
      <c r="F78" s="202">
        <f t="shared" si="10"/>
        <v>2.1003424966261806</v>
      </c>
      <c r="G78" s="200">
        <f>+'Cental Budget_int'!G89+'Local Government_int'!F95</f>
        <v>29729051.460000001</v>
      </c>
      <c r="H78" s="202">
        <f t="shared" si="11"/>
        <v>1.1090860458869614</v>
      </c>
      <c r="I78" s="200">
        <f>+'Cental Budget_int'!I89+'Local Government_int'!H95</f>
        <v>52839148.952959999</v>
      </c>
      <c r="J78" s="202">
        <f t="shared" si="12"/>
        <v>1.7124432510033705</v>
      </c>
      <c r="K78" s="200">
        <f>+'Cental Budget_int'!K89+'Local Government_int'!J95</f>
        <v>76653571.25</v>
      </c>
      <c r="L78" s="202">
        <f t="shared" si="13"/>
        <v>2.5714046041596781</v>
      </c>
      <c r="M78" s="200">
        <f>+'Cental Budget_int'!M89+'Local Government_int'!L95</f>
        <v>62137566.530000001</v>
      </c>
      <c r="N78" s="202">
        <f t="shared" si="14"/>
        <v>2.0018545918170103</v>
      </c>
      <c r="O78" s="200">
        <f>+'Cental Budget_int'!O89+'Local Government_int'!N95</f>
        <v>39559505.469999999</v>
      </c>
      <c r="P78" s="202">
        <f t="shared" si="15"/>
        <v>1.2232376459492889</v>
      </c>
      <c r="Q78" s="343">
        <f>+'Cental Budget_int'!Q89+'Local Government_int'!P95</f>
        <v>83429832.650000006</v>
      </c>
      <c r="R78" s="331">
        <f t="shared" si="16"/>
        <v>2.5099227632370642</v>
      </c>
      <c r="S78" s="343">
        <f>+'Cental Budget_int'!S89+'Local Government_int'!R95</f>
        <v>27800000</v>
      </c>
      <c r="T78" s="331">
        <f t="shared" si="17"/>
        <v>0.79587746922416269</v>
      </c>
      <c r="U78" s="343">
        <f>+'Cental Budget_int'!U89+'Local Government_int'!T95</f>
        <v>28600000</v>
      </c>
      <c r="V78" s="331">
        <f t="shared" si="18"/>
        <v>0.77569839978302146</v>
      </c>
      <c r="W78" s="343">
        <f>+'Cental Budget_int'!W89+'Local Government_int'!V95</f>
        <v>32600000</v>
      </c>
      <c r="X78" s="543">
        <f t="shared" si="19"/>
        <v>0.83333333333333337</v>
      </c>
      <c r="Y78" s="226"/>
      <c r="Z78" s="226"/>
      <c r="AA78" s="226"/>
      <c r="AB78" s="226"/>
      <c r="AC78" s="226"/>
      <c r="AD78" s="226"/>
      <c r="AE78" s="226"/>
      <c r="AF78" s="226"/>
      <c r="AG78" s="226"/>
      <c r="AH78" s="25"/>
      <c r="AI78" s="25"/>
      <c r="AJ78" s="25"/>
      <c r="AK78" s="25"/>
      <c r="AL78" s="25"/>
      <c r="AM78" s="25"/>
      <c r="AN78" s="25"/>
      <c r="AO78" s="25"/>
      <c r="AP78" s="25"/>
      <c r="AQ78" s="25"/>
      <c r="AR78" s="25"/>
      <c r="AS78" s="25"/>
      <c r="AT78" s="25"/>
      <c r="AU78" s="25"/>
      <c r="AV78" s="25"/>
      <c r="AW78" s="25"/>
      <c r="AX78" s="25"/>
      <c r="AY78" s="25"/>
      <c r="AZ78" s="50"/>
      <c r="BA78" s="267"/>
      <c r="BB78" s="643"/>
      <c r="BC78" s="643"/>
      <c r="BD78" s="643"/>
      <c r="BE78" s="643"/>
      <c r="BF78" s="643"/>
      <c r="BG78" s="643"/>
      <c r="BH78" s="643"/>
      <c r="BI78" s="643"/>
      <c r="BJ78" s="643"/>
      <c r="BK78" s="643"/>
      <c r="BL78" s="643"/>
      <c r="BM78" s="643"/>
      <c r="BN78" s="643"/>
      <c r="BO78" s="643"/>
      <c r="BP78" s="643"/>
      <c r="BQ78" s="643"/>
      <c r="BR78" s="643"/>
      <c r="BS78" s="643"/>
      <c r="BT78" s="643"/>
      <c r="BU78" s="643"/>
      <c r="BV78" s="643"/>
      <c r="BW78" s="643"/>
      <c r="BX78" s="643"/>
      <c r="BY78" s="643"/>
      <c r="BZ78" s="643"/>
      <c r="CA78" s="643"/>
      <c r="CB78" s="643"/>
      <c r="CC78" s="643"/>
      <c r="CD78" s="643"/>
      <c r="CE78" s="643"/>
      <c r="CF78" s="643"/>
      <c r="CG78" s="643"/>
      <c r="CH78" s="643"/>
      <c r="CI78" s="643"/>
      <c r="CJ78" s="643"/>
      <c r="CK78" s="643"/>
      <c r="CL78" s="643"/>
      <c r="CM78" s="643"/>
      <c r="CN78" s="643"/>
      <c r="CO78" s="643"/>
      <c r="CP78" s="643"/>
      <c r="CQ78" s="643"/>
      <c r="CR78" s="643"/>
      <c r="CS78" s="643"/>
      <c r="CT78" s="643"/>
      <c r="CU78" s="643"/>
      <c r="CV78" s="643"/>
      <c r="CW78" s="643"/>
      <c r="CX78" s="643"/>
      <c r="CY78" s="643"/>
      <c r="CZ78" s="643"/>
      <c r="DA78" s="643"/>
      <c r="DB78" s="643"/>
      <c r="DC78" s="643"/>
      <c r="DD78" s="643"/>
      <c r="DE78" s="643"/>
      <c r="DF78" s="643"/>
      <c r="DG78" s="643"/>
      <c r="DH78" s="643"/>
      <c r="DI78" s="643"/>
      <c r="DJ78" s="643"/>
      <c r="DK78" s="643"/>
      <c r="DL78" s="643"/>
      <c r="DM78" s="643"/>
      <c r="DN78" s="643"/>
      <c r="DO78" s="643"/>
      <c r="DP78" s="643"/>
      <c r="DQ78" s="643"/>
      <c r="DR78" s="643"/>
      <c r="DS78" s="643"/>
      <c r="DT78" s="643"/>
      <c r="DU78" s="643"/>
      <c r="DV78" s="643"/>
      <c r="DW78" s="643"/>
      <c r="DX78" s="643"/>
      <c r="DY78" s="643"/>
      <c r="DZ78" s="643"/>
      <c r="EA78" s="643"/>
      <c r="EB78" s="643"/>
      <c r="EC78" s="643"/>
      <c r="ED78" s="643"/>
      <c r="EE78" s="643"/>
      <c r="EF78" s="643"/>
      <c r="EG78" s="643"/>
      <c r="EH78" s="643"/>
      <c r="EI78" s="643"/>
      <c r="EJ78" s="643"/>
      <c r="EK78" s="643"/>
      <c r="EL78" s="643"/>
      <c r="EM78" s="643"/>
      <c r="EN78" s="643"/>
      <c r="EO78" s="643"/>
      <c r="EP78" s="643"/>
      <c r="EQ78" s="643"/>
      <c r="ER78" s="643"/>
      <c r="ES78" s="643"/>
      <c r="ET78" s="643"/>
      <c r="EU78" s="643"/>
      <c r="EV78" s="643"/>
      <c r="EW78" s="643"/>
      <c r="EX78" s="643"/>
      <c r="EY78" s="643"/>
      <c r="EZ78" s="643"/>
      <c r="FA78" s="643"/>
      <c r="FB78" s="643"/>
      <c r="FC78" s="643"/>
      <c r="FD78" s="643"/>
      <c r="FE78" s="643"/>
      <c r="FF78" s="643"/>
      <c r="FG78" s="643"/>
      <c r="FH78" s="643"/>
      <c r="FI78" s="643"/>
      <c r="FJ78" s="643"/>
      <c r="FK78" s="643"/>
      <c r="FL78" s="643"/>
      <c r="FM78" s="643"/>
      <c r="FN78" s="643"/>
      <c r="FO78" s="643"/>
      <c r="FP78" s="643"/>
      <c r="FQ78" s="643"/>
      <c r="FR78" s="643"/>
      <c r="FS78" s="643"/>
      <c r="FT78" s="643"/>
      <c r="FU78" s="643"/>
      <c r="FV78" s="643"/>
      <c r="FW78" s="643"/>
      <c r="FX78" s="643"/>
      <c r="FY78" s="643"/>
      <c r="FZ78" s="643"/>
      <c r="GA78" s="643"/>
      <c r="GB78" s="643"/>
      <c r="GC78" s="643"/>
      <c r="GD78" s="643"/>
      <c r="GE78" s="247"/>
      <c r="GF78" s="643"/>
      <c r="GG78" s="643"/>
      <c r="GH78" s="643"/>
      <c r="GI78" s="643"/>
      <c r="GJ78" s="643"/>
      <c r="GK78" s="643"/>
      <c r="GL78" s="643"/>
      <c r="GM78" s="643"/>
      <c r="GN78" s="643"/>
      <c r="GO78" s="643"/>
      <c r="GP78" s="643"/>
      <c r="GQ78" s="643"/>
      <c r="GR78" s="643"/>
      <c r="GS78" s="643"/>
      <c r="GT78" s="643"/>
      <c r="GU78" s="643"/>
      <c r="GV78" s="643"/>
      <c r="GW78" s="643"/>
      <c r="GX78" s="643"/>
      <c r="GY78" s="643"/>
      <c r="GZ78" s="643"/>
      <c r="HA78" s="643"/>
      <c r="HB78" s="643"/>
      <c r="HC78" s="643"/>
      <c r="HD78" s="643"/>
      <c r="HE78" s="643"/>
      <c r="HF78" s="643"/>
      <c r="HG78" s="643"/>
      <c r="HH78" s="643"/>
      <c r="HI78" s="643"/>
      <c r="HJ78" s="643"/>
      <c r="HK78" s="643"/>
      <c r="HL78" s="643"/>
      <c r="HM78" s="643"/>
      <c r="HN78" s="643"/>
      <c r="HO78" s="643"/>
      <c r="HP78" s="643"/>
      <c r="HQ78" s="643"/>
      <c r="HR78" s="643"/>
      <c r="HS78" s="643"/>
      <c r="HT78" s="643"/>
      <c r="HU78" s="643"/>
      <c r="HV78" s="643"/>
      <c r="HW78" s="643"/>
      <c r="HX78" s="643"/>
      <c r="HY78" s="643"/>
      <c r="HZ78" s="643"/>
      <c r="IA78" s="643"/>
      <c r="IB78" s="643"/>
      <c r="IC78" s="643"/>
      <c r="ID78" s="643"/>
      <c r="IE78" s="643"/>
      <c r="IF78" s="643"/>
      <c r="IG78" s="643"/>
      <c r="IH78" s="643"/>
      <c r="II78" s="643"/>
    </row>
    <row r="79" spans="1:243" ht="15" customHeight="1">
      <c r="A79" s="72"/>
      <c r="B79" s="72"/>
      <c r="C79" s="72"/>
      <c r="D79" s="195" t="str">
        <f>IF(MasterSheet!$A$1=1,MasterSheet!C318,MasterSheet!B318)</f>
        <v>Otplata glavnice nerezidentima</v>
      </c>
      <c r="E79" s="186">
        <f>+'Cental Budget_int'!E90+'Local Government_int'!D96</f>
        <v>14260035.939999999</v>
      </c>
      <c r="F79" s="188">
        <f t="shared" si="10"/>
        <v>0.66359700032574798</v>
      </c>
      <c r="G79" s="186">
        <f>+'Cental Budget_int'!G90+'Local Government_int'!F96</f>
        <v>84240903.909999996</v>
      </c>
      <c r="H79" s="188">
        <f t="shared" si="11"/>
        <v>3.1427309796679723</v>
      </c>
      <c r="I79" s="186">
        <f>+'Cental Budget_int'!I90+'Local Government_int'!H96</f>
        <v>19914054.949519999</v>
      </c>
      <c r="J79" s="188">
        <f t="shared" si="12"/>
        <v>0.64538679509722574</v>
      </c>
      <c r="K79" s="186">
        <f>+'Cental Budget_int'!K90+'Local Government_int'!J96</f>
        <v>25402765.82</v>
      </c>
      <c r="L79" s="188">
        <f t="shared" si="13"/>
        <v>0.8521558477021135</v>
      </c>
      <c r="M79" s="186">
        <f>+'Cental Budget_int'!M90+'Local Government_int'!L96</f>
        <v>45342776.32</v>
      </c>
      <c r="N79" s="188">
        <f t="shared" si="14"/>
        <v>1.4607853195876288</v>
      </c>
      <c r="O79" s="186">
        <f>+'Cental Budget_int'!O90+'Local Government_int'!N96</f>
        <v>60317011.140000001</v>
      </c>
      <c r="P79" s="188">
        <f t="shared" si="15"/>
        <v>1.8650900166975883</v>
      </c>
      <c r="Q79" s="339">
        <f>+'Cental Budget_int'!Q90+'Local Government_int'!P96</f>
        <v>59874811.390000001</v>
      </c>
      <c r="R79" s="332">
        <f t="shared" si="16"/>
        <v>1.8012879479542721</v>
      </c>
      <c r="S79" s="339">
        <f>+'Cental Budget_int'!S90+'Local Government_int'!R96</f>
        <v>66700000</v>
      </c>
      <c r="T79" s="332">
        <f t="shared" si="17"/>
        <v>1.9095333524191238</v>
      </c>
      <c r="U79" s="339">
        <f>+'Cental Budget_int'!U90+'Local Government_int'!T96</f>
        <v>99000000</v>
      </c>
      <c r="V79" s="332">
        <f t="shared" si="18"/>
        <v>2.6851098454027666</v>
      </c>
      <c r="W79" s="339">
        <f>+'Cental Budget_int'!W90+'Local Government_int'!V96</f>
        <v>299900000</v>
      </c>
      <c r="X79" s="544">
        <f t="shared" si="19"/>
        <v>7.6661554192229042</v>
      </c>
      <c r="Y79" s="226"/>
      <c r="Z79" s="226"/>
      <c r="AA79" s="226"/>
      <c r="AB79" s="226"/>
      <c r="AC79" s="226"/>
      <c r="AD79" s="226"/>
      <c r="AE79" s="226"/>
      <c r="AF79" s="226"/>
      <c r="AG79" s="226"/>
      <c r="AH79" s="25"/>
      <c r="AI79" s="25"/>
      <c r="AJ79" s="25"/>
      <c r="AK79" s="25"/>
      <c r="AL79" s="25"/>
      <c r="AM79" s="25"/>
      <c r="AN79" s="25"/>
      <c r="AO79" s="25"/>
      <c r="AP79" s="25"/>
      <c r="AQ79" s="25"/>
      <c r="AR79" s="25"/>
      <c r="AS79" s="25"/>
      <c r="AT79" s="25"/>
      <c r="AU79" s="25"/>
      <c r="AV79" s="25"/>
      <c r="AW79" s="25"/>
      <c r="AX79" s="25"/>
      <c r="AY79" s="25"/>
      <c r="AZ79" s="50"/>
      <c r="BA79" s="267"/>
      <c r="BB79" s="643"/>
      <c r="BC79" s="643"/>
      <c r="BD79" s="643"/>
      <c r="BE79" s="643"/>
      <c r="BF79" s="643"/>
      <c r="BG79" s="643"/>
      <c r="BH79" s="643"/>
      <c r="BI79" s="643"/>
      <c r="BJ79" s="643"/>
      <c r="BK79" s="643"/>
      <c r="BL79" s="643"/>
      <c r="BM79" s="643"/>
      <c r="BN79" s="643"/>
      <c r="BO79" s="643"/>
      <c r="BP79" s="643"/>
      <c r="BQ79" s="643"/>
      <c r="BR79" s="643"/>
      <c r="BS79" s="643"/>
      <c r="BT79" s="643"/>
      <c r="BU79" s="643"/>
      <c r="BV79" s="643"/>
      <c r="BW79" s="643"/>
      <c r="BX79" s="643"/>
      <c r="BY79" s="643"/>
      <c r="BZ79" s="643"/>
      <c r="CA79" s="643"/>
      <c r="CB79" s="643"/>
      <c r="CC79" s="643"/>
      <c r="CD79" s="643"/>
      <c r="CE79" s="643"/>
      <c r="CF79" s="643"/>
      <c r="CG79" s="643"/>
      <c r="CH79" s="643"/>
      <c r="CI79" s="643"/>
      <c r="CJ79" s="643"/>
      <c r="CK79" s="643"/>
      <c r="CL79" s="643"/>
      <c r="CM79" s="643"/>
      <c r="CN79" s="643"/>
      <c r="CO79" s="643"/>
      <c r="CP79" s="643"/>
      <c r="CQ79" s="643"/>
      <c r="CR79" s="643"/>
      <c r="CS79" s="643"/>
      <c r="CT79" s="643"/>
      <c r="CU79" s="643"/>
      <c r="CV79" s="643"/>
      <c r="CW79" s="643"/>
      <c r="CX79" s="643"/>
      <c r="CY79" s="643"/>
      <c r="CZ79" s="643"/>
      <c r="DA79" s="643"/>
      <c r="DB79" s="643"/>
      <c r="DC79" s="643"/>
      <c r="DD79" s="643"/>
      <c r="DE79" s="643"/>
      <c r="DF79" s="643"/>
      <c r="DG79" s="643"/>
      <c r="DH79" s="643"/>
      <c r="DI79" s="643"/>
      <c r="DJ79" s="643"/>
      <c r="DK79" s="643"/>
      <c r="DL79" s="643"/>
      <c r="DM79" s="643"/>
      <c r="DN79" s="643"/>
      <c r="DO79" s="643"/>
      <c r="DP79" s="643"/>
      <c r="DQ79" s="643"/>
      <c r="DR79" s="643"/>
      <c r="DS79" s="643"/>
      <c r="DT79" s="643"/>
      <c r="DU79" s="643"/>
      <c r="DV79" s="643"/>
      <c r="DW79" s="643"/>
      <c r="DX79" s="643"/>
      <c r="DY79" s="643"/>
      <c r="DZ79" s="643"/>
      <c r="EA79" s="643"/>
      <c r="EB79" s="643"/>
      <c r="EC79" s="643"/>
      <c r="ED79" s="643"/>
      <c r="EE79" s="643"/>
      <c r="EF79" s="643"/>
      <c r="EG79" s="643"/>
      <c r="EH79" s="643"/>
      <c r="EI79" s="643"/>
      <c r="EJ79" s="643"/>
      <c r="EK79" s="643"/>
      <c r="EL79" s="643"/>
      <c r="EM79" s="643"/>
      <c r="EN79" s="643"/>
      <c r="EO79" s="643"/>
      <c r="EP79" s="643"/>
      <c r="EQ79" s="643"/>
      <c r="ER79" s="643"/>
      <c r="ES79" s="643"/>
      <c r="ET79" s="643"/>
      <c r="EU79" s="643"/>
      <c r="EV79" s="643"/>
      <c r="EW79" s="643"/>
      <c r="EX79" s="643"/>
      <c r="EY79" s="643"/>
      <c r="EZ79" s="643"/>
      <c r="FA79" s="643"/>
      <c r="FB79" s="643"/>
      <c r="FC79" s="643"/>
      <c r="FD79" s="643"/>
      <c r="FE79" s="643"/>
      <c r="FF79" s="643"/>
      <c r="FG79" s="643"/>
      <c r="FH79" s="643"/>
      <c r="FI79" s="643"/>
      <c r="FJ79" s="643"/>
      <c r="FK79" s="643"/>
      <c r="FL79" s="643"/>
      <c r="FM79" s="643"/>
      <c r="FN79" s="643"/>
      <c r="FO79" s="643"/>
      <c r="FP79" s="643"/>
      <c r="FQ79" s="643"/>
      <c r="FR79" s="643"/>
      <c r="FS79" s="643"/>
      <c r="FT79" s="643"/>
      <c r="FU79" s="643"/>
      <c r="FV79" s="643"/>
      <c r="FW79" s="643"/>
      <c r="FX79" s="643"/>
      <c r="FY79" s="643"/>
      <c r="FZ79" s="643"/>
      <c r="GA79" s="643"/>
      <c r="GB79" s="643"/>
      <c r="GC79" s="643"/>
      <c r="GD79" s="643"/>
      <c r="GE79" s="247"/>
      <c r="GF79" s="643"/>
      <c r="GG79" s="643"/>
      <c r="GH79" s="643"/>
      <c r="GI79" s="643"/>
      <c r="GJ79" s="643"/>
      <c r="GK79" s="643"/>
      <c r="GL79" s="643"/>
      <c r="GM79" s="643"/>
      <c r="GN79" s="643"/>
      <c r="GO79" s="643"/>
      <c r="GP79" s="643"/>
      <c r="GQ79" s="643"/>
      <c r="GR79" s="643"/>
      <c r="GS79" s="643"/>
      <c r="GT79" s="643"/>
      <c r="GU79" s="643"/>
      <c r="GV79" s="643"/>
      <c r="GW79" s="643"/>
      <c r="GX79" s="643"/>
      <c r="GY79" s="643"/>
      <c r="GZ79" s="643"/>
      <c r="HA79" s="643"/>
      <c r="HB79" s="643"/>
      <c r="HC79" s="643"/>
      <c r="HD79" s="643"/>
      <c r="HE79" s="643"/>
      <c r="HF79" s="643"/>
      <c r="HG79" s="643"/>
      <c r="HH79" s="643"/>
      <c r="HI79" s="643"/>
      <c r="HJ79" s="643"/>
      <c r="HK79" s="643"/>
      <c r="HL79" s="643"/>
      <c r="HM79" s="643"/>
      <c r="HN79" s="643"/>
      <c r="HO79" s="643"/>
      <c r="HP79" s="643"/>
      <c r="HQ79" s="643"/>
      <c r="HR79" s="643"/>
      <c r="HS79" s="643"/>
      <c r="HT79" s="643"/>
      <c r="HU79" s="643"/>
      <c r="HV79" s="643"/>
      <c r="HW79" s="643"/>
      <c r="HX79" s="643"/>
      <c r="HY79" s="643"/>
      <c r="HZ79" s="643"/>
      <c r="IA79" s="643"/>
      <c r="IB79" s="643"/>
      <c r="IC79" s="643"/>
      <c r="ID79" s="643"/>
      <c r="IE79" s="643"/>
      <c r="IF79" s="643"/>
      <c r="IG79" s="643"/>
      <c r="IH79" s="643"/>
      <c r="II79" s="643"/>
    </row>
    <row r="80" spans="1:243" ht="15" customHeight="1">
      <c r="A80" s="72"/>
      <c r="B80" s="72"/>
      <c r="C80" s="72"/>
      <c r="D80" s="195" t="str">
        <f>IF(MasterSheet!$A$1=1,MasterSheet!C319,MasterSheet!B319)</f>
        <v>Otplata obaveza iz prethodnog perioda</v>
      </c>
      <c r="E80" s="186">
        <f>+'Cental Budget_int'!E91+'Local Government_int'!D97</f>
        <v>61881008.200000003</v>
      </c>
      <c r="F80" s="188">
        <f t="shared" si="10"/>
        <v>2.8796597421936805</v>
      </c>
      <c r="G80" s="186">
        <f>+'Cental Budget_int'!G91+'Local Government_int'!F97</f>
        <v>68502296.530000001</v>
      </c>
      <c r="H80" s="188">
        <f t="shared" si="11"/>
        <v>2.5555790535347884</v>
      </c>
      <c r="I80" s="186">
        <f>+'Cental Budget_int'!I91+'Local Government_int'!H97</f>
        <v>72862816.192609996</v>
      </c>
      <c r="J80" s="188">
        <f t="shared" si="12"/>
        <v>2.3613824278133908</v>
      </c>
      <c r="K80" s="186">
        <f>+'Cental Budget_int'!K91+'Local Government_int'!J97</f>
        <v>85726035.49000001</v>
      </c>
      <c r="L80" s="188">
        <f t="shared" si="13"/>
        <v>2.8757475843676623</v>
      </c>
      <c r="M80" s="186">
        <f>+'Cental Budget_int'!M91+'Local Government_int'!L97</f>
        <v>89369817.959999993</v>
      </c>
      <c r="N80" s="188">
        <f t="shared" si="14"/>
        <v>2.8791822796391751</v>
      </c>
      <c r="O80" s="186">
        <f>+'Cental Budget_int'!O91+'Local Government_int'!N97</f>
        <v>82593404.900000006</v>
      </c>
      <c r="P80" s="188">
        <f t="shared" si="15"/>
        <v>2.5539086239950528</v>
      </c>
      <c r="Q80" s="339">
        <f>+'Cental Budget_int'!Q91+'Local Government_int'!P97</f>
        <v>80346126.939999998</v>
      </c>
      <c r="R80" s="332">
        <f t="shared" si="16"/>
        <v>2.4171518333333331</v>
      </c>
      <c r="S80" s="339">
        <f>+'Cental Budget_int'!S91+'Local Government_int'!R97</f>
        <v>66177132</v>
      </c>
      <c r="T80" s="332">
        <f t="shared" si="17"/>
        <v>1.8945643286573146</v>
      </c>
      <c r="U80" s="339">
        <f>+'Cental Budget_int'!U91+'Local Government_int'!T97</f>
        <v>47900000</v>
      </c>
      <c r="V80" s="332">
        <f t="shared" si="18"/>
        <v>1.2991592080282073</v>
      </c>
      <c r="W80" s="339">
        <f>+'Cental Budget_int'!W91+'Local Government_int'!V97</f>
        <v>42500000</v>
      </c>
      <c r="X80" s="544">
        <f t="shared" si="19"/>
        <v>1.0864008179959099</v>
      </c>
      <c r="Y80" s="226"/>
      <c r="Z80" s="226"/>
      <c r="AA80" s="226"/>
      <c r="AB80" s="226"/>
      <c r="AC80" s="226"/>
      <c r="AD80" s="226"/>
      <c r="AE80" s="226"/>
      <c r="AF80" s="226"/>
      <c r="AG80" s="226"/>
      <c r="AH80" s="25"/>
      <c r="AI80" s="25"/>
      <c r="AJ80" s="25"/>
      <c r="AK80" s="25"/>
      <c r="AL80" s="25"/>
      <c r="AM80" s="25"/>
      <c r="AN80" s="25"/>
      <c r="AO80" s="25"/>
      <c r="AP80" s="25"/>
      <c r="AQ80" s="25"/>
      <c r="AR80" s="25"/>
      <c r="AS80" s="25"/>
      <c r="AT80" s="25"/>
      <c r="AU80" s="25"/>
      <c r="AV80" s="25"/>
      <c r="AW80" s="25"/>
      <c r="AX80" s="25"/>
      <c r="AY80" s="25"/>
      <c r="AZ80" s="50"/>
      <c r="BA80" s="267"/>
      <c r="BB80" s="643"/>
      <c r="BC80" s="643"/>
      <c r="BD80" s="643"/>
      <c r="BE80" s="643"/>
      <c r="BF80" s="643"/>
      <c r="BG80" s="643"/>
      <c r="BH80" s="643"/>
      <c r="BI80" s="643"/>
      <c r="BJ80" s="643"/>
      <c r="BK80" s="643"/>
      <c r="BL80" s="643"/>
      <c r="BM80" s="643"/>
      <c r="BN80" s="643"/>
      <c r="BO80" s="643"/>
      <c r="BP80" s="643"/>
      <c r="BQ80" s="643"/>
      <c r="BR80" s="643"/>
      <c r="BS80" s="643"/>
      <c r="BT80" s="643"/>
      <c r="BU80" s="643"/>
      <c r="BV80" s="643"/>
      <c r="BW80" s="643"/>
      <c r="BX80" s="643"/>
      <c r="BY80" s="643"/>
      <c r="BZ80" s="643"/>
      <c r="CA80" s="643"/>
      <c r="CB80" s="643"/>
      <c r="CC80" s="643"/>
      <c r="CD80" s="643"/>
      <c r="CE80" s="643"/>
      <c r="CF80" s="643"/>
      <c r="CG80" s="643"/>
      <c r="CH80" s="643"/>
      <c r="CI80" s="643"/>
      <c r="CJ80" s="643"/>
      <c r="CK80" s="643"/>
      <c r="CL80" s="643"/>
      <c r="CM80" s="643"/>
      <c r="CN80" s="643"/>
      <c r="CO80" s="643"/>
      <c r="CP80" s="643"/>
      <c r="CQ80" s="643"/>
      <c r="CR80" s="643"/>
      <c r="CS80" s="643"/>
      <c r="CT80" s="643"/>
      <c r="CU80" s="643"/>
      <c r="CV80" s="643"/>
      <c r="CW80" s="643"/>
      <c r="CX80" s="643"/>
      <c r="CY80" s="643"/>
      <c r="CZ80" s="643"/>
      <c r="DA80" s="643"/>
      <c r="DB80" s="643"/>
      <c r="DC80" s="643"/>
      <c r="DD80" s="643"/>
      <c r="DE80" s="643"/>
      <c r="DF80" s="643"/>
      <c r="DG80" s="643"/>
      <c r="DH80" s="643"/>
      <c r="DI80" s="643"/>
      <c r="DJ80" s="643"/>
      <c r="DK80" s="643"/>
      <c r="DL80" s="643"/>
      <c r="DM80" s="643"/>
      <c r="DN80" s="643"/>
      <c r="DO80" s="643"/>
      <c r="DP80" s="643"/>
      <c r="DQ80" s="643"/>
      <c r="DR80" s="643"/>
      <c r="DS80" s="643"/>
      <c r="DT80" s="643"/>
      <c r="DU80" s="643"/>
      <c r="DV80" s="643"/>
      <c r="DW80" s="643"/>
      <c r="DX80" s="643"/>
      <c r="DY80" s="643"/>
      <c r="DZ80" s="643"/>
      <c r="EA80" s="643"/>
      <c r="EB80" s="643"/>
      <c r="EC80" s="643"/>
      <c r="ED80" s="643"/>
      <c r="EE80" s="643"/>
      <c r="EF80" s="643"/>
      <c r="EG80" s="643"/>
      <c r="EH80" s="643"/>
      <c r="EI80" s="643"/>
      <c r="EJ80" s="643"/>
      <c r="EK80" s="643"/>
      <c r="EL80" s="643"/>
      <c r="EM80" s="643"/>
      <c r="EN80" s="643"/>
      <c r="EO80" s="643"/>
      <c r="EP80" s="643"/>
      <c r="EQ80" s="643"/>
      <c r="ER80" s="643"/>
      <c r="ES80" s="643"/>
      <c r="ET80" s="643"/>
      <c r="EU80" s="643"/>
      <c r="EV80" s="643"/>
      <c r="EW80" s="643"/>
      <c r="EX80" s="643"/>
      <c r="EY80" s="643"/>
      <c r="EZ80" s="643"/>
      <c r="FA80" s="643"/>
      <c r="FB80" s="643"/>
      <c r="FC80" s="643"/>
      <c r="FD80" s="643"/>
      <c r="FE80" s="643"/>
      <c r="FF80" s="643"/>
      <c r="FG80" s="643"/>
      <c r="FH80" s="643"/>
      <c r="FI80" s="643"/>
      <c r="FJ80" s="643"/>
      <c r="FK80" s="643"/>
      <c r="FL80" s="643"/>
      <c r="FM80" s="643"/>
      <c r="FN80" s="643"/>
      <c r="FO80" s="643"/>
      <c r="FP80" s="643"/>
      <c r="FQ80" s="643"/>
      <c r="FR80" s="643"/>
      <c r="FS80" s="643"/>
      <c r="FT80" s="643"/>
      <c r="FU80" s="643"/>
      <c r="FV80" s="643"/>
      <c r="FW80" s="643"/>
      <c r="FX80" s="643"/>
      <c r="FY80" s="643"/>
      <c r="FZ80" s="643"/>
      <c r="GA80" s="643"/>
      <c r="GB80" s="643"/>
      <c r="GC80" s="643"/>
      <c r="GD80" s="643"/>
      <c r="GE80" s="247"/>
      <c r="GF80" s="643"/>
      <c r="GG80" s="643"/>
      <c r="GH80" s="643"/>
      <c r="GI80" s="643"/>
      <c r="GJ80" s="643"/>
      <c r="GK80" s="643"/>
      <c r="GL80" s="643"/>
      <c r="GM80" s="643"/>
      <c r="GN80" s="643"/>
      <c r="GO80" s="643"/>
      <c r="GP80" s="643"/>
      <c r="GQ80" s="643"/>
      <c r="GR80" s="643"/>
      <c r="GS80" s="643"/>
      <c r="GT80" s="643"/>
      <c r="GU80" s="643"/>
      <c r="GV80" s="643"/>
      <c r="GW80" s="643"/>
      <c r="GX80" s="643"/>
      <c r="GY80" s="643"/>
      <c r="GZ80" s="643"/>
      <c r="HA80" s="643"/>
      <c r="HB80" s="643"/>
      <c r="HC80" s="643"/>
      <c r="HD80" s="643"/>
      <c r="HE80" s="643"/>
      <c r="HF80" s="643"/>
      <c r="HG80" s="643"/>
      <c r="HH80" s="643"/>
      <c r="HI80" s="643"/>
      <c r="HJ80" s="643"/>
      <c r="HK80" s="643"/>
      <c r="HL80" s="643"/>
      <c r="HM80" s="643"/>
      <c r="HN80" s="643"/>
      <c r="HO80" s="643"/>
      <c r="HP80" s="643"/>
      <c r="HQ80" s="643"/>
      <c r="HR80" s="643"/>
      <c r="HS80" s="643"/>
      <c r="HT80" s="643"/>
      <c r="HU80" s="643"/>
      <c r="HV80" s="643"/>
      <c r="HW80" s="643"/>
      <c r="HX80" s="643"/>
      <c r="HY80" s="643"/>
      <c r="HZ80" s="643"/>
      <c r="IA80" s="643"/>
      <c r="IB80" s="643"/>
      <c r="IC80" s="643"/>
      <c r="ID80" s="643"/>
      <c r="IE80" s="643"/>
      <c r="IF80" s="643"/>
      <c r="IG80" s="643"/>
      <c r="IH80" s="643"/>
      <c r="II80" s="643"/>
    </row>
    <row r="81" spans="1:243" ht="15" customHeight="1" thickBot="1">
      <c r="A81" s="72"/>
      <c r="B81" s="72"/>
      <c r="C81" s="72"/>
      <c r="D81" s="193" t="str">
        <f>IF(MasterSheet!$A$1=1,MasterSheet!C320,MasterSheet!B320)</f>
        <v>Otplata garancija</v>
      </c>
      <c r="E81" s="161">
        <f>+'Cental Budget_int'!E84+'Local Government_int'!D90</f>
        <v>1050939.44</v>
      </c>
      <c r="F81" s="529">
        <f t="shared" si="10"/>
        <v>4.8905925822513845E-2</v>
      </c>
      <c r="G81" s="161">
        <f>+'Cental Budget_int'!G84+'Local Government_int'!F90</f>
        <v>0</v>
      </c>
      <c r="H81" s="314">
        <f t="shared" si="11"/>
        <v>0</v>
      </c>
      <c r="I81" s="161">
        <f>+'Cental Budget_int'!I84+'Local Government_int'!H90</f>
        <v>0</v>
      </c>
      <c r="J81" s="314">
        <f t="shared" si="12"/>
        <v>0</v>
      </c>
      <c r="K81" s="161">
        <f>+'Cental Budget_int'!K84+'Local Government_int'!J90</f>
        <v>1769093.84</v>
      </c>
      <c r="L81" s="529">
        <f t="shared" si="13"/>
        <v>5.9345650452868166E-2</v>
      </c>
      <c r="M81" s="161">
        <f>+'Cental Budget_int'!M84+'Local Government_int'!L90</f>
        <v>0</v>
      </c>
      <c r="N81" s="314">
        <f t="shared" si="14"/>
        <v>0</v>
      </c>
      <c r="O81" s="161">
        <f>+'Cental Budget_int'!O84+'Local Government_int'!N90</f>
        <v>34112641.390000001</v>
      </c>
      <c r="P81" s="529">
        <f t="shared" si="15"/>
        <v>1.0548126589363018</v>
      </c>
      <c r="Q81" s="344">
        <f>+'Cental Budget_int'!Q84+'Local Government_int'!P90</f>
        <v>24719832.629999999</v>
      </c>
      <c r="R81" s="528">
        <f t="shared" si="16"/>
        <v>0.74367727527075811</v>
      </c>
      <c r="S81" s="344">
        <f>+'Cental Budget_int'!S84+'Local Government_int'!R90</f>
        <v>0</v>
      </c>
      <c r="T81" s="333">
        <f t="shared" si="17"/>
        <v>0</v>
      </c>
      <c r="U81" s="344">
        <f>+'Cental Budget_int'!U84+'Local Government_int'!T90</f>
        <v>0</v>
      </c>
      <c r="V81" s="333">
        <f t="shared" si="18"/>
        <v>0</v>
      </c>
      <c r="W81" s="344">
        <f>+'Cental Budget_int'!W84+'Local Government_int'!V90</f>
        <v>0</v>
      </c>
      <c r="X81" s="651">
        <f t="shared" si="19"/>
        <v>0</v>
      </c>
      <c r="Y81" s="227"/>
      <c r="Z81" s="227"/>
      <c r="AA81" s="227"/>
      <c r="AB81" s="227"/>
      <c r="AC81" s="227"/>
      <c r="AD81" s="227"/>
      <c r="AE81" s="227"/>
      <c r="AF81" s="227"/>
      <c r="AG81" s="227"/>
      <c r="AH81" s="46"/>
      <c r="AI81" s="46"/>
      <c r="AJ81" s="46"/>
      <c r="AK81" s="46"/>
      <c r="AL81" s="46"/>
      <c r="AM81" s="46"/>
      <c r="AN81" s="46"/>
      <c r="AO81" s="46"/>
      <c r="AP81" s="46"/>
      <c r="AQ81" s="46"/>
      <c r="AR81" s="46"/>
      <c r="AS81" s="46"/>
      <c r="AT81" s="46"/>
      <c r="AU81" s="46"/>
      <c r="AV81" s="46"/>
      <c r="AW81" s="46"/>
      <c r="AX81" s="46"/>
      <c r="AY81" s="46"/>
      <c r="AZ81" s="50"/>
      <c r="BA81" s="267"/>
      <c r="BB81" s="643"/>
      <c r="BC81" s="643"/>
      <c r="BD81" s="643"/>
      <c r="BE81" s="643"/>
      <c r="BF81" s="643"/>
      <c r="BG81" s="643"/>
      <c r="BH81" s="643"/>
      <c r="BI81" s="643"/>
      <c r="BJ81" s="643"/>
      <c r="BK81" s="643"/>
      <c r="BL81" s="643"/>
      <c r="BM81" s="643"/>
      <c r="BN81" s="643"/>
      <c r="BO81" s="643"/>
      <c r="BP81" s="643"/>
      <c r="BQ81" s="643"/>
      <c r="BR81" s="643"/>
      <c r="BS81" s="643"/>
      <c r="BT81" s="643"/>
      <c r="BU81" s="643"/>
      <c r="BV81" s="643"/>
      <c r="BW81" s="643"/>
      <c r="BX81" s="643"/>
      <c r="BY81" s="643"/>
      <c r="BZ81" s="643"/>
      <c r="CA81" s="643"/>
      <c r="CB81" s="643"/>
      <c r="CC81" s="643"/>
      <c r="CD81" s="643"/>
      <c r="CE81" s="643"/>
      <c r="CF81" s="643"/>
      <c r="CG81" s="643"/>
      <c r="CH81" s="643"/>
      <c r="CI81" s="643"/>
      <c r="CJ81" s="643"/>
      <c r="CK81" s="643"/>
      <c r="CL81" s="643"/>
      <c r="CM81" s="643"/>
      <c r="CN81" s="643"/>
      <c r="CO81" s="643"/>
      <c r="CP81" s="643"/>
      <c r="CQ81" s="643"/>
      <c r="CR81" s="643"/>
      <c r="CS81" s="643"/>
      <c r="CT81" s="643"/>
      <c r="CU81" s="643"/>
      <c r="CV81" s="643"/>
      <c r="CW81" s="643"/>
      <c r="CX81" s="643"/>
      <c r="CY81" s="643"/>
      <c r="CZ81" s="643"/>
      <c r="DA81" s="643"/>
      <c r="DB81" s="643"/>
      <c r="DC81" s="643"/>
      <c r="DD81" s="643"/>
      <c r="DE81" s="643"/>
      <c r="DF81" s="643"/>
      <c r="DG81" s="643"/>
      <c r="DH81" s="643"/>
      <c r="DI81" s="643"/>
      <c r="DJ81" s="643"/>
      <c r="DK81" s="643"/>
      <c r="DL81" s="643"/>
      <c r="DM81" s="643"/>
      <c r="DN81" s="643"/>
      <c r="DO81" s="643"/>
      <c r="DP81" s="643"/>
      <c r="DQ81" s="643"/>
      <c r="DR81" s="643"/>
      <c r="DS81" s="643"/>
      <c r="DT81" s="643"/>
      <c r="DU81" s="643"/>
      <c r="DV81" s="643"/>
      <c r="DW81" s="643"/>
      <c r="DX81" s="643"/>
      <c r="DY81" s="643"/>
      <c r="DZ81" s="643"/>
      <c r="EA81" s="643"/>
      <c r="EB81" s="643"/>
      <c r="EC81" s="643"/>
      <c r="ED81" s="643"/>
      <c r="EE81" s="643"/>
      <c r="EF81" s="643"/>
      <c r="EG81" s="643"/>
      <c r="EH81" s="643"/>
      <c r="EI81" s="643"/>
      <c r="EJ81" s="643"/>
      <c r="EK81" s="643"/>
      <c r="EL81" s="643"/>
      <c r="EM81" s="643"/>
      <c r="EN81" s="643"/>
      <c r="EO81" s="643"/>
      <c r="EP81" s="643"/>
      <c r="EQ81" s="643"/>
      <c r="ER81" s="643"/>
      <c r="ES81" s="643"/>
      <c r="ET81" s="643"/>
      <c r="EU81" s="643"/>
      <c r="EV81" s="643"/>
      <c r="EW81" s="643"/>
      <c r="EX81" s="643"/>
      <c r="EY81" s="643"/>
      <c r="EZ81" s="643"/>
      <c r="FA81" s="643"/>
      <c r="FB81" s="643"/>
      <c r="FC81" s="643"/>
      <c r="FD81" s="643"/>
      <c r="FE81" s="643"/>
      <c r="FF81" s="643"/>
      <c r="FG81" s="643"/>
      <c r="FH81" s="643"/>
      <c r="FI81" s="643"/>
      <c r="FJ81" s="643"/>
      <c r="FK81" s="643"/>
      <c r="FL81" s="643"/>
      <c r="FM81" s="643"/>
      <c r="FN81" s="643"/>
      <c r="FO81" s="643"/>
      <c r="FP81" s="643"/>
      <c r="FQ81" s="643"/>
      <c r="FR81" s="643"/>
      <c r="FS81" s="643"/>
      <c r="FT81" s="643"/>
      <c r="FU81" s="643"/>
      <c r="FV81" s="643"/>
      <c r="FW81" s="643"/>
      <c r="FX81" s="643"/>
      <c r="FY81" s="643"/>
      <c r="FZ81" s="643"/>
      <c r="GA81" s="643"/>
      <c r="GB81" s="643"/>
      <c r="GC81" s="643"/>
      <c r="GD81" s="643"/>
      <c r="GE81" s="247"/>
      <c r="GF81" s="643"/>
      <c r="GG81" s="643"/>
      <c r="GH81" s="643"/>
      <c r="GI81" s="643"/>
      <c r="GJ81" s="643"/>
      <c r="GK81" s="643"/>
      <c r="GL81" s="643"/>
      <c r="GM81" s="643"/>
      <c r="GN81" s="643"/>
      <c r="GO81" s="643"/>
      <c r="GP81" s="643"/>
      <c r="GQ81" s="643"/>
      <c r="GR81" s="643"/>
      <c r="GS81" s="643"/>
      <c r="GT81" s="643"/>
      <c r="GU81" s="643"/>
      <c r="GV81" s="643"/>
      <c r="GW81" s="643"/>
      <c r="GX81" s="643"/>
      <c r="GY81" s="643"/>
      <c r="GZ81" s="643"/>
      <c r="HA81" s="643"/>
      <c r="HB81" s="643"/>
      <c r="HC81" s="643"/>
      <c r="HD81" s="643"/>
      <c r="HE81" s="643"/>
      <c r="HF81" s="643"/>
      <c r="HG81" s="643"/>
      <c r="HH81" s="643"/>
      <c r="HI81" s="643"/>
      <c r="HJ81" s="643"/>
      <c r="HK81" s="643"/>
      <c r="HL81" s="643"/>
      <c r="HM81" s="643"/>
      <c r="HN81" s="643"/>
      <c r="HO81" s="643"/>
      <c r="HP81" s="643"/>
      <c r="HQ81" s="643"/>
      <c r="HR81" s="643"/>
      <c r="HS81" s="643"/>
      <c r="HT81" s="643"/>
      <c r="HU81" s="643"/>
      <c r="HV81" s="643"/>
      <c r="HW81" s="643"/>
      <c r="HX81" s="643"/>
      <c r="HY81" s="643"/>
      <c r="HZ81" s="643"/>
      <c r="IA81" s="643"/>
      <c r="IB81" s="643"/>
      <c r="IC81" s="643"/>
      <c r="ID81" s="643"/>
      <c r="IE81" s="643"/>
      <c r="IF81" s="643"/>
      <c r="IG81" s="643"/>
      <c r="IH81" s="643"/>
      <c r="II81" s="643"/>
    </row>
    <row r="82" spans="1:243" ht="15" customHeight="1" thickTop="1" thickBot="1">
      <c r="A82" s="72"/>
      <c r="B82" s="72"/>
      <c r="C82" s="72"/>
      <c r="D82" s="243" t="str">
        <f>IF(MasterSheet!$A$1=1,MasterSheet!C321,MasterSheet!B321)</f>
        <v>Nedostajuća sredstva</v>
      </c>
      <c r="E82" s="323">
        <f>+E75-E77</f>
        <v>-54005763.039800391</v>
      </c>
      <c r="F82" s="313">
        <f t="shared" si="10"/>
        <v>-2.5131817692680158</v>
      </c>
      <c r="G82" s="323">
        <f>+G75-G77</f>
        <v>-14283230.690000445</v>
      </c>
      <c r="H82" s="313">
        <f t="shared" si="11"/>
        <v>-0.53285695541878175</v>
      </c>
      <c r="I82" s="323">
        <f>+I75-I77</f>
        <v>-157683275.24763355</v>
      </c>
      <c r="J82" s="313">
        <f t="shared" si="12"/>
        <v>-5.1102954124848834</v>
      </c>
      <c r="K82" s="323">
        <f>+K75-K77</f>
        <v>-358857615.44449961</v>
      </c>
      <c r="L82" s="313">
        <f t="shared" si="13"/>
        <v>-12.038162208805756</v>
      </c>
      <c r="M82" s="323">
        <f>+M75-M77</f>
        <v>-347935157.46153837</v>
      </c>
      <c r="N82" s="313">
        <f t="shared" si="14"/>
        <v>-11.209251206879458</v>
      </c>
      <c r="O82" s="323">
        <f>+O75-O77</f>
        <v>-358647546.76000011</v>
      </c>
      <c r="P82" s="313">
        <f t="shared" si="15"/>
        <v>-11.089905589363021</v>
      </c>
      <c r="Q82" s="342">
        <f>+Q75-Q77</f>
        <v>-362823660.44666684</v>
      </c>
      <c r="R82" s="330">
        <f t="shared" si="16"/>
        <v>-10.915272576614527</v>
      </c>
      <c r="S82" s="342">
        <f>+S75-S77</f>
        <v>-242345920.9077282</v>
      </c>
      <c r="T82" s="330">
        <f t="shared" si="17"/>
        <v>-6.9380452593108561</v>
      </c>
      <c r="U82" s="342">
        <f>+U75-U77</f>
        <v>-237718628.14829636</v>
      </c>
      <c r="V82" s="330">
        <f t="shared" si="18"/>
        <v>-6.4474810997639365</v>
      </c>
      <c r="W82" s="342">
        <f>+W75-W77</f>
        <v>-401388106.46157098</v>
      </c>
      <c r="X82" s="542">
        <f t="shared" si="19"/>
        <v>-10.260432169263062</v>
      </c>
      <c r="Y82" s="225"/>
      <c r="Z82" s="225"/>
      <c r="AA82" s="225"/>
      <c r="AB82" s="225"/>
      <c r="AC82" s="225"/>
      <c r="AD82" s="225"/>
      <c r="AE82" s="225"/>
      <c r="AF82" s="225"/>
      <c r="AG82" s="225"/>
      <c r="AH82" s="45"/>
      <c r="AI82" s="45"/>
      <c r="AJ82" s="45"/>
      <c r="AK82" s="45"/>
      <c r="AL82" s="45"/>
      <c r="AM82" s="45"/>
      <c r="AN82" s="45"/>
      <c r="AO82" s="45"/>
      <c r="AP82" s="45"/>
      <c r="AQ82" s="45"/>
      <c r="AR82" s="45"/>
      <c r="AS82" s="45"/>
      <c r="AT82" s="45"/>
      <c r="AU82" s="45"/>
      <c r="AV82" s="45"/>
      <c r="AW82" s="45"/>
      <c r="AX82" s="45"/>
      <c r="AY82" s="45"/>
      <c r="AZ82" s="50"/>
      <c r="BA82" s="267"/>
      <c r="BB82" s="643"/>
      <c r="BC82" s="643"/>
      <c r="BD82" s="643"/>
      <c r="BE82" s="643"/>
      <c r="BF82" s="643"/>
      <c r="BG82" s="643"/>
      <c r="BH82" s="643"/>
      <c r="BI82" s="643"/>
      <c r="BJ82" s="643"/>
      <c r="BK82" s="643"/>
      <c r="BL82" s="643"/>
      <c r="BM82" s="643"/>
      <c r="BN82" s="643"/>
      <c r="BO82" s="643"/>
      <c r="BP82" s="643"/>
      <c r="BQ82" s="643"/>
      <c r="BR82" s="643"/>
      <c r="BS82" s="643"/>
      <c r="BT82" s="643"/>
      <c r="BU82" s="643"/>
      <c r="BV82" s="643"/>
      <c r="BW82" s="643"/>
      <c r="BX82" s="643"/>
      <c r="BY82" s="643"/>
      <c r="BZ82" s="643"/>
      <c r="CA82" s="643"/>
      <c r="CB82" s="643"/>
      <c r="CC82" s="643"/>
      <c r="CD82" s="643"/>
      <c r="CE82" s="643"/>
      <c r="CF82" s="643"/>
      <c r="CG82" s="643"/>
      <c r="CH82" s="643"/>
      <c r="CI82" s="643"/>
      <c r="CJ82" s="643"/>
      <c r="CK82" s="643"/>
      <c r="CL82" s="643"/>
      <c r="CM82" s="643"/>
      <c r="CN82" s="643"/>
      <c r="CO82" s="643"/>
      <c r="CP82" s="643"/>
      <c r="CQ82" s="643"/>
      <c r="CR82" s="643"/>
      <c r="CS82" s="643"/>
      <c r="CT82" s="643"/>
      <c r="CU82" s="643"/>
      <c r="CV82" s="643"/>
      <c r="CW82" s="643"/>
      <c r="CX82" s="643"/>
      <c r="CY82" s="643"/>
      <c r="CZ82" s="643"/>
      <c r="DA82" s="643"/>
      <c r="DB82" s="643"/>
      <c r="DC82" s="643"/>
      <c r="DD82" s="643"/>
      <c r="DE82" s="643"/>
      <c r="DF82" s="643"/>
      <c r="DG82" s="643"/>
      <c r="DH82" s="643"/>
      <c r="DI82" s="643"/>
      <c r="DJ82" s="643"/>
      <c r="DK82" s="643"/>
      <c r="DL82" s="643"/>
      <c r="DM82" s="643"/>
      <c r="DN82" s="643"/>
      <c r="DO82" s="643"/>
      <c r="DP82" s="643"/>
      <c r="DQ82" s="643"/>
      <c r="DR82" s="643"/>
      <c r="DS82" s="643"/>
      <c r="DT82" s="643"/>
      <c r="DU82" s="643"/>
      <c r="DV82" s="643"/>
      <c r="DW82" s="643"/>
      <c r="DX82" s="643"/>
      <c r="DY82" s="643"/>
      <c r="DZ82" s="643"/>
      <c r="EA82" s="643"/>
      <c r="EB82" s="643"/>
      <c r="EC82" s="643"/>
      <c r="ED82" s="643"/>
      <c r="EE82" s="643"/>
      <c r="EF82" s="643"/>
      <c r="EG82" s="643"/>
      <c r="EH82" s="643"/>
      <c r="EI82" s="643"/>
      <c r="EJ82" s="643"/>
      <c r="EK82" s="643"/>
      <c r="EL82" s="643"/>
      <c r="EM82" s="643"/>
      <c r="EN82" s="643"/>
      <c r="EO82" s="643"/>
      <c r="EP82" s="643"/>
      <c r="EQ82" s="643"/>
      <c r="ER82" s="643"/>
      <c r="ES82" s="643"/>
      <c r="ET82" s="643"/>
      <c r="EU82" s="643"/>
      <c r="EV82" s="643"/>
      <c r="EW82" s="643"/>
      <c r="EX82" s="643"/>
      <c r="EY82" s="643"/>
      <c r="EZ82" s="643"/>
      <c r="FA82" s="643"/>
      <c r="FB82" s="643"/>
      <c r="FC82" s="643"/>
      <c r="FD82" s="643"/>
      <c r="FE82" s="643"/>
      <c r="FF82" s="643"/>
      <c r="FG82" s="643"/>
      <c r="FH82" s="643"/>
      <c r="FI82" s="643"/>
      <c r="FJ82" s="643"/>
      <c r="FK82" s="643"/>
      <c r="FL82" s="643"/>
      <c r="FM82" s="643"/>
      <c r="FN82" s="643"/>
      <c r="FO82" s="643"/>
      <c r="FP82" s="643"/>
      <c r="FQ82" s="643"/>
      <c r="FR82" s="643"/>
      <c r="FS82" s="643"/>
      <c r="FT82" s="643"/>
      <c r="FU82" s="643"/>
      <c r="FV82" s="643"/>
      <c r="FW82" s="643"/>
      <c r="FX82" s="643"/>
      <c r="FY82" s="643"/>
      <c r="FZ82" s="643"/>
      <c r="GA82" s="643"/>
      <c r="GB82" s="643"/>
      <c r="GC82" s="643"/>
      <c r="GD82" s="643"/>
      <c r="GE82" s="247"/>
      <c r="GF82" s="643"/>
      <c r="GG82" s="643"/>
      <c r="GH82" s="643"/>
      <c r="GI82" s="643"/>
      <c r="GJ82" s="643"/>
      <c r="GK82" s="643"/>
      <c r="GL82" s="643"/>
      <c r="GM82" s="643"/>
      <c r="GN82" s="643"/>
      <c r="GO82" s="643"/>
      <c r="GP82" s="643"/>
      <c r="GQ82" s="643"/>
      <c r="GR82" s="643"/>
      <c r="GS82" s="643"/>
      <c r="GT82" s="643"/>
      <c r="GU82" s="643"/>
      <c r="GV82" s="643"/>
      <c r="GW82" s="643"/>
      <c r="GX82" s="643"/>
      <c r="GY82" s="643"/>
      <c r="GZ82" s="643"/>
      <c r="HA82" s="643"/>
      <c r="HB82" s="643"/>
      <c r="HC82" s="643"/>
      <c r="HD82" s="643"/>
      <c r="HE82" s="643"/>
      <c r="HF82" s="643"/>
      <c r="HG82" s="643"/>
      <c r="HH82" s="643"/>
      <c r="HI82" s="643"/>
      <c r="HJ82" s="643"/>
      <c r="HK82" s="643"/>
      <c r="HL82" s="643"/>
      <c r="HM82" s="643"/>
      <c r="HN82" s="643"/>
      <c r="HO82" s="643"/>
      <c r="HP82" s="643"/>
      <c r="HQ82" s="643"/>
      <c r="HR82" s="643"/>
      <c r="HS82" s="643"/>
      <c r="HT82" s="643"/>
      <c r="HU82" s="643"/>
      <c r="HV82" s="643"/>
      <c r="HW82" s="643"/>
      <c r="HX82" s="643"/>
      <c r="HY82" s="643"/>
      <c r="HZ82" s="643"/>
      <c r="IA82" s="643"/>
      <c r="IB82" s="643"/>
      <c r="IC82" s="643"/>
      <c r="ID82" s="643"/>
      <c r="IE82" s="643"/>
      <c r="IF82" s="643"/>
      <c r="IG82" s="643"/>
      <c r="IH82" s="643"/>
      <c r="II82" s="643"/>
    </row>
    <row r="83" spans="1:243" ht="15" customHeight="1" thickTop="1" thickBot="1">
      <c r="A83" s="72"/>
      <c r="B83" s="72"/>
      <c r="C83" s="72"/>
      <c r="D83" s="243" t="str">
        <f>IF(MasterSheet!$A$1=1,MasterSheet!C322,MasterSheet!B322)</f>
        <v>Finansiranje</v>
      </c>
      <c r="E83" s="323">
        <f>SUM(E84:E88)</f>
        <v>54005763.039800338</v>
      </c>
      <c r="F83" s="313">
        <f t="shared" si="10"/>
        <v>2.5131817692680132</v>
      </c>
      <c r="G83" s="323">
        <f>SUM(G84:G88)</f>
        <v>14283230.690000251</v>
      </c>
      <c r="H83" s="313">
        <f t="shared" si="11"/>
        <v>0.53285695541877454</v>
      </c>
      <c r="I83" s="323">
        <f>SUM(I84:I88)</f>
        <v>157683275.2476334</v>
      </c>
      <c r="J83" s="313">
        <f t="shared" si="12"/>
        <v>5.1102954124848781</v>
      </c>
      <c r="K83" s="323">
        <f>SUM(K84:K88)</f>
        <v>358857615.44449973</v>
      </c>
      <c r="L83" s="313">
        <f t="shared" si="13"/>
        <v>12.038162208805762</v>
      </c>
      <c r="M83" s="323">
        <f>SUM(M84:M88)</f>
        <v>347935157.46153814</v>
      </c>
      <c r="N83" s="313">
        <f t="shared" si="14"/>
        <v>11.209251206879451</v>
      </c>
      <c r="O83" s="323">
        <f>SUM(O84:O88)</f>
        <v>358647546.76000011</v>
      </c>
      <c r="P83" s="313">
        <f t="shared" si="15"/>
        <v>11.089905589363021</v>
      </c>
      <c r="Q83" s="342">
        <f>SUM(Q84:Q88)-'Local Government_int'!P84</f>
        <v>355633660.44666696</v>
      </c>
      <c r="R83" s="330">
        <f t="shared" si="16"/>
        <v>10.698966920778187</v>
      </c>
      <c r="S83" s="342">
        <f>SUM(S84:S88)-'Local Government_int'!R84</f>
        <v>242345920.90772769</v>
      </c>
      <c r="T83" s="330">
        <f t="shared" si="17"/>
        <v>6.9380452593108419</v>
      </c>
      <c r="U83" s="342">
        <f>SUM(U84:U88)-'Local Government_int'!T84</f>
        <v>237718628.14829665</v>
      </c>
      <c r="V83" s="330">
        <f t="shared" si="18"/>
        <v>6.4474810997639453</v>
      </c>
      <c r="W83" s="342">
        <f>SUM(W84:W88)-'Local Government_int'!V84</f>
        <v>401388106.46157062</v>
      </c>
      <c r="X83" s="542">
        <f t="shared" si="19"/>
        <v>10.260432169263051</v>
      </c>
      <c r="Y83" s="225"/>
      <c r="Z83" s="225"/>
      <c r="AA83" s="225"/>
      <c r="AB83" s="225"/>
      <c r="AC83" s="225"/>
      <c r="AD83" s="225"/>
      <c r="AE83" s="225"/>
      <c r="AF83" s="225"/>
      <c r="AG83" s="225"/>
      <c r="AH83" s="45"/>
      <c r="AI83" s="45"/>
      <c r="AJ83" s="45"/>
      <c r="AK83" s="45"/>
      <c r="AL83" s="45"/>
      <c r="AM83" s="45"/>
      <c r="AN83" s="45"/>
      <c r="AO83" s="45"/>
      <c r="AP83" s="45"/>
      <c r="AQ83" s="45"/>
      <c r="AR83" s="45"/>
      <c r="AS83" s="45"/>
      <c r="AT83" s="45"/>
      <c r="AU83" s="45"/>
      <c r="AV83" s="45"/>
      <c r="AW83" s="45"/>
      <c r="AX83" s="45"/>
      <c r="AY83" s="45"/>
      <c r="AZ83" s="50"/>
      <c r="BA83" s="267"/>
      <c r="BB83" s="643"/>
      <c r="BC83" s="643"/>
      <c r="BD83" s="643"/>
      <c r="BE83" s="643"/>
      <c r="BF83" s="643"/>
      <c r="BG83" s="643"/>
      <c r="BH83" s="643"/>
      <c r="BI83" s="643"/>
      <c r="BJ83" s="643"/>
      <c r="BK83" s="643"/>
      <c r="BL83" s="643"/>
      <c r="BM83" s="643"/>
      <c r="BN83" s="643"/>
      <c r="BO83" s="643"/>
      <c r="BP83" s="643"/>
      <c r="BQ83" s="643"/>
      <c r="BR83" s="643"/>
      <c r="BS83" s="643"/>
      <c r="BT83" s="643"/>
      <c r="BU83" s="643"/>
      <c r="BV83" s="643"/>
      <c r="BW83" s="643"/>
      <c r="BX83" s="643"/>
      <c r="BY83" s="643"/>
      <c r="BZ83" s="643"/>
      <c r="CA83" s="643"/>
      <c r="CB83" s="643"/>
      <c r="CC83" s="643"/>
      <c r="CD83" s="643"/>
      <c r="CE83" s="643"/>
      <c r="CF83" s="643"/>
      <c r="CG83" s="643"/>
      <c r="CH83" s="643"/>
      <c r="CI83" s="643"/>
      <c r="CJ83" s="643"/>
      <c r="CK83" s="643"/>
      <c r="CL83" s="643"/>
      <c r="CM83" s="643"/>
      <c r="CN83" s="643"/>
      <c r="CO83" s="643"/>
      <c r="CP83" s="643"/>
      <c r="CQ83" s="643"/>
      <c r="CR83" s="643"/>
      <c r="CS83" s="643"/>
      <c r="CT83" s="643"/>
      <c r="CU83" s="643"/>
      <c r="CV83" s="643"/>
      <c r="CW83" s="643"/>
      <c r="CX83" s="643"/>
      <c r="CY83" s="643"/>
      <c r="CZ83" s="643"/>
      <c r="DA83" s="643"/>
      <c r="DB83" s="643"/>
      <c r="DC83" s="643"/>
      <c r="DD83" s="643"/>
      <c r="DE83" s="643"/>
      <c r="DF83" s="643"/>
      <c r="DG83" s="643"/>
      <c r="DH83" s="643"/>
      <c r="DI83" s="643"/>
      <c r="DJ83" s="643"/>
      <c r="DK83" s="643"/>
      <c r="DL83" s="643"/>
      <c r="DM83" s="643"/>
      <c r="DN83" s="643"/>
      <c r="DO83" s="643"/>
      <c r="DP83" s="643"/>
      <c r="DQ83" s="643"/>
      <c r="DR83" s="643"/>
      <c r="DS83" s="643"/>
      <c r="DT83" s="643"/>
      <c r="DU83" s="643"/>
      <c r="DV83" s="643"/>
      <c r="DW83" s="643"/>
      <c r="DX83" s="643"/>
      <c r="DY83" s="643"/>
      <c r="DZ83" s="643"/>
      <c r="EA83" s="643"/>
      <c r="EB83" s="643"/>
      <c r="EC83" s="643"/>
      <c r="ED83" s="643"/>
      <c r="EE83" s="643"/>
      <c r="EF83" s="643"/>
      <c r="EG83" s="643"/>
      <c r="EH83" s="643"/>
      <c r="EI83" s="643"/>
      <c r="EJ83" s="643"/>
      <c r="EK83" s="643"/>
      <c r="EL83" s="643"/>
      <c r="EM83" s="643"/>
      <c r="EN83" s="643"/>
      <c r="EO83" s="643"/>
      <c r="EP83" s="643"/>
      <c r="EQ83" s="643"/>
      <c r="ER83" s="643"/>
      <c r="ES83" s="643"/>
      <c r="ET83" s="643"/>
      <c r="EU83" s="643"/>
      <c r="EV83" s="643"/>
      <c r="EW83" s="643"/>
      <c r="EX83" s="643"/>
      <c r="EY83" s="643"/>
      <c r="EZ83" s="643"/>
      <c r="FA83" s="643"/>
      <c r="FB83" s="643"/>
      <c r="FC83" s="643"/>
      <c r="FD83" s="643"/>
      <c r="FE83" s="643"/>
      <c r="FF83" s="643"/>
      <c r="FG83" s="643"/>
      <c r="FH83" s="643"/>
      <c r="FI83" s="643"/>
      <c r="FJ83" s="643"/>
      <c r="FK83" s="643"/>
      <c r="FL83" s="643"/>
      <c r="FM83" s="643"/>
      <c r="FN83" s="643"/>
      <c r="FO83" s="643"/>
      <c r="FP83" s="643"/>
      <c r="FQ83" s="643"/>
      <c r="FR83" s="643"/>
      <c r="FS83" s="643"/>
      <c r="FT83" s="643"/>
      <c r="FU83" s="643"/>
      <c r="FV83" s="643"/>
      <c r="FW83" s="643"/>
      <c r="FX83" s="643"/>
      <c r="FY83" s="643"/>
      <c r="FZ83" s="643"/>
      <c r="GA83" s="643"/>
      <c r="GB83" s="643"/>
      <c r="GC83" s="643"/>
      <c r="GD83" s="643"/>
      <c r="GE83" s="247"/>
      <c r="GF83" s="643"/>
      <c r="GG83" s="643"/>
      <c r="GH83" s="643"/>
      <c r="GI83" s="643"/>
      <c r="GJ83" s="643"/>
      <c r="GK83" s="643"/>
      <c r="GL83" s="643"/>
      <c r="GM83" s="643"/>
      <c r="GN83" s="643"/>
      <c r="GO83" s="643"/>
      <c r="GP83" s="643"/>
      <c r="GQ83" s="643"/>
      <c r="GR83" s="643"/>
      <c r="GS83" s="643"/>
      <c r="GT83" s="643"/>
      <c r="GU83" s="643"/>
      <c r="GV83" s="643"/>
      <c r="GW83" s="643"/>
      <c r="GX83" s="643"/>
      <c r="GY83" s="643"/>
      <c r="GZ83" s="643"/>
      <c r="HA83" s="643"/>
      <c r="HB83" s="643"/>
      <c r="HC83" s="643"/>
      <c r="HD83" s="643"/>
      <c r="HE83" s="643"/>
      <c r="HF83" s="643"/>
      <c r="HG83" s="643"/>
      <c r="HH83" s="643"/>
      <c r="HI83" s="643"/>
      <c r="HJ83" s="643"/>
      <c r="HK83" s="643"/>
      <c r="HL83" s="643"/>
      <c r="HM83" s="643"/>
      <c r="HN83" s="643"/>
      <c r="HO83" s="643"/>
      <c r="HP83" s="643"/>
      <c r="HQ83" s="643"/>
      <c r="HR83" s="643"/>
      <c r="HS83" s="643"/>
      <c r="HT83" s="643"/>
      <c r="HU83" s="643"/>
      <c r="HV83" s="643"/>
      <c r="HW83" s="643"/>
      <c r="HX83" s="643"/>
      <c r="HY83" s="643"/>
      <c r="HZ83" s="643"/>
      <c r="IA83" s="643"/>
      <c r="IB83" s="643"/>
      <c r="IC83" s="643"/>
      <c r="ID83" s="643"/>
      <c r="IE83" s="643"/>
      <c r="IF83" s="643"/>
      <c r="IG83" s="643"/>
      <c r="IH83" s="643"/>
      <c r="II83" s="643"/>
    </row>
    <row r="84" spans="1:243" ht="15" customHeight="1" thickTop="1">
      <c r="A84" s="72"/>
      <c r="B84" s="72"/>
      <c r="C84" s="72"/>
      <c r="D84" s="197" t="str">
        <f>IF(MasterSheet!$A$1=1,MasterSheet!C323,MasterSheet!B323)</f>
        <v>Pozajmice i krediti iz domaćih izvora</v>
      </c>
      <c r="E84" s="200">
        <f>+'Cental Budget_int'!E94+'Local Government_int'!D100</f>
        <v>16580968.940000001</v>
      </c>
      <c r="F84" s="202">
        <f t="shared" ref="F84:F88" si="20">+E84/$E$15*100</f>
        <v>0.77160263111359306</v>
      </c>
      <c r="G84" s="200">
        <f>+'Cental Budget_int'!G94+'Local Government_int'!F100</f>
        <v>17496957.030000001</v>
      </c>
      <c r="H84" s="202">
        <f t="shared" ref="H84:H88" si="21">+G84/$G$15*100</f>
        <v>0.65274974930050367</v>
      </c>
      <c r="I84" s="200">
        <f>+'Cental Budget_int'!I94+'Local Government_int'!H100</f>
        <v>14908540.26</v>
      </c>
      <c r="J84" s="202">
        <f t="shared" ref="J84:J88" si="22">+I84/$I$15*100</f>
        <v>0.48316503305677988</v>
      </c>
      <c r="K84" s="200">
        <f>+'Cental Budget_int'!K94+'Local Government_int'!J100</f>
        <v>125659172.79000001</v>
      </c>
      <c r="L84" s="202">
        <f t="shared" ref="L84:L88" si="23">+K84/$K$15*100</f>
        <v>4.2153362224085882</v>
      </c>
      <c r="M84" s="200">
        <f>+'Cental Budget_int'!M94+'Local Government_int'!L100</f>
        <v>42118251.93</v>
      </c>
      <c r="N84" s="202">
        <f t="shared" ref="N84:N88" si="24">+M84/$M$15*100</f>
        <v>1.3569024461984536</v>
      </c>
      <c r="O84" s="200">
        <f>+'Cental Budget_int'!O94+'Local Government_int'!N100</f>
        <v>66346883.030000001</v>
      </c>
      <c r="P84" s="202">
        <f t="shared" ref="P84:P88" si="25">+O84/$O$15*100</f>
        <v>2.0515424560915276</v>
      </c>
      <c r="Q84" s="343">
        <f>+'Cental Budget_int'!Q94+'Local Government_int'!P100</f>
        <v>71270565.070000008</v>
      </c>
      <c r="R84" s="331">
        <f t="shared" ref="R84:R88" si="26">+Q84/$Q$15*100</f>
        <v>2.1441204894705175</v>
      </c>
      <c r="S84" s="343">
        <f>+'Cental Budget_int'!S94+'Local Government_int'!R100</f>
        <v>8000000</v>
      </c>
      <c r="T84" s="331">
        <f t="shared" si="17"/>
        <v>0.22902948754652158</v>
      </c>
      <c r="U84" s="343">
        <f>+'Cental Budget_int'!U94+'Local Government_int'!T100</f>
        <v>6000000</v>
      </c>
      <c r="V84" s="331">
        <f t="shared" si="18"/>
        <v>0.16273393002441008</v>
      </c>
      <c r="W84" s="343">
        <f>+'Cental Budget_int'!W94+'Local Government_int'!V100</f>
        <v>6000000</v>
      </c>
      <c r="X84" s="543">
        <f t="shared" si="19"/>
        <v>0.15337423312883436</v>
      </c>
      <c r="Y84" s="226"/>
      <c r="Z84" s="226"/>
      <c r="AA84" s="226"/>
      <c r="AB84" s="226"/>
      <c r="AC84" s="226"/>
      <c r="AD84" s="226"/>
      <c r="AE84" s="226"/>
      <c r="AF84" s="226"/>
      <c r="AG84" s="226"/>
      <c r="AH84" s="25"/>
      <c r="AI84" s="25"/>
      <c r="AJ84" s="25"/>
      <c r="AK84" s="25"/>
      <c r="AL84" s="25"/>
      <c r="AM84" s="25"/>
      <c r="AN84" s="25"/>
      <c r="AO84" s="25"/>
      <c r="AP84" s="25"/>
      <c r="AQ84" s="25"/>
      <c r="AR84" s="25"/>
      <c r="AS84" s="25"/>
      <c r="AT84" s="25"/>
      <c r="AU84" s="25"/>
      <c r="AV84" s="25"/>
      <c r="AW84" s="25"/>
      <c r="AX84" s="25"/>
      <c r="AY84" s="25"/>
      <c r="AZ84" s="50"/>
      <c r="BA84" s="267"/>
      <c r="BB84" s="643"/>
      <c r="BC84" s="643"/>
      <c r="BD84" s="643"/>
      <c r="BE84" s="643"/>
      <c r="BF84" s="643"/>
      <c r="BG84" s="643"/>
      <c r="BH84" s="643"/>
      <c r="BI84" s="643"/>
      <c r="BJ84" s="643"/>
      <c r="BK84" s="643"/>
      <c r="BL84" s="643"/>
      <c r="BM84" s="643"/>
      <c r="BN84" s="643"/>
      <c r="BO84" s="643"/>
      <c r="BP84" s="643"/>
      <c r="BQ84" s="643"/>
      <c r="BR84" s="643"/>
      <c r="BS84" s="643"/>
      <c r="BT84" s="643"/>
      <c r="BU84" s="643"/>
      <c r="BV84" s="643"/>
      <c r="BW84" s="643"/>
      <c r="BX84" s="643"/>
      <c r="BY84" s="643"/>
      <c r="BZ84" s="643"/>
      <c r="CA84" s="643"/>
      <c r="CB84" s="643"/>
      <c r="CC84" s="643"/>
      <c r="CD84" s="643"/>
      <c r="CE84" s="643"/>
      <c r="CF84" s="643"/>
      <c r="CG84" s="643"/>
      <c r="CH84" s="643"/>
      <c r="CI84" s="643"/>
      <c r="CJ84" s="643"/>
      <c r="CK84" s="643"/>
      <c r="CL84" s="643"/>
      <c r="CM84" s="643"/>
      <c r="CN84" s="643"/>
      <c r="CO84" s="643"/>
      <c r="CP84" s="643"/>
      <c r="CQ84" s="643"/>
      <c r="CR84" s="643"/>
      <c r="CS84" s="643"/>
      <c r="CT84" s="643"/>
      <c r="CU84" s="643"/>
      <c r="CV84" s="643"/>
      <c r="CW84" s="643"/>
      <c r="CX84" s="643"/>
      <c r="CY84" s="643"/>
      <c r="CZ84" s="643"/>
      <c r="DA84" s="643"/>
      <c r="DB84" s="643"/>
      <c r="DC84" s="643"/>
      <c r="DD84" s="643"/>
      <c r="DE84" s="643"/>
      <c r="DF84" s="643"/>
      <c r="DG84" s="643"/>
      <c r="DH84" s="643"/>
      <c r="DI84" s="643"/>
      <c r="DJ84" s="643"/>
      <c r="DK84" s="643"/>
      <c r="DL84" s="643"/>
      <c r="DM84" s="643"/>
      <c r="DN84" s="643"/>
      <c r="DO84" s="643"/>
      <c r="DP84" s="643"/>
      <c r="DQ84" s="643"/>
      <c r="DR84" s="643"/>
      <c r="DS84" s="643"/>
      <c r="DT84" s="643"/>
      <c r="DU84" s="643"/>
      <c r="DV84" s="643"/>
      <c r="DW84" s="643"/>
      <c r="DX84" s="643"/>
      <c r="DY84" s="643"/>
      <c r="DZ84" s="643"/>
      <c r="EA84" s="643"/>
      <c r="EB84" s="643"/>
      <c r="EC84" s="643"/>
      <c r="ED84" s="643"/>
      <c r="EE84" s="643"/>
      <c r="EF84" s="643"/>
      <c r="EG84" s="643"/>
      <c r="EH84" s="643"/>
      <c r="EI84" s="643"/>
      <c r="EJ84" s="643"/>
      <c r="EK84" s="643"/>
      <c r="EL84" s="643"/>
      <c r="EM84" s="643"/>
      <c r="EN84" s="643"/>
      <c r="EO84" s="643"/>
      <c r="EP84" s="643"/>
      <c r="EQ84" s="643"/>
      <c r="ER84" s="643"/>
      <c r="ES84" s="643"/>
      <c r="ET84" s="643"/>
      <c r="EU84" s="643"/>
      <c r="EV84" s="643"/>
      <c r="EW84" s="643"/>
      <c r="EX84" s="643"/>
      <c r="EY84" s="643"/>
      <c r="EZ84" s="643"/>
      <c r="FA84" s="643"/>
      <c r="FB84" s="643"/>
      <c r="FC84" s="643"/>
      <c r="FD84" s="643"/>
      <c r="FE84" s="643"/>
      <c r="FF84" s="643"/>
      <c r="FG84" s="643"/>
      <c r="FH84" s="643"/>
      <c r="FI84" s="643"/>
      <c r="FJ84" s="643"/>
      <c r="FK84" s="643"/>
      <c r="FL84" s="643"/>
      <c r="FM84" s="643"/>
      <c r="FN84" s="643"/>
      <c r="FO84" s="643"/>
      <c r="FP84" s="643"/>
      <c r="FQ84" s="643"/>
      <c r="FR84" s="643"/>
      <c r="FS84" s="643"/>
      <c r="FT84" s="643"/>
      <c r="FU84" s="643"/>
      <c r="FV84" s="643"/>
      <c r="FW84" s="643"/>
      <c r="FX84" s="643"/>
      <c r="FY84" s="643"/>
      <c r="FZ84" s="643"/>
      <c r="GA84" s="643"/>
      <c r="GB84" s="643"/>
      <c r="GC84" s="643"/>
      <c r="GD84" s="643"/>
      <c r="GE84" s="247"/>
      <c r="GF84" s="643"/>
      <c r="GG84" s="643"/>
      <c r="GH84" s="643"/>
      <c r="GI84" s="643"/>
      <c r="GJ84" s="643"/>
      <c r="GK84" s="643"/>
      <c r="GL84" s="643"/>
      <c r="GM84" s="643"/>
      <c r="GN84" s="643"/>
      <c r="GO84" s="643"/>
      <c r="GP84" s="643"/>
      <c r="GQ84" s="643"/>
      <c r="GR84" s="643"/>
      <c r="GS84" s="643"/>
      <c r="GT84" s="643"/>
      <c r="GU84" s="643"/>
      <c r="GV84" s="643"/>
      <c r="GW84" s="643"/>
      <c r="GX84" s="643"/>
      <c r="GY84" s="643"/>
      <c r="GZ84" s="643"/>
      <c r="HA84" s="643"/>
      <c r="HB84" s="643"/>
      <c r="HC84" s="643"/>
      <c r="HD84" s="643"/>
      <c r="HE84" s="643"/>
      <c r="HF84" s="643"/>
      <c r="HG84" s="643"/>
      <c r="HH84" s="643"/>
      <c r="HI84" s="643"/>
      <c r="HJ84" s="643"/>
      <c r="HK84" s="643"/>
      <c r="HL84" s="643"/>
      <c r="HM84" s="643"/>
      <c r="HN84" s="643"/>
      <c r="HO84" s="643"/>
      <c r="HP84" s="643"/>
      <c r="HQ84" s="643"/>
      <c r="HR84" s="643"/>
      <c r="HS84" s="643"/>
      <c r="HT84" s="643"/>
      <c r="HU84" s="643"/>
      <c r="HV84" s="643"/>
      <c r="HW84" s="643"/>
      <c r="HX84" s="643"/>
      <c r="HY84" s="643"/>
      <c r="HZ84" s="643"/>
      <c r="IA84" s="643"/>
      <c r="IB84" s="643"/>
      <c r="IC84" s="643"/>
      <c r="ID84" s="643"/>
      <c r="IE84" s="643"/>
      <c r="IF84" s="643"/>
      <c r="IG84" s="643"/>
      <c r="IH84" s="643"/>
      <c r="II84" s="643"/>
    </row>
    <row r="85" spans="1:243" ht="15" customHeight="1">
      <c r="A85" s="72"/>
      <c r="B85" s="72"/>
      <c r="C85" s="72"/>
      <c r="D85" s="195" t="str">
        <f>IF(MasterSheet!$A$1=1,MasterSheet!C324,MasterSheet!B324)</f>
        <v>Pozajmice i krediti iz inostranih izvora</v>
      </c>
      <c r="E85" s="186">
        <f>+'Cental Budget_int'!E95+'Local Government_int'!D101</f>
        <v>13153290.85</v>
      </c>
      <c r="F85" s="188">
        <f t="shared" si="20"/>
        <v>0.61209413420819947</v>
      </c>
      <c r="G85" s="186">
        <f>+'Cental Budget_int'!G95+'Local Government_int'!F101</f>
        <v>3522927.48</v>
      </c>
      <c r="H85" s="188">
        <f t="shared" si="21"/>
        <v>0.13142799776161163</v>
      </c>
      <c r="I85" s="186">
        <f>+'Cental Budget_int'!I95+'Local Government_int'!H101</f>
        <v>13050054.98</v>
      </c>
      <c r="J85" s="188">
        <f t="shared" si="22"/>
        <v>0.42293411265232045</v>
      </c>
      <c r="K85" s="186">
        <f>+'Cental Budget_int'!K95+'Local Government_int'!J101</f>
        <v>148637806.47</v>
      </c>
      <c r="L85" s="188">
        <f t="shared" si="23"/>
        <v>4.9861726424018791</v>
      </c>
      <c r="M85" s="186">
        <f>+'Cental Budget_int'!M95+'Local Government_int'!L101</f>
        <v>205658070.65000001</v>
      </c>
      <c r="N85" s="188">
        <f t="shared" si="24"/>
        <v>6.6255821730025772</v>
      </c>
      <c r="O85" s="186">
        <f>+'Cental Budget_int'!O95+'Local Government_int'!N101</f>
        <v>189720116.38</v>
      </c>
      <c r="P85" s="188">
        <f t="shared" si="25"/>
        <v>5.8664228936301788</v>
      </c>
      <c r="Q85" s="339">
        <f>+'Cental Budget_int'!Q95+'Local Government_int'!P101</f>
        <v>258129375.97</v>
      </c>
      <c r="R85" s="332">
        <f t="shared" si="26"/>
        <v>7.7656250291817095</v>
      </c>
      <c r="S85" s="339">
        <f>+'Cental Budget_int'!S95+'Local Government_int'!R101</f>
        <v>205992847.98876619</v>
      </c>
      <c r="T85" s="332">
        <f t="shared" ref="T85:T88" si="27">+S85/$S$15*100</f>
        <v>5.897304551639456</v>
      </c>
      <c r="U85" s="339">
        <f>+'Cental Budget_int'!U95+'Local Government_int'!T101</f>
        <v>199849187.87401962</v>
      </c>
      <c r="V85" s="332">
        <f t="shared" ref="V85:V88" si="28">+U85/$U$15*100</f>
        <v>5.4203739591543156</v>
      </c>
      <c r="W85" s="339">
        <f>+'Cental Budget_int'!W95+'Local Government_int'!V101</f>
        <v>365428469.13957024</v>
      </c>
      <c r="X85" s="544">
        <f t="shared" ref="X85:X88" si="29">+W85/$W$15*100</f>
        <v>9.3412185362875828</v>
      </c>
      <c r="Y85" s="226"/>
      <c r="Z85" s="226"/>
      <c r="AA85" s="226"/>
      <c r="AB85" s="226"/>
      <c r="AC85" s="226"/>
      <c r="AD85" s="226"/>
      <c r="AE85" s="226"/>
      <c r="AF85" s="226"/>
      <c r="AG85" s="226"/>
      <c r="AH85" s="25"/>
      <c r="AI85" s="25"/>
      <c r="AJ85" s="25"/>
      <c r="AK85" s="25"/>
      <c r="AL85" s="25"/>
      <c r="AM85" s="25"/>
      <c r="AN85" s="25"/>
      <c r="AO85" s="25"/>
      <c r="AP85" s="25"/>
      <c r="AQ85" s="25"/>
      <c r="AR85" s="25"/>
      <c r="AS85" s="25"/>
      <c r="AT85" s="25"/>
      <c r="AU85" s="25"/>
      <c r="AV85" s="25"/>
      <c r="AW85" s="25"/>
      <c r="AX85" s="25"/>
      <c r="AY85" s="25"/>
      <c r="AZ85" s="50"/>
      <c r="BA85" s="267"/>
      <c r="BB85" s="643"/>
      <c r="BC85" s="643"/>
      <c r="BD85" s="643"/>
      <c r="BE85" s="643"/>
      <c r="BF85" s="643"/>
      <c r="BG85" s="643"/>
      <c r="BH85" s="643"/>
      <c r="BI85" s="643"/>
      <c r="BJ85" s="643"/>
      <c r="BK85" s="643"/>
      <c r="BL85" s="643"/>
      <c r="BM85" s="643"/>
      <c r="BN85" s="643"/>
      <c r="BO85" s="643"/>
      <c r="BP85" s="643"/>
      <c r="BQ85" s="643"/>
      <c r="BR85" s="643"/>
      <c r="BS85" s="643"/>
      <c r="BT85" s="643"/>
      <c r="BU85" s="643"/>
      <c r="BV85" s="643"/>
      <c r="BW85" s="643"/>
      <c r="BX85" s="643"/>
      <c r="BY85" s="643"/>
      <c r="BZ85" s="643"/>
      <c r="CA85" s="643"/>
      <c r="CB85" s="643"/>
      <c r="CC85" s="643"/>
      <c r="CD85" s="643"/>
      <c r="CE85" s="643"/>
      <c r="CF85" s="643"/>
      <c r="CG85" s="643"/>
      <c r="CH85" s="643"/>
      <c r="CI85" s="643"/>
      <c r="CJ85" s="643"/>
      <c r="CK85" s="643"/>
      <c r="CL85" s="643"/>
      <c r="CM85" s="643"/>
      <c r="CN85" s="643"/>
      <c r="CO85" s="643"/>
      <c r="CP85" s="643"/>
      <c r="CQ85" s="643"/>
      <c r="CR85" s="643"/>
      <c r="CS85" s="643"/>
      <c r="CT85" s="643"/>
      <c r="CU85" s="643"/>
      <c r="CV85" s="643"/>
      <c r="CW85" s="643"/>
      <c r="CX85" s="643"/>
      <c r="CY85" s="643"/>
      <c r="CZ85" s="643"/>
      <c r="DA85" s="643"/>
      <c r="DB85" s="643"/>
      <c r="DC85" s="643"/>
      <c r="DD85" s="643"/>
      <c r="DE85" s="643"/>
      <c r="DF85" s="643"/>
      <c r="DG85" s="643"/>
      <c r="DH85" s="643"/>
      <c r="DI85" s="643"/>
      <c r="DJ85" s="643"/>
      <c r="DK85" s="643"/>
      <c r="DL85" s="643"/>
      <c r="DM85" s="643"/>
      <c r="DN85" s="643"/>
      <c r="DO85" s="643"/>
      <c r="DP85" s="643"/>
      <c r="DQ85" s="643"/>
      <c r="DR85" s="643"/>
      <c r="DS85" s="643"/>
      <c r="DT85" s="643"/>
      <c r="DU85" s="643"/>
      <c r="DV85" s="643"/>
      <c r="DW85" s="643"/>
      <c r="DX85" s="643"/>
      <c r="DY85" s="643"/>
      <c r="DZ85" s="643"/>
      <c r="EA85" s="643"/>
      <c r="EB85" s="643"/>
      <c r="EC85" s="643"/>
      <c r="ED85" s="643"/>
      <c r="EE85" s="643"/>
      <c r="EF85" s="643"/>
      <c r="EG85" s="643"/>
      <c r="EH85" s="643"/>
      <c r="EI85" s="643"/>
      <c r="EJ85" s="643"/>
      <c r="EK85" s="643"/>
      <c r="EL85" s="643"/>
      <c r="EM85" s="643"/>
      <c r="EN85" s="643"/>
      <c r="EO85" s="643"/>
      <c r="EP85" s="643"/>
      <c r="EQ85" s="643"/>
      <c r="ER85" s="643"/>
      <c r="ES85" s="643"/>
      <c r="ET85" s="643"/>
      <c r="EU85" s="643"/>
      <c r="EV85" s="643"/>
      <c r="EW85" s="643"/>
      <c r="EX85" s="643"/>
      <c r="EY85" s="643"/>
      <c r="EZ85" s="643"/>
      <c r="FA85" s="643"/>
      <c r="FB85" s="643"/>
      <c r="FC85" s="643"/>
      <c r="FD85" s="643"/>
      <c r="FE85" s="643"/>
      <c r="FF85" s="643"/>
      <c r="FG85" s="643"/>
      <c r="FH85" s="643"/>
      <c r="FI85" s="643"/>
      <c r="FJ85" s="643"/>
      <c r="FK85" s="643"/>
      <c r="FL85" s="643"/>
      <c r="FM85" s="643"/>
      <c r="FN85" s="643"/>
      <c r="FO85" s="643"/>
      <c r="FP85" s="643"/>
      <c r="FQ85" s="643"/>
      <c r="FR85" s="643"/>
      <c r="FS85" s="643"/>
      <c r="FT85" s="643"/>
      <c r="FU85" s="643"/>
      <c r="FV85" s="643"/>
      <c r="FW85" s="643"/>
      <c r="FX85" s="643"/>
      <c r="FY85" s="643"/>
      <c r="FZ85" s="643"/>
      <c r="GA85" s="643"/>
      <c r="GB85" s="643"/>
      <c r="GC85" s="643"/>
      <c r="GD85" s="643"/>
      <c r="GE85" s="247"/>
      <c r="GF85" s="643"/>
      <c r="GG85" s="643"/>
      <c r="GH85" s="643"/>
      <c r="GI85" s="643"/>
      <c r="GJ85" s="643"/>
      <c r="GK85" s="643"/>
      <c r="GL85" s="643"/>
      <c r="GM85" s="643"/>
      <c r="GN85" s="643"/>
      <c r="GO85" s="643"/>
      <c r="GP85" s="643"/>
      <c r="GQ85" s="643"/>
      <c r="GR85" s="643"/>
      <c r="GS85" s="643"/>
      <c r="GT85" s="643"/>
      <c r="GU85" s="643"/>
      <c r="GV85" s="643"/>
      <c r="GW85" s="643"/>
      <c r="GX85" s="643"/>
      <c r="GY85" s="643"/>
      <c r="GZ85" s="643"/>
      <c r="HA85" s="643"/>
      <c r="HB85" s="643"/>
      <c r="HC85" s="643"/>
      <c r="HD85" s="643"/>
      <c r="HE85" s="643"/>
      <c r="HF85" s="643"/>
      <c r="HG85" s="643"/>
      <c r="HH85" s="643"/>
      <c r="HI85" s="643"/>
      <c r="HJ85" s="643"/>
      <c r="HK85" s="643"/>
      <c r="HL85" s="643"/>
      <c r="HM85" s="643"/>
      <c r="HN85" s="643"/>
      <c r="HO85" s="643"/>
      <c r="HP85" s="643"/>
      <c r="HQ85" s="643"/>
      <c r="HR85" s="643"/>
      <c r="HS85" s="643"/>
      <c r="HT85" s="643"/>
      <c r="HU85" s="643"/>
      <c r="HV85" s="643"/>
      <c r="HW85" s="643"/>
      <c r="HX85" s="643"/>
      <c r="HY85" s="643"/>
      <c r="HZ85" s="643"/>
      <c r="IA85" s="643"/>
      <c r="IB85" s="643"/>
      <c r="IC85" s="643"/>
      <c r="ID85" s="643"/>
      <c r="IE85" s="643"/>
      <c r="IF85" s="643"/>
      <c r="IG85" s="643"/>
      <c r="IH85" s="643"/>
      <c r="II85" s="643"/>
    </row>
    <row r="86" spans="1:243" ht="15" customHeight="1">
      <c r="A86" s="72"/>
      <c r="B86" s="72"/>
      <c r="C86" s="72"/>
      <c r="D86" s="195" t="str">
        <f>IF(MasterSheet!$A$1=1,MasterSheet!C325,MasterSheet!B325)</f>
        <v>Donacije</v>
      </c>
      <c r="E86" s="526">
        <f>+'Cental Budget_int'!E96+'Local Government_int'!D103</f>
        <v>1243648.3900000001</v>
      </c>
      <c r="F86" s="527">
        <f>+E86/$E$15*100</f>
        <v>5.7873720973521343E-2</v>
      </c>
      <c r="G86" s="526">
        <f>+'Cental Budget_int'!G96+'Local Government_int'!F103</f>
        <v>1646678.7000000002</v>
      </c>
      <c r="H86" s="527">
        <f>+G86/$G$15*100</f>
        <v>6.1431773922775615E-2</v>
      </c>
      <c r="I86" s="526">
        <f>+'Cental Budget_int'!I96+'Local Government_int'!H103</f>
        <v>4216176.0600000005</v>
      </c>
      <c r="J86" s="527">
        <f>+I86/$I$15*100</f>
        <v>0.13664039603318642</v>
      </c>
      <c r="K86" s="526">
        <f>+'Cental Budget_int'!K96+'Local Government_int'!J103</f>
        <v>11561690.300000001</v>
      </c>
      <c r="L86" s="527">
        <f>+K86/$K$15*100</f>
        <v>0.38784603488762165</v>
      </c>
      <c r="M86" s="526">
        <f>+'Cental Budget_int'!M96+'Local Government_int'!L103</f>
        <v>8208633.7999999998</v>
      </c>
      <c r="N86" s="527">
        <f>+M86/$M$15*100</f>
        <v>0.26445340850515464</v>
      </c>
      <c r="O86" s="526">
        <f>+'Cental Budget_int'!O96+'Local Government_int'!N103</f>
        <v>8258541.5299999993</v>
      </c>
      <c r="P86" s="527">
        <f>+O86/$O$15*100</f>
        <v>0.25536615739022883</v>
      </c>
      <c r="Q86" s="339">
        <f>+'Cental Budget_int'!Q96+'Local Government_int'!P103</f>
        <v>7918651.3200000003</v>
      </c>
      <c r="R86" s="332">
        <f t="shared" si="26"/>
        <v>0.23822657400722025</v>
      </c>
      <c r="S86" s="339">
        <f>+'Cental Budget_int'!S96+'Local Government_int'!R103</f>
        <v>2000000</v>
      </c>
      <c r="T86" s="332">
        <f t="shared" si="27"/>
        <v>5.7257371886630395E-2</v>
      </c>
      <c r="U86" s="339">
        <f>+'Cental Budget_int'!U96+'Local Government_int'!T103</f>
        <v>2000000</v>
      </c>
      <c r="V86" s="332">
        <f t="shared" si="28"/>
        <v>5.4244643341470035E-2</v>
      </c>
      <c r="W86" s="339">
        <f>+'Cental Budget_int'!W96+'Local Government_int'!V103</f>
        <v>2000000</v>
      </c>
      <c r="X86" s="544">
        <f t="shared" si="29"/>
        <v>5.1124744376278126E-2</v>
      </c>
      <c r="Y86" s="226"/>
      <c r="Z86" s="226"/>
      <c r="AA86" s="226"/>
      <c r="AB86" s="226"/>
      <c r="AC86" s="226"/>
      <c r="AD86" s="226"/>
      <c r="AE86" s="226"/>
      <c r="AF86" s="226"/>
      <c r="AG86" s="226"/>
      <c r="AH86" s="25"/>
      <c r="AI86" s="25"/>
      <c r="AJ86" s="25"/>
      <c r="AK86" s="25"/>
      <c r="AL86" s="25"/>
      <c r="AM86" s="25"/>
      <c r="AN86" s="25"/>
      <c r="AO86" s="25"/>
      <c r="AP86" s="25"/>
      <c r="AQ86" s="25"/>
      <c r="AR86" s="25"/>
      <c r="AS86" s="25"/>
      <c r="AT86" s="25"/>
      <c r="AU86" s="25"/>
      <c r="AV86" s="25"/>
      <c r="AW86" s="25"/>
      <c r="AX86" s="25"/>
      <c r="AY86" s="25"/>
      <c r="AZ86" s="50"/>
      <c r="BA86" s="267"/>
      <c r="BB86" s="643"/>
      <c r="BC86" s="643"/>
      <c r="BD86" s="643"/>
      <c r="BE86" s="643"/>
      <c r="BF86" s="643"/>
      <c r="BG86" s="643"/>
      <c r="BH86" s="643"/>
      <c r="BI86" s="643"/>
      <c r="BJ86" s="643"/>
      <c r="BK86" s="643"/>
      <c r="BL86" s="643"/>
      <c r="BM86" s="643"/>
      <c r="BN86" s="643"/>
      <c r="BO86" s="643"/>
      <c r="BP86" s="643"/>
      <c r="BQ86" s="643"/>
      <c r="BR86" s="643"/>
      <c r="BS86" s="643"/>
      <c r="BT86" s="643"/>
      <c r="BU86" s="643"/>
      <c r="BV86" s="643"/>
      <c r="BW86" s="643"/>
      <c r="BX86" s="643"/>
      <c r="BY86" s="643"/>
      <c r="BZ86" s="643"/>
      <c r="CA86" s="643"/>
      <c r="CB86" s="643"/>
      <c r="CC86" s="643"/>
      <c r="CD86" s="643"/>
      <c r="CE86" s="643"/>
      <c r="CF86" s="643"/>
      <c r="CG86" s="643"/>
      <c r="CH86" s="643"/>
      <c r="CI86" s="643"/>
      <c r="CJ86" s="643"/>
      <c r="CK86" s="643"/>
      <c r="CL86" s="643"/>
      <c r="CM86" s="643"/>
      <c r="CN86" s="643"/>
      <c r="CO86" s="643"/>
      <c r="CP86" s="643"/>
      <c r="CQ86" s="643"/>
      <c r="CR86" s="643"/>
      <c r="CS86" s="643"/>
      <c r="CT86" s="643"/>
      <c r="CU86" s="643"/>
      <c r="CV86" s="643"/>
      <c r="CW86" s="643"/>
      <c r="CX86" s="643"/>
      <c r="CY86" s="643"/>
      <c r="CZ86" s="643"/>
      <c r="DA86" s="643"/>
      <c r="DB86" s="643"/>
      <c r="DC86" s="643"/>
      <c r="DD86" s="643"/>
      <c r="DE86" s="643"/>
      <c r="DF86" s="643"/>
      <c r="DG86" s="643"/>
      <c r="DH86" s="643"/>
      <c r="DI86" s="643"/>
      <c r="DJ86" s="643"/>
      <c r="DK86" s="643"/>
      <c r="DL86" s="643"/>
      <c r="DM86" s="643"/>
      <c r="DN86" s="643"/>
      <c r="DO86" s="643"/>
      <c r="DP86" s="643"/>
      <c r="DQ86" s="643"/>
      <c r="DR86" s="643"/>
      <c r="DS86" s="643"/>
      <c r="DT86" s="643"/>
      <c r="DU86" s="643"/>
      <c r="DV86" s="643"/>
      <c r="DW86" s="643"/>
      <c r="DX86" s="643"/>
      <c r="DY86" s="643"/>
      <c r="DZ86" s="643"/>
      <c r="EA86" s="643"/>
      <c r="EB86" s="643"/>
      <c r="EC86" s="643"/>
      <c r="ED86" s="643"/>
      <c r="EE86" s="643"/>
      <c r="EF86" s="643"/>
      <c r="EG86" s="643"/>
      <c r="EH86" s="643"/>
      <c r="EI86" s="643"/>
      <c r="EJ86" s="643"/>
      <c r="EK86" s="643"/>
      <c r="EL86" s="643"/>
      <c r="EM86" s="643"/>
      <c r="EN86" s="643"/>
      <c r="EO86" s="643"/>
      <c r="EP86" s="643"/>
      <c r="EQ86" s="643"/>
      <c r="ER86" s="643"/>
      <c r="ES86" s="643"/>
      <c r="ET86" s="643"/>
      <c r="EU86" s="643"/>
      <c r="EV86" s="643"/>
      <c r="EW86" s="643"/>
      <c r="EX86" s="643"/>
      <c r="EY86" s="643"/>
      <c r="EZ86" s="643"/>
      <c r="FA86" s="643"/>
      <c r="FB86" s="643"/>
      <c r="FC86" s="643"/>
      <c r="FD86" s="643"/>
      <c r="FE86" s="643"/>
      <c r="FF86" s="643"/>
      <c r="FG86" s="643"/>
      <c r="FH86" s="643"/>
      <c r="FI86" s="643"/>
      <c r="FJ86" s="643"/>
      <c r="FK86" s="643"/>
      <c r="FL86" s="643"/>
      <c r="FM86" s="643"/>
      <c r="FN86" s="643"/>
      <c r="FO86" s="643"/>
      <c r="FP86" s="643"/>
      <c r="FQ86" s="643"/>
      <c r="FR86" s="643"/>
      <c r="FS86" s="643"/>
      <c r="FT86" s="643"/>
      <c r="FU86" s="643"/>
      <c r="FV86" s="643"/>
      <c r="FW86" s="643"/>
      <c r="FX86" s="643"/>
      <c r="FY86" s="643"/>
      <c r="FZ86" s="643"/>
      <c r="GA86" s="643"/>
      <c r="GB86" s="643"/>
      <c r="GC86" s="643"/>
      <c r="GD86" s="643"/>
      <c r="GE86" s="247"/>
      <c r="GF86" s="643"/>
      <c r="GG86" s="643"/>
      <c r="GH86" s="643"/>
      <c r="GI86" s="643"/>
      <c r="GJ86" s="643"/>
      <c r="GK86" s="643"/>
      <c r="GL86" s="643"/>
      <c r="GM86" s="643"/>
      <c r="GN86" s="643"/>
      <c r="GO86" s="643"/>
      <c r="GP86" s="643"/>
      <c r="GQ86" s="643"/>
      <c r="GR86" s="643"/>
      <c r="GS86" s="643"/>
      <c r="GT86" s="643"/>
      <c r="GU86" s="643"/>
      <c r="GV86" s="643"/>
      <c r="GW86" s="643"/>
      <c r="GX86" s="643"/>
      <c r="GY86" s="643"/>
      <c r="GZ86" s="643"/>
      <c r="HA86" s="643"/>
      <c r="HB86" s="643"/>
      <c r="HC86" s="643"/>
      <c r="HD86" s="643"/>
      <c r="HE86" s="643"/>
      <c r="HF86" s="643"/>
      <c r="HG86" s="643"/>
      <c r="HH86" s="643"/>
      <c r="HI86" s="643"/>
      <c r="HJ86" s="643"/>
      <c r="HK86" s="643"/>
      <c r="HL86" s="643"/>
      <c r="HM86" s="643"/>
      <c r="HN86" s="643"/>
      <c r="HO86" s="643"/>
      <c r="HP86" s="643"/>
      <c r="HQ86" s="643"/>
      <c r="HR86" s="643"/>
      <c r="HS86" s="643"/>
      <c r="HT86" s="643"/>
      <c r="HU86" s="643"/>
      <c r="HV86" s="643"/>
      <c r="HW86" s="643"/>
      <c r="HX86" s="643"/>
      <c r="HY86" s="643"/>
      <c r="HZ86" s="643"/>
      <c r="IA86" s="643"/>
      <c r="IB86" s="643"/>
      <c r="IC86" s="643"/>
      <c r="ID86" s="643"/>
      <c r="IE86" s="643"/>
      <c r="IF86" s="643"/>
      <c r="IG86" s="643"/>
      <c r="IH86" s="643"/>
      <c r="II86" s="643"/>
    </row>
    <row r="87" spans="1:243" ht="15" customHeight="1">
      <c r="A87" s="72"/>
      <c r="B87" s="72"/>
      <c r="C87" s="72"/>
      <c r="D87" s="195" t="str">
        <f>IF(MasterSheet!$A$1=1,MasterSheet!C326,MasterSheet!B326)</f>
        <v>Prihodi od privatizacije i prodaje imovine</v>
      </c>
      <c r="E87" s="526">
        <f>+'Cental Budget_int'!E97+'Local Government_int'!D102</f>
        <v>59314747.700000003</v>
      </c>
      <c r="F87" s="527">
        <f>+E87/$E$15*100</f>
        <v>2.7602376890502116</v>
      </c>
      <c r="G87" s="526">
        <f>+'Cental Budget_int'!G97+'Local Government_int'!F102</f>
        <v>106120145.58000001</v>
      </c>
      <c r="H87" s="527">
        <f>+G87/$G$15*100</f>
        <v>3.9589683111359824</v>
      </c>
      <c r="I87" s="526">
        <f>+'Cental Budget_int'!I97+'Local Government_int'!H102</f>
        <v>38556116.769999996</v>
      </c>
      <c r="J87" s="527">
        <f>+I87/$I$15*100</f>
        <v>1.249550063844957</v>
      </c>
      <c r="K87" s="526">
        <f>+'Cental Budget_int'!K97+'Local Government_int'!J102</f>
        <v>129752212.13999999</v>
      </c>
      <c r="L87" s="527">
        <f>+K87/$K$15*100</f>
        <v>4.3526404609191545</v>
      </c>
      <c r="M87" s="526">
        <f>+'Cental Budget_int'!M97+'Local Government_int'!L102</f>
        <v>25071826.52</v>
      </c>
      <c r="N87" s="527">
        <f>+M87/$M$15*100</f>
        <v>0.80772636984536084</v>
      </c>
      <c r="O87" s="526">
        <f>+'Cental Budget_int'!O97+'Local Government_int'!N102</f>
        <v>14984968.159999998</v>
      </c>
      <c r="P87" s="527">
        <f>+O87/$O$15*100</f>
        <v>0.46335708596165731</v>
      </c>
      <c r="Q87" s="339">
        <f>+'Cental Budget_int'!Q97+'Local Government_int'!P102</f>
        <v>14015354.420000002</v>
      </c>
      <c r="R87" s="332">
        <f>+Q87/$Q$15*100</f>
        <v>0.4216412280385079</v>
      </c>
      <c r="S87" s="339">
        <f>+'Cental Budget_int'!S97+'Local Government_int'!R102</f>
        <v>19000000</v>
      </c>
      <c r="T87" s="332">
        <f>+S87/$S$15*100</f>
        <v>0.54394503292298879</v>
      </c>
      <c r="U87" s="339">
        <f>+'Cental Budget_int'!U97+'Local Government_int'!T102</f>
        <v>22000000</v>
      </c>
      <c r="V87" s="332">
        <f>+U87/$U$15*100</f>
        <v>0.59669107675617028</v>
      </c>
      <c r="W87" s="339">
        <f>+'Cental Budget_int'!W97+'Local Government_int'!V102</f>
        <v>19000000</v>
      </c>
      <c r="X87" s="544">
        <f t="shared" si="29"/>
        <v>0.48568507157464214</v>
      </c>
      <c r="Y87" s="226"/>
      <c r="Z87" s="226"/>
      <c r="AA87" s="226"/>
      <c r="AB87" s="226"/>
      <c r="AC87" s="226"/>
      <c r="AD87" s="226"/>
      <c r="AE87" s="226"/>
      <c r="AF87" s="226"/>
      <c r="AG87" s="226"/>
      <c r="AH87" s="25"/>
      <c r="AI87" s="25"/>
      <c r="AJ87" s="25"/>
      <c r="AK87" s="25"/>
      <c r="AL87" s="25"/>
      <c r="AM87" s="25"/>
      <c r="AN87" s="25"/>
      <c r="AO87" s="25"/>
      <c r="AP87" s="25"/>
      <c r="AQ87" s="25"/>
      <c r="AR87" s="25"/>
      <c r="AS87" s="25"/>
      <c r="AT87" s="25"/>
      <c r="AU87" s="25"/>
      <c r="AV87" s="25"/>
      <c r="AW87" s="25"/>
      <c r="AX87" s="25"/>
      <c r="AY87" s="25"/>
      <c r="AZ87" s="50"/>
      <c r="BA87" s="267"/>
      <c r="BB87" s="643"/>
      <c r="BC87" s="643"/>
      <c r="BD87" s="643"/>
      <c r="BE87" s="643"/>
      <c r="BF87" s="643"/>
      <c r="BG87" s="643"/>
      <c r="BH87" s="643"/>
      <c r="BI87" s="643"/>
      <c r="BJ87" s="643"/>
      <c r="BK87" s="643"/>
      <c r="BL87" s="643"/>
      <c r="BM87" s="643"/>
      <c r="BN87" s="643"/>
      <c r="BO87" s="643"/>
      <c r="BP87" s="643"/>
      <c r="BQ87" s="643"/>
      <c r="BR87" s="643"/>
      <c r="BS87" s="643"/>
      <c r="BT87" s="643"/>
      <c r="BU87" s="643"/>
      <c r="BV87" s="643"/>
      <c r="BW87" s="643"/>
      <c r="BX87" s="643"/>
      <c r="BY87" s="643"/>
      <c r="BZ87" s="643"/>
      <c r="CA87" s="643"/>
      <c r="CB87" s="643"/>
      <c r="CC87" s="643"/>
      <c r="CD87" s="643"/>
      <c r="CE87" s="643"/>
      <c r="CF87" s="643"/>
      <c r="CG87" s="643"/>
      <c r="CH87" s="643"/>
      <c r="CI87" s="643"/>
      <c r="CJ87" s="643"/>
      <c r="CK87" s="643"/>
      <c r="CL87" s="643"/>
      <c r="CM87" s="643"/>
      <c r="CN87" s="643"/>
      <c r="CO87" s="643"/>
      <c r="CP87" s="643"/>
      <c r="CQ87" s="643"/>
      <c r="CR87" s="643"/>
      <c r="CS87" s="643"/>
      <c r="CT87" s="643"/>
      <c r="CU87" s="643"/>
      <c r="CV87" s="643"/>
      <c r="CW87" s="643"/>
      <c r="CX87" s="643"/>
      <c r="CY87" s="643"/>
      <c r="CZ87" s="643"/>
      <c r="DA87" s="643"/>
      <c r="DB87" s="643"/>
      <c r="DC87" s="643"/>
      <c r="DD87" s="643"/>
      <c r="DE87" s="643"/>
      <c r="DF87" s="643"/>
      <c r="DG87" s="643"/>
      <c r="DH87" s="643"/>
      <c r="DI87" s="643"/>
      <c r="DJ87" s="643"/>
      <c r="DK87" s="643"/>
      <c r="DL87" s="643"/>
      <c r="DM87" s="643"/>
      <c r="DN87" s="643"/>
      <c r="DO87" s="643"/>
      <c r="DP87" s="643"/>
      <c r="DQ87" s="643"/>
      <c r="DR87" s="643"/>
      <c r="DS87" s="643"/>
      <c r="DT87" s="643"/>
      <c r="DU87" s="643"/>
      <c r="DV87" s="643"/>
      <c r="DW87" s="643"/>
      <c r="DX87" s="643"/>
      <c r="DY87" s="643"/>
      <c r="DZ87" s="643"/>
      <c r="EA87" s="643"/>
      <c r="EB87" s="643"/>
      <c r="EC87" s="643"/>
      <c r="ED87" s="643"/>
      <c r="EE87" s="643"/>
      <c r="EF87" s="643"/>
      <c r="EG87" s="643"/>
      <c r="EH87" s="643"/>
      <c r="EI87" s="643"/>
      <c r="EJ87" s="643"/>
      <c r="EK87" s="643"/>
      <c r="EL87" s="643"/>
      <c r="EM87" s="643"/>
      <c r="EN87" s="643"/>
      <c r="EO87" s="643"/>
      <c r="EP87" s="643"/>
      <c r="EQ87" s="643"/>
      <c r="ER87" s="643"/>
      <c r="ES87" s="643"/>
      <c r="ET87" s="643"/>
      <c r="EU87" s="643"/>
      <c r="EV87" s="643"/>
      <c r="EW87" s="643"/>
      <c r="EX87" s="643"/>
      <c r="EY87" s="643"/>
      <c r="EZ87" s="643"/>
      <c r="FA87" s="643"/>
      <c r="FB87" s="643"/>
      <c r="FC87" s="643"/>
      <c r="FD87" s="643"/>
      <c r="FE87" s="643"/>
      <c r="FF87" s="643"/>
      <c r="FG87" s="643"/>
      <c r="FH87" s="643"/>
      <c r="FI87" s="643"/>
      <c r="FJ87" s="643"/>
      <c r="FK87" s="643"/>
      <c r="FL87" s="643"/>
      <c r="FM87" s="643"/>
      <c r="FN87" s="643"/>
      <c r="FO87" s="643"/>
      <c r="FP87" s="643"/>
      <c r="FQ87" s="643"/>
      <c r="FR87" s="643"/>
      <c r="FS87" s="643"/>
      <c r="FT87" s="643"/>
      <c r="FU87" s="643"/>
      <c r="FV87" s="643"/>
      <c r="FW87" s="643"/>
      <c r="FX87" s="643"/>
      <c r="FY87" s="643"/>
      <c r="FZ87" s="643"/>
      <c r="GA87" s="643"/>
      <c r="GB87" s="643"/>
      <c r="GC87" s="643"/>
      <c r="GD87" s="643"/>
      <c r="GE87" s="247"/>
      <c r="GF87" s="643"/>
      <c r="GG87" s="643"/>
      <c r="GH87" s="643"/>
      <c r="GI87" s="643"/>
      <c r="GJ87" s="643"/>
      <c r="GK87" s="643"/>
      <c r="GL87" s="643"/>
      <c r="GM87" s="643"/>
      <c r="GN87" s="643"/>
      <c r="GO87" s="643"/>
      <c r="GP87" s="643"/>
      <c r="GQ87" s="643"/>
      <c r="GR87" s="643"/>
      <c r="GS87" s="643"/>
      <c r="GT87" s="643"/>
      <c r="GU87" s="643"/>
      <c r="GV87" s="643"/>
      <c r="GW87" s="643"/>
      <c r="GX87" s="643"/>
      <c r="GY87" s="643"/>
      <c r="GZ87" s="643"/>
      <c r="HA87" s="643"/>
      <c r="HB87" s="643"/>
      <c r="HC87" s="643"/>
      <c r="HD87" s="643"/>
      <c r="HE87" s="643"/>
      <c r="HF87" s="643"/>
      <c r="HG87" s="643"/>
      <c r="HH87" s="643"/>
      <c r="HI87" s="643"/>
      <c r="HJ87" s="643"/>
      <c r="HK87" s="643"/>
      <c r="HL87" s="643"/>
      <c r="HM87" s="643"/>
      <c r="HN87" s="643"/>
      <c r="HO87" s="643"/>
      <c r="HP87" s="643"/>
      <c r="HQ87" s="643"/>
      <c r="HR87" s="643"/>
      <c r="HS87" s="643"/>
      <c r="HT87" s="643"/>
      <c r="HU87" s="643"/>
      <c r="HV87" s="643"/>
      <c r="HW87" s="643"/>
      <c r="HX87" s="643"/>
      <c r="HY87" s="643"/>
      <c r="HZ87" s="643"/>
      <c r="IA87" s="643"/>
      <c r="IB87" s="643"/>
      <c r="IC87" s="643"/>
      <c r="ID87" s="643"/>
      <c r="IE87" s="643"/>
      <c r="IF87" s="643"/>
      <c r="IG87" s="643"/>
      <c r="IH87" s="643"/>
      <c r="II87" s="643"/>
    </row>
    <row r="88" spans="1:243" ht="15" customHeight="1" thickBot="1">
      <c r="A88" s="72"/>
      <c r="B88" s="72"/>
      <c r="C88" s="72"/>
      <c r="D88" s="427" t="str">
        <f>IF(MasterSheet!$A$1=1,MasterSheet!C327,MasterSheet!B327)</f>
        <v>Korišćenje depozita države</v>
      </c>
      <c r="E88" s="428">
        <f>+'Cental Budget_int'!E98+'Local Government_int'!D104</f>
        <v>-36286892.840199657</v>
      </c>
      <c r="F88" s="429">
        <f t="shared" si="20"/>
        <v>-1.6886264060775118</v>
      </c>
      <c r="G88" s="428">
        <f>+'Cental Budget_int'!G98+'Local Government_int'!F104</f>
        <v>-114503478.09999977</v>
      </c>
      <c r="H88" s="429">
        <f t="shared" si="21"/>
        <v>-4.2717208767020995</v>
      </c>
      <c r="I88" s="428">
        <f>+'Cental Budget_int'!I98+'Local Government_int'!H104</f>
        <v>86952387.177633405</v>
      </c>
      <c r="J88" s="429">
        <f t="shared" si="22"/>
        <v>2.8180058068976344</v>
      </c>
      <c r="K88" s="428">
        <f>+'Cental Budget_int'!K98+'Local Government_int'!J104</f>
        <v>-56753266.255500257</v>
      </c>
      <c r="L88" s="429">
        <f t="shared" si="23"/>
        <v>-1.9038331518114813</v>
      </c>
      <c r="M88" s="428">
        <f>+'Cental Budget_int'!M98+'Local Government_int'!L104</f>
        <v>66878374.561538078</v>
      </c>
      <c r="N88" s="429">
        <f t="shared" si="24"/>
        <v>2.1545868093279017</v>
      </c>
      <c r="O88" s="428">
        <f>+'Cental Budget_int'!O98+'Local Government_int'!N104</f>
        <v>79337037.660000116</v>
      </c>
      <c r="P88" s="429">
        <f t="shared" si="25"/>
        <v>2.4532169962894286</v>
      </c>
      <c r="Q88" s="430">
        <f>+'Cental Budget_int'!Q98+'Local Government_int'!P104</f>
        <v>4299713.6666669352</v>
      </c>
      <c r="R88" s="431">
        <f t="shared" si="26"/>
        <v>0.12935360008023269</v>
      </c>
      <c r="S88" s="430">
        <f>+'Cental Budget_int'!S98+'Local Government_int'!R104</f>
        <v>7353072.9189614952</v>
      </c>
      <c r="T88" s="431">
        <f t="shared" si="27"/>
        <v>0.21050881531524462</v>
      </c>
      <c r="U88" s="430">
        <f>+'Cental Budget_int'!U98+'Local Government_int'!T104</f>
        <v>7869440.2742770165</v>
      </c>
      <c r="V88" s="431">
        <f t="shared" si="28"/>
        <v>0.21343749048757843</v>
      </c>
      <c r="W88" s="430">
        <f>+'Cental Budget_int'!W98+'Local Government_int'!V104</f>
        <v>8959637.3220003843</v>
      </c>
      <c r="X88" s="545">
        <f t="shared" si="29"/>
        <v>0.22902958389571537</v>
      </c>
      <c r="Y88" s="226"/>
      <c r="Z88" s="226"/>
      <c r="AA88" s="226"/>
      <c r="AB88" s="226"/>
      <c r="AC88" s="226"/>
      <c r="AD88" s="226"/>
      <c r="AE88" s="226"/>
      <c r="AF88" s="226"/>
      <c r="AG88" s="226"/>
      <c r="AH88" s="25"/>
      <c r="AI88" s="25"/>
      <c r="AJ88" s="25"/>
      <c r="AK88" s="25"/>
      <c r="AL88" s="25"/>
      <c r="AM88" s="25"/>
      <c r="AN88" s="25"/>
      <c r="AO88" s="25"/>
      <c r="AP88" s="25"/>
      <c r="AQ88" s="25"/>
      <c r="AR88" s="25"/>
      <c r="AS88" s="25"/>
      <c r="AT88" s="25"/>
      <c r="AU88" s="25"/>
      <c r="AV88" s="25"/>
      <c r="AW88" s="25"/>
      <c r="AX88" s="25"/>
      <c r="AY88" s="25"/>
      <c r="AZ88" s="50"/>
      <c r="BA88" s="267"/>
      <c r="BB88" s="643"/>
      <c r="BC88" s="643"/>
      <c r="BD88" s="643"/>
      <c r="BE88" s="643"/>
      <c r="BF88" s="643"/>
      <c r="BG88" s="643"/>
      <c r="BH88" s="643"/>
      <c r="BI88" s="643"/>
      <c r="BJ88" s="643"/>
      <c r="BK88" s="643"/>
      <c r="BL88" s="643"/>
      <c r="BM88" s="643"/>
      <c r="BN88" s="643"/>
      <c r="BO88" s="643"/>
      <c r="BP88" s="643"/>
      <c r="BQ88" s="643"/>
      <c r="BR88" s="643"/>
      <c r="BS88" s="643"/>
      <c r="BT88" s="643"/>
      <c r="BU88" s="643"/>
      <c r="BV88" s="643"/>
      <c r="BW88" s="643"/>
      <c r="BX88" s="643"/>
      <c r="BY88" s="643"/>
      <c r="BZ88" s="643"/>
      <c r="CA88" s="643"/>
      <c r="CB88" s="643"/>
      <c r="CC88" s="643"/>
      <c r="CD88" s="643"/>
      <c r="CE88" s="643"/>
      <c r="CF88" s="643"/>
      <c r="CG88" s="643"/>
      <c r="CH88" s="643"/>
      <c r="CI88" s="643"/>
      <c r="CJ88" s="643"/>
      <c r="CK88" s="643"/>
      <c r="CL88" s="643"/>
      <c r="CM88" s="643"/>
      <c r="CN88" s="643"/>
      <c r="CO88" s="643"/>
      <c r="CP88" s="643"/>
      <c r="CQ88" s="643"/>
      <c r="CR88" s="643"/>
      <c r="CS88" s="643"/>
      <c r="CT88" s="643"/>
      <c r="CU88" s="643"/>
      <c r="CV88" s="643"/>
      <c r="CW88" s="643"/>
      <c r="CX88" s="643"/>
      <c r="CY88" s="643"/>
      <c r="CZ88" s="643"/>
      <c r="DA88" s="643"/>
      <c r="DB88" s="643"/>
      <c r="DC88" s="643"/>
      <c r="DD88" s="643"/>
      <c r="DE88" s="643"/>
      <c r="DF88" s="643"/>
      <c r="DG88" s="643"/>
      <c r="DH88" s="643"/>
      <c r="DI88" s="643"/>
      <c r="DJ88" s="643"/>
      <c r="DK88" s="643"/>
      <c r="DL88" s="643"/>
      <c r="DM88" s="643"/>
      <c r="DN88" s="643"/>
      <c r="DO88" s="643"/>
      <c r="DP88" s="643"/>
      <c r="DQ88" s="643"/>
      <c r="DR88" s="643"/>
      <c r="DS88" s="643"/>
      <c r="DT88" s="643"/>
      <c r="DU88" s="643"/>
      <c r="DV88" s="643"/>
      <c r="DW88" s="643"/>
      <c r="DX88" s="643"/>
      <c r="DY88" s="643"/>
      <c r="DZ88" s="643"/>
      <c r="EA88" s="643"/>
      <c r="EB88" s="643"/>
      <c r="EC88" s="643"/>
      <c r="ED88" s="643"/>
      <c r="EE88" s="643"/>
      <c r="EF88" s="643"/>
      <c r="EG88" s="643"/>
      <c r="EH88" s="643"/>
      <c r="EI88" s="643"/>
      <c r="EJ88" s="643"/>
      <c r="EK88" s="643"/>
      <c r="EL88" s="643"/>
      <c r="EM88" s="643"/>
      <c r="EN88" s="643"/>
      <c r="EO88" s="643"/>
      <c r="EP88" s="643"/>
      <c r="EQ88" s="643"/>
      <c r="ER88" s="643"/>
      <c r="ES88" s="643"/>
      <c r="ET88" s="643"/>
      <c r="EU88" s="643"/>
      <c r="EV88" s="643"/>
      <c r="EW88" s="643"/>
      <c r="EX88" s="643"/>
      <c r="EY88" s="643"/>
      <c r="EZ88" s="643"/>
      <c r="FA88" s="643"/>
      <c r="FB88" s="643"/>
      <c r="FC88" s="643"/>
      <c r="FD88" s="643"/>
      <c r="FE88" s="643"/>
      <c r="FF88" s="643"/>
      <c r="FG88" s="643"/>
      <c r="FH88" s="643"/>
      <c r="FI88" s="643"/>
      <c r="FJ88" s="643"/>
      <c r="FK88" s="643"/>
      <c r="FL88" s="643"/>
      <c r="FM88" s="643"/>
      <c r="FN88" s="643"/>
      <c r="FO88" s="643"/>
      <c r="FP88" s="643"/>
      <c r="FQ88" s="643"/>
      <c r="FR88" s="643"/>
      <c r="FS88" s="643"/>
      <c r="FT88" s="643"/>
      <c r="FU88" s="643"/>
      <c r="FV88" s="643"/>
      <c r="FW88" s="643"/>
      <c r="FX88" s="643"/>
      <c r="FY88" s="643"/>
      <c r="FZ88" s="643"/>
      <c r="GA88" s="643"/>
      <c r="GB88" s="643"/>
      <c r="GC88" s="643"/>
      <c r="GD88" s="643"/>
      <c r="GE88" s="247"/>
      <c r="GF88" s="643"/>
      <c r="GG88" s="643"/>
      <c r="GH88" s="643"/>
      <c r="GI88" s="643"/>
      <c r="GJ88" s="643"/>
      <c r="GK88" s="643"/>
      <c r="GL88" s="643"/>
      <c r="GM88" s="643"/>
      <c r="GN88" s="643"/>
      <c r="GO88" s="643"/>
      <c r="GP88" s="643"/>
      <c r="GQ88" s="643"/>
      <c r="GR88" s="643"/>
      <c r="GS88" s="643"/>
      <c r="GT88" s="643"/>
      <c r="GU88" s="643"/>
      <c r="GV88" s="643"/>
      <c r="GW88" s="643"/>
      <c r="GX88" s="643"/>
      <c r="GY88" s="643"/>
      <c r="GZ88" s="643"/>
      <c r="HA88" s="643"/>
      <c r="HB88" s="643"/>
      <c r="HC88" s="643"/>
      <c r="HD88" s="643"/>
      <c r="HE88" s="643"/>
      <c r="HF88" s="643"/>
      <c r="HG88" s="643"/>
      <c r="HH88" s="643"/>
      <c r="HI88" s="643"/>
      <c r="HJ88" s="643"/>
      <c r="HK88" s="643"/>
      <c r="HL88" s="643"/>
      <c r="HM88" s="643"/>
      <c r="HN88" s="643"/>
      <c r="HO88" s="643"/>
      <c r="HP88" s="643"/>
      <c r="HQ88" s="643"/>
      <c r="HR88" s="643"/>
      <c r="HS88" s="643"/>
      <c r="HT88" s="643"/>
      <c r="HU88" s="643"/>
      <c r="HV88" s="643"/>
      <c r="HW88" s="643"/>
      <c r="HX88" s="643"/>
      <c r="HY88" s="643"/>
      <c r="HZ88" s="643"/>
      <c r="IA88" s="643"/>
      <c r="IB88" s="643"/>
      <c r="IC88" s="643"/>
      <c r="ID88" s="643"/>
      <c r="IE88" s="643"/>
      <c r="IF88" s="643"/>
      <c r="IG88" s="643"/>
      <c r="IH88" s="643"/>
      <c r="II88" s="643"/>
    </row>
    <row r="89" spans="1:243" ht="15" customHeight="1" thickTop="1">
      <c r="A89" s="72"/>
      <c r="B89" s="72"/>
      <c r="C89" s="72"/>
      <c r="D89" s="380" t="str">
        <f>IF(MasterSheet!$A$1=1,MasterSheet!C328,MasterSheet!B328)</f>
        <v>Izvor: Ministarstvo finansija Crne Gore</v>
      </c>
      <c r="E89" s="228"/>
      <c r="F89" s="229"/>
      <c r="G89" s="228"/>
      <c r="H89" s="229"/>
      <c r="I89" s="228"/>
      <c r="J89" s="229"/>
      <c r="K89" s="228"/>
      <c r="L89" s="229"/>
      <c r="M89" s="228"/>
      <c r="N89" s="229"/>
      <c r="O89" s="228"/>
      <c r="P89" s="229"/>
      <c r="Q89" s="228"/>
      <c r="R89" s="229"/>
      <c r="S89" s="228"/>
      <c r="T89" s="229"/>
      <c r="U89" s="228"/>
      <c r="V89" s="229"/>
      <c r="W89" s="229"/>
      <c r="X89" s="229"/>
      <c r="Y89" s="229"/>
      <c r="Z89" s="229"/>
      <c r="AA89" s="229"/>
      <c r="AB89" s="229"/>
      <c r="AC89" s="229"/>
      <c r="AD89" s="229"/>
      <c r="AE89" s="229"/>
      <c r="AF89" s="229"/>
      <c r="AG89" s="229"/>
      <c r="AH89" s="18"/>
      <c r="AI89" s="18"/>
      <c r="AJ89" s="18"/>
      <c r="AK89" s="18"/>
      <c r="AL89" s="18"/>
      <c r="AM89" s="18"/>
      <c r="AN89" s="18"/>
      <c r="AO89" s="18"/>
      <c r="AP89" s="18"/>
      <c r="AQ89" s="18"/>
      <c r="AR89" s="18"/>
      <c r="AS89" s="18"/>
      <c r="AT89" s="18"/>
      <c r="AU89" s="18"/>
      <c r="AV89" s="49"/>
      <c r="AW89" s="49"/>
      <c r="AX89" s="49"/>
      <c r="AY89" s="49"/>
      <c r="AZ89" s="50"/>
      <c r="BA89" s="267"/>
      <c r="BB89" s="643"/>
      <c r="BC89" s="643"/>
      <c r="BD89" s="643"/>
      <c r="BE89" s="643"/>
      <c r="BF89" s="643"/>
      <c r="BG89" s="643"/>
      <c r="BH89" s="643"/>
      <c r="BI89" s="643"/>
      <c r="BJ89" s="643"/>
      <c r="BK89" s="643"/>
      <c r="BL89" s="643"/>
      <c r="BM89" s="643"/>
      <c r="BN89" s="643"/>
      <c r="BO89" s="643"/>
      <c r="BP89" s="643"/>
      <c r="BQ89" s="643"/>
      <c r="BR89" s="643"/>
      <c r="BS89" s="643"/>
      <c r="BT89" s="643"/>
      <c r="BU89" s="643"/>
      <c r="BV89" s="643"/>
      <c r="BW89" s="643"/>
      <c r="BX89" s="643"/>
      <c r="BY89" s="643"/>
      <c r="BZ89" s="643"/>
      <c r="CA89" s="643"/>
      <c r="CB89" s="643"/>
      <c r="CC89" s="643"/>
      <c r="CD89" s="643"/>
      <c r="CE89" s="643"/>
      <c r="CF89" s="643"/>
      <c r="CG89" s="643"/>
      <c r="CH89" s="643"/>
      <c r="CI89" s="643"/>
      <c r="CJ89" s="643"/>
      <c r="CK89" s="643"/>
      <c r="CL89" s="643"/>
      <c r="CM89" s="643"/>
      <c r="CN89" s="643"/>
      <c r="CO89" s="643"/>
      <c r="CP89" s="643"/>
      <c r="CQ89" s="643"/>
      <c r="CR89" s="643"/>
      <c r="CS89" s="643"/>
      <c r="CT89" s="643"/>
      <c r="CU89" s="643"/>
      <c r="CV89" s="643"/>
      <c r="CW89" s="643"/>
      <c r="CX89" s="643"/>
      <c r="CY89" s="643"/>
      <c r="CZ89" s="643"/>
      <c r="DA89" s="643"/>
      <c r="DB89" s="643"/>
      <c r="DC89" s="643"/>
      <c r="DD89" s="643"/>
      <c r="DE89" s="643"/>
      <c r="DF89" s="643"/>
      <c r="DG89" s="643"/>
      <c r="DH89" s="643"/>
      <c r="DI89" s="643"/>
      <c r="DJ89" s="643"/>
      <c r="DK89" s="643"/>
      <c r="DL89" s="643"/>
      <c r="DM89" s="643"/>
      <c r="DN89" s="643"/>
      <c r="DO89" s="643"/>
      <c r="DP89" s="643"/>
      <c r="DQ89" s="643"/>
      <c r="DR89" s="643"/>
      <c r="DS89" s="643"/>
      <c r="DT89" s="643"/>
      <c r="DU89" s="643"/>
      <c r="DV89" s="643"/>
      <c r="DW89" s="643"/>
      <c r="DX89" s="643"/>
      <c r="DY89" s="643"/>
      <c r="DZ89" s="643"/>
      <c r="EA89" s="643"/>
      <c r="EB89" s="643"/>
      <c r="EC89" s="643"/>
      <c r="ED89" s="643"/>
      <c r="EE89" s="643"/>
      <c r="EF89" s="643"/>
      <c r="EG89" s="643"/>
      <c r="EH89" s="643"/>
      <c r="EI89" s="643"/>
      <c r="EJ89" s="643"/>
      <c r="EK89" s="643"/>
      <c r="EL89" s="643"/>
      <c r="EM89" s="643"/>
      <c r="EN89" s="643"/>
      <c r="EO89" s="643"/>
      <c r="EP89" s="643"/>
      <c r="EQ89" s="643"/>
      <c r="ER89" s="643"/>
      <c r="ES89" s="643"/>
      <c r="ET89" s="643"/>
      <c r="EU89" s="643"/>
      <c r="EV89" s="643"/>
      <c r="EW89" s="643"/>
      <c r="EX89" s="643"/>
      <c r="EY89" s="643"/>
      <c r="EZ89" s="643"/>
      <c r="FA89" s="643"/>
      <c r="FB89" s="643"/>
      <c r="FC89" s="643"/>
      <c r="FD89" s="643"/>
      <c r="FE89" s="643"/>
      <c r="FF89" s="643"/>
      <c r="FG89" s="643"/>
      <c r="FH89" s="643"/>
      <c r="FI89" s="643"/>
      <c r="FJ89" s="643"/>
      <c r="FK89" s="643"/>
      <c r="FL89" s="643"/>
      <c r="FM89" s="643"/>
      <c r="FN89" s="643"/>
      <c r="FO89" s="643"/>
      <c r="FP89" s="643"/>
      <c r="FQ89" s="643"/>
      <c r="FR89" s="643"/>
      <c r="FS89" s="643"/>
      <c r="FT89" s="643"/>
      <c r="FU89" s="643"/>
      <c r="FV89" s="643"/>
      <c r="FW89" s="643"/>
      <c r="FX89" s="643"/>
      <c r="FY89" s="643"/>
      <c r="FZ89" s="643"/>
      <c r="GA89" s="643"/>
      <c r="GB89" s="643"/>
      <c r="GC89" s="643"/>
      <c r="GD89" s="643"/>
      <c r="GE89" s="247"/>
      <c r="GF89" s="643"/>
      <c r="GG89" s="643"/>
      <c r="GH89" s="643"/>
      <c r="GI89" s="643"/>
      <c r="GJ89" s="643"/>
      <c r="GK89" s="643"/>
      <c r="GL89" s="643"/>
      <c r="GM89" s="643"/>
      <c r="GN89" s="643"/>
      <c r="GO89" s="643"/>
      <c r="GP89" s="643"/>
      <c r="GQ89" s="643"/>
      <c r="GR89" s="643"/>
      <c r="GS89" s="643"/>
      <c r="GT89" s="643"/>
      <c r="GU89" s="643"/>
      <c r="GV89" s="643"/>
      <c r="GW89" s="643"/>
      <c r="GX89" s="643"/>
      <c r="GY89" s="643"/>
      <c r="GZ89" s="643"/>
      <c r="HA89" s="643"/>
      <c r="HB89" s="643"/>
      <c r="HC89" s="643"/>
      <c r="HD89" s="643"/>
      <c r="HE89" s="643"/>
      <c r="HF89" s="643"/>
      <c r="HG89" s="643"/>
      <c r="HH89" s="643"/>
      <c r="HI89" s="643"/>
      <c r="HJ89" s="643"/>
      <c r="HK89" s="643"/>
      <c r="HL89" s="643"/>
      <c r="HM89" s="643"/>
      <c r="HN89" s="643"/>
      <c r="HO89" s="643"/>
      <c r="HP89" s="643"/>
      <c r="HQ89" s="643"/>
      <c r="HR89" s="643"/>
      <c r="HS89" s="643"/>
      <c r="HT89" s="643"/>
      <c r="HU89" s="643"/>
      <c r="HV89" s="643"/>
      <c r="HW89" s="643"/>
      <c r="HX89" s="643"/>
      <c r="HY89" s="643"/>
      <c r="HZ89" s="643"/>
      <c r="IA89" s="643"/>
      <c r="IB89" s="643"/>
      <c r="IC89" s="643"/>
      <c r="ID89" s="643"/>
      <c r="IE89" s="643"/>
      <c r="IF89" s="643"/>
      <c r="IG89" s="643"/>
      <c r="IH89" s="643"/>
      <c r="II89" s="643"/>
    </row>
    <row r="90" spans="1:243">
      <c r="A90" s="69"/>
      <c r="B90" s="69"/>
      <c r="C90" s="69"/>
      <c r="D90" s="69"/>
      <c r="E90" s="69"/>
      <c r="F90" s="69"/>
      <c r="G90" s="69"/>
      <c r="H90" s="69"/>
      <c r="I90" s="69"/>
      <c r="J90" s="69"/>
      <c r="K90" s="69"/>
      <c r="L90" s="69"/>
      <c r="M90" s="69"/>
      <c r="N90" s="69"/>
      <c r="O90" s="69"/>
      <c r="P90" s="69"/>
      <c r="Q90" s="69"/>
      <c r="R90" s="69"/>
      <c r="S90" s="69"/>
      <c r="T90" s="69"/>
      <c r="U90" s="69"/>
      <c r="V90" s="69"/>
      <c r="W90" s="69"/>
      <c r="X90" s="69"/>
      <c r="Y90" s="69"/>
      <c r="Z90" s="69"/>
      <c r="AA90" s="69"/>
      <c r="AB90" s="69"/>
      <c r="AC90" s="69"/>
      <c r="AD90" s="69"/>
      <c r="AE90" s="69"/>
      <c r="AF90" s="69"/>
      <c r="AG90" s="69"/>
    </row>
    <row r="91" spans="1:243" ht="15" customHeight="1">
      <c r="A91" s="72"/>
      <c r="B91" s="72"/>
      <c r="C91" s="72"/>
      <c r="D91" s="89"/>
      <c r="E91" s="230"/>
      <c r="F91" s="231"/>
      <c r="G91" s="230"/>
      <c r="H91" s="231"/>
      <c r="I91" s="230"/>
      <c r="J91" s="231"/>
      <c r="K91" s="230"/>
      <c r="L91" s="231"/>
      <c r="M91" s="230"/>
      <c r="N91" s="231"/>
      <c r="O91" s="230"/>
      <c r="P91" s="231"/>
      <c r="Q91" s="230"/>
      <c r="R91" s="231"/>
      <c r="S91" s="230"/>
      <c r="T91" s="231"/>
      <c r="U91" s="230"/>
      <c r="V91" s="231"/>
      <c r="W91" s="231"/>
      <c r="X91" s="231"/>
      <c r="Y91" s="231"/>
      <c r="Z91" s="231"/>
      <c r="AA91" s="231"/>
      <c r="AB91" s="231"/>
      <c r="AC91" s="231"/>
      <c r="AD91" s="231"/>
      <c r="AE91" s="231"/>
      <c r="AF91" s="231"/>
      <c r="AG91" s="231"/>
      <c r="AH91" s="48"/>
      <c r="AI91" s="48"/>
      <c r="AJ91" s="48"/>
      <c r="AK91" s="48"/>
      <c r="AL91" s="48"/>
      <c r="AM91" s="48"/>
      <c r="AN91" s="48"/>
      <c r="AO91" s="48"/>
      <c r="AP91" s="48"/>
      <c r="AQ91" s="48"/>
      <c r="AR91" s="48"/>
      <c r="AS91" s="48"/>
      <c r="AT91" s="48"/>
      <c r="AU91" s="48"/>
      <c r="AV91" s="48"/>
      <c r="AW91" s="48"/>
      <c r="AX91" s="48"/>
      <c r="AY91" s="48"/>
      <c r="AZ91" s="50"/>
      <c r="BA91" s="643"/>
      <c r="BB91" s="643"/>
      <c r="BC91" s="643"/>
      <c r="BD91" s="643"/>
      <c r="BE91" s="643"/>
      <c r="BF91" s="643"/>
      <c r="BG91" s="643"/>
      <c r="BH91" s="643"/>
      <c r="BI91" s="643"/>
      <c r="BJ91" s="643"/>
      <c r="BK91" s="643"/>
      <c r="BL91" s="643"/>
      <c r="BM91" s="643"/>
      <c r="BN91" s="643"/>
      <c r="BO91" s="643"/>
      <c r="BP91" s="643"/>
      <c r="BQ91" s="643"/>
      <c r="BR91" s="643"/>
      <c r="BS91" s="643"/>
      <c r="BT91" s="643"/>
      <c r="BU91" s="643"/>
      <c r="BV91" s="643"/>
      <c r="BW91" s="643"/>
      <c r="BX91" s="643"/>
      <c r="BY91" s="643"/>
      <c r="BZ91" s="643"/>
      <c r="CA91" s="643"/>
      <c r="CB91" s="643"/>
      <c r="CC91" s="643"/>
      <c r="CD91" s="643"/>
      <c r="CE91" s="643"/>
      <c r="CF91" s="643"/>
      <c r="CG91" s="643"/>
      <c r="CH91" s="643"/>
      <c r="CI91" s="643"/>
      <c r="CJ91" s="643"/>
      <c r="CK91" s="643"/>
      <c r="CL91" s="643"/>
      <c r="CM91" s="643"/>
      <c r="CN91" s="643"/>
      <c r="CO91" s="643"/>
      <c r="CP91" s="643"/>
      <c r="CQ91" s="643"/>
      <c r="CR91" s="643"/>
      <c r="CS91" s="643"/>
      <c r="CT91" s="643"/>
      <c r="CU91" s="643"/>
      <c r="CV91" s="643"/>
      <c r="CW91" s="643"/>
      <c r="CX91" s="643"/>
      <c r="CY91" s="643"/>
      <c r="CZ91" s="643"/>
      <c r="DA91" s="643"/>
      <c r="DB91" s="643"/>
      <c r="DC91" s="643"/>
      <c r="DD91" s="643"/>
      <c r="DE91" s="643"/>
      <c r="DF91" s="643"/>
      <c r="DG91" s="643"/>
      <c r="DH91" s="643"/>
      <c r="DI91" s="643"/>
      <c r="DJ91" s="643"/>
      <c r="DK91" s="643"/>
      <c r="DL91" s="643"/>
      <c r="DM91" s="643"/>
      <c r="DN91" s="643"/>
      <c r="DO91" s="643"/>
      <c r="DP91" s="643"/>
      <c r="DQ91" s="643"/>
      <c r="DR91" s="643"/>
      <c r="DS91" s="643"/>
      <c r="DT91" s="643"/>
      <c r="DU91" s="643"/>
      <c r="DV91" s="643"/>
      <c r="DW91" s="643"/>
      <c r="DX91" s="643"/>
      <c r="DY91" s="643"/>
      <c r="DZ91" s="643"/>
      <c r="EA91" s="643"/>
      <c r="EB91" s="643"/>
      <c r="EC91" s="643"/>
      <c r="ED91" s="643"/>
      <c r="EE91" s="643"/>
      <c r="EF91" s="643"/>
      <c r="EG91" s="643"/>
      <c r="EH91" s="643"/>
      <c r="EI91" s="643"/>
      <c r="EJ91" s="643"/>
      <c r="EK91" s="643"/>
      <c r="EL91" s="643"/>
      <c r="EM91" s="643"/>
      <c r="EN91" s="643"/>
      <c r="EO91" s="643"/>
      <c r="EP91" s="643"/>
      <c r="EQ91" s="643"/>
      <c r="ER91" s="643"/>
      <c r="ES91" s="643"/>
      <c r="ET91" s="643"/>
      <c r="EU91" s="643"/>
      <c r="EV91" s="643"/>
      <c r="EW91" s="643"/>
      <c r="EX91" s="643"/>
      <c r="EY91" s="643"/>
      <c r="EZ91" s="643"/>
      <c r="FA91" s="643"/>
      <c r="FB91" s="643"/>
      <c r="FC91" s="643"/>
      <c r="FD91" s="643"/>
      <c r="FE91" s="643"/>
      <c r="FF91" s="643"/>
      <c r="FG91" s="643"/>
      <c r="FH91" s="643"/>
      <c r="FI91" s="643"/>
      <c r="FJ91" s="643"/>
      <c r="FK91" s="643"/>
      <c r="FL91" s="643"/>
      <c r="FM91" s="643"/>
      <c r="FN91" s="643"/>
      <c r="FO91" s="643"/>
      <c r="FP91" s="643"/>
      <c r="FQ91" s="643"/>
      <c r="FR91" s="643"/>
      <c r="FS91" s="643"/>
      <c r="FT91" s="643"/>
      <c r="FU91" s="643"/>
      <c r="FV91" s="643"/>
      <c r="FW91" s="643"/>
      <c r="FX91" s="643"/>
      <c r="FY91" s="643"/>
      <c r="FZ91" s="643"/>
      <c r="GA91" s="643"/>
      <c r="GB91" s="643"/>
      <c r="GC91" s="643"/>
      <c r="GD91" s="643"/>
      <c r="GE91" s="247"/>
      <c r="GF91" s="643"/>
      <c r="GG91" s="643"/>
      <c r="GH91" s="643"/>
      <c r="GI91" s="643"/>
      <c r="GJ91" s="643"/>
      <c r="GK91" s="643"/>
      <c r="GL91" s="643"/>
      <c r="GM91" s="643"/>
      <c r="GN91" s="643"/>
      <c r="GO91" s="643"/>
      <c r="GP91" s="643"/>
      <c r="GQ91" s="643"/>
      <c r="GR91" s="643"/>
      <c r="GS91" s="643"/>
      <c r="GT91" s="643"/>
      <c r="GU91" s="643"/>
      <c r="GV91" s="643"/>
      <c r="GW91" s="643"/>
      <c r="GX91" s="643"/>
      <c r="GY91" s="643"/>
      <c r="GZ91" s="643"/>
      <c r="HA91" s="643"/>
      <c r="HB91" s="643"/>
      <c r="HC91" s="643"/>
      <c r="HD91" s="643"/>
      <c r="HE91" s="643"/>
      <c r="HF91" s="643"/>
      <c r="HG91" s="643"/>
      <c r="HH91" s="643"/>
      <c r="HI91" s="643"/>
      <c r="HJ91" s="643"/>
      <c r="HK91" s="643"/>
      <c r="HL91" s="643"/>
      <c r="HM91" s="643"/>
      <c r="HN91" s="643"/>
      <c r="HO91" s="643"/>
      <c r="HP91" s="643"/>
      <c r="HQ91" s="643"/>
      <c r="HR91" s="643"/>
      <c r="HS91" s="643"/>
      <c r="HT91" s="643"/>
      <c r="HU91" s="643"/>
      <c r="HV91" s="643"/>
      <c r="HW91" s="643"/>
      <c r="HX91" s="643"/>
      <c r="HY91" s="643"/>
      <c r="HZ91" s="643"/>
      <c r="IA91" s="643"/>
      <c r="IB91" s="643"/>
      <c r="IC91" s="643"/>
      <c r="ID91" s="643"/>
      <c r="IE91" s="643"/>
      <c r="IF91" s="643"/>
      <c r="IG91" s="643"/>
      <c r="IH91" s="643"/>
      <c r="II91" s="643"/>
    </row>
    <row r="92" spans="1:243" ht="15" customHeight="1">
      <c r="A92" s="72"/>
      <c r="B92" s="72"/>
      <c r="C92" s="72"/>
      <c r="D92" s="89"/>
      <c r="E92" s="69"/>
      <c r="F92" s="69"/>
      <c r="G92" s="69"/>
      <c r="H92" s="69"/>
      <c r="I92" s="69"/>
      <c r="J92" s="69"/>
      <c r="K92" s="69"/>
      <c r="L92" s="69"/>
      <c r="M92" s="69"/>
      <c r="N92" s="69"/>
      <c r="O92" s="69"/>
      <c r="P92" s="69"/>
      <c r="Q92" s="232"/>
      <c r="R92" s="232"/>
      <c r="S92" s="232"/>
      <c r="T92" s="232"/>
      <c r="U92" s="232"/>
      <c r="V92" s="232"/>
      <c r="W92" s="232"/>
      <c r="X92" s="232"/>
      <c r="Y92" s="232"/>
      <c r="Z92" s="232"/>
      <c r="AA92" s="232"/>
      <c r="AB92" s="232"/>
      <c r="AC92" s="232"/>
      <c r="AD92" s="232"/>
      <c r="AE92" s="232"/>
      <c r="AF92" s="232"/>
      <c r="AG92" s="232"/>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643"/>
      <c r="EI92" s="643"/>
      <c r="EJ92" s="643"/>
      <c r="EK92" s="643"/>
      <c r="EL92" s="643"/>
      <c r="EM92" s="643"/>
      <c r="EN92" s="643"/>
      <c r="EO92" s="643"/>
      <c r="EP92" s="643"/>
      <c r="EQ92" s="643"/>
      <c r="ER92" s="643"/>
      <c r="ES92" s="643"/>
      <c r="ET92" s="643"/>
      <c r="EU92" s="643"/>
      <c r="EV92" s="643"/>
      <c r="EW92" s="643"/>
      <c r="EX92" s="643"/>
      <c r="EY92" s="643"/>
      <c r="EZ92" s="643"/>
      <c r="FA92" s="643"/>
      <c r="FB92" s="643"/>
      <c r="FC92" s="643"/>
      <c r="FD92" s="643"/>
      <c r="FE92" s="643"/>
      <c r="FF92" s="643"/>
      <c r="FG92" s="643"/>
      <c r="FH92" s="643"/>
      <c r="FI92" s="643"/>
      <c r="FJ92" s="643"/>
      <c r="FK92" s="643"/>
      <c r="FL92" s="643"/>
      <c r="FM92" s="643"/>
      <c r="FN92" s="643"/>
      <c r="FO92" s="643"/>
      <c r="FP92" s="643"/>
      <c r="FQ92" s="643"/>
      <c r="FR92" s="643"/>
      <c r="FS92" s="643"/>
      <c r="FT92" s="643"/>
      <c r="FU92" s="643"/>
      <c r="FV92" s="643"/>
      <c r="FW92" s="643"/>
      <c r="FX92" s="643"/>
      <c r="FY92" s="643"/>
      <c r="FZ92" s="643"/>
      <c r="GA92" s="643"/>
      <c r="GB92" s="643"/>
      <c r="GC92" s="643"/>
      <c r="GD92" s="643"/>
      <c r="GE92" s="247"/>
      <c r="GF92" s="643"/>
      <c r="GG92" s="643"/>
      <c r="GH92" s="643"/>
      <c r="GI92" s="643"/>
      <c r="GJ92" s="643"/>
      <c r="GK92" s="643"/>
      <c r="GL92" s="643"/>
      <c r="GM92" s="643"/>
      <c r="GN92" s="643"/>
      <c r="GO92" s="643"/>
      <c r="GP92" s="643"/>
      <c r="GQ92" s="643"/>
      <c r="GR92" s="643"/>
      <c r="GS92" s="643"/>
      <c r="GT92" s="643"/>
      <c r="GU92" s="643"/>
      <c r="GV92" s="643"/>
      <c r="GW92" s="643"/>
      <c r="GX92" s="643"/>
      <c r="GY92" s="643"/>
      <c r="GZ92" s="643"/>
      <c r="HA92" s="643"/>
      <c r="HB92" s="643"/>
      <c r="HC92" s="643"/>
      <c r="HD92" s="643"/>
      <c r="HE92" s="643"/>
      <c r="HF92" s="643"/>
      <c r="HG92" s="643"/>
      <c r="HH92" s="643"/>
      <c r="HI92" s="643"/>
      <c r="HJ92" s="643"/>
      <c r="HK92" s="643"/>
      <c r="HL92" s="643"/>
      <c r="HM92" s="643"/>
      <c r="HN92" s="643"/>
      <c r="HO92" s="643"/>
      <c r="HP92" s="643"/>
      <c r="HQ92" s="643"/>
      <c r="HR92" s="643"/>
      <c r="HS92" s="643"/>
      <c r="HT92" s="643"/>
      <c r="HU92" s="643"/>
      <c r="HV92" s="643"/>
      <c r="HW92" s="643"/>
      <c r="HX92" s="643"/>
      <c r="HY92" s="643"/>
      <c r="HZ92" s="643"/>
      <c r="IA92" s="643"/>
      <c r="IB92" s="643"/>
      <c r="IC92" s="643"/>
      <c r="ID92" s="643"/>
      <c r="IE92" s="643"/>
      <c r="IF92" s="643"/>
      <c r="IG92" s="643"/>
      <c r="IH92" s="643"/>
      <c r="II92" s="643"/>
    </row>
    <row r="93" spans="1:243" ht="15" customHeight="1">
      <c r="A93" s="72"/>
      <c r="B93" s="72"/>
      <c r="C93" s="72"/>
      <c r="D93" s="89"/>
      <c r="E93" s="232"/>
      <c r="F93" s="232"/>
      <c r="G93" s="232"/>
      <c r="H93" s="232"/>
      <c r="I93" s="232"/>
      <c r="J93" s="232"/>
      <c r="K93" s="232"/>
      <c r="L93" s="232"/>
      <c r="M93" s="232"/>
      <c r="N93" s="232"/>
      <c r="O93" s="232"/>
      <c r="P93" s="232"/>
      <c r="Q93" s="232"/>
      <c r="R93" s="232"/>
      <c r="S93" s="232"/>
      <c r="T93" s="232"/>
      <c r="U93" s="232"/>
      <c r="V93" s="232"/>
      <c r="W93" s="232"/>
      <c r="X93" s="232"/>
      <c r="Y93" s="232"/>
      <c r="Z93" s="232"/>
      <c r="AA93" s="232"/>
      <c r="AB93" s="232"/>
      <c r="AC93" s="232"/>
      <c r="AD93" s="232"/>
      <c r="AE93" s="232"/>
      <c r="AF93" s="232"/>
      <c r="AG93" s="232"/>
      <c r="AH93" s="47"/>
      <c r="AI93" s="47"/>
      <c r="AJ93" s="47"/>
      <c r="AK93" s="47"/>
      <c r="AL93" s="47"/>
      <c r="AM93" s="47"/>
      <c r="AN93" s="47"/>
      <c r="AO93" s="47"/>
      <c r="AP93" s="47"/>
      <c r="AQ93" s="47"/>
      <c r="AR93" s="47"/>
      <c r="AS93" s="47"/>
      <c r="AT93" s="47"/>
      <c r="AU93" s="47"/>
      <c r="AV93" s="47"/>
      <c r="AW93" s="47"/>
      <c r="AX93" s="47"/>
      <c r="AY93" s="47"/>
      <c r="AZ93" s="49"/>
      <c r="BA93" s="49"/>
      <c r="BB93" s="49"/>
      <c r="BC93" s="49"/>
      <c r="BD93" s="49"/>
      <c r="BE93" s="49"/>
      <c r="BF93" s="49"/>
      <c r="BG93" s="49"/>
      <c r="BH93" s="49"/>
      <c r="BI93" s="49"/>
      <c r="BJ93" s="49"/>
      <c r="BK93" s="49"/>
      <c r="BL93" s="49"/>
      <c r="BM93" s="49"/>
      <c r="BN93" s="49"/>
      <c r="BO93" s="49"/>
      <c r="BP93" s="49"/>
      <c r="BQ93" s="49"/>
      <c r="BR93" s="49"/>
      <c r="BS93" s="49"/>
      <c r="BT93" s="49"/>
      <c r="BU93" s="49"/>
      <c r="BV93" s="49"/>
      <c r="BW93" s="49"/>
      <c r="BX93" s="49"/>
      <c r="BY93" s="49"/>
      <c r="BZ93" s="49"/>
      <c r="CA93" s="49"/>
      <c r="CB93" s="49"/>
      <c r="CC93" s="49"/>
      <c r="CD93" s="49"/>
      <c r="CE93" s="49"/>
      <c r="CF93" s="49"/>
      <c r="CG93" s="49"/>
      <c r="CH93" s="49"/>
      <c r="CI93" s="49"/>
      <c r="CJ93" s="49"/>
      <c r="CK93" s="49"/>
      <c r="CL93" s="49"/>
      <c r="CM93" s="49"/>
      <c r="CN93" s="49"/>
      <c r="CO93" s="49"/>
      <c r="CP93" s="49"/>
      <c r="CQ93" s="49"/>
      <c r="CR93" s="49"/>
      <c r="CS93" s="49"/>
      <c r="CT93" s="49"/>
      <c r="CU93" s="49"/>
      <c r="CV93" s="49"/>
      <c r="CW93" s="49"/>
      <c r="CX93" s="49"/>
      <c r="CY93" s="49"/>
      <c r="CZ93" s="49"/>
      <c r="DA93" s="49"/>
      <c r="DB93" s="49"/>
      <c r="DC93" s="49"/>
      <c r="DD93" s="49"/>
      <c r="DE93" s="49"/>
      <c r="DF93" s="49"/>
      <c r="DG93" s="49"/>
      <c r="DH93" s="49"/>
      <c r="DI93" s="49"/>
      <c r="DJ93" s="49"/>
      <c r="DK93" s="49"/>
      <c r="DL93" s="49"/>
      <c r="DM93" s="49"/>
      <c r="DN93" s="49"/>
      <c r="DO93" s="49"/>
      <c r="DP93" s="49"/>
      <c r="DQ93" s="49"/>
      <c r="DR93" s="49"/>
      <c r="DS93" s="49"/>
      <c r="DT93" s="49"/>
      <c r="DU93" s="49"/>
      <c r="DV93" s="49"/>
      <c r="DW93" s="49"/>
      <c r="DX93" s="49"/>
      <c r="DY93" s="49"/>
      <c r="DZ93" s="49"/>
      <c r="EA93" s="49"/>
      <c r="EB93" s="49"/>
      <c r="EC93" s="49"/>
      <c r="ED93" s="49"/>
      <c r="EE93" s="49"/>
      <c r="EF93" s="49"/>
      <c r="EG93" s="49"/>
      <c r="EH93" s="643"/>
      <c r="EI93" s="643"/>
      <c r="EJ93" s="643"/>
      <c r="EK93" s="643"/>
      <c r="EL93" s="643"/>
      <c r="EM93" s="643"/>
      <c r="EN93" s="643"/>
      <c r="EO93" s="643"/>
      <c r="EP93" s="643"/>
      <c r="EQ93" s="643"/>
      <c r="ER93" s="643"/>
      <c r="ES93" s="643"/>
      <c r="ET93" s="643"/>
      <c r="EU93" s="643"/>
      <c r="EV93" s="643"/>
      <c r="EW93" s="643"/>
      <c r="EX93" s="643"/>
      <c r="EY93" s="643"/>
      <c r="EZ93" s="643"/>
      <c r="FA93" s="643"/>
      <c r="FB93" s="643"/>
      <c r="FC93" s="643"/>
      <c r="FD93" s="643"/>
      <c r="FE93" s="643"/>
      <c r="FF93" s="643"/>
      <c r="FG93" s="643"/>
      <c r="FH93" s="643"/>
      <c r="FI93" s="643"/>
      <c r="FJ93" s="643"/>
      <c r="FK93" s="643"/>
      <c r="FL93" s="643"/>
      <c r="FM93" s="643"/>
      <c r="FN93" s="643"/>
      <c r="FO93" s="643"/>
      <c r="FP93" s="643"/>
      <c r="FQ93" s="643"/>
      <c r="FR93" s="643"/>
      <c r="FS93" s="643"/>
      <c r="FT93" s="643"/>
      <c r="FU93" s="643"/>
      <c r="FV93" s="643"/>
      <c r="FW93" s="643"/>
      <c r="FX93" s="643"/>
      <c r="FY93" s="643"/>
      <c r="FZ93" s="643"/>
      <c r="GA93" s="643"/>
      <c r="GB93" s="643"/>
      <c r="GC93" s="643"/>
      <c r="GD93" s="643"/>
      <c r="GE93" s="247"/>
      <c r="GF93" s="643"/>
      <c r="GG93" s="643"/>
      <c r="GH93" s="643"/>
      <c r="GI93" s="643"/>
      <c r="GJ93" s="643"/>
      <c r="GK93" s="643"/>
      <c r="GL93" s="643"/>
      <c r="GM93" s="643"/>
      <c r="GN93" s="643"/>
      <c r="GO93" s="643"/>
      <c r="GP93" s="643"/>
      <c r="GQ93" s="643"/>
      <c r="GR93" s="643"/>
      <c r="GS93" s="643"/>
      <c r="GT93" s="643"/>
      <c r="GU93" s="643"/>
      <c r="GV93" s="643"/>
      <c r="GW93" s="643"/>
      <c r="GX93" s="643"/>
      <c r="GY93" s="643"/>
      <c r="GZ93" s="643"/>
      <c r="HA93" s="643"/>
      <c r="HB93" s="643"/>
      <c r="HC93" s="643"/>
      <c r="HD93" s="643"/>
      <c r="HE93" s="643"/>
      <c r="HF93" s="643"/>
      <c r="HG93" s="643"/>
      <c r="HH93" s="643"/>
      <c r="HI93" s="643"/>
      <c r="HJ93" s="643"/>
      <c r="HK93" s="643"/>
      <c r="HL93" s="643"/>
      <c r="HM93" s="643"/>
      <c r="HN93" s="643"/>
      <c r="HO93" s="643"/>
      <c r="HP93" s="643"/>
      <c r="HQ93" s="643"/>
      <c r="HR93" s="643"/>
      <c r="HS93" s="643"/>
      <c r="HT93" s="643"/>
      <c r="HU93" s="643"/>
      <c r="HV93" s="643"/>
      <c r="HW93" s="643"/>
      <c r="HX93" s="643"/>
      <c r="HY93" s="643"/>
      <c r="HZ93" s="643"/>
      <c r="IA93" s="643"/>
      <c r="IB93" s="643"/>
      <c r="IC93" s="643"/>
      <c r="ID93" s="643"/>
      <c r="IE93" s="643"/>
      <c r="IF93" s="643"/>
      <c r="IG93" s="643"/>
      <c r="IH93" s="643"/>
      <c r="II93" s="643"/>
    </row>
    <row r="94" spans="1:243" ht="15" customHeight="1">
      <c r="A94" s="72"/>
      <c r="B94" s="72"/>
      <c r="C94" s="72"/>
      <c r="D94" s="89"/>
      <c r="E94" s="232"/>
      <c r="F94" s="232"/>
      <c r="G94" s="232"/>
      <c r="H94" s="232"/>
      <c r="I94" s="232"/>
      <c r="J94" s="232"/>
      <c r="K94" s="232"/>
      <c r="L94" s="232"/>
      <c r="M94" s="232"/>
      <c r="N94" s="232"/>
      <c r="O94" s="232"/>
      <c r="P94" s="232"/>
      <c r="Q94" s="232"/>
      <c r="R94" s="232"/>
      <c r="S94" s="232"/>
      <c r="T94" s="232"/>
      <c r="U94" s="232"/>
      <c r="V94" s="232"/>
      <c r="W94" s="232"/>
      <c r="X94" s="232"/>
      <c r="Y94" s="232"/>
      <c r="Z94" s="232"/>
      <c r="AA94" s="232"/>
      <c r="AB94" s="232"/>
      <c r="AC94" s="232"/>
      <c r="AD94" s="232"/>
      <c r="AE94" s="232"/>
      <c r="AF94" s="232"/>
      <c r="AG94" s="232"/>
      <c r="AH94" s="47"/>
      <c r="AI94" s="47"/>
      <c r="AJ94" s="47"/>
      <c r="AK94" s="47"/>
      <c r="AL94" s="47"/>
      <c r="AM94" s="47"/>
      <c r="AN94" s="47"/>
      <c r="AO94" s="47"/>
      <c r="AP94" s="47"/>
      <c r="AQ94" s="47"/>
      <c r="AR94" s="47"/>
      <c r="AS94" s="47"/>
      <c r="AT94" s="47"/>
      <c r="AU94" s="47"/>
      <c r="AV94" s="47"/>
      <c r="AW94" s="47"/>
      <c r="AX94" s="47"/>
      <c r="AY94" s="47"/>
      <c r="AZ94" s="50"/>
      <c r="BA94" s="643"/>
      <c r="BB94" s="643"/>
      <c r="BC94" s="643"/>
      <c r="BD94" s="643"/>
      <c r="BE94" s="643"/>
      <c r="BF94" s="643"/>
      <c r="BG94" s="643"/>
      <c r="BH94" s="643"/>
      <c r="BI94" s="643"/>
      <c r="BJ94" s="643"/>
      <c r="BK94" s="643"/>
      <c r="BL94" s="643"/>
      <c r="BM94" s="643"/>
      <c r="BN94" s="643"/>
      <c r="BO94" s="643"/>
      <c r="BP94" s="643"/>
      <c r="BQ94" s="643"/>
      <c r="BR94" s="643"/>
      <c r="BS94" s="643"/>
      <c r="BT94" s="643"/>
      <c r="BU94" s="643"/>
      <c r="BV94" s="643"/>
      <c r="BW94" s="643"/>
      <c r="BX94" s="643"/>
      <c r="BY94" s="643"/>
      <c r="BZ94" s="643"/>
      <c r="CA94" s="643"/>
      <c r="CB94" s="643"/>
      <c r="CC94" s="643"/>
      <c r="CD94" s="643"/>
      <c r="CE94" s="643"/>
      <c r="CF94" s="643"/>
      <c r="CG94" s="643"/>
      <c r="CH94" s="643"/>
      <c r="CI94" s="643"/>
      <c r="CJ94" s="643"/>
      <c r="CK94" s="643"/>
      <c r="CL94" s="643"/>
      <c r="CM94" s="643"/>
      <c r="CN94" s="643"/>
      <c r="CO94" s="643"/>
      <c r="CP94" s="643"/>
      <c r="CQ94" s="643"/>
      <c r="CR94" s="643"/>
      <c r="CS94" s="643"/>
      <c r="CT94" s="643"/>
      <c r="CU94" s="643"/>
      <c r="CV94" s="643"/>
      <c r="CW94" s="643"/>
      <c r="CX94" s="643"/>
      <c r="CY94" s="643"/>
      <c r="CZ94" s="643"/>
      <c r="DA94" s="643"/>
      <c r="DB94" s="643"/>
      <c r="DC94" s="643"/>
      <c r="DD94" s="643"/>
      <c r="DE94" s="643"/>
      <c r="DF94" s="643"/>
      <c r="DG94" s="643"/>
      <c r="DH94" s="643"/>
      <c r="DI94" s="643"/>
      <c r="DJ94" s="643"/>
      <c r="DK94" s="643"/>
      <c r="DL94" s="643"/>
      <c r="DM94" s="643"/>
      <c r="DN94" s="643"/>
      <c r="DO94" s="643"/>
      <c r="DP94" s="643"/>
      <c r="DQ94" s="643"/>
      <c r="DR94" s="643"/>
      <c r="DS94" s="643"/>
      <c r="DT94" s="643"/>
      <c r="DU94" s="643"/>
      <c r="DV94" s="643"/>
      <c r="DW94" s="643"/>
      <c r="DX94" s="643"/>
      <c r="DY94" s="643"/>
      <c r="DZ94" s="643"/>
      <c r="EA94" s="643"/>
      <c r="EB94" s="643"/>
      <c r="EC94" s="643"/>
      <c r="ED94" s="643"/>
      <c r="EE94" s="643"/>
      <c r="EF94" s="643"/>
      <c r="EG94" s="643"/>
      <c r="EH94" s="643"/>
      <c r="EI94" s="643"/>
      <c r="EJ94" s="643"/>
      <c r="EK94" s="643"/>
      <c r="EL94" s="643"/>
      <c r="EM94" s="643"/>
      <c r="EN94" s="643"/>
      <c r="EO94" s="643"/>
      <c r="EP94" s="643"/>
      <c r="EQ94" s="643"/>
      <c r="ER94" s="643"/>
      <c r="ES94" s="643"/>
      <c r="ET94" s="643"/>
      <c r="EU94" s="643"/>
      <c r="EV94" s="643"/>
      <c r="EW94" s="643"/>
      <c r="EX94" s="643"/>
      <c r="EY94" s="643"/>
      <c r="EZ94" s="643"/>
      <c r="FA94" s="643"/>
      <c r="FB94" s="643"/>
      <c r="FC94" s="643"/>
      <c r="FD94" s="643"/>
      <c r="FE94" s="643"/>
      <c r="FF94" s="643"/>
      <c r="FG94" s="643"/>
      <c r="FH94" s="643"/>
      <c r="FI94" s="643"/>
      <c r="FJ94" s="643"/>
      <c r="FK94" s="643"/>
      <c r="FL94" s="643"/>
      <c r="FM94" s="643"/>
      <c r="FN94" s="643"/>
      <c r="FO94" s="643"/>
      <c r="FP94" s="643"/>
      <c r="FQ94" s="643"/>
      <c r="FR94" s="643"/>
      <c r="FS94" s="643"/>
      <c r="FT94" s="643"/>
      <c r="FU94" s="643"/>
      <c r="FV94" s="643"/>
      <c r="FW94" s="643"/>
      <c r="FX94" s="643"/>
      <c r="FY94" s="643"/>
      <c r="FZ94" s="643"/>
      <c r="GA94" s="643"/>
      <c r="GB94" s="643"/>
      <c r="GC94" s="643"/>
      <c r="GD94" s="643"/>
      <c r="GE94" s="247"/>
      <c r="GF94" s="643"/>
      <c r="GG94" s="643"/>
      <c r="GH94" s="643"/>
      <c r="GI94" s="643"/>
      <c r="GJ94" s="643"/>
      <c r="GK94" s="643"/>
      <c r="GL94" s="643"/>
      <c r="GM94" s="643"/>
      <c r="GN94" s="643"/>
      <c r="GO94" s="643"/>
      <c r="GP94" s="643"/>
      <c r="GQ94" s="643"/>
      <c r="GR94" s="643"/>
      <c r="GS94" s="643"/>
      <c r="GT94" s="643"/>
      <c r="GU94" s="643"/>
      <c r="GV94" s="643"/>
      <c r="GW94" s="643"/>
      <c r="GX94" s="643"/>
      <c r="GY94" s="643"/>
      <c r="GZ94" s="643"/>
      <c r="HA94" s="643"/>
      <c r="HB94" s="643"/>
      <c r="HC94" s="643"/>
      <c r="HD94" s="643"/>
      <c r="HE94" s="643"/>
      <c r="HF94" s="643"/>
      <c r="HG94" s="643"/>
      <c r="HH94" s="643"/>
      <c r="HI94" s="643"/>
      <c r="HJ94" s="643"/>
      <c r="HK94" s="643"/>
      <c r="HL94" s="643"/>
      <c r="HM94" s="643"/>
      <c r="HN94" s="643"/>
      <c r="HO94" s="643"/>
      <c r="HP94" s="643"/>
      <c r="HQ94" s="643"/>
      <c r="HR94" s="643"/>
      <c r="HS94" s="643"/>
      <c r="HT94" s="643"/>
      <c r="HU94" s="643"/>
      <c r="HV94" s="643"/>
      <c r="HW94" s="643"/>
      <c r="HX94" s="643"/>
      <c r="HY94" s="643"/>
      <c r="HZ94" s="643"/>
      <c r="IA94" s="643"/>
      <c r="IB94" s="643"/>
      <c r="IC94" s="643"/>
      <c r="ID94" s="643"/>
      <c r="IE94" s="643"/>
      <c r="IF94" s="643"/>
      <c r="IG94" s="643"/>
      <c r="IH94" s="643"/>
      <c r="II94" s="643"/>
    </row>
    <row r="95" spans="1:243" ht="15" customHeight="1">
      <c r="A95" s="72"/>
      <c r="B95" s="72"/>
      <c r="C95" s="72"/>
      <c r="D95" s="89"/>
      <c r="E95" s="232"/>
      <c r="F95" s="232"/>
      <c r="G95" s="232"/>
      <c r="H95" s="232"/>
      <c r="I95" s="232"/>
      <c r="J95" s="232"/>
      <c r="K95" s="232"/>
      <c r="L95" s="232"/>
      <c r="M95" s="232"/>
      <c r="N95" s="232"/>
      <c r="O95" s="232"/>
      <c r="P95" s="232"/>
      <c r="Q95" s="232"/>
      <c r="R95" s="232"/>
      <c r="S95" s="232"/>
      <c r="T95" s="232"/>
      <c r="U95" s="232"/>
      <c r="V95" s="232"/>
      <c r="W95" s="232"/>
      <c r="X95" s="232"/>
      <c r="Y95" s="232"/>
      <c r="Z95" s="232"/>
      <c r="AA95" s="232"/>
      <c r="AB95" s="232"/>
      <c r="AC95" s="232"/>
      <c r="AD95" s="232"/>
      <c r="AE95" s="232"/>
      <c r="AF95" s="232"/>
      <c r="AG95" s="232"/>
      <c r="AH95" s="47"/>
      <c r="AI95" s="47"/>
      <c r="AJ95" s="47"/>
      <c r="AK95" s="47"/>
      <c r="AL95" s="47"/>
      <c r="AM95" s="47"/>
      <c r="AN95" s="47"/>
      <c r="AO95" s="47"/>
      <c r="AP95" s="47"/>
      <c r="AQ95" s="47"/>
      <c r="AR95" s="47"/>
      <c r="AS95" s="47"/>
      <c r="AT95" s="47"/>
      <c r="AU95" s="47"/>
      <c r="AV95" s="47"/>
      <c r="AW95" s="47"/>
      <c r="AX95" s="47"/>
      <c r="AY95" s="47"/>
      <c r="AZ95" s="50"/>
      <c r="BA95" s="643"/>
      <c r="BB95" s="643"/>
      <c r="BC95" s="643"/>
      <c r="BD95" s="643"/>
      <c r="BE95" s="643"/>
      <c r="BF95" s="643"/>
      <c r="BG95" s="643"/>
      <c r="BH95" s="643"/>
      <c r="BI95" s="643"/>
      <c r="BJ95" s="643"/>
      <c r="BK95" s="643"/>
      <c r="BL95" s="643"/>
      <c r="BM95" s="643"/>
      <c r="BN95" s="643"/>
      <c r="BO95" s="643"/>
      <c r="BP95" s="643"/>
      <c r="BQ95" s="643"/>
      <c r="BR95" s="643"/>
      <c r="BS95" s="643"/>
      <c r="BT95" s="643"/>
      <c r="BU95" s="643"/>
      <c r="BV95" s="643"/>
      <c r="BW95" s="643"/>
      <c r="BX95" s="643"/>
      <c r="BY95" s="643"/>
      <c r="BZ95" s="643"/>
      <c r="CA95" s="643"/>
      <c r="CB95" s="643"/>
      <c r="CC95" s="643"/>
      <c r="CD95" s="643"/>
      <c r="CE95" s="643"/>
      <c r="CF95" s="643"/>
      <c r="CG95" s="643"/>
      <c r="CH95" s="643"/>
      <c r="CI95" s="643"/>
      <c r="CJ95" s="643"/>
      <c r="CK95" s="643"/>
      <c r="CL95" s="643"/>
      <c r="CM95" s="643"/>
      <c r="CN95" s="643"/>
      <c r="CO95" s="643"/>
      <c r="CP95" s="643"/>
      <c r="CQ95" s="643"/>
      <c r="CR95" s="643"/>
      <c r="CS95" s="643"/>
      <c r="CT95" s="643"/>
      <c r="CU95" s="643"/>
      <c r="CV95" s="643"/>
      <c r="CW95" s="643"/>
      <c r="CX95" s="643"/>
      <c r="CY95" s="643"/>
      <c r="CZ95" s="643"/>
      <c r="DA95" s="643"/>
      <c r="DB95" s="643"/>
      <c r="DC95" s="643"/>
      <c r="DD95" s="643"/>
      <c r="DE95" s="643"/>
      <c r="DF95" s="643"/>
      <c r="DG95" s="643"/>
      <c r="DH95" s="643"/>
      <c r="DI95" s="643"/>
      <c r="DJ95" s="643"/>
      <c r="DK95" s="643"/>
      <c r="DL95" s="643"/>
      <c r="DM95" s="643"/>
      <c r="DN95" s="643"/>
      <c r="DO95" s="643"/>
      <c r="DP95" s="643"/>
      <c r="DQ95" s="643"/>
      <c r="DR95" s="643"/>
      <c r="DS95" s="643"/>
      <c r="DT95" s="643"/>
      <c r="DU95" s="643"/>
      <c r="DV95" s="643"/>
      <c r="DW95" s="643"/>
      <c r="DX95" s="643"/>
      <c r="DY95" s="643"/>
      <c r="DZ95" s="643"/>
      <c r="EA95" s="643"/>
      <c r="EB95" s="643"/>
      <c r="EC95" s="643"/>
      <c r="ED95" s="643"/>
      <c r="EE95" s="643"/>
      <c r="EF95" s="643"/>
      <c r="EG95" s="643"/>
      <c r="EH95" s="643"/>
      <c r="EI95" s="643"/>
      <c r="EJ95" s="643"/>
      <c r="EK95" s="643"/>
      <c r="EL95" s="643"/>
      <c r="EM95" s="643"/>
      <c r="EN95" s="643"/>
      <c r="EO95" s="643"/>
      <c r="EP95" s="643"/>
      <c r="EQ95" s="643"/>
      <c r="ER95" s="643"/>
      <c r="ES95" s="643"/>
      <c r="ET95" s="643"/>
      <c r="EU95" s="643"/>
      <c r="EV95" s="643"/>
      <c r="EW95" s="643"/>
      <c r="EX95" s="643"/>
      <c r="EY95" s="643"/>
      <c r="EZ95" s="643"/>
      <c r="FA95" s="643"/>
      <c r="FB95" s="643"/>
      <c r="FC95" s="643"/>
      <c r="FD95" s="643"/>
      <c r="FE95" s="643"/>
      <c r="FF95" s="643"/>
      <c r="FG95" s="643"/>
      <c r="FH95" s="643"/>
      <c r="FI95" s="643"/>
      <c r="FJ95" s="643"/>
      <c r="FK95" s="643"/>
      <c r="FL95" s="643"/>
      <c r="FM95" s="643"/>
      <c r="FN95" s="643"/>
      <c r="FO95" s="643"/>
      <c r="FP95" s="643"/>
      <c r="FQ95" s="643"/>
      <c r="FR95" s="643"/>
      <c r="FS95" s="643"/>
      <c r="FT95" s="643"/>
      <c r="FU95" s="643"/>
      <c r="FV95" s="643"/>
      <c r="FW95" s="643"/>
      <c r="FX95" s="643"/>
      <c r="FY95" s="643"/>
      <c r="FZ95" s="643"/>
      <c r="GA95" s="643"/>
      <c r="GB95" s="643"/>
      <c r="GC95" s="643"/>
      <c r="GD95" s="643"/>
      <c r="GE95" s="247"/>
      <c r="GF95" s="643"/>
      <c r="GG95" s="643"/>
      <c r="GH95" s="643"/>
      <c r="GI95" s="643"/>
      <c r="GJ95" s="643"/>
      <c r="GK95" s="643"/>
      <c r="GL95" s="643"/>
      <c r="GM95" s="643"/>
      <c r="GN95" s="643"/>
      <c r="GO95" s="643"/>
      <c r="GP95" s="643"/>
      <c r="GQ95" s="643"/>
      <c r="GR95" s="643"/>
      <c r="GS95" s="643"/>
      <c r="GT95" s="643"/>
      <c r="GU95" s="643"/>
      <c r="GV95" s="643"/>
      <c r="GW95" s="643"/>
      <c r="GX95" s="643"/>
      <c r="GY95" s="643"/>
      <c r="GZ95" s="643"/>
      <c r="HA95" s="643"/>
      <c r="HB95" s="643"/>
      <c r="HC95" s="643"/>
      <c r="HD95" s="643"/>
      <c r="HE95" s="643"/>
      <c r="HF95" s="643"/>
      <c r="HG95" s="643"/>
      <c r="HH95" s="643"/>
      <c r="HI95" s="643"/>
      <c r="HJ95" s="643"/>
      <c r="HK95" s="643"/>
      <c r="HL95" s="643"/>
      <c r="HM95" s="643"/>
      <c r="HN95" s="643"/>
      <c r="HO95" s="643"/>
      <c r="HP95" s="643"/>
      <c r="HQ95" s="643"/>
      <c r="HR95" s="643"/>
      <c r="HS95" s="643"/>
      <c r="HT95" s="643"/>
      <c r="HU95" s="643"/>
      <c r="HV95" s="643"/>
      <c r="HW95" s="643"/>
      <c r="HX95" s="643"/>
      <c r="HY95" s="643"/>
      <c r="HZ95" s="643"/>
      <c r="IA95" s="643"/>
      <c r="IB95" s="643"/>
      <c r="IC95" s="643"/>
      <c r="ID95" s="643"/>
      <c r="IE95" s="643"/>
      <c r="IF95" s="643"/>
      <c r="IG95" s="643"/>
      <c r="IH95" s="643"/>
      <c r="II95" s="643"/>
    </row>
    <row r="96" spans="1:243" ht="15" customHeight="1">
      <c r="A96" s="72"/>
      <c r="B96" s="72"/>
      <c r="C96" s="72"/>
      <c r="D96" s="89"/>
      <c r="E96" s="232"/>
      <c r="F96" s="232"/>
      <c r="G96" s="232"/>
      <c r="H96" s="232"/>
      <c r="I96" s="232"/>
      <c r="J96" s="232"/>
      <c r="K96" s="232"/>
      <c r="L96" s="232"/>
      <c r="M96" s="232"/>
      <c r="N96" s="232"/>
      <c r="O96" s="232"/>
      <c r="P96" s="232"/>
      <c r="Q96" s="232"/>
      <c r="R96" s="232"/>
      <c r="S96" s="232"/>
      <c r="T96" s="232"/>
      <c r="U96" s="232"/>
      <c r="V96" s="232"/>
      <c r="W96" s="232"/>
      <c r="X96" s="232"/>
      <c r="Y96" s="232"/>
      <c r="Z96" s="232"/>
      <c r="AA96" s="232"/>
      <c r="AB96" s="232"/>
      <c r="AC96" s="232"/>
      <c r="AD96" s="232"/>
      <c r="AE96" s="232"/>
      <c r="AF96" s="232"/>
      <c r="AG96" s="232"/>
      <c r="AH96" s="47"/>
      <c r="AI96" s="47"/>
      <c r="AJ96" s="47"/>
      <c r="AK96" s="47"/>
      <c r="AL96" s="47"/>
      <c r="AM96" s="47"/>
      <c r="AN96" s="47"/>
      <c r="AO96" s="47"/>
      <c r="AP96" s="47"/>
      <c r="AQ96" s="47"/>
      <c r="AR96" s="47"/>
      <c r="AS96" s="47"/>
      <c r="AT96" s="47"/>
      <c r="AU96" s="47"/>
      <c r="AV96" s="47"/>
      <c r="AW96" s="47"/>
      <c r="AX96" s="47"/>
      <c r="AY96" s="47"/>
      <c r="AZ96" s="50"/>
      <c r="BA96" s="643"/>
      <c r="BB96" s="643"/>
      <c r="BC96" s="643"/>
      <c r="BD96" s="643"/>
      <c r="BE96" s="643"/>
      <c r="BF96" s="643"/>
      <c r="BG96" s="643"/>
      <c r="BH96" s="643"/>
      <c r="BI96" s="643"/>
      <c r="BJ96" s="643"/>
      <c r="BK96" s="643"/>
      <c r="BL96" s="643"/>
      <c r="BM96" s="643"/>
      <c r="BN96" s="643"/>
      <c r="BO96" s="643"/>
      <c r="BP96" s="643"/>
      <c r="BQ96" s="643"/>
      <c r="BR96" s="643"/>
      <c r="BS96" s="643"/>
      <c r="BT96" s="643"/>
      <c r="BU96" s="643"/>
      <c r="BV96" s="643"/>
      <c r="BW96" s="643"/>
      <c r="BX96" s="643"/>
      <c r="BY96" s="643"/>
      <c r="BZ96" s="643"/>
      <c r="CA96" s="643"/>
      <c r="CB96" s="643"/>
      <c r="CC96" s="643"/>
      <c r="CD96" s="643"/>
      <c r="CE96" s="643"/>
      <c r="CF96" s="643"/>
      <c r="CG96" s="643"/>
      <c r="CH96" s="643"/>
      <c r="CI96" s="643"/>
      <c r="CJ96" s="643"/>
      <c r="CK96" s="643"/>
      <c r="CL96" s="643"/>
      <c r="CM96" s="643"/>
      <c r="CN96" s="643"/>
      <c r="CO96" s="643"/>
      <c r="CP96" s="643"/>
      <c r="CQ96" s="643"/>
      <c r="CR96" s="643"/>
      <c r="CS96" s="643"/>
      <c r="CT96" s="643"/>
      <c r="CU96" s="643"/>
      <c r="CV96" s="643"/>
      <c r="CW96" s="643"/>
      <c r="CX96" s="643"/>
      <c r="CY96" s="643"/>
      <c r="CZ96" s="643"/>
      <c r="DA96" s="643"/>
      <c r="DB96" s="643"/>
      <c r="DC96" s="643"/>
      <c r="DD96" s="643"/>
      <c r="DE96" s="643"/>
      <c r="DF96" s="643"/>
      <c r="DG96" s="643"/>
      <c r="DH96" s="643"/>
      <c r="DI96" s="643"/>
      <c r="DJ96" s="643"/>
      <c r="DK96" s="643"/>
      <c r="DL96" s="643"/>
      <c r="DM96" s="643"/>
      <c r="DN96" s="643"/>
      <c r="DO96" s="643"/>
      <c r="DP96" s="643"/>
      <c r="DQ96" s="643"/>
      <c r="DR96" s="643"/>
      <c r="DS96" s="643"/>
      <c r="DT96" s="643"/>
      <c r="DU96" s="643"/>
      <c r="DV96" s="643"/>
      <c r="DW96" s="643"/>
      <c r="DX96" s="643"/>
      <c r="DY96" s="643"/>
      <c r="DZ96" s="643"/>
      <c r="EA96" s="643"/>
      <c r="EB96" s="643"/>
      <c r="EC96" s="643"/>
      <c r="ED96" s="643"/>
      <c r="EE96" s="643"/>
      <c r="EF96" s="643"/>
      <c r="EG96" s="643"/>
      <c r="EH96" s="643"/>
      <c r="EI96" s="643"/>
      <c r="EJ96" s="643"/>
      <c r="EK96" s="643"/>
      <c r="EL96" s="643"/>
      <c r="EM96" s="643"/>
      <c r="EN96" s="643"/>
      <c r="EO96" s="643"/>
      <c r="EP96" s="643"/>
      <c r="EQ96" s="643"/>
      <c r="ER96" s="643"/>
      <c r="ES96" s="643"/>
      <c r="ET96" s="643"/>
      <c r="EU96" s="643"/>
      <c r="EV96" s="643"/>
      <c r="EW96" s="643"/>
      <c r="EX96" s="643"/>
      <c r="EY96" s="643"/>
      <c r="EZ96" s="643"/>
      <c r="FA96" s="643"/>
      <c r="FB96" s="643"/>
      <c r="FC96" s="643"/>
      <c r="FD96" s="643"/>
      <c r="FE96" s="643"/>
      <c r="FF96" s="643"/>
      <c r="FG96" s="643"/>
      <c r="FH96" s="643"/>
      <c r="FI96" s="643"/>
      <c r="FJ96" s="643"/>
      <c r="FK96" s="643"/>
      <c r="FL96" s="643"/>
      <c r="FM96" s="643"/>
      <c r="FN96" s="643"/>
      <c r="FO96" s="643"/>
      <c r="FP96" s="643"/>
      <c r="FQ96" s="643"/>
      <c r="FR96" s="643"/>
      <c r="FS96" s="643"/>
      <c r="FT96" s="643"/>
      <c r="FU96" s="643"/>
      <c r="FV96" s="643"/>
      <c r="FW96" s="643"/>
      <c r="FX96" s="643"/>
      <c r="FY96" s="643"/>
      <c r="FZ96" s="643"/>
      <c r="GA96" s="643"/>
      <c r="GB96" s="643"/>
      <c r="GC96" s="643"/>
      <c r="GD96" s="643"/>
      <c r="GE96" s="247"/>
      <c r="GF96" s="643"/>
      <c r="GG96" s="643"/>
      <c r="GH96" s="643"/>
      <c r="GI96" s="643"/>
      <c r="GJ96" s="643"/>
      <c r="GK96" s="643"/>
      <c r="GL96" s="643"/>
      <c r="GM96" s="643"/>
      <c r="GN96" s="643"/>
      <c r="GO96" s="643"/>
      <c r="GP96" s="643"/>
      <c r="GQ96" s="643"/>
      <c r="GR96" s="643"/>
      <c r="GS96" s="643"/>
      <c r="GT96" s="643"/>
      <c r="GU96" s="643"/>
      <c r="GV96" s="643"/>
      <c r="GW96" s="643"/>
      <c r="GX96" s="643"/>
      <c r="GY96" s="643"/>
      <c r="GZ96" s="643"/>
      <c r="HA96" s="643"/>
      <c r="HB96" s="643"/>
      <c r="HC96" s="643"/>
      <c r="HD96" s="643"/>
      <c r="HE96" s="643"/>
      <c r="HF96" s="643"/>
      <c r="HG96" s="643"/>
      <c r="HH96" s="643"/>
      <c r="HI96" s="643"/>
      <c r="HJ96" s="643"/>
      <c r="HK96" s="643"/>
      <c r="HL96" s="643"/>
      <c r="HM96" s="643"/>
      <c r="HN96" s="643"/>
      <c r="HO96" s="643"/>
      <c r="HP96" s="643"/>
      <c r="HQ96" s="643"/>
      <c r="HR96" s="643"/>
      <c r="HS96" s="643"/>
      <c r="HT96" s="643"/>
      <c r="HU96" s="643"/>
      <c r="HV96" s="643"/>
      <c r="HW96" s="643"/>
      <c r="HX96" s="643"/>
      <c r="HY96" s="643"/>
      <c r="HZ96" s="643"/>
      <c r="IA96" s="643"/>
      <c r="IB96" s="643"/>
      <c r="IC96" s="643"/>
      <c r="ID96" s="643"/>
      <c r="IE96" s="643"/>
      <c r="IF96" s="643"/>
      <c r="IG96" s="643"/>
      <c r="IH96" s="643"/>
      <c r="II96" s="643"/>
    </row>
    <row r="97" spans="1:243" ht="15" customHeight="1">
      <c r="A97" s="72"/>
      <c r="B97" s="72"/>
      <c r="C97" s="72"/>
      <c r="D97" s="89"/>
      <c r="E97" s="232"/>
      <c r="F97" s="232"/>
      <c r="G97" s="232"/>
      <c r="H97" s="232"/>
      <c r="I97" s="232"/>
      <c r="J97" s="232"/>
      <c r="K97" s="232"/>
      <c r="L97" s="232"/>
      <c r="M97" s="232"/>
      <c r="N97" s="232"/>
      <c r="O97" s="232"/>
      <c r="P97" s="232"/>
      <c r="Q97" s="232"/>
      <c r="R97" s="232"/>
      <c r="S97" s="232"/>
      <c r="T97" s="232"/>
      <c r="U97" s="232"/>
      <c r="V97" s="232"/>
      <c r="W97" s="232"/>
      <c r="X97" s="232"/>
      <c r="Y97" s="232"/>
      <c r="Z97" s="232"/>
      <c r="AA97" s="232"/>
      <c r="AB97" s="232"/>
      <c r="AC97" s="232"/>
      <c r="AD97" s="232"/>
      <c r="AE97" s="232"/>
      <c r="AF97" s="232"/>
      <c r="AG97" s="232"/>
      <c r="AH97" s="47"/>
      <c r="AI97" s="47"/>
      <c r="AJ97" s="47"/>
      <c r="AK97" s="47"/>
      <c r="AL97" s="47"/>
      <c r="AM97" s="47"/>
      <c r="AN97" s="47"/>
      <c r="AO97" s="47"/>
      <c r="AP97" s="47"/>
      <c r="AQ97" s="47"/>
      <c r="AR97" s="47"/>
      <c r="AS97" s="47"/>
      <c r="AT97" s="47"/>
      <c r="AU97" s="47"/>
      <c r="AV97" s="47"/>
      <c r="AW97" s="47"/>
      <c r="AX97" s="47"/>
      <c r="AY97" s="47"/>
      <c r="AZ97" s="50"/>
      <c r="BA97" s="643"/>
      <c r="BB97" s="643"/>
      <c r="BC97" s="643"/>
      <c r="BD97" s="643"/>
      <c r="BE97" s="643"/>
      <c r="BF97" s="643"/>
      <c r="BG97" s="643"/>
      <c r="BH97" s="643"/>
      <c r="BI97" s="643"/>
      <c r="BJ97" s="643"/>
      <c r="BK97" s="643"/>
      <c r="BL97" s="643"/>
      <c r="BM97" s="643"/>
      <c r="BN97" s="643"/>
      <c r="BO97" s="643"/>
      <c r="BP97" s="643"/>
      <c r="BQ97" s="643"/>
      <c r="BR97" s="643"/>
      <c r="BS97" s="643"/>
      <c r="BT97" s="643"/>
      <c r="BU97" s="643"/>
      <c r="BV97" s="643"/>
      <c r="BW97" s="643"/>
      <c r="BX97" s="643"/>
      <c r="BY97" s="643"/>
      <c r="BZ97" s="643"/>
      <c r="CA97" s="643"/>
      <c r="CB97" s="643"/>
      <c r="CC97" s="643"/>
      <c r="CD97" s="643"/>
      <c r="CE97" s="643"/>
      <c r="CF97" s="643"/>
      <c r="CG97" s="643"/>
      <c r="CH97" s="643"/>
      <c r="CI97" s="643"/>
      <c r="CJ97" s="643"/>
      <c r="CK97" s="643"/>
      <c r="CL97" s="643"/>
      <c r="CM97" s="643"/>
      <c r="CN97" s="643"/>
      <c r="CO97" s="643"/>
      <c r="CP97" s="643"/>
      <c r="CQ97" s="643"/>
      <c r="CR97" s="643"/>
      <c r="CS97" s="643"/>
      <c r="CT97" s="643"/>
      <c r="CU97" s="643"/>
      <c r="CV97" s="643"/>
      <c r="CW97" s="643"/>
      <c r="CX97" s="643"/>
      <c r="CY97" s="643"/>
      <c r="CZ97" s="643"/>
      <c r="DA97" s="643"/>
      <c r="DB97" s="643"/>
      <c r="DC97" s="643"/>
      <c r="DD97" s="643"/>
      <c r="DE97" s="643"/>
      <c r="DF97" s="643"/>
      <c r="DG97" s="643"/>
      <c r="DH97" s="643"/>
      <c r="DI97" s="643"/>
      <c r="DJ97" s="643"/>
      <c r="DK97" s="643"/>
      <c r="DL97" s="643"/>
      <c r="DM97" s="643"/>
      <c r="DN97" s="643"/>
      <c r="DO97" s="643"/>
      <c r="DP97" s="643"/>
      <c r="DQ97" s="643"/>
      <c r="DR97" s="643"/>
      <c r="DS97" s="643"/>
      <c r="DT97" s="643"/>
      <c r="DU97" s="643"/>
      <c r="DV97" s="643"/>
      <c r="DW97" s="643"/>
      <c r="DX97" s="643"/>
      <c r="DY97" s="643"/>
      <c r="DZ97" s="643"/>
      <c r="EA97" s="643"/>
      <c r="EB97" s="643"/>
      <c r="EC97" s="643"/>
      <c r="ED97" s="643"/>
      <c r="EE97" s="643"/>
      <c r="EF97" s="643"/>
      <c r="EG97" s="643"/>
      <c r="EH97" s="643"/>
      <c r="EI97" s="643"/>
      <c r="EJ97" s="643"/>
      <c r="EK97" s="643"/>
      <c r="EL97" s="643"/>
      <c r="EM97" s="643"/>
      <c r="EN97" s="643"/>
      <c r="EO97" s="643"/>
      <c r="EP97" s="643"/>
      <c r="EQ97" s="643"/>
      <c r="ER97" s="643"/>
      <c r="ES97" s="643"/>
      <c r="ET97" s="643"/>
      <c r="EU97" s="643"/>
      <c r="EV97" s="643"/>
      <c r="EW97" s="643"/>
      <c r="EX97" s="643"/>
      <c r="EY97" s="643"/>
      <c r="EZ97" s="643"/>
      <c r="FA97" s="643"/>
      <c r="FB97" s="643"/>
      <c r="FC97" s="643"/>
      <c r="FD97" s="643"/>
      <c r="FE97" s="643"/>
      <c r="FF97" s="643"/>
      <c r="FG97" s="643"/>
      <c r="FH97" s="643"/>
      <c r="FI97" s="643"/>
      <c r="FJ97" s="643"/>
      <c r="FK97" s="643"/>
      <c r="FL97" s="643"/>
      <c r="FM97" s="643"/>
      <c r="FN97" s="643"/>
      <c r="FO97" s="643"/>
      <c r="FP97" s="643"/>
      <c r="FQ97" s="643"/>
      <c r="FR97" s="643"/>
      <c r="FS97" s="643"/>
      <c r="FT97" s="643"/>
      <c r="FU97" s="643"/>
      <c r="FV97" s="643"/>
      <c r="FW97" s="643"/>
      <c r="FX97" s="643"/>
      <c r="FY97" s="643"/>
      <c r="FZ97" s="643"/>
      <c r="GA97" s="643"/>
      <c r="GB97" s="643"/>
      <c r="GC97" s="643"/>
      <c r="GD97" s="643"/>
      <c r="GE97" s="247"/>
      <c r="GF97" s="643"/>
      <c r="GG97" s="643"/>
      <c r="GH97" s="643"/>
      <c r="GI97" s="643"/>
      <c r="GJ97" s="643"/>
      <c r="GK97" s="643"/>
      <c r="GL97" s="643"/>
      <c r="GM97" s="643"/>
      <c r="GN97" s="643"/>
      <c r="GO97" s="643"/>
      <c r="GP97" s="643"/>
      <c r="GQ97" s="643"/>
      <c r="GR97" s="643"/>
      <c r="GS97" s="643"/>
      <c r="GT97" s="643"/>
      <c r="GU97" s="643"/>
      <c r="GV97" s="643"/>
      <c r="GW97" s="643"/>
      <c r="GX97" s="643"/>
      <c r="GY97" s="643"/>
      <c r="GZ97" s="643"/>
      <c r="HA97" s="643"/>
      <c r="HB97" s="643"/>
      <c r="HC97" s="643"/>
      <c r="HD97" s="643"/>
      <c r="HE97" s="643"/>
      <c r="HF97" s="643"/>
      <c r="HG97" s="643"/>
      <c r="HH97" s="643"/>
      <c r="HI97" s="643"/>
      <c r="HJ97" s="643"/>
      <c r="HK97" s="643"/>
      <c r="HL97" s="643"/>
      <c r="HM97" s="643"/>
      <c r="HN97" s="643"/>
      <c r="HO97" s="643"/>
      <c r="HP97" s="643"/>
      <c r="HQ97" s="643"/>
      <c r="HR97" s="643"/>
      <c r="HS97" s="643"/>
      <c r="HT97" s="643"/>
      <c r="HU97" s="643"/>
      <c r="HV97" s="643"/>
      <c r="HW97" s="643"/>
      <c r="HX97" s="643"/>
      <c r="HY97" s="643"/>
      <c r="HZ97" s="643"/>
      <c r="IA97" s="643"/>
      <c r="IB97" s="643"/>
      <c r="IC97" s="643"/>
      <c r="ID97" s="643"/>
      <c r="IE97" s="643"/>
      <c r="IF97" s="643"/>
      <c r="IG97" s="643"/>
      <c r="IH97" s="643"/>
      <c r="II97" s="643"/>
    </row>
    <row r="98" spans="1:243" ht="15" customHeight="1">
      <c r="A98" s="72"/>
      <c r="B98" s="72"/>
      <c r="C98" s="72"/>
      <c r="D98" s="89"/>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47"/>
      <c r="AI98" s="47"/>
      <c r="AJ98" s="47"/>
      <c r="AK98" s="47"/>
      <c r="AL98" s="47"/>
      <c r="AM98" s="47"/>
      <c r="AN98" s="47"/>
      <c r="AO98" s="47"/>
      <c r="AP98" s="47"/>
      <c r="AQ98" s="47"/>
      <c r="AR98" s="47"/>
      <c r="AS98" s="47"/>
      <c r="AT98" s="47"/>
      <c r="AU98" s="47"/>
      <c r="AV98" s="47"/>
      <c r="AW98" s="47"/>
      <c r="AX98" s="47"/>
      <c r="AY98" s="47"/>
      <c r="AZ98" s="50"/>
      <c r="BA98" s="643"/>
      <c r="BB98" s="643"/>
      <c r="BC98" s="643"/>
      <c r="BD98" s="643"/>
      <c r="BE98" s="643"/>
      <c r="BF98" s="643"/>
      <c r="BG98" s="643"/>
      <c r="BH98" s="643"/>
      <c r="BI98" s="643"/>
      <c r="BJ98" s="643"/>
      <c r="BK98" s="643"/>
      <c r="BL98" s="643"/>
      <c r="BM98" s="643"/>
      <c r="BN98" s="643"/>
      <c r="BO98" s="643"/>
      <c r="BP98" s="643"/>
      <c r="BQ98" s="643"/>
      <c r="BR98" s="643"/>
      <c r="BS98" s="643"/>
      <c r="BT98" s="643"/>
      <c r="BU98" s="643"/>
      <c r="BV98" s="643"/>
      <c r="BW98" s="643"/>
      <c r="BX98" s="643"/>
      <c r="BY98" s="643"/>
      <c r="BZ98" s="643"/>
      <c r="CA98" s="643"/>
      <c r="CB98" s="643"/>
      <c r="CC98" s="643"/>
      <c r="CD98" s="643"/>
      <c r="CE98" s="643"/>
      <c r="CF98" s="643"/>
      <c r="CG98" s="643"/>
      <c r="CH98" s="643"/>
      <c r="CI98" s="643"/>
      <c r="CJ98" s="643"/>
      <c r="CK98" s="643"/>
      <c r="CL98" s="643"/>
      <c r="CM98" s="643"/>
      <c r="CN98" s="643"/>
      <c r="CO98" s="643"/>
      <c r="CP98" s="643"/>
      <c r="CQ98" s="643"/>
      <c r="CR98" s="643"/>
      <c r="CS98" s="643"/>
      <c r="CT98" s="643"/>
      <c r="CU98" s="643"/>
      <c r="CV98" s="643"/>
      <c r="CW98" s="643"/>
      <c r="CX98" s="643"/>
      <c r="CY98" s="643"/>
      <c r="CZ98" s="643"/>
      <c r="DA98" s="643"/>
      <c r="DB98" s="643"/>
      <c r="DC98" s="643"/>
      <c r="DD98" s="643"/>
      <c r="DE98" s="643"/>
      <c r="DF98" s="643"/>
      <c r="DG98" s="643"/>
      <c r="DH98" s="643"/>
      <c r="DI98" s="643"/>
      <c r="DJ98" s="643"/>
      <c r="DK98" s="643"/>
      <c r="DL98" s="643"/>
      <c r="DM98" s="643"/>
      <c r="DN98" s="643"/>
      <c r="DO98" s="643"/>
      <c r="DP98" s="643"/>
      <c r="DQ98" s="643"/>
      <c r="DR98" s="643"/>
      <c r="DS98" s="643"/>
      <c r="DT98" s="643"/>
      <c r="DU98" s="643"/>
      <c r="DV98" s="643"/>
      <c r="DW98" s="643"/>
      <c r="DX98" s="643"/>
      <c r="DY98" s="643"/>
      <c r="DZ98" s="643"/>
      <c r="EA98" s="643"/>
      <c r="EB98" s="643"/>
      <c r="EC98" s="643"/>
      <c r="ED98" s="643"/>
      <c r="EE98" s="643"/>
      <c r="EF98" s="643"/>
      <c r="EG98" s="643"/>
      <c r="EH98" s="643"/>
      <c r="EI98" s="643"/>
      <c r="EJ98" s="643"/>
      <c r="EK98" s="643"/>
      <c r="EL98" s="643"/>
      <c r="EM98" s="643"/>
      <c r="EN98" s="643"/>
      <c r="EO98" s="643"/>
      <c r="EP98" s="643"/>
      <c r="EQ98" s="643"/>
      <c r="ER98" s="643"/>
      <c r="ES98" s="643"/>
      <c r="ET98" s="643"/>
      <c r="EU98" s="643"/>
      <c r="EV98" s="643"/>
      <c r="EW98" s="643"/>
      <c r="EX98" s="643"/>
      <c r="EY98" s="643"/>
      <c r="EZ98" s="643"/>
      <c r="FA98" s="643"/>
      <c r="FB98" s="643"/>
      <c r="FC98" s="643"/>
      <c r="FD98" s="643"/>
      <c r="FE98" s="643"/>
      <c r="FF98" s="643"/>
      <c r="FG98" s="643"/>
      <c r="FH98" s="643"/>
      <c r="FI98" s="643"/>
      <c r="FJ98" s="643"/>
      <c r="FK98" s="643"/>
      <c r="FL98" s="643"/>
      <c r="FM98" s="643"/>
      <c r="FN98" s="643"/>
      <c r="FO98" s="643"/>
      <c r="FP98" s="643"/>
      <c r="FQ98" s="643"/>
      <c r="FR98" s="643"/>
      <c r="FS98" s="643"/>
      <c r="FT98" s="643"/>
      <c r="FU98" s="643"/>
      <c r="FV98" s="643"/>
      <c r="FW98" s="643"/>
      <c r="FX98" s="643"/>
      <c r="FY98" s="643"/>
      <c r="FZ98" s="643"/>
      <c r="GA98" s="643"/>
      <c r="GB98" s="643"/>
      <c r="GC98" s="643"/>
      <c r="GD98" s="643"/>
      <c r="GE98" s="247"/>
      <c r="GF98" s="643"/>
      <c r="GG98" s="643"/>
      <c r="GH98" s="643"/>
      <c r="GI98" s="643"/>
      <c r="GJ98" s="643"/>
      <c r="GK98" s="643"/>
      <c r="GL98" s="643"/>
      <c r="GM98" s="643"/>
      <c r="GN98" s="643"/>
      <c r="GO98" s="643"/>
      <c r="GP98" s="643"/>
      <c r="GQ98" s="643"/>
      <c r="GR98" s="643"/>
      <c r="GS98" s="643"/>
      <c r="GT98" s="643"/>
      <c r="GU98" s="643"/>
      <c r="GV98" s="643"/>
      <c r="GW98" s="643"/>
      <c r="GX98" s="643"/>
      <c r="GY98" s="643"/>
      <c r="GZ98" s="643"/>
      <c r="HA98" s="643"/>
      <c r="HB98" s="643"/>
      <c r="HC98" s="643"/>
      <c r="HD98" s="643"/>
      <c r="HE98" s="643"/>
      <c r="HF98" s="643"/>
      <c r="HG98" s="643"/>
      <c r="HH98" s="643"/>
      <c r="HI98" s="643"/>
      <c r="HJ98" s="643"/>
      <c r="HK98" s="643"/>
      <c r="HL98" s="643"/>
      <c r="HM98" s="643"/>
      <c r="HN98" s="643"/>
      <c r="HO98" s="643"/>
      <c r="HP98" s="643"/>
      <c r="HQ98" s="643"/>
      <c r="HR98" s="643"/>
      <c r="HS98" s="643"/>
      <c r="HT98" s="643"/>
      <c r="HU98" s="643"/>
      <c r="HV98" s="643"/>
      <c r="HW98" s="643"/>
      <c r="HX98" s="643"/>
      <c r="HY98" s="643"/>
      <c r="HZ98" s="643"/>
      <c r="IA98" s="643"/>
      <c r="IB98" s="643"/>
      <c r="IC98" s="643"/>
      <c r="ID98" s="643"/>
      <c r="IE98" s="643"/>
      <c r="IF98" s="643"/>
      <c r="IG98" s="643"/>
      <c r="IH98" s="643"/>
      <c r="II98" s="643"/>
    </row>
    <row r="99" spans="1:243" ht="15" customHeight="1">
      <c r="A99" s="72"/>
      <c r="B99" s="72"/>
      <c r="C99" s="72"/>
      <c r="D99" s="89"/>
      <c r="E99" s="232"/>
      <c r="F99" s="232"/>
      <c r="G99" s="232"/>
      <c r="H99" s="232"/>
      <c r="I99" s="232"/>
      <c r="J99" s="232"/>
      <c r="K99" s="232"/>
      <c r="L99" s="232"/>
      <c r="M99" s="232"/>
      <c r="N99" s="232"/>
      <c r="O99" s="232"/>
      <c r="P99" s="232"/>
      <c r="Q99" s="232"/>
      <c r="R99" s="232"/>
      <c r="S99" s="232"/>
      <c r="T99" s="232"/>
      <c r="U99" s="232"/>
      <c r="V99" s="232"/>
      <c r="W99" s="232"/>
      <c r="X99" s="232"/>
      <c r="Y99" s="232"/>
      <c r="Z99" s="232"/>
      <c r="AA99" s="232"/>
      <c r="AB99" s="232"/>
      <c r="AC99" s="232"/>
      <c r="AD99" s="232"/>
      <c r="AE99" s="232"/>
      <c r="AF99" s="232"/>
      <c r="AG99" s="232"/>
      <c r="AH99" s="47"/>
      <c r="AI99" s="47"/>
      <c r="AJ99" s="47"/>
      <c r="AK99" s="47"/>
      <c r="AL99" s="47"/>
      <c r="AM99" s="47"/>
      <c r="AN99" s="47"/>
      <c r="AO99" s="47"/>
      <c r="AP99" s="47"/>
      <c r="AQ99" s="47"/>
      <c r="AR99" s="47"/>
      <c r="AS99" s="47"/>
      <c r="AT99" s="47"/>
      <c r="AU99" s="47"/>
      <c r="AV99" s="47"/>
      <c r="AW99" s="47"/>
      <c r="AX99" s="47"/>
      <c r="AY99" s="47"/>
      <c r="AZ99" s="50"/>
      <c r="BA99" s="643"/>
      <c r="BB99" s="643"/>
      <c r="BC99" s="643"/>
      <c r="BD99" s="643"/>
      <c r="BE99" s="643"/>
      <c r="BF99" s="643"/>
      <c r="BG99" s="643"/>
      <c r="BH99" s="643"/>
      <c r="BI99" s="643"/>
      <c r="BJ99" s="643"/>
      <c r="BK99" s="643"/>
      <c r="BL99" s="643"/>
      <c r="BM99" s="643"/>
      <c r="BN99" s="643"/>
      <c r="BO99" s="643"/>
      <c r="BP99" s="643"/>
      <c r="BQ99" s="643"/>
      <c r="BR99" s="643"/>
      <c r="BS99" s="643"/>
      <c r="BT99" s="643"/>
      <c r="BU99" s="643"/>
      <c r="BV99" s="643"/>
      <c r="BW99" s="643"/>
      <c r="BX99" s="643"/>
      <c r="BY99" s="643"/>
      <c r="BZ99" s="643"/>
      <c r="CA99" s="643"/>
      <c r="CB99" s="643"/>
      <c r="CC99" s="643"/>
      <c r="CD99" s="643"/>
      <c r="CE99" s="643"/>
      <c r="CF99" s="643"/>
      <c r="CG99" s="643"/>
      <c r="CH99" s="643"/>
      <c r="CI99" s="643"/>
      <c r="CJ99" s="643"/>
      <c r="CK99" s="643"/>
      <c r="CL99" s="643"/>
      <c r="CM99" s="643"/>
      <c r="CN99" s="643"/>
      <c r="CO99" s="643"/>
      <c r="CP99" s="643"/>
      <c r="CQ99" s="643"/>
      <c r="CR99" s="643"/>
      <c r="CS99" s="643"/>
      <c r="CT99" s="643"/>
      <c r="CU99" s="643"/>
      <c r="CV99" s="643"/>
      <c r="CW99" s="643"/>
      <c r="CX99" s="643"/>
      <c r="CY99" s="643"/>
      <c r="CZ99" s="643"/>
      <c r="DA99" s="643"/>
      <c r="DB99" s="643"/>
      <c r="DC99" s="643"/>
      <c r="DD99" s="643"/>
      <c r="DE99" s="643"/>
      <c r="DF99" s="643"/>
      <c r="DG99" s="643"/>
      <c r="DH99" s="643"/>
      <c r="DI99" s="643"/>
      <c r="DJ99" s="643"/>
      <c r="DK99" s="643"/>
      <c r="DL99" s="643"/>
      <c r="DM99" s="643"/>
      <c r="DN99" s="643"/>
      <c r="DO99" s="643"/>
      <c r="DP99" s="643"/>
      <c r="DQ99" s="643"/>
      <c r="DR99" s="643"/>
      <c r="DS99" s="643"/>
      <c r="DT99" s="643"/>
      <c r="DU99" s="643"/>
      <c r="DV99" s="643"/>
      <c r="DW99" s="643"/>
      <c r="DX99" s="643"/>
      <c r="DY99" s="643"/>
      <c r="DZ99" s="643"/>
      <c r="EA99" s="643"/>
      <c r="EB99" s="643"/>
      <c r="EC99" s="643"/>
      <c r="ED99" s="643"/>
      <c r="EE99" s="643"/>
      <c r="EF99" s="643"/>
      <c r="EG99" s="643"/>
      <c r="EH99" s="643"/>
      <c r="EI99" s="643"/>
      <c r="EJ99" s="643"/>
      <c r="EK99" s="643"/>
      <c r="EL99" s="643"/>
      <c r="EM99" s="643"/>
      <c r="EN99" s="643"/>
      <c r="EO99" s="643"/>
      <c r="EP99" s="643"/>
      <c r="EQ99" s="643"/>
      <c r="ER99" s="643"/>
      <c r="ES99" s="643"/>
      <c r="ET99" s="643"/>
      <c r="EU99" s="643"/>
      <c r="EV99" s="643"/>
      <c r="EW99" s="643"/>
      <c r="EX99" s="643"/>
      <c r="EY99" s="643"/>
      <c r="EZ99" s="643"/>
      <c r="FA99" s="643"/>
      <c r="FB99" s="643"/>
      <c r="FC99" s="643"/>
      <c r="FD99" s="643"/>
      <c r="FE99" s="643"/>
      <c r="FF99" s="643"/>
      <c r="FG99" s="643"/>
      <c r="FH99" s="643"/>
      <c r="FI99" s="643"/>
      <c r="FJ99" s="643"/>
      <c r="FK99" s="643"/>
      <c r="FL99" s="643"/>
      <c r="FM99" s="643"/>
      <c r="FN99" s="643"/>
      <c r="FO99" s="643"/>
      <c r="FP99" s="643"/>
      <c r="FQ99" s="643"/>
      <c r="FR99" s="643"/>
      <c r="FS99" s="643"/>
      <c r="FT99" s="643"/>
      <c r="FU99" s="643"/>
      <c r="FV99" s="643"/>
      <c r="FW99" s="643"/>
      <c r="FX99" s="643"/>
      <c r="FY99" s="643"/>
      <c r="FZ99" s="643"/>
      <c r="GA99" s="643"/>
      <c r="GB99" s="643"/>
      <c r="GC99" s="643"/>
      <c r="GD99" s="643"/>
      <c r="GE99" s="247"/>
      <c r="GF99" s="643"/>
      <c r="GG99" s="643"/>
      <c r="GH99" s="643"/>
      <c r="GI99" s="643"/>
      <c r="GJ99" s="643"/>
      <c r="GK99" s="643"/>
      <c r="GL99" s="643"/>
      <c r="GM99" s="643"/>
      <c r="GN99" s="643"/>
      <c r="GO99" s="643"/>
      <c r="GP99" s="643"/>
      <c r="GQ99" s="643"/>
      <c r="GR99" s="643"/>
      <c r="GS99" s="643"/>
      <c r="GT99" s="643"/>
      <c r="GU99" s="643"/>
      <c r="GV99" s="643"/>
      <c r="GW99" s="643"/>
      <c r="GX99" s="643"/>
      <c r="GY99" s="643"/>
      <c r="GZ99" s="643"/>
      <c r="HA99" s="643"/>
      <c r="HB99" s="643"/>
      <c r="HC99" s="643"/>
      <c r="HD99" s="643"/>
      <c r="HE99" s="643"/>
      <c r="HF99" s="643"/>
      <c r="HG99" s="643"/>
      <c r="HH99" s="643"/>
      <c r="HI99" s="643"/>
      <c r="HJ99" s="643"/>
      <c r="HK99" s="643"/>
      <c r="HL99" s="643"/>
      <c r="HM99" s="643"/>
      <c r="HN99" s="643"/>
      <c r="HO99" s="643"/>
      <c r="HP99" s="643"/>
      <c r="HQ99" s="643"/>
      <c r="HR99" s="643"/>
      <c r="HS99" s="643"/>
      <c r="HT99" s="643"/>
      <c r="HU99" s="643"/>
      <c r="HV99" s="643"/>
      <c r="HW99" s="643"/>
      <c r="HX99" s="643"/>
      <c r="HY99" s="643"/>
      <c r="HZ99" s="643"/>
      <c r="IA99" s="643"/>
      <c r="IB99" s="643"/>
      <c r="IC99" s="643"/>
      <c r="ID99" s="643"/>
      <c r="IE99" s="643"/>
      <c r="IF99" s="643"/>
      <c r="IG99" s="643"/>
      <c r="IH99" s="643"/>
      <c r="II99" s="643"/>
    </row>
    <row r="100" spans="1:243" ht="15" customHeight="1">
      <c r="A100" s="72"/>
      <c r="B100" s="72"/>
      <c r="C100" s="72"/>
      <c r="D100" s="89"/>
      <c r="E100" s="231"/>
      <c r="F100" s="231"/>
      <c r="G100" s="231"/>
      <c r="H100" s="231"/>
      <c r="I100" s="231"/>
      <c r="J100" s="231"/>
      <c r="K100" s="231"/>
      <c r="L100" s="231"/>
      <c r="M100" s="231"/>
      <c r="N100" s="231"/>
      <c r="O100" s="231"/>
      <c r="P100" s="231"/>
      <c r="Q100" s="231"/>
      <c r="R100" s="231"/>
      <c r="S100" s="231"/>
      <c r="T100" s="231"/>
      <c r="U100" s="231"/>
      <c r="V100" s="231"/>
      <c r="W100" s="231"/>
      <c r="X100" s="231"/>
      <c r="Y100" s="231"/>
      <c r="Z100" s="231"/>
      <c r="AA100" s="231"/>
      <c r="AB100" s="231"/>
      <c r="AC100" s="231"/>
      <c r="AD100" s="231"/>
      <c r="AE100" s="231"/>
      <c r="AF100" s="231"/>
      <c r="AG100" s="231"/>
      <c r="AH100" s="48"/>
      <c r="AI100" s="48"/>
      <c r="AJ100" s="48"/>
      <c r="AK100" s="48"/>
      <c r="AL100" s="48"/>
      <c r="AM100" s="48"/>
      <c r="AN100" s="48"/>
      <c r="AO100" s="48"/>
      <c r="AP100" s="48"/>
      <c r="AQ100" s="48"/>
      <c r="AR100" s="48"/>
      <c r="AS100" s="48"/>
      <c r="AT100" s="48"/>
      <c r="AU100" s="48"/>
      <c r="AV100" s="48"/>
      <c r="AW100" s="48"/>
      <c r="AX100" s="48"/>
      <c r="AY100" s="48"/>
      <c r="AZ100" s="50"/>
      <c r="BA100" s="643"/>
      <c r="BB100" s="643"/>
      <c r="BC100" s="643"/>
      <c r="BD100" s="643"/>
      <c r="BE100" s="643"/>
      <c r="BF100" s="643"/>
      <c r="BG100" s="643"/>
      <c r="BH100" s="643"/>
      <c r="BI100" s="643"/>
      <c r="BJ100" s="643"/>
      <c r="BK100" s="643"/>
      <c r="BL100" s="643"/>
      <c r="BM100" s="643"/>
      <c r="BN100" s="643"/>
      <c r="BO100" s="643"/>
      <c r="BP100" s="643"/>
      <c r="BQ100" s="643"/>
      <c r="BR100" s="643"/>
      <c r="BS100" s="643"/>
      <c r="BT100" s="643"/>
      <c r="BU100" s="643"/>
      <c r="BV100" s="643"/>
      <c r="BW100" s="643"/>
      <c r="BX100" s="643"/>
      <c r="BY100" s="643"/>
      <c r="BZ100" s="643"/>
      <c r="CA100" s="643"/>
      <c r="CB100" s="643"/>
      <c r="CC100" s="643"/>
      <c r="CD100" s="643"/>
      <c r="CE100" s="643"/>
      <c r="CF100" s="643"/>
      <c r="CG100" s="643"/>
      <c r="CH100" s="643"/>
      <c r="CI100" s="643"/>
      <c r="CJ100" s="643"/>
      <c r="CK100" s="643"/>
      <c r="CL100" s="643"/>
      <c r="CM100" s="643"/>
      <c r="CN100" s="643"/>
      <c r="CO100" s="643"/>
      <c r="CP100" s="643"/>
      <c r="CQ100" s="643"/>
      <c r="CR100" s="643"/>
      <c r="CS100" s="643"/>
      <c r="CT100" s="643"/>
      <c r="CU100" s="643"/>
      <c r="CV100" s="643"/>
      <c r="CW100" s="643"/>
      <c r="CX100" s="643"/>
      <c r="CY100" s="643"/>
      <c r="CZ100" s="643"/>
      <c r="DA100" s="643"/>
      <c r="DB100" s="643"/>
      <c r="DC100" s="643"/>
      <c r="DD100" s="643"/>
      <c r="DE100" s="643"/>
      <c r="DF100" s="643"/>
      <c r="DG100" s="643"/>
      <c r="DH100" s="643"/>
      <c r="DI100" s="643"/>
      <c r="DJ100" s="643"/>
      <c r="DK100" s="643"/>
      <c r="DL100" s="643"/>
      <c r="DM100" s="643"/>
      <c r="DN100" s="643"/>
      <c r="DO100" s="643"/>
      <c r="DP100" s="643"/>
      <c r="DQ100" s="643"/>
      <c r="DR100" s="643"/>
      <c r="DS100" s="643"/>
      <c r="DT100" s="643"/>
      <c r="DU100" s="643"/>
      <c r="DV100" s="643"/>
      <c r="DW100" s="643"/>
      <c r="DX100" s="643"/>
      <c r="DY100" s="643"/>
      <c r="DZ100" s="643"/>
      <c r="EA100" s="643"/>
      <c r="EB100" s="643"/>
      <c r="EC100" s="643"/>
      <c r="ED100" s="643"/>
      <c r="EE100" s="643"/>
      <c r="EF100" s="643"/>
      <c r="EG100" s="643"/>
      <c r="EH100" s="643"/>
      <c r="EI100" s="643"/>
      <c r="EJ100" s="643"/>
      <c r="EK100" s="643"/>
      <c r="EL100" s="643"/>
      <c r="EM100" s="643"/>
      <c r="EN100" s="643"/>
      <c r="EO100" s="643"/>
      <c r="EP100" s="643"/>
      <c r="EQ100" s="643"/>
      <c r="ER100" s="643"/>
      <c r="ES100" s="643"/>
      <c r="ET100" s="643"/>
      <c r="EU100" s="643"/>
      <c r="EV100" s="643"/>
      <c r="EW100" s="643"/>
      <c r="EX100" s="643"/>
      <c r="EY100" s="643"/>
      <c r="EZ100" s="643"/>
      <c r="FA100" s="643"/>
      <c r="FB100" s="643"/>
      <c r="FC100" s="643"/>
      <c r="FD100" s="643"/>
      <c r="FE100" s="643"/>
      <c r="FF100" s="643"/>
      <c r="FG100" s="643"/>
      <c r="FH100" s="643"/>
      <c r="FI100" s="643"/>
      <c r="FJ100" s="643"/>
      <c r="FK100" s="643"/>
      <c r="FL100" s="643"/>
      <c r="FM100" s="643"/>
      <c r="FN100" s="643"/>
      <c r="FO100" s="643"/>
      <c r="FP100" s="643"/>
      <c r="FQ100" s="643"/>
      <c r="FR100" s="643"/>
      <c r="FS100" s="643"/>
      <c r="FT100" s="643"/>
      <c r="FU100" s="643"/>
      <c r="FV100" s="643"/>
      <c r="FW100" s="643"/>
      <c r="FX100" s="643"/>
      <c r="FY100" s="643"/>
      <c r="FZ100" s="643"/>
      <c r="GA100" s="643"/>
      <c r="GB100" s="643"/>
      <c r="GC100" s="643"/>
      <c r="GD100" s="643"/>
      <c r="GE100" s="247"/>
      <c r="GF100" s="643"/>
      <c r="GG100" s="643"/>
      <c r="GH100" s="643"/>
      <c r="GI100" s="643"/>
      <c r="GJ100" s="643"/>
      <c r="GK100" s="643"/>
      <c r="GL100" s="643"/>
      <c r="GM100" s="643"/>
      <c r="GN100" s="643"/>
      <c r="GO100" s="643"/>
      <c r="GP100" s="643"/>
      <c r="GQ100" s="643"/>
      <c r="GR100" s="643"/>
      <c r="GS100" s="643"/>
      <c r="GT100" s="643"/>
      <c r="GU100" s="643"/>
      <c r="GV100" s="643"/>
      <c r="GW100" s="643"/>
      <c r="GX100" s="643"/>
      <c r="GY100" s="643"/>
      <c r="GZ100" s="643"/>
      <c r="HA100" s="643"/>
      <c r="HB100" s="643"/>
      <c r="HC100" s="643"/>
      <c r="HD100" s="643"/>
      <c r="HE100" s="643"/>
      <c r="HF100" s="643"/>
      <c r="HG100" s="643"/>
      <c r="HH100" s="643"/>
      <c r="HI100" s="643"/>
      <c r="HJ100" s="643"/>
      <c r="HK100" s="643"/>
      <c r="HL100" s="643"/>
      <c r="HM100" s="643"/>
      <c r="HN100" s="643"/>
      <c r="HO100" s="643"/>
      <c r="HP100" s="643"/>
      <c r="HQ100" s="643"/>
      <c r="HR100" s="643"/>
      <c r="HS100" s="643"/>
      <c r="HT100" s="643"/>
      <c r="HU100" s="643"/>
      <c r="HV100" s="643"/>
      <c r="HW100" s="643"/>
      <c r="HX100" s="643"/>
      <c r="HY100" s="643"/>
      <c r="HZ100" s="643"/>
      <c r="IA100" s="643"/>
      <c r="IB100" s="643"/>
      <c r="IC100" s="643"/>
      <c r="ID100" s="643"/>
      <c r="IE100" s="643"/>
      <c r="IF100" s="643"/>
      <c r="IG100" s="643"/>
      <c r="IH100" s="643"/>
      <c r="II100" s="643"/>
    </row>
    <row r="101" spans="1:243" ht="15" customHeight="1">
      <c r="A101" s="72"/>
      <c r="B101" s="72"/>
      <c r="C101" s="72"/>
      <c r="D101" s="89"/>
      <c r="E101" s="231"/>
      <c r="F101" s="231"/>
      <c r="G101" s="231"/>
      <c r="H101" s="231"/>
      <c r="I101" s="231"/>
      <c r="J101" s="231"/>
      <c r="K101" s="231"/>
      <c r="L101" s="231"/>
      <c r="M101" s="231"/>
      <c r="N101" s="231"/>
      <c r="O101" s="231"/>
      <c r="P101" s="231"/>
      <c r="Q101" s="231"/>
      <c r="R101" s="231"/>
      <c r="S101" s="231"/>
      <c r="T101" s="231"/>
      <c r="U101" s="231"/>
      <c r="V101" s="231"/>
      <c r="W101" s="231"/>
      <c r="X101" s="231"/>
      <c r="Y101" s="231"/>
      <c r="Z101" s="231"/>
      <c r="AA101" s="231"/>
      <c r="AB101" s="231"/>
      <c r="AC101" s="231"/>
      <c r="AD101" s="231"/>
      <c r="AE101" s="231"/>
      <c r="AF101" s="231"/>
      <c r="AG101" s="231"/>
      <c r="AH101" s="48"/>
      <c r="AI101" s="48"/>
      <c r="AJ101" s="48"/>
      <c r="AK101" s="48"/>
      <c r="AL101" s="48"/>
      <c r="AM101" s="48"/>
      <c r="AN101" s="48"/>
      <c r="AO101" s="48"/>
      <c r="AP101" s="48"/>
      <c r="AQ101" s="48"/>
      <c r="AR101" s="48"/>
      <c r="AS101" s="48"/>
      <c r="AT101" s="48"/>
      <c r="AU101" s="48"/>
      <c r="AV101" s="48"/>
      <c r="AW101" s="48"/>
      <c r="AX101" s="48"/>
      <c r="AY101" s="48"/>
      <c r="AZ101" s="50"/>
      <c r="BA101" s="643"/>
      <c r="BB101" s="643"/>
      <c r="BC101" s="643"/>
      <c r="BD101" s="643"/>
      <c r="BE101" s="643"/>
      <c r="BF101" s="643"/>
      <c r="BG101" s="643"/>
      <c r="BH101" s="643"/>
      <c r="BI101" s="643"/>
      <c r="BJ101" s="643"/>
      <c r="BK101" s="643"/>
      <c r="BL101" s="643"/>
      <c r="BM101" s="643"/>
      <c r="BN101" s="643"/>
      <c r="BO101" s="643"/>
      <c r="BP101" s="643"/>
      <c r="BQ101" s="643"/>
      <c r="BR101" s="643"/>
      <c r="BS101" s="643"/>
      <c r="BT101" s="643"/>
      <c r="BU101" s="643"/>
      <c r="BV101" s="643"/>
      <c r="BW101" s="643"/>
      <c r="BX101" s="643"/>
      <c r="BY101" s="643"/>
      <c r="BZ101" s="643"/>
      <c r="CA101" s="643"/>
      <c r="CB101" s="643"/>
      <c r="CC101" s="643"/>
      <c r="CD101" s="643"/>
      <c r="CE101" s="643"/>
      <c r="CF101" s="643"/>
      <c r="CG101" s="643"/>
      <c r="CH101" s="643"/>
      <c r="CI101" s="643"/>
      <c r="CJ101" s="643"/>
      <c r="CK101" s="643"/>
      <c r="CL101" s="643"/>
      <c r="CM101" s="643"/>
      <c r="CN101" s="643"/>
      <c r="CO101" s="643"/>
      <c r="CP101" s="643"/>
      <c r="CQ101" s="643"/>
      <c r="CR101" s="643"/>
      <c r="CS101" s="643"/>
      <c r="CT101" s="643"/>
      <c r="CU101" s="643"/>
      <c r="CV101" s="643"/>
      <c r="CW101" s="643"/>
      <c r="CX101" s="643"/>
      <c r="CY101" s="643"/>
      <c r="CZ101" s="643"/>
      <c r="DA101" s="643"/>
      <c r="DB101" s="643"/>
      <c r="DC101" s="643"/>
      <c r="DD101" s="643"/>
      <c r="DE101" s="643"/>
      <c r="DF101" s="643"/>
      <c r="DG101" s="643"/>
      <c r="DH101" s="643"/>
      <c r="DI101" s="643"/>
      <c r="DJ101" s="643"/>
      <c r="DK101" s="643"/>
      <c r="DL101" s="643"/>
      <c r="DM101" s="643"/>
      <c r="DN101" s="643"/>
      <c r="DO101" s="643"/>
      <c r="DP101" s="643"/>
      <c r="DQ101" s="643"/>
      <c r="DR101" s="643"/>
      <c r="DS101" s="643"/>
      <c r="DT101" s="643"/>
      <c r="DU101" s="643"/>
      <c r="DV101" s="643"/>
      <c r="DW101" s="643"/>
      <c r="DX101" s="643"/>
      <c r="DY101" s="643"/>
      <c r="DZ101" s="643"/>
      <c r="EA101" s="643"/>
      <c r="EB101" s="643"/>
      <c r="EC101" s="643"/>
      <c r="ED101" s="643"/>
      <c r="EE101" s="643"/>
      <c r="EF101" s="643"/>
      <c r="EG101" s="643"/>
      <c r="EH101" s="643"/>
      <c r="EI101" s="643"/>
      <c r="EJ101" s="643"/>
      <c r="EK101" s="643"/>
      <c r="EL101" s="643"/>
      <c r="EM101" s="643"/>
      <c r="EN101" s="643"/>
      <c r="EO101" s="643"/>
      <c r="EP101" s="643"/>
      <c r="EQ101" s="643"/>
      <c r="ER101" s="643"/>
      <c r="ES101" s="643"/>
      <c r="ET101" s="643"/>
      <c r="EU101" s="643"/>
      <c r="EV101" s="643"/>
      <c r="EW101" s="643"/>
      <c r="EX101" s="643"/>
      <c r="EY101" s="643"/>
      <c r="EZ101" s="643"/>
      <c r="FA101" s="643"/>
      <c r="FB101" s="643"/>
      <c r="FC101" s="643"/>
      <c r="FD101" s="643"/>
      <c r="FE101" s="643"/>
      <c r="FF101" s="643"/>
      <c r="FG101" s="643"/>
      <c r="FH101" s="643"/>
      <c r="FI101" s="643"/>
      <c r="FJ101" s="643"/>
      <c r="FK101" s="643"/>
      <c r="FL101" s="643"/>
      <c r="FM101" s="643"/>
      <c r="FN101" s="643"/>
      <c r="FO101" s="643"/>
      <c r="FP101" s="643"/>
      <c r="FQ101" s="643"/>
      <c r="FR101" s="643"/>
      <c r="FS101" s="643"/>
      <c r="FT101" s="643"/>
      <c r="FU101" s="643"/>
      <c r="FV101" s="643"/>
      <c r="FW101" s="643"/>
      <c r="FX101" s="643"/>
      <c r="FY101" s="643"/>
      <c r="FZ101" s="643"/>
      <c r="GA101" s="643"/>
      <c r="GB101" s="643"/>
      <c r="GC101" s="643"/>
      <c r="GD101" s="643"/>
      <c r="GE101" s="247"/>
      <c r="GF101" s="643"/>
      <c r="GG101" s="643"/>
      <c r="GH101" s="643"/>
      <c r="GI101" s="643"/>
      <c r="GJ101" s="643"/>
      <c r="GK101" s="643"/>
      <c r="GL101" s="643"/>
      <c r="GM101" s="643"/>
      <c r="GN101" s="643"/>
      <c r="GO101" s="643"/>
      <c r="GP101" s="643"/>
      <c r="GQ101" s="643"/>
      <c r="GR101" s="643"/>
      <c r="GS101" s="643"/>
      <c r="GT101" s="643"/>
      <c r="GU101" s="643"/>
      <c r="GV101" s="643"/>
      <c r="GW101" s="643"/>
      <c r="GX101" s="643"/>
      <c r="GY101" s="643"/>
      <c r="GZ101" s="643"/>
      <c r="HA101" s="643"/>
      <c r="HB101" s="643"/>
      <c r="HC101" s="643"/>
      <c r="HD101" s="643"/>
      <c r="HE101" s="643"/>
      <c r="HF101" s="643"/>
      <c r="HG101" s="643"/>
      <c r="HH101" s="643"/>
      <c r="HI101" s="643"/>
      <c r="HJ101" s="643"/>
      <c r="HK101" s="643"/>
      <c r="HL101" s="643"/>
      <c r="HM101" s="643"/>
      <c r="HN101" s="643"/>
      <c r="HO101" s="643"/>
      <c r="HP101" s="643"/>
      <c r="HQ101" s="643"/>
      <c r="HR101" s="643"/>
      <c r="HS101" s="643"/>
      <c r="HT101" s="643"/>
      <c r="HU101" s="643"/>
      <c r="HV101" s="643"/>
      <c r="HW101" s="643"/>
      <c r="HX101" s="643"/>
      <c r="HY101" s="643"/>
      <c r="HZ101" s="643"/>
      <c r="IA101" s="643"/>
      <c r="IB101" s="643"/>
      <c r="IC101" s="643"/>
      <c r="ID101" s="643"/>
      <c r="IE101" s="643"/>
      <c r="IF101" s="643"/>
      <c r="IG101" s="643"/>
      <c r="IH101" s="643"/>
      <c r="II101" s="643"/>
    </row>
    <row r="102" spans="1:243" ht="15" customHeight="1">
      <c r="A102" s="72"/>
      <c r="B102" s="72"/>
      <c r="C102" s="72"/>
      <c r="D102" s="89"/>
      <c r="E102" s="231"/>
      <c r="F102" s="231"/>
      <c r="G102" s="231"/>
      <c r="H102" s="231"/>
      <c r="I102" s="231"/>
      <c r="J102" s="231"/>
      <c r="K102" s="231"/>
      <c r="L102" s="231"/>
      <c r="M102" s="231"/>
      <c r="N102" s="231"/>
      <c r="O102" s="231"/>
      <c r="P102" s="231"/>
      <c r="Q102" s="231"/>
      <c r="R102" s="231"/>
      <c r="S102" s="231"/>
      <c r="T102" s="231"/>
      <c r="U102" s="231"/>
      <c r="V102" s="231"/>
      <c r="W102" s="231"/>
      <c r="X102" s="231"/>
      <c r="Y102" s="231"/>
      <c r="Z102" s="231"/>
      <c r="AA102" s="231"/>
      <c r="AB102" s="231"/>
      <c r="AC102" s="231"/>
      <c r="AD102" s="231"/>
      <c r="AE102" s="231"/>
      <c r="AF102" s="231"/>
      <c r="AG102" s="231"/>
      <c r="AH102" s="48"/>
      <c r="AI102" s="48"/>
      <c r="AJ102" s="48"/>
      <c r="AK102" s="48"/>
      <c r="AL102" s="48"/>
      <c r="AM102" s="48"/>
      <c r="AN102" s="48"/>
      <c r="AO102" s="48"/>
      <c r="AP102" s="48"/>
      <c r="AQ102" s="48"/>
      <c r="AR102" s="48"/>
      <c r="AS102" s="48"/>
      <c r="AT102" s="48"/>
      <c r="AU102" s="48"/>
      <c r="AV102" s="48"/>
      <c r="AW102" s="48"/>
      <c r="AX102" s="48"/>
      <c r="AY102" s="48"/>
      <c r="AZ102" s="50"/>
      <c r="BA102" s="643"/>
      <c r="BB102" s="643"/>
      <c r="BC102" s="643"/>
      <c r="BD102" s="643"/>
      <c r="BE102" s="643"/>
      <c r="BF102" s="643"/>
      <c r="BG102" s="643"/>
      <c r="BH102" s="643"/>
      <c r="BI102" s="643"/>
      <c r="BJ102" s="643"/>
      <c r="BK102" s="643"/>
      <c r="BL102" s="643"/>
      <c r="BM102" s="643"/>
      <c r="BN102" s="643"/>
      <c r="BO102" s="643"/>
      <c r="BP102" s="643"/>
      <c r="BQ102" s="643"/>
      <c r="BR102" s="643"/>
      <c r="BS102" s="643"/>
      <c r="BT102" s="643"/>
      <c r="BU102" s="643"/>
      <c r="BV102" s="643"/>
      <c r="BW102" s="643"/>
      <c r="BX102" s="643"/>
      <c r="BY102" s="643"/>
      <c r="BZ102" s="643"/>
      <c r="CA102" s="643"/>
      <c r="CB102" s="643"/>
      <c r="CC102" s="643"/>
      <c r="CD102" s="643"/>
      <c r="CE102" s="643"/>
      <c r="CF102" s="643"/>
      <c r="CG102" s="643"/>
      <c r="CH102" s="643"/>
      <c r="CI102" s="643"/>
      <c r="CJ102" s="643"/>
      <c r="CK102" s="643"/>
      <c r="CL102" s="643"/>
      <c r="CM102" s="643"/>
      <c r="CN102" s="643"/>
      <c r="CO102" s="643"/>
      <c r="CP102" s="643"/>
      <c r="CQ102" s="643"/>
      <c r="CR102" s="643"/>
      <c r="CS102" s="643"/>
      <c r="CT102" s="643"/>
      <c r="CU102" s="643"/>
      <c r="CV102" s="643"/>
      <c r="CW102" s="643"/>
      <c r="CX102" s="643"/>
      <c r="CY102" s="643"/>
      <c r="CZ102" s="643"/>
      <c r="DA102" s="643"/>
      <c r="DB102" s="643"/>
      <c r="DC102" s="643"/>
      <c r="DD102" s="643"/>
      <c r="DE102" s="643"/>
      <c r="DF102" s="643"/>
      <c r="DG102" s="643"/>
      <c r="DH102" s="643"/>
      <c r="DI102" s="643"/>
      <c r="DJ102" s="643"/>
      <c r="DK102" s="643"/>
      <c r="DL102" s="643"/>
      <c r="DM102" s="643"/>
      <c r="DN102" s="643"/>
      <c r="DO102" s="643"/>
      <c r="DP102" s="643"/>
      <c r="DQ102" s="643"/>
      <c r="DR102" s="643"/>
      <c r="DS102" s="643"/>
      <c r="DT102" s="643"/>
      <c r="DU102" s="643"/>
      <c r="DV102" s="643"/>
      <c r="DW102" s="643"/>
      <c r="DX102" s="643"/>
      <c r="DY102" s="643"/>
      <c r="DZ102" s="643"/>
      <c r="EA102" s="643"/>
      <c r="EB102" s="643"/>
      <c r="EC102" s="643"/>
      <c r="ED102" s="643"/>
      <c r="EE102" s="643"/>
      <c r="EF102" s="643"/>
      <c r="EG102" s="643"/>
      <c r="EH102" s="643"/>
      <c r="EI102" s="643"/>
      <c r="EJ102" s="643"/>
      <c r="EK102" s="643"/>
      <c r="EL102" s="643"/>
      <c r="EM102" s="643"/>
      <c r="EN102" s="643"/>
      <c r="EO102" s="643"/>
      <c r="EP102" s="643"/>
      <c r="EQ102" s="643"/>
      <c r="ER102" s="643"/>
      <c r="ES102" s="643"/>
      <c r="ET102" s="643"/>
      <c r="EU102" s="643"/>
      <c r="EV102" s="643"/>
      <c r="EW102" s="643"/>
      <c r="EX102" s="643"/>
      <c r="EY102" s="643"/>
      <c r="EZ102" s="643"/>
      <c r="FA102" s="643"/>
      <c r="FB102" s="643"/>
      <c r="FC102" s="643"/>
      <c r="FD102" s="643"/>
      <c r="FE102" s="643"/>
      <c r="FF102" s="643"/>
      <c r="FG102" s="643"/>
      <c r="FH102" s="643"/>
      <c r="FI102" s="643"/>
      <c r="FJ102" s="643"/>
      <c r="FK102" s="643"/>
      <c r="FL102" s="643"/>
      <c r="FM102" s="643"/>
      <c r="FN102" s="643"/>
      <c r="FO102" s="643"/>
      <c r="FP102" s="643"/>
      <c r="FQ102" s="643"/>
      <c r="FR102" s="643"/>
      <c r="FS102" s="643"/>
      <c r="FT102" s="643"/>
      <c r="FU102" s="643"/>
      <c r="FV102" s="643"/>
      <c r="FW102" s="643"/>
      <c r="FX102" s="643"/>
      <c r="FY102" s="643"/>
      <c r="FZ102" s="643"/>
      <c r="GA102" s="643"/>
      <c r="GB102" s="643"/>
      <c r="GC102" s="643"/>
      <c r="GD102" s="643"/>
      <c r="GE102" s="247"/>
      <c r="GF102" s="643"/>
      <c r="GG102" s="643"/>
      <c r="GH102" s="643"/>
      <c r="GI102" s="643"/>
      <c r="GJ102" s="643"/>
      <c r="GK102" s="643"/>
      <c r="GL102" s="643"/>
      <c r="GM102" s="643"/>
      <c r="GN102" s="643"/>
      <c r="GO102" s="643"/>
      <c r="GP102" s="643"/>
      <c r="GQ102" s="643"/>
      <c r="GR102" s="643"/>
      <c r="GS102" s="643"/>
      <c r="GT102" s="643"/>
      <c r="GU102" s="643"/>
      <c r="GV102" s="643"/>
      <c r="GW102" s="643"/>
      <c r="GX102" s="643"/>
      <c r="GY102" s="643"/>
      <c r="GZ102" s="643"/>
      <c r="HA102" s="643"/>
      <c r="HB102" s="643"/>
      <c r="HC102" s="643"/>
      <c r="HD102" s="643"/>
      <c r="HE102" s="643"/>
      <c r="HF102" s="643"/>
      <c r="HG102" s="643"/>
      <c r="HH102" s="643"/>
      <c r="HI102" s="643"/>
      <c r="HJ102" s="643"/>
      <c r="HK102" s="643"/>
      <c r="HL102" s="643"/>
      <c r="HM102" s="643"/>
      <c r="HN102" s="643"/>
      <c r="HO102" s="643"/>
      <c r="HP102" s="643"/>
      <c r="HQ102" s="643"/>
      <c r="HR102" s="643"/>
      <c r="HS102" s="643"/>
      <c r="HT102" s="643"/>
      <c r="HU102" s="643"/>
      <c r="HV102" s="643"/>
      <c r="HW102" s="643"/>
      <c r="HX102" s="643"/>
      <c r="HY102" s="643"/>
      <c r="HZ102" s="643"/>
      <c r="IA102" s="643"/>
      <c r="IB102" s="643"/>
      <c r="IC102" s="643"/>
      <c r="ID102" s="643"/>
      <c r="IE102" s="643"/>
      <c r="IF102" s="643"/>
      <c r="IG102" s="643"/>
      <c r="IH102" s="643"/>
      <c r="II102" s="643"/>
    </row>
    <row r="103" spans="1:243" ht="15" customHeight="1">
      <c r="A103" s="72"/>
      <c r="B103" s="72"/>
      <c r="C103" s="72"/>
      <c r="D103" s="89"/>
      <c r="E103" s="231"/>
      <c r="F103" s="231"/>
      <c r="G103" s="231"/>
      <c r="H103" s="231"/>
      <c r="I103" s="231"/>
      <c r="J103" s="231"/>
      <c r="K103" s="231"/>
      <c r="L103" s="231"/>
      <c r="M103" s="231"/>
      <c r="N103" s="231"/>
      <c r="O103" s="231"/>
      <c r="P103" s="231"/>
      <c r="Q103" s="231"/>
      <c r="R103" s="231"/>
      <c r="S103" s="231"/>
      <c r="T103" s="231"/>
      <c r="U103" s="231"/>
      <c r="V103" s="231"/>
      <c r="W103" s="231"/>
      <c r="X103" s="231"/>
      <c r="Y103" s="231"/>
      <c r="Z103" s="231"/>
      <c r="AA103" s="231"/>
      <c r="AB103" s="231"/>
      <c r="AC103" s="231"/>
      <c r="AD103" s="231"/>
      <c r="AE103" s="231"/>
      <c r="AF103" s="231"/>
      <c r="AG103" s="231"/>
      <c r="AH103" s="48"/>
      <c r="AI103" s="48"/>
      <c r="AJ103" s="48"/>
      <c r="AK103" s="48"/>
      <c r="AL103" s="48"/>
      <c r="AM103" s="48"/>
      <c r="AN103" s="48"/>
      <c r="AO103" s="48"/>
      <c r="AP103" s="48"/>
      <c r="AQ103" s="48"/>
      <c r="AR103" s="48"/>
      <c r="AS103" s="48"/>
      <c r="AT103" s="48"/>
      <c r="AU103" s="48"/>
      <c r="AV103" s="48"/>
      <c r="AW103" s="48"/>
      <c r="AX103" s="48"/>
      <c r="AY103" s="48"/>
      <c r="AZ103" s="50"/>
      <c r="BA103" s="643"/>
      <c r="BB103" s="643"/>
      <c r="BC103" s="643"/>
      <c r="BD103" s="643"/>
      <c r="BE103" s="643"/>
      <c r="BF103" s="643"/>
      <c r="BG103" s="643"/>
      <c r="BH103" s="643"/>
      <c r="BI103" s="643"/>
      <c r="BJ103" s="643"/>
      <c r="BK103" s="643"/>
      <c r="BL103" s="643"/>
      <c r="BM103" s="643"/>
      <c r="BN103" s="643"/>
      <c r="BO103" s="643"/>
      <c r="BP103" s="643"/>
      <c r="BQ103" s="643"/>
      <c r="BR103" s="643"/>
      <c r="BS103" s="643"/>
      <c r="BT103" s="643"/>
      <c r="BU103" s="643"/>
      <c r="BV103" s="643"/>
      <c r="BW103" s="643"/>
      <c r="BX103" s="643"/>
      <c r="BY103" s="643"/>
      <c r="BZ103" s="643"/>
      <c r="CA103" s="643"/>
      <c r="CB103" s="643"/>
      <c r="CC103" s="643"/>
      <c r="CD103" s="643"/>
      <c r="CE103" s="643"/>
      <c r="CF103" s="643"/>
      <c r="CG103" s="643"/>
      <c r="CH103" s="643"/>
      <c r="CI103" s="643"/>
      <c r="CJ103" s="643"/>
      <c r="CK103" s="643"/>
      <c r="CL103" s="643"/>
      <c r="CM103" s="643"/>
      <c r="CN103" s="643"/>
      <c r="CO103" s="643"/>
      <c r="CP103" s="643"/>
      <c r="CQ103" s="643"/>
      <c r="CR103" s="643"/>
      <c r="CS103" s="643"/>
      <c r="CT103" s="643"/>
      <c r="CU103" s="643"/>
      <c r="CV103" s="643"/>
      <c r="CW103" s="643"/>
      <c r="CX103" s="643"/>
      <c r="CY103" s="643"/>
      <c r="CZ103" s="643"/>
      <c r="DA103" s="643"/>
      <c r="DB103" s="643"/>
      <c r="DC103" s="643"/>
      <c r="DD103" s="643"/>
      <c r="DE103" s="643"/>
      <c r="DF103" s="643"/>
      <c r="DG103" s="643"/>
      <c r="DH103" s="643"/>
      <c r="DI103" s="643"/>
      <c r="DJ103" s="643"/>
      <c r="DK103" s="643"/>
      <c r="DL103" s="643"/>
      <c r="DM103" s="643"/>
      <c r="DN103" s="643"/>
      <c r="DO103" s="643"/>
      <c r="DP103" s="643"/>
      <c r="DQ103" s="643"/>
      <c r="DR103" s="643"/>
      <c r="DS103" s="643"/>
      <c r="DT103" s="643"/>
      <c r="DU103" s="643"/>
      <c r="DV103" s="643"/>
      <c r="DW103" s="643"/>
      <c r="DX103" s="643"/>
      <c r="DY103" s="643"/>
      <c r="DZ103" s="643"/>
      <c r="EA103" s="643"/>
      <c r="EB103" s="643"/>
      <c r="EC103" s="643"/>
      <c r="ED103" s="643"/>
      <c r="EE103" s="643"/>
      <c r="EF103" s="643"/>
      <c r="EG103" s="643"/>
      <c r="EH103" s="643"/>
      <c r="EI103" s="643"/>
      <c r="EJ103" s="643"/>
      <c r="EK103" s="643"/>
      <c r="EL103" s="643"/>
      <c r="EM103" s="643"/>
      <c r="EN103" s="643"/>
      <c r="EO103" s="643"/>
      <c r="EP103" s="643"/>
      <c r="EQ103" s="643"/>
      <c r="ER103" s="643"/>
      <c r="ES103" s="643"/>
      <c r="ET103" s="643"/>
      <c r="EU103" s="643"/>
      <c r="EV103" s="643"/>
      <c r="EW103" s="643"/>
      <c r="EX103" s="643"/>
      <c r="EY103" s="643"/>
      <c r="EZ103" s="643"/>
      <c r="FA103" s="643"/>
      <c r="FB103" s="643"/>
      <c r="FC103" s="643"/>
      <c r="FD103" s="643"/>
      <c r="FE103" s="643"/>
      <c r="FF103" s="643"/>
      <c r="FG103" s="643"/>
      <c r="FH103" s="643"/>
      <c r="FI103" s="643"/>
      <c r="FJ103" s="643"/>
      <c r="FK103" s="643"/>
      <c r="FL103" s="643"/>
      <c r="FM103" s="643"/>
      <c r="FN103" s="643"/>
      <c r="FO103" s="643"/>
      <c r="FP103" s="643"/>
      <c r="FQ103" s="643"/>
      <c r="FR103" s="643"/>
      <c r="FS103" s="643"/>
      <c r="FT103" s="643"/>
      <c r="FU103" s="643"/>
      <c r="FV103" s="643"/>
      <c r="FW103" s="643"/>
      <c r="FX103" s="643"/>
      <c r="FY103" s="643"/>
      <c r="FZ103" s="643"/>
      <c r="GA103" s="643"/>
      <c r="GB103" s="643"/>
      <c r="GC103" s="643"/>
      <c r="GD103" s="643"/>
      <c r="GE103" s="247"/>
      <c r="GF103" s="643"/>
      <c r="GG103" s="643"/>
      <c r="GH103" s="643"/>
      <c r="GI103" s="643"/>
      <c r="GJ103" s="643"/>
      <c r="GK103" s="643"/>
      <c r="GL103" s="643"/>
      <c r="GM103" s="643"/>
      <c r="GN103" s="643"/>
      <c r="GO103" s="643"/>
      <c r="GP103" s="643"/>
      <c r="GQ103" s="643"/>
      <c r="GR103" s="643"/>
      <c r="GS103" s="643"/>
      <c r="GT103" s="643"/>
      <c r="GU103" s="643"/>
      <c r="GV103" s="643"/>
      <c r="GW103" s="643"/>
      <c r="GX103" s="643"/>
      <c r="GY103" s="643"/>
      <c r="GZ103" s="643"/>
      <c r="HA103" s="643"/>
      <c r="HB103" s="643"/>
      <c r="HC103" s="643"/>
      <c r="HD103" s="643"/>
      <c r="HE103" s="643"/>
      <c r="HF103" s="643"/>
      <c r="HG103" s="643"/>
      <c r="HH103" s="643"/>
      <c r="HI103" s="643"/>
      <c r="HJ103" s="643"/>
      <c r="HK103" s="643"/>
      <c r="HL103" s="643"/>
      <c r="HM103" s="643"/>
      <c r="HN103" s="643"/>
      <c r="HO103" s="643"/>
      <c r="HP103" s="643"/>
      <c r="HQ103" s="643"/>
      <c r="HR103" s="643"/>
      <c r="HS103" s="643"/>
      <c r="HT103" s="643"/>
      <c r="HU103" s="643"/>
      <c r="HV103" s="643"/>
      <c r="HW103" s="643"/>
      <c r="HX103" s="643"/>
      <c r="HY103" s="643"/>
      <c r="HZ103" s="643"/>
      <c r="IA103" s="643"/>
      <c r="IB103" s="643"/>
      <c r="IC103" s="643"/>
      <c r="ID103" s="643"/>
      <c r="IE103" s="643"/>
      <c r="IF103" s="643"/>
      <c r="IG103" s="643"/>
      <c r="IH103" s="643"/>
      <c r="II103" s="643"/>
    </row>
    <row r="104" spans="1:243" ht="15" customHeight="1">
      <c r="A104" s="72"/>
      <c r="B104" s="72"/>
      <c r="C104" s="72"/>
      <c r="D104" s="89"/>
      <c r="E104" s="231"/>
      <c r="F104" s="231"/>
      <c r="G104" s="231"/>
      <c r="H104" s="231"/>
      <c r="I104" s="231"/>
      <c r="J104" s="231"/>
      <c r="K104" s="231"/>
      <c r="L104" s="231"/>
      <c r="M104" s="231"/>
      <c r="N104" s="231"/>
      <c r="O104" s="231"/>
      <c r="P104" s="231"/>
      <c r="Q104" s="231"/>
      <c r="R104" s="231"/>
      <c r="S104" s="231"/>
      <c r="T104" s="231"/>
      <c r="U104" s="231"/>
      <c r="V104" s="231"/>
      <c r="W104" s="231"/>
      <c r="X104" s="231"/>
      <c r="Y104" s="231"/>
      <c r="Z104" s="231"/>
      <c r="AA104" s="231"/>
      <c r="AB104" s="231"/>
      <c r="AC104" s="231"/>
      <c r="AD104" s="231"/>
      <c r="AE104" s="231"/>
      <c r="AF104" s="231"/>
      <c r="AG104" s="231"/>
      <c r="AH104" s="48"/>
      <c r="AI104" s="48"/>
      <c r="AJ104" s="48"/>
      <c r="AK104" s="48"/>
      <c r="AL104" s="48"/>
      <c r="AM104" s="48"/>
      <c r="AN104" s="48"/>
      <c r="AO104" s="48"/>
      <c r="AP104" s="48"/>
      <c r="AQ104" s="48"/>
      <c r="AR104" s="48"/>
      <c r="AS104" s="48"/>
      <c r="AT104" s="48"/>
      <c r="AU104" s="48"/>
      <c r="AV104" s="48"/>
      <c r="AW104" s="48"/>
      <c r="AX104" s="48"/>
      <c r="AY104" s="48"/>
      <c r="AZ104" s="50"/>
      <c r="BA104" s="643"/>
      <c r="BB104" s="643"/>
      <c r="BC104" s="643"/>
      <c r="BD104" s="643"/>
      <c r="BE104" s="643"/>
      <c r="BF104" s="643"/>
      <c r="BG104" s="643"/>
      <c r="BH104" s="643"/>
      <c r="BI104" s="643"/>
      <c r="BJ104" s="643"/>
      <c r="BK104" s="643"/>
      <c r="BL104" s="643"/>
      <c r="BM104" s="643"/>
      <c r="BN104" s="643"/>
      <c r="BO104" s="643"/>
      <c r="BP104" s="643"/>
      <c r="BQ104" s="643"/>
      <c r="BR104" s="643"/>
      <c r="BS104" s="643"/>
      <c r="BT104" s="643"/>
      <c r="BU104" s="643"/>
      <c r="BV104" s="643"/>
      <c r="BW104" s="643"/>
      <c r="BX104" s="643"/>
      <c r="BY104" s="643"/>
      <c r="BZ104" s="643"/>
      <c r="CA104" s="643"/>
      <c r="CB104" s="643"/>
      <c r="CC104" s="643"/>
      <c r="CD104" s="643"/>
      <c r="CE104" s="643"/>
      <c r="CF104" s="643"/>
      <c r="CG104" s="643"/>
      <c r="CH104" s="643"/>
      <c r="CI104" s="643"/>
      <c r="CJ104" s="643"/>
      <c r="CK104" s="643"/>
      <c r="CL104" s="643"/>
      <c r="CM104" s="643"/>
      <c r="CN104" s="643"/>
      <c r="CO104" s="643"/>
      <c r="CP104" s="643"/>
      <c r="CQ104" s="643"/>
      <c r="CR104" s="643"/>
      <c r="CS104" s="643"/>
      <c r="CT104" s="643"/>
      <c r="CU104" s="643"/>
      <c r="CV104" s="643"/>
      <c r="CW104" s="643"/>
      <c r="CX104" s="643"/>
      <c r="CY104" s="643"/>
      <c r="CZ104" s="643"/>
      <c r="DA104" s="643"/>
      <c r="DB104" s="643"/>
      <c r="DC104" s="643"/>
      <c r="DD104" s="643"/>
      <c r="DE104" s="643"/>
      <c r="DF104" s="643"/>
      <c r="DG104" s="643"/>
      <c r="DH104" s="643"/>
      <c r="DI104" s="643"/>
      <c r="DJ104" s="643"/>
      <c r="DK104" s="643"/>
      <c r="DL104" s="643"/>
      <c r="DM104" s="643"/>
      <c r="DN104" s="643"/>
      <c r="DO104" s="643"/>
      <c r="DP104" s="643"/>
      <c r="DQ104" s="643"/>
      <c r="DR104" s="643"/>
      <c r="DS104" s="643"/>
      <c r="DT104" s="643"/>
      <c r="DU104" s="643"/>
      <c r="DV104" s="643"/>
      <c r="DW104" s="643"/>
      <c r="DX104" s="643"/>
      <c r="DY104" s="643"/>
      <c r="DZ104" s="643"/>
      <c r="EA104" s="643"/>
      <c r="EB104" s="643"/>
      <c r="EC104" s="643"/>
      <c r="ED104" s="643"/>
      <c r="EE104" s="643"/>
      <c r="EF104" s="643"/>
      <c r="EG104" s="643"/>
      <c r="EH104" s="643"/>
      <c r="EI104" s="643"/>
      <c r="EJ104" s="643"/>
      <c r="EK104" s="643"/>
      <c r="EL104" s="643"/>
      <c r="EM104" s="643"/>
      <c r="EN104" s="643"/>
      <c r="EO104" s="643"/>
      <c r="EP104" s="643"/>
      <c r="EQ104" s="643"/>
      <c r="ER104" s="643"/>
      <c r="ES104" s="643"/>
      <c r="ET104" s="643"/>
      <c r="EU104" s="643"/>
      <c r="EV104" s="643"/>
      <c r="EW104" s="643"/>
      <c r="EX104" s="643"/>
      <c r="EY104" s="643"/>
      <c r="EZ104" s="643"/>
      <c r="FA104" s="643"/>
      <c r="FB104" s="643"/>
      <c r="FC104" s="643"/>
      <c r="FD104" s="643"/>
      <c r="FE104" s="643"/>
      <c r="FF104" s="643"/>
      <c r="FG104" s="643"/>
      <c r="FH104" s="643"/>
      <c r="FI104" s="643"/>
      <c r="FJ104" s="643"/>
      <c r="FK104" s="643"/>
      <c r="FL104" s="643"/>
      <c r="FM104" s="643"/>
      <c r="FN104" s="643"/>
      <c r="FO104" s="643"/>
      <c r="FP104" s="643"/>
      <c r="FQ104" s="643"/>
      <c r="FR104" s="643"/>
      <c r="FS104" s="643"/>
      <c r="FT104" s="643"/>
      <c r="FU104" s="643"/>
      <c r="FV104" s="643"/>
      <c r="FW104" s="643"/>
      <c r="FX104" s="643"/>
      <c r="FY104" s="643"/>
      <c r="FZ104" s="643"/>
      <c r="GA104" s="643"/>
      <c r="GB104" s="643"/>
      <c r="GC104" s="643"/>
      <c r="GD104" s="643"/>
      <c r="GE104" s="247"/>
      <c r="GF104" s="643"/>
      <c r="GG104" s="643"/>
      <c r="GH104" s="643"/>
      <c r="GI104" s="643"/>
      <c r="GJ104" s="643"/>
      <c r="GK104" s="643"/>
      <c r="GL104" s="643"/>
      <c r="GM104" s="643"/>
      <c r="GN104" s="643"/>
      <c r="GO104" s="643"/>
      <c r="GP104" s="643"/>
      <c r="GQ104" s="643"/>
      <c r="GR104" s="643"/>
      <c r="GS104" s="643"/>
      <c r="GT104" s="643"/>
      <c r="GU104" s="643"/>
      <c r="GV104" s="643"/>
      <c r="GW104" s="643"/>
      <c r="GX104" s="643"/>
      <c r="GY104" s="643"/>
      <c r="GZ104" s="643"/>
      <c r="HA104" s="643"/>
      <c r="HB104" s="643"/>
      <c r="HC104" s="643"/>
      <c r="HD104" s="643"/>
      <c r="HE104" s="643"/>
      <c r="HF104" s="643"/>
      <c r="HG104" s="643"/>
      <c r="HH104" s="643"/>
      <c r="HI104" s="643"/>
      <c r="HJ104" s="643"/>
      <c r="HK104" s="643"/>
      <c r="HL104" s="643"/>
      <c r="HM104" s="643"/>
      <c r="HN104" s="643"/>
      <c r="HO104" s="643"/>
      <c r="HP104" s="643"/>
      <c r="HQ104" s="643"/>
      <c r="HR104" s="643"/>
      <c r="HS104" s="643"/>
      <c r="HT104" s="643"/>
      <c r="HU104" s="643"/>
      <c r="HV104" s="643"/>
      <c r="HW104" s="643"/>
      <c r="HX104" s="643"/>
      <c r="HY104" s="643"/>
      <c r="HZ104" s="643"/>
      <c r="IA104" s="643"/>
      <c r="IB104" s="643"/>
      <c r="IC104" s="643"/>
      <c r="ID104" s="643"/>
      <c r="IE104" s="643"/>
      <c r="IF104" s="643"/>
      <c r="IG104" s="643"/>
      <c r="IH104" s="643"/>
      <c r="II104" s="643"/>
    </row>
    <row r="105" spans="1:243" ht="15" customHeight="1">
      <c r="A105" s="72"/>
      <c r="B105" s="72"/>
      <c r="C105" s="72"/>
      <c r="D105" s="89"/>
      <c r="E105" s="231"/>
      <c r="F105" s="231"/>
      <c r="G105" s="233"/>
      <c r="H105" s="233"/>
      <c r="I105" s="231"/>
      <c r="J105" s="231"/>
      <c r="K105" s="231"/>
      <c r="L105" s="231"/>
      <c r="M105" s="231"/>
      <c r="N105" s="231"/>
      <c r="O105" s="231"/>
      <c r="P105" s="231"/>
      <c r="Q105" s="231"/>
      <c r="R105" s="231"/>
      <c r="S105" s="231"/>
      <c r="T105" s="231"/>
      <c r="U105" s="231"/>
      <c r="V105" s="231"/>
      <c r="W105" s="231"/>
      <c r="X105" s="231"/>
      <c r="Y105" s="231"/>
      <c r="Z105" s="231"/>
      <c r="AA105" s="231"/>
      <c r="AB105" s="231"/>
      <c r="AC105" s="231"/>
      <c r="AD105" s="231"/>
      <c r="AE105" s="231"/>
      <c r="AF105" s="231"/>
      <c r="AG105" s="231"/>
      <c r="AH105" s="48"/>
      <c r="AI105" s="48"/>
      <c r="AJ105" s="48"/>
      <c r="AK105" s="48"/>
      <c r="AL105" s="48"/>
      <c r="AM105" s="48"/>
      <c r="AN105" s="48"/>
      <c r="AO105" s="48"/>
      <c r="AP105" s="48"/>
      <c r="AQ105" s="48"/>
      <c r="AR105" s="48"/>
      <c r="AS105" s="48"/>
      <c r="AT105" s="48"/>
      <c r="AU105" s="48"/>
      <c r="AV105" s="48"/>
      <c r="AW105" s="48"/>
      <c r="AX105" s="48"/>
      <c r="AY105" s="48"/>
      <c r="AZ105" s="50"/>
      <c r="BA105" s="643"/>
      <c r="BB105" s="643"/>
      <c r="BC105" s="643"/>
      <c r="BD105" s="643"/>
      <c r="BE105" s="643"/>
      <c r="BF105" s="643"/>
      <c r="BG105" s="643"/>
      <c r="BH105" s="643"/>
      <c r="BI105" s="643"/>
      <c r="BJ105" s="643"/>
      <c r="BK105" s="643"/>
      <c r="BL105" s="643"/>
      <c r="BM105" s="643"/>
      <c r="BN105" s="643"/>
      <c r="BO105" s="643"/>
      <c r="BP105" s="643"/>
      <c r="BQ105" s="643"/>
      <c r="BR105" s="643"/>
      <c r="BS105" s="643"/>
      <c r="BT105" s="643"/>
      <c r="BU105" s="643"/>
      <c r="BV105" s="643"/>
      <c r="BW105" s="643"/>
      <c r="BX105" s="643"/>
      <c r="BY105" s="643"/>
      <c r="BZ105" s="643"/>
      <c r="CA105" s="643"/>
      <c r="CB105" s="643"/>
      <c r="CC105" s="643"/>
      <c r="CD105" s="643"/>
      <c r="CE105" s="643"/>
      <c r="CF105" s="643"/>
      <c r="CG105" s="643"/>
      <c r="CH105" s="643"/>
      <c r="CI105" s="643"/>
      <c r="CJ105" s="643"/>
      <c r="CK105" s="643"/>
      <c r="CL105" s="643"/>
      <c r="CM105" s="643"/>
      <c r="CN105" s="643"/>
      <c r="CO105" s="643"/>
      <c r="CP105" s="643"/>
      <c r="CQ105" s="643"/>
      <c r="CR105" s="643"/>
      <c r="CS105" s="643"/>
      <c r="CT105" s="643"/>
      <c r="CU105" s="643"/>
      <c r="CV105" s="643"/>
      <c r="CW105" s="643"/>
      <c r="CX105" s="643"/>
      <c r="CY105" s="643"/>
      <c r="CZ105" s="643"/>
      <c r="DA105" s="643"/>
      <c r="DB105" s="643"/>
      <c r="DC105" s="643"/>
      <c r="DD105" s="643"/>
      <c r="DE105" s="643"/>
      <c r="DF105" s="643"/>
      <c r="DG105" s="643"/>
      <c r="DH105" s="643"/>
      <c r="DI105" s="643"/>
      <c r="DJ105" s="643"/>
      <c r="DK105" s="643"/>
      <c r="DL105" s="643"/>
      <c r="DM105" s="643"/>
      <c r="DN105" s="643"/>
      <c r="DO105" s="643"/>
      <c r="DP105" s="643"/>
      <c r="DQ105" s="643"/>
      <c r="DR105" s="643"/>
      <c r="DS105" s="643"/>
      <c r="DT105" s="643"/>
      <c r="DU105" s="643"/>
      <c r="DV105" s="643"/>
      <c r="DW105" s="643"/>
      <c r="DX105" s="643"/>
      <c r="DY105" s="643"/>
      <c r="DZ105" s="643"/>
      <c r="EA105" s="643"/>
      <c r="EB105" s="643"/>
      <c r="EC105" s="643"/>
      <c r="ED105" s="643"/>
      <c r="EE105" s="643"/>
      <c r="EF105" s="643"/>
      <c r="EG105" s="643"/>
      <c r="EH105" s="643"/>
      <c r="EI105" s="643"/>
      <c r="EJ105" s="643"/>
      <c r="EK105" s="643"/>
      <c r="EL105" s="643"/>
      <c r="EM105" s="643"/>
      <c r="EN105" s="643"/>
      <c r="EO105" s="643"/>
      <c r="EP105" s="643"/>
      <c r="EQ105" s="643"/>
      <c r="ER105" s="643"/>
      <c r="ES105" s="643"/>
      <c r="ET105" s="643"/>
      <c r="EU105" s="643"/>
      <c r="EV105" s="643"/>
      <c r="EW105" s="643"/>
      <c r="EX105" s="643"/>
      <c r="EY105" s="643"/>
      <c r="EZ105" s="643"/>
      <c r="FA105" s="643"/>
      <c r="FB105" s="643"/>
      <c r="FC105" s="643"/>
      <c r="FD105" s="643"/>
      <c r="FE105" s="643"/>
      <c r="FF105" s="643"/>
      <c r="FG105" s="643"/>
      <c r="FH105" s="643"/>
      <c r="FI105" s="643"/>
      <c r="FJ105" s="643"/>
      <c r="FK105" s="643"/>
      <c r="FL105" s="643"/>
      <c r="FM105" s="643"/>
      <c r="FN105" s="643"/>
      <c r="FO105" s="643"/>
      <c r="FP105" s="643"/>
      <c r="FQ105" s="643"/>
      <c r="FR105" s="643"/>
      <c r="FS105" s="643"/>
      <c r="FT105" s="643"/>
      <c r="FU105" s="643"/>
      <c r="FV105" s="643"/>
      <c r="FW105" s="643"/>
      <c r="FX105" s="643"/>
      <c r="FY105" s="643"/>
      <c r="FZ105" s="643"/>
      <c r="GA105" s="643"/>
      <c r="GB105" s="643"/>
      <c r="GC105" s="643"/>
      <c r="GD105" s="643"/>
      <c r="GE105" s="247"/>
      <c r="GF105" s="643"/>
      <c r="GG105" s="643"/>
      <c r="GH105" s="643"/>
      <c r="GI105" s="643"/>
      <c r="GJ105" s="643"/>
      <c r="GK105" s="643"/>
      <c r="GL105" s="643"/>
      <c r="GM105" s="643"/>
      <c r="GN105" s="643"/>
      <c r="GO105" s="643"/>
      <c r="GP105" s="643"/>
      <c r="GQ105" s="643"/>
      <c r="GR105" s="643"/>
      <c r="GS105" s="643"/>
      <c r="GT105" s="643"/>
      <c r="GU105" s="643"/>
      <c r="GV105" s="643"/>
      <c r="GW105" s="643"/>
      <c r="GX105" s="643"/>
      <c r="GY105" s="643"/>
      <c r="GZ105" s="643"/>
      <c r="HA105" s="643"/>
      <c r="HB105" s="643"/>
      <c r="HC105" s="643"/>
      <c r="HD105" s="643"/>
      <c r="HE105" s="643"/>
      <c r="HF105" s="643"/>
      <c r="HG105" s="643"/>
      <c r="HH105" s="643"/>
      <c r="HI105" s="643"/>
      <c r="HJ105" s="643"/>
      <c r="HK105" s="643"/>
      <c r="HL105" s="643"/>
      <c r="HM105" s="643"/>
      <c r="HN105" s="643"/>
      <c r="HO105" s="643"/>
      <c r="HP105" s="643"/>
      <c r="HQ105" s="643"/>
      <c r="HR105" s="643"/>
      <c r="HS105" s="643"/>
      <c r="HT105" s="643"/>
      <c r="HU105" s="643"/>
      <c r="HV105" s="643"/>
      <c r="HW105" s="643"/>
      <c r="HX105" s="643"/>
      <c r="HY105" s="643"/>
      <c r="HZ105" s="643"/>
      <c r="IA105" s="643"/>
      <c r="IB105" s="643"/>
      <c r="IC105" s="643"/>
      <c r="ID105" s="643"/>
      <c r="IE105" s="643"/>
      <c r="IF105" s="643"/>
      <c r="IG105" s="643"/>
      <c r="IH105" s="643"/>
      <c r="II105" s="643"/>
    </row>
    <row r="106" spans="1:243" ht="15" customHeight="1">
      <c r="A106" s="72"/>
      <c r="B106" s="72"/>
      <c r="C106" s="72"/>
      <c r="D106" s="89"/>
      <c r="E106" s="231"/>
      <c r="F106" s="231"/>
      <c r="G106" s="233"/>
      <c r="H106" s="233"/>
      <c r="I106" s="231"/>
      <c r="J106" s="231"/>
      <c r="K106" s="231"/>
      <c r="L106" s="231"/>
      <c r="M106" s="231"/>
      <c r="N106" s="231"/>
      <c r="O106" s="231"/>
      <c r="P106" s="231"/>
      <c r="Q106" s="231"/>
      <c r="R106" s="231"/>
      <c r="S106" s="231"/>
      <c r="T106" s="231"/>
      <c r="U106" s="231"/>
      <c r="V106" s="231"/>
      <c r="W106" s="231"/>
      <c r="X106" s="231"/>
      <c r="Y106" s="231"/>
      <c r="Z106" s="231"/>
      <c r="AA106" s="231"/>
      <c r="AB106" s="231"/>
      <c r="AC106" s="231"/>
      <c r="AD106" s="231"/>
      <c r="AE106" s="231"/>
      <c r="AF106" s="231"/>
      <c r="AG106" s="231"/>
      <c r="AH106" s="48"/>
      <c r="AI106" s="48"/>
      <c r="AJ106" s="48"/>
      <c r="AK106" s="48"/>
      <c r="AL106" s="48"/>
      <c r="AM106" s="48"/>
      <c r="AN106" s="48"/>
      <c r="AO106" s="48"/>
      <c r="AP106" s="48"/>
      <c r="AQ106" s="48"/>
      <c r="AR106" s="48"/>
      <c r="AS106" s="48"/>
      <c r="AT106" s="48"/>
      <c r="AU106" s="48"/>
      <c r="AV106" s="48"/>
      <c r="AW106" s="48"/>
      <c r="AX106" s="48"/>
      <c r="AY106" s="48"/>
      <c r="AZ106" s="50"/>
      <c r="BA106" s="643"/>
      <c r="BB106" s="643"/>
      <c r="BC106" s="643"/>
      <c r="BD106" s="643"/>
      <c r="BE106" s="643"/>
      <c r="BF106" s="643"/>
      <c r="BG106" s="643"/>
      <c r="BH106" s="643"/>
      <c r="BI106" s="643"/>
      <c r="BJ106" s="643"/>
      <c r="BK106" s="643"/>
      <c r="BL106" s="643"/>
      <c r="BM106" s="643"/>
      <c r="BN106" s="643"/>
      <c r="BO106" s="643"/>
      <c r="BP106" s="643"/>
      <c r="BQ106" s="643"/>
      <c r="BR106" s="643"/>
      <c r="BS106" s="643"/>
      <c r="BT106" s="643"/>
      <c r="BU106" s="643"/>
      <c r="BV106" s="643"/>
      <c r="BW106" s="643"/>
      <c r="BX106" s="643"/>
      <c r="BY106" s="643"/>
      <c r="BZ106" s="643"/>
      <c r="CA106" s="643"/>
      <c r="CB106" s="643"/>
      <c r="CC106" s="643"/>
      <c r="CD106" s="643"/>
      <c r="CE106" s="643"/>
      <c r="CF106" s="643"/>
      <c r="CG106" s="643"/>
      <c r="CH106" s="643"/>
      <c r="CI106" s="643"/>
      <c r="CJ106" s="643"/>
      <c r="CK106" s="643"/>
      <c r="CL106" s="643"/>
      <c r="CM106" s="643"/>
      <c r="CN106" s="643"/>
      <c r="CO106" s="643"/>
      <c r="CP106" s="643"/>
      <c r="CQ106" s="643"/>
      <c r="CR106" s="643"/>
      <c r="CS106" s="643"/>
      <c r="CT106" s="643"/>
      <c r="CU106" s="643"/>
      <c r="CV106" s="643"/>
      <c r="CW106" s="643"/>
      <c r="CX106" s="643"/>
      <c r="CY106" s="643"/>
      <c r="CZ106" s="643"/>
      <c r="DA106" s="643"/>
      <c r="DB106" s="643"/>
      <c r="DC106" s="643"/>
      <c r="DD106" s="643"/>
      <c r="DE106" s="643"/>
      <c r="DF106" s="643"/>
      <c r="DG106" s="643"/>
      <c r="DH106" s="643"/>
      <c r="DI106" s="643"/>
      <c r="DJ106" s="643"/>
      <c r="DK106" s="643"/>
      <c r="DL106" s="643"/>
      <c r="DM106" s="643"/>
      <c r="DN106" s="643"/>
      <c r="DO106" s="643"/>
      <c r="DP106" s="643"/>
      <c r="DQ106" s="643"/>
      <c r="DR106" s="643"/>
      <c r="DS106" s="643"/>
      <c r="DT106" s="643"/>
      <c r="DU106" s="643"/>
      <c r="DV106" s="643"/>
      <c r="DW106" s="643"/>
      <c r="DX106" s="643"/>
      <c r="DY106" s="643"/>
      <c r="DZ106" s="643"/>
      <c r="EA106" s="643"/>
      <c r="EB106" s="643"/>
      <c r="EC106" s="643"/>
      <c r="ED106" s="643"/>
      <c r="EE106" s="643"/>
      <c r="EF106" s="643"/>
      <c r="EG106" s="643"/>
      <c r="EH106" s="643"/>
      <c r="EI106" s="643"/>
      <c r="EJ106" s="643"/>
      <c r="EK106" s="643"/>
      <c r="EL106" s="643"/>
      <c r="EM106" s="643"/>
      <c r="EN106" s="643"/>
      <c r="EO106" s="643"/>
      <c r="EP106" s="643"/>
      <c r="EQ106" s="643"/>
      <c r="ER106" s="643"/>
      <c r="ES106" s="643"/>
      <c r="ET106" s="643"/>
      <c r="EU106" s="643"/>
      <c r="EV106" s="643"/>
      <c r="EW106" s="643"/>
      <c r="EX106" s="643"/>
      <c r="EY106" s="643"/>
      <c r="EZ106" s="643"/>
      <c r="FA106" s="643"/>
      <c r="FB106" s="643"/>
      <c r="FC106" s="643"/>
      <c r="FD106" s="643"/>
      <c r="FE106" s="643"/>
      <c r="FF106" s="643"/>
      <c r="FG106" s="643"/>
      <c r="FH106" s="643"/>
      <c r="FI106" s="643"/>
      <c r="FJ106" s="643"/>
      <c r="FK106" s="643"/>
      <c r="FL106" s="643"/>
      <c r="FM106" s="643"/>
      <c r="FN106" s="643"/>
      <c r="FO106" s="643"/>
      <c r="FP106" s="643"/>
      <c r="FQ106" s="643"/>
      <c r="FR106" s="643"/>
      <c r="FS106" s="643"/>
      <c r="FT106" s="643"/>
      <c r="FU106" s="643"/>
      <c r="FV106" s="643"/>
      <c r="FW106" s="643"/>
      <c r="FX106" s="643"/>
      <c r="FY106" s="643"/>
      <c r="FZ106" s="643"/>
      <c r="GA106" s="643"/>
      <c r="GB106" s="643"/>
      <c r="GC106" s="643"/>
      <c r="GD106" s="643"/>
      <c r="GE106" s="247"/>
      <c r="GF106" s="643"/>
      <c r="GG106" s="643"/>
      <c r="GH106" s="643"/>
      <c r="GI106" s="643"/>
      <c r="GJ106" s="643"/>
      <c r="GK106" s="643"/>
      <c r="GL106" s="643"/>
      <c r="GM106" s="643"/>
      <c r="GN106" s="643"/>
      <c r="GO106" s="643"/>
      <c r="GP106" s="643"/>
      <c r="GQ106" s="643"/>
      <c r="GR106" s="643"/>
      <c r="GS106" s="643"/>
      <c r="GT106" s="643"/>
      <c r="GU106" s="643"/>
      <c r="GV106" s="643"/>
      <c r="GW106" s="643"/>
      <c r="GX106" s="643"/>
      <c r="GY106" s="643"/>
      <c r="GZ106" s="643"/>
      <c r="HA106" s="643"/>
      <c r="HB106" s="643"/>
      <c r="HC106" s="643"/>
      <c r="HD106" s="643"/>
      <c r="HE106" s="643"/>
      <c r="HF106" s="643"/>
      <c r="HG106" s="643"/>
      <c r="HH106" s="643"/>
      <c r="HI106" s="643"/>
      <c r="HJ106" s="643"/>
      <c r="HK106" s="643"/>
      <c r="HL106" s="643"/>
      <c r="HM106" s="643"/>
      <c r="HN106" s="643"/>
      <c r="HO106" s="643"/>
      <c r="HP106" s="643"/>
      <c r="HQ106" s="643"/>
      <c r="HR106" s="643"/>
      <c r="HS106" s="643"/>
      <c r="HT106" s="643"/>
      <c r="HU106" s="643"/>
      <c r="HV106" s="643"/>
      <c r="HW106" s="643"/>
      <c r="HX106" s="643"/>
      <c r="HY106" s="643"/>
      <c r="HZ106" s="643"/>
      <c r="IA106" s="643"/>
      <c r="IB106" s="643"/>
      <c r="IC106" s="643"/>
      <c r="ID106" s="643"/>
      <c r="IE106" s="643"/>
      <c r="IF106" s="643"/>
      <c r="IG106" s="643"/>
      <c r="IH106" s="643"/>
      <c r="II106" s="643"/>
    </row>
    <row r="107" spans="1:243" ht="15" customHeight="1">
      <c r="A107" s="72"/>
      <c r="B107" s="72"/>
      <c r="C107" s="72"/>
      <c r="D107" s="89"/>
      <c r="E107" s="231"/>
      <c r="F107" s="231"/>
      <c r="G107" s="233"/>
      <c r="H107" s="233"/>
      <c r="I107" s="233"/>
      <c r="J107" s="231"/>
      <c r="K107" s="231"/>
      <c r="L107" s="231"/>
      <c r="M107" s="231"/>
      <c r="N107" s="231"/>
      <c r="O107" s="231"/>
      <c r="P107" s="231"/>
      <c r="Q107" s="231"/>
      <c r="R107" s="231"/>
      <c r="S107" s="231"/>
      <c r="T107" s="231"/>
      <c r="U107" s="231"/>
      <c r="V107" s="231"/>
      <c r="W107" s="231"/>
      <c r="X107" s="231"/>
      <c r="Y107" s="231"/>
      <c r="Z107" s="231"/>
      <c r="AA107" s="231"/>
      <c r="AB107" s="231"/>
      <c r="AC107" s="231"/>
      <c r="AD107" s="231"/>
      <c r="AE107" s="231"/>
      <c r="AF107" s="231"/>
      <c r="AG107" s="231"/>
      <c r="AH107" s="48"/>
      <c r="AI107" s="48"/>
      <c r="AJ107" s="48"/>
      <c r="AK107" s="48"/>
      <c r="AL107" s="48"/>
      <c r="AM107" s="48"/>
      <c r="AN107" s="48"/>
      <c r="AO107" s="48"/>
      <c r="AP107" s="48"/>
      <c r="AQ107" s="48"/>
      <c r="AR107" s="48"/>
      <c r="AS107" s="48"/>
      <c r="AT107" s="48"/>
      <c r="AU107" s="48"/>
      <c r="AV107" s="48"/>
      <c r="AW107" s="48"/>
      <c r="AX107" s="48"/>
      <c r="AY107" s="48"/>
      <c r="AZ107" s="50"/>
      <c r="BA107" s="643"/>
      <c r="BB107" s="643"/>
      <c r="BC107" s="643"/>
      <c r="BD107" s="643"/>
      <c r="BE107" s="643"/>
      <c r="BF107" s="643"/>
      <c r="BG107" s="643"/>
      <c r="BH107" s="643"/>
      <c r="BI107" s="643"/>
      <c r="BJ107" s="643"/>
      <c r="BK107" s="643"/>
      <c r="BL107" s="643"/>
      <c r="BM107" s="643"/>
      <c r="BN107" s="643"/>
      <c r="BO107" s="643"/>
      <c r="BP107" s="643"/>
      <c r="BQ107" s="643"/>
      <c r="BR107" s="643"/>
      <c r="BS107" s="643"/>
      <c r="BT107" s="643"/>
      <c r="BU107" s="643"/>
      <c r="BV107" s="643"/>
      <c r="BW107" s="643"/>
      <c r="BX107" s="643"/>
      <c r="BY107" s="643"/>
      <c r="BZ107" s="643"/>
      <c r="CA107" s="643"/>
      <c r="CB107" s="643"/>
      <c r="CC107" s="643"/>
      <c r="CD107" s="643"/>
      <c r="CE107" s="643"/>
      <c r="CF107" s="643"/>
      <c r="CG107" s="643"/>
      <c r="CH107" s="643"/>
      <c r="CI107" s="643"/>
      <c r="CJ107" s="643"/>
      <c r="CK107" s="643"/>
      <c r="CL107" s="643"/>
      <c r="CM107" s="643"/>
      <c r="CN107" s="643"/>
      <c r="CO107" s="643"/>
      <c r="CP107" s="643"/>
      <c r="CQ107" s="643"/>
      <c r="CR107" s="643"/>
      <c r="CS107" s="643"/>
      <c r="CT107" s="643"/>
      <c r="CU107" s="643"/>
      <c r="CV107" s="643"/>
      <c r="CW107" s="643"/>
      <c r="CX107" s="643"/>
      <c r="CY107" s="643"/>
      <c r="CZ107" s="643"/>
      <c r="DA107" s="643"/>
      <c r="DB107" s="643"/>
      <c r="DC107" s="643"/>
      <c r="DD107" s="643"/>
      <c r="DE107" s="643"/>
      <c r="DF107" s="643"/>
      <c r="DG107" s="643"/>
      <c r="DH107" s="643"/>
      <c r="DI107" s="643"/>
      <c r="DJ107" s="643"/>
      <c r="DK107" s="643"/>
      <c r="DL107" s="643"/>
      <c r="DM107" s="643"/>
      <c r="DN107" s="643"/>
      <c r="DO107" s="643"/>
      <c r="DP107" s="643"/>
      <c r="DQ107" s="643"/>
      <c r="DR107" s="643"/>
      <c r="DS107" s="643"/>
      <c r="DT107" s="643"/>
      <c r="DU107" s="643"/>
      <c r="DV107" s="643"/>
      <c r="DW107" s="643"/>
      <c r="DX107" s="643"/>
      <c r="DY107" s="643"/>
      <c r="DZ107" s="643"/>
      <c r="EA107" s="643"/>
      <c r="EB107" s="643"/>
      <c r="EC107" s="643"/>
      <c r="ED107" s="643"/>
      <c r="EE107" s="643"/>
      <c r="EF107" s="643"/>
      <c r="EG107" s="643"/>
      <c r="EH107" s="643"/>
      <c r="EI107" s="643"/>
      <c r="EJ107" s="643"/>
      <c r="EK107" s="643"/>
      <c r="EL107" s="643"/>
      <c r="EM107" s="643"/>
      <c r="EN107" s="643"/>
      <c r="EO107" s="643"/>
      <c r="EP107" s="643"/>
      <c r="EQ107" s="643"/>
      <c r="ER107" s="643"/>
      <c r="ES107" s="643"/>
      <c r="ET107" s="643"/>
      <c r="EU107" s="643"/>
      <c r="EV107" s="643"/>
      <c r="EW107" s="643"/>
      <c r="EX107" s="643"/>
      <c r="EY107" s="643"/>
      <c r="EZ107" s="643"/>
      <c r="FA107" s="643"/>
      <c r="FB107" s="643"/>
      <c r="FC107" s="643"/>
      <c r="FD107" s="643"/>
      <c r="FE107" s="643"/>
      <c r="FF107" s="643"/>
      <c r="FG107" s="643"/>
      <c r="FH107" s="643"/>
      <c r="FI107" s="643"/>
      <c r="FJ107" s="643"/>
      <c r="FK107" s="643"/>
      <c r="FL107" s="643"/>
      <c r="FM107" s="643"/>
      <c r="FN107" s="643"/>
      <c r="FO107" s="643"/>
      <c r="FP107" s="643"/>
      <c r="FQ107" s="643"/>
      <c r="FR107" s="643"/>
      <c r="FS107" s="643"/>
      <c r="FT107" s="643"/>
      <c r="FU107" s="643"/>
      <c r="FV107" s="643"/>
      <c r="FW107" s="643"/>
      <c r="FX107" s="643"/>
      <c r="FY107" s="643"/>
      <c r="FZ107" s="643"/>
      <c r="GA107" s="643"/>
      <c r="GB107" s="643"/>
      <c r="GC107" s="643"/>
      <c r="GD107" s="643"/>
      <c r="GE107" s="247"/>
      <c r="GF107" s="643"/>
      <c r="GG107" s="643"/>
      <c r="GH107" s="643"/>
      <c r="GI107" s="643"/>
      <c r="GJ107" s="643"/>
      <c r="GK107" s="643"/>
      <c r="GL107" s="643"/>
      <c r="GM107" s="643"/>
      <c r="GN107" s="643"/>
      <c r="GO107" s="643"/>
      <c r="GP107" s="643"/>
      <c r="GQ107" s="643"/>
      <c r="GR107" s="643"/>
      <c r="GS107" s="643"/>
      <c r="GT107" s="643"/>
      <c r="GU107" s="643"/>
      <c r="GV107" s="643"/>
      <c r="GW107" s="643"/>
      <c r="GX107" s="643"/>
      <c r="GY107" s="643"/>
      <c r="GZ107" s="643"/>
      <c r="HA107" s="643"/>
      <c r="HB107" s="643"/>
      <c r="HC107" s="643"/>
      <c r="HD107" s="643"/>
      <c r="HE107" s="643"/>
      <c r="HF107" s="643"/>
      <c r="HG107" s="643"/>
      <c r="HH107" s="643"/>
      <c r="HI107" s="643"/>
      <c r="HJ107" s="643"/>
      <c r="HK107" s="643"/>
      <c r="HL107" s="643"/>
      <c r="HM107" s="643"/>
      <c r="HN107" s="643"/>
      <c r="HO107" s="643"/>
      <c r="HP107" s="643"/>
      <c r="HQ107" s="643"/>
      <c r="HR107" s="643"/>
      <c r="HS107" s="643"/>
      <c r="HT107" s="643"/>
      <c r="HU107" s="643"/>
      <c r="HV107" s="643"/>
      <c r="HW107" s="643"/>
      <c r="HX107" s="643"/>
      <c r="HY107" s="643"/>
      <c r="HZ107" s="643"/>
      <c r="IA107" s="643"/>
      <c r="IB107" s="643"/>
      <c r="IC107" s="643"/>
      <c r="ID107" s="643"/>
      <c r="IE107" s="643"/>
      <c r="IF107" s="643"/>
      <c r="IG107" s="643"/>
      <c r="IH107" s="643"/>
      <c r="II107" s="643"/>
    </row>
    <row r="108" spans="1:243" ht="15" customHeight="1">
      <c r="A108" s="72"/>
      <c r="B108" s="72"/>
      <c r="C108" s="72"/>
      <c r="D108" s="89"/>
      <c r="E108" s="231"/>
      <c r="F108" s="231"/>
      <c r="G108" s="233"/>
      <c r="H108" s="231"/>
      <c r="I108" s="231"/>
      <c r="J108" s="231"/>
      <c r="K108" s="231"/>
      <c r="L108" s="231"/>
      <c r="M108" s="231"/>
      <c r="N108" s="231"/>
      <c r="O108" s="231"/>
      <c r="P108" s="231"/>
      <c r="Q108" s="231"/>
      <c r="R108" s="231"/>
      <c r="S108" s="231"/>
      <c r="T108" s="231"/>
      <c r="U108" s="231"/>
      <c r="V108" s="231"/>
      <c r="W108" s="231"/>
      <c r="X108" s="231"/>
      <c r="Y108" s="231"/>
      <c r="Z108" s="231"/>
      <c r="AA108" s="231"/>
      <c r="AB108" s="231"/>
      <c r="AC108" s="231"/>
      <c r="AD108" s="231"/>
      <c r="AE108" s="231"/>
      <c r="AF108" s="231"/>
      <c r="AG108" s="231"/>
      <c r="AH108" s="48"/>
      <c r="AI108" s="48"/>
      <c r="AJ108" s="48"/>
      <c r="AK108" s="48"/>
      <c r="AL108" s="48"/>
      <c r="AM108" s="48"/>
      <c r="AN108" s="48"/>
      <c r="AO108" s="48"/>
      <c r="AP108" s="48"/>
      <c r="AQ108" s="48"/>
      <c r="AR108" s="48"/>
      <c r="AS108" s="48"/>
      <c r="AT108" s="48"/>
      <c r="AU108" s="48"/>
      <c r="AV108" s="48"/>
      <c r="AW108" s="48"/>
      <c r="AX108" s="48"/>
      <c r="AY108" s="48"/>
      <c r="AZ108" s="50"/>
      <c r="BA108" s="643"/>
      <c r="BB108" s="643"/>
      <c r="BC108" s="643"/>
      <c r="BD108" s="643"/>
      <c r="BE108" s="643"/>
      <c r="BF108" s="643"/>
      <c r="BG108" s="643"/>
      <c r="BH108" s="643"/>
      <c r="BI108" s="643"/>
      <c r="BJ108" s="643"/>
      <c r="BK108" s="643"/>
      <c r="BL108" s="643"/>
      <c r="BM108" s="643"/>
      <c r="BN108" s="643"/>
      <c r="BO108" s="643"/>
      <c r="BP108" s="643"/>
      <c r="BQ108" s="643"/>
      <c r="BR108" s="643"/>
      <c r="BS108" s="643"/>
      <c r="BT108" s="643"/>
      <c r="BU108" s="643"/>
      <c r="BV108" s="643"/>
      <c r="BW108" s="643"/>
      <c r="BX108" s="643"/>
      <c r="BY108" s="643"/>
      <c r="BZ108" s="643"/>
      <c r="CA108" s="643"/>
      <c r="CB108" s="643"/>
      <c r="CC108" s="643"/>
      <c r="CD108" s="643"/>
      <c r="CE108" s="643"/>
      <c r="CF108" s="643"/>
      <c r="CG108" s="643"/>
      <c r="CH108" s="643"/>
      <c r="CI108" s="643"/>
      <c r="CJ108" s="643"/>
      <c r="CK108" s="643"/>
      <c r="CL108" s="643"/>
      <c r="CM108" s="643"/>
      <c r="CN108" s="643"/>
      <c r="CO108" s="643"/>
      <c r="CP108" s="643"/>
      <c r="CQ108" s="643"/>
      <c r="CR108" s="643"/>
      <c r="CS108" s="643"/>
      <c r="CT108" s="643"/>
      <c r="CU108" s="643"/>
      <c r="CV108" s="643"/>
      <c r="CW108" s="643"/>
      <c r="CX108" s="643"/>
      <c r="CY108" s="643"/>
      <c r="CZ108" s="643"/>
      <c r="DA108" s="643"/>
      <c r="DB108" s="643"/>
      <c r="DC108" s="643"/>
      <c r="DD108" s="643"/>
      <c r="DE108" s="643"/>
      <c r="DF108" s="643"/>
      <c r="DG108" s="643"/>
      <c r="DH108" s="643"/>
      <c r="DI108" s="643"/>
      <c r="DJ108" s="643"/>
      <c r="DK108" s="643"/>
      <c r="DL108" s="643"/>
      <c r="DM108" s="643"/>
      <c r="DN108" s="643"/>
      <c r="DO108" s="643"/>
      <c r="DP108" s="643"/>
      <c r="DQ108" s="643"/>
      <c r="DR108" s="643"/>
      <c r="DS108" s="643"/>
      <c r="DT108" s="643"/>
      <c r="DU108" s="643"/>
      <c r="DV108" s="643"/>
      <c r="DW108" s="643"/>
      <c r="DX108" s="643"/>
      <c r="DY108" s="643"/>
      <c r="DZ108" s="643"/>
      <c r="EA108" s="643"/>
      <c r="EB108" s="643"/>
      <c r="EC108" s="643"/>
      <c r="ED108" s="643"/>
      <c r="EE108" s="643"/>
      <c r="EF108" s="643"/>
      <c r="EG108" s="643"/>
      <c r="EH108" s="643"/>
      <c r="EI108" s="643"/>
      <c r="EJ108" s="643"/>
      <c r="EK108" s="643"/>
      <c r="EL108" s="643"/>
      <c r="EM108" s="643"/>
      <c r="EN108" s="643"/>
      <c r="EO108" s="643"/>
      <c r="EP108" s="643"/>
      <c r="EQ108" s="643"/>
      <c r="ER108" s="643"/>
      <c r="ES108" s="643"/>
      <c r="ET108" s="643"/>
      <c r="EU108" s="643"/>
      <c r="EV108" s="643"/>
      <c r="EW108" s="643"/>
      <c r="EX108" s="643"/>
      <c r="EY108" s="643"/>
      <c r="EZ108" s="643"/>
      <c r="FA108" s="643"/>
      <c r="FB108" s="643"/>
      <c r="FC108" s="643"/>
      <c r="FD108" s="643"/>
      <c r="FE108" s="643"/>
      <c r="FF108" s="643"/>
      <c r="FG108" s="643"/>
      <c r="FH108" s="643"/>
      <c r="FI108" s="643"/>
      <c r="FJ108" s="643"/>
      <c r="FK108" s="643"/>
      <c r="FL108" s="643"/>
      <c r="FM108" s="643"/>
      <c r="FN108" s="643"/>
      <c r="FO108" s="643"/>
      <c r="FP108" s="643"/>
      <c r="FQ108" s="643"/>
      <c r="FR108" s="643"/>
      <c r="FS108" s="643"/>
      <c r="FT108" s="643"/>
      <c r="FU108" s="643"/>
      <c r="FV108" s="643"/>
      <c r="FW108" s="643"/>
      <c r="FX108" s="643"/>
      <c r="FY108" s="643"/>
      <c r="FZ108" s="643"/>
      <c r="GA108" s="643"/>
      <c r="GB108" s="643"/>
      <c r="GC108" s="643"/>
      <c r="GD108" s="643"/>
      <c r="GE108" s="247"/>
      <c r="GF108" s="643"/>
      <c r="GG108" s="643"/>
      <c r="GH108" s="643"/>
      <c r="GI108" s="643"/>
      <c r="GJ108" s="643"/>
      <c r="GK108" s="643"/>
      <c r="GL108" s="643"/>
      <c r="GM108" s="643"/>
      <c r="GN108" s="643"/>
      <c r="GO108" s="643"/>
      <c r="GP108" s="643"/>
      <c r="GQ108" s="643"/>
      <c r="GR108" s="643"/>
      <c r="GS108" s="643"/>
      <c r="GT108" s="643"/>
      <c r="GU108" s="643"/>
      <c r="GV108" s="643"/>
      <c r="GW108" s="643"/>
      <c r="GX108" s="643"/>
      <c r="GY108" s="643"/>
      <c r="GZ108" s="643"/>
      <c r="HA108" s="643"/>
      <c r="HB108" s="643"/>
      <c r="HC108" s="643"/>
      <c r="HD108" s="643"/>
      <c r="HE108" s="643"/>
      <c r="HF108" s="643"/>
      <c r="HG108" s="643"/>
      <c r="HH108" s="643"/>
      <c r="HI108" s="643"/>
      <c r="HJ108" s="643"/>
      <c r="HK108" s="643"/>
      <c r="HL108" s="643"/>
      <c r="HM108" s="643"/>
      <c r="HN108" s="643"/>
      <c r="HO108" s="643"/>
      <c r="HP108" s="643"/>
      <c r="HQ108" s="643"/>
      <c r="HR108" s="643"/>
      <c r="HS108" s="643"/>
      <c r="HT108" s="643"/>
      <c r="HU108" s="643"/>
      <c r="HV108" s="643"/>
      <c r="HW108" s="643"/>
      <c r="HX108" s="643"/>
      <c r="HY108" s="643"/>
      <c r="HZ108" s="643"/>
      <c r="IA108" s="643"/>
      <c r="IB108" s="643"/>
      <c r="IC108" s="643"/>
      <c r="ID108" s="643"/>
      <c r="IE108" s="643"/>
      <c r="IF108" s="643"/>
      <c r="IG108" s="643"/>
      <c r="IH108" s="643"/>
      <c r="II108" s="643"/>
    </row>
    <row r="109" spans="1:243" ht="15" customHeight="1">
      <c r="A109" s="72"/>
      <c r="B109" s="72"/>
      <c r="C109" s="72"/>
      <c r="D109" s="89"/>
      <c r="E109" s="231"/>
      <c r="F109" s="231"/>
      <c r="G109" s="231"/>
      <c r="H109" s="231"/>
      <c r="I109" s="231"/>
      <c r="J109" s="231"/>
      <c r="K109" s="231"/>
      <c r="L109" s="231"/>
      <c r="M109" s="231"/>
      <c r="N109" s="231"/>
      <c r="O109" s="231"/>
      <c r="P109" s="231"/>
      <c r="Q109" s="231"/>
      <c r="R109" s="231"/>
      <c r="S109" s="231"/>
      <c r="T109" s="231"/>
      <c r="U109" s="231"/>
      <c r="V109" s="231"/>
      <c r="W109" s="231"/>
      <c r="X109" s="231"/>
      <c r="Y109" s="231"/>
      <c r="Z109" s="231"/>
      <c r="AA109" s="231"/>
      <c r="AB109" s="231"/>
      <c r="AC109" s="231"/>
      <c r="AD109" s="231"/>
      <c r="AE109" s="231"/>
      <c r="AF109" s="231"/>
      <c r="AG109" s="231"/>
      <c r="AH109" s="48"/>
      <c r="AI109" s="48"/>
      <c r="AJ109" s="48"/>
      <c r="AK109" s="48"/>
      <c r="AL109" s="48"/>
      <c r="AM109" s="48"/>
      <c r="AN109" s="48"/>
      <c r="AO109" s="48"/>
      <c r="AP109" s="48"/>
      <c r="AQ109" s="48"/>
      <c r="AR109" s="48"/>
      <c r="AS109" s="48"/>
      <c r="AT109" s="48"/>
      <c r="AU109" s="48"/>
      <c r="AV109" s="48"/>
      <c r="AW109" s="48"/>
      <c r="AX109" s="48"/>
      <c r="AY109" s="48"/>
      <c r="AZ109" s="50"/>
      <c r="BA109" s="643"/>
      <c r="BB109" s="643"/>
      <c r="BC109" s="643"/>
      <c r="BD109" s="643"/>
      <c r="BE109" s="643"/>
      <c r="BF109" s="643"/>
      <c r="BG109" s="643"/>
      <c r="BH109" s="643"/>
      <c r="BI109" s="643"/>
      <c r="BJ109" s="643"/>
      <c r="BK109" s="643"/>
      <c r="BL109" s="643"/>
      <c r="BM109" s="643"/>
      <c r="BN109" s="643"/>
      <c r="BO109" s="643"/>
      <c r="BP109" s="643"/>
      <c r="BQ109" s="643"/>
      <c r="BR109" s="643"/>
      <c r="BS109" s="643"/>
      <c r="BT109" s="643"/>
      <c r="BU109" s="643"/>
      <c r="BV109" s="643"/>
      <c r="BW109" s="643"/>
      <c r="BX109" s="643"/>
      <c r="BY109" s="643"/>
      <c r="BZ109" s="643"/>
      <c r="CA109" s="643"/>
      <c r="CB109" s="643"/>
      <c r="CC109" s="643"/>
      <c r="CD109" s="643"/>
      <c r="CE109" s="643"/>
      <c r="CF109" s="643"/>
      <c r="CG109" s="643"/>
      <c r="CH109" s="643"/>
      <c r="CI109" s="643"/>
      <c r="CJ109" s="643"/>
      <c r="CK109" s="643"/>
      <c r="CL109" s="643"/>
      <c r="CM109" s="643"/>
      <c r="CN109" s="643"/>
      <c r="CO109" s="643"/>
      <c r="CP109" s="643"/>
      <c r="CQ109" s="643"/>
      <c r="CR109" s="643"/>
      <c r="CS109" s="643"/>
      <c r="CT109" s="643"/>
      <c r="CU109" s="643"/>
      <c r="CV109" s="643"/>
      <c r="CW109" s="643"/>
      <c r="CX109" s="643"/>
      <c r="CY109" s="643"/>
      <c r="CZ109" s="643"/>
      <c r="DA109" s="643"/>
      <c r="DB109" s="643"/>
      <c r="DC109" s="643"/>
      <c r="DD109" s="643"/>
      <c r="DE109" s="643"/>
      <c r="DF109" s="643"/>
      <c r="DG109" s="643"/>
      <c r="DH109" s="643"/>
      <c r="DI109" s="643"/>
      <c r="DJ109" s="643"/>
      <c r="DK109" s="643"/>
      <c r="DL109" s="643"/>
      <c r="DM109" s="643"/>
      <c r="DN109" s="643"/>
      <c r="DO109" s="643"/>
      <c r="DP109" s="643"/>
      <c r="DQ109" s="643"/>
      <c r="DR109" s="643"/>
      <c r="DS109" s="643"/>
      <c r="DT109" s="643"/>
      <c r="DU109" s="643"/>
      <c r="DV109" s="643"/>
      <c r="DW109" s="643"/>
      <c r="DX109" s="643"/>
      <c r="DY109" s="643"/>
      <c r="DZ109" s="643"/>
      <c r="EA109" s="643"/>
      <c r="EB109" s="643"/>
      <c r="EC109" s="643"/>
      <c r="ED109" s="643"/>
      <c r="EE109" s="643"/>
      <c r="EF109" s="643"/>
      <c r="EG109" s="643"/>
      <c r="EH109" s="643"/>
      <c r="EI109" s="643"/>
      <c r="EJ109" s="643"/>
      <c r="EK109" s="643"/>
      <c r="EL109" s="643"/>
      <c r="EM109" s="643"/>
      <c r="EN109" s="643"/>
      <c r="EO109" s="643"/>
      <c r="EP109" s="643"/>
      <c r="EQ109" s="643"/>
      <c r="ER109" s="643"/>
      <c r="ES109" s="643"/>
      <c r="ET109" s="643"/>
      <c r="EU109" s="643"/>
      <c r="EV109" s="643"/>
      <c r="EW109" s="643"/>
      <c r="EX109" s="643"/>
      <c r="EY109" s="643"/>
      <c r="EZ109" s="643"/>
      <c r="FA109" s="643"/>
      <c r="FB109" s="643"/>
      <c r="FC109" s="643"/>
      <c r="FD109" s="643"/>
      <c r="FE109" s="643"/>
      <c r="FF109" s="643"/>
      <c r="FG109" s="643"/>
      <c r="FH109" s="643"/>
      <c r="FI109" s="643"/>
      <c r="FJ109" s="643"/>
      <c r="FK109" s="643"/>
      <c r="FL109" s="643"/>
      <c r="FM109" s="643"/>
      <c r="FN109" s="643"/>
      <c r="FO109" s="643"/>
      <c r="FP109" s="643"/>
      <c r="FQ109" s="643"/>
      <c r="FR109" s="643"/>
      <c r="FS109" s="643"/>
      <c r="FT109" s="643"/>
      <c r="FU109" s="643"/>
      <c r="FV109" s="643"/>
      <c r="FW109" s="643"/>
      <c r="FX109" s="643"/>
      <c r="FY109" s="643"/>
      <c r="FZ109" s="643"/>
      <c r="GA109" s="643"/>
      <c r="GB109" s="643"/>
      <c r="GC109" s="643"/>
      <c r="GD109" s="643"/>
      <c r="GE109" s="247"/>
      <c r="GF109" s="643"/>
      <c r="GG109" s="643"/>
      <c r="GH109" s="643"/>
      <c r="GI109" s="643"/>
      <c r="GJ109" s="643"/>
      <c r="GK109" s="643"/>
      <c r="GL109" s="643"/>
      <c r="GM109" s="643"/>
      <c r="GN109" s="643"/>
      <c r="GO109" s="643"/>
      <c r="GP109" s="643"/>
      <c r="GQ109" s="643"/>
      <c r="GR109" s="643"/>
      <c r="GS109" s="643"/>
      <c r="GT109" s="643"/>
      <c r="GU109" s="643"/>
      <c r="GV109" s="643"/>
      <c r="GW109" s="643"/>
      <c r="GX109" s="643"/>
      <c r="GY109" s="643"/>
      <c r="GZ109" s="643"/>
      <c r="HA109" s="643"/>
      <c r="HB109" s="643"/>
      <c r="HC109" s="643"/>
      <c r="HD109" s="643"/>
      <c r="HE109" s="643"/>
      <c r="HF109" s="643"/>
      <c r="HG109" s="643"/>
      <c r="HH109" s="643"/>
      <c r="HI109" s="643"/>
      <c r="HJ109" s="643"/>
      <c r="HK109" s="643"/>
      <c r="HL109" s="643"/>
      <c r="HM109" s="643"/>
      <c r="HN109" s="643"/>
      <c r="HO109" s="643"/>
      <c r="HP109" s="643"/>
      <c r="HQ109" s="643"/>
      <c r="HR109" s="643"/>
      <c r="HS109" s="643"/>
      <c r="HT109" s="643"/>
      <c r="HU109" s="643"/>
      <c r="HV109" s="643"/>
      <c r="HW109" s="643"/>
      <c r="HX109" s="643"/>
      <c r="HY109" s="643"/>
      <c r="HZ109" s="643"/>
      <c r="IA109" s="643"/>
      <c r="IB109" s="643"/>
      <c r="IC109" s="643"/>
      <c r="ID109" s="643"/>
      <c r="IE109" s="643"/>
      <c r="IF109" s="643"/>
      <c r="IG109" s="643"/>
      <c r="IH109" s="643"/>
      <c r="II109" s="643"/>
    </row>
    <row r="110" spans="1:243" ht="15" customHeight="1">
      <c r="A110" s="72"/>
      <c r="B110" s="72"/>
      <c r="C110" s="72"/>
      <c r="D110" s="88"/>
      <c r="E110" s="87"/>
      <c r="F110" s="87"/>
      <c r="G110" s="87"/>
      <c r="H110" s="87"/>
      <c r="I110" s="87"/>
      <c r="J110" s="87"/>
      <c r="K110" s="87"/>
      <c r="L110" s="87"/>
      <c r="M110" s="87"/>
      <c r="N110" s="87"/>
      <c r="O110" s="87"/>
      <c r="P110" s="87"/>
      <c r="Q110" s="87"/>
      <c r="R110" s="87"/>
      <c r="S110" s="87"/>
      <c r="T110" s="87"/>
      <c r="U110" s="87"/>
      <c r="V110" s="87"/>
      <c r="W110" s="87"/>
      <c r="X110" s="87"/>
      <c r="Y110" s="87"/>
      <c r="Z110" s="87"/>
      <c r="AA110" s="87"/>
      <c r="AB110" s="87"/>
      <c r="AC110" s="87"/>
      <c r="AD110" s="87"/>
      <c r="AE110" s="87"/>
      <c r="AF110" s="87"/>
      <c r="AG110" s="87"/>
      <c r="AH110" s="20"/>
      <c r="AI110" s="20"/>
      <c r="AJ110" s="20"/>
      <c r="AK110" s="20"/>
      <c r="AL110" s="20"/>
      <c r="AM110" s="20"/>
      <c r="AN110" s="20"/>
      <c r="AO110" s="20"/>
      <c r="AP110" s="20"/>
      <c r="AQ110" s="20"/>
      <c r="AR110" s="20"/>
      <c r="AS110" s="20"/>
      <c r="AT110" s="20"/>
      <c r="AU110" s="20"/>
      <c r="AV110" s="48"/>
      <c r="AW110" s="48"/>
      <c r="AX110" s="48"/>
      <c r="AY110" s="48"/>
      <c r="AZ110" s="50"/>
      <c r="BA110" s="643"/>
      <c r="BB110" s="643"/>
      <c r="BC110" s="643"/>
      <c r="BD110" s="643"/>
      <c r="BE110" s="643"/>
      <c r="BF110" s="643"/>
      <c r="BG110" s="643"/>
      <c r="BH110" s="643"/>
      <c r="BI110" s="643"/>
      <c r="BJ110" s="643"/>
      <c r="BK110" s="643"/>
      <c r="BL110" s="643"/>
      <c r="BM110" s="643"/>
      <c r="BN110" s="643"/>
      <c r="BO110" s="643"/>
      <c r="BP110" s="643"/>
      <c r="BQ110" s="643"/>
      <c r="BR110" s="643"/>
      <c r="BS110" s="643"/>
      <c r="BT110" s="643"/>
      <c r="BU110" s="643"/>
      <c r="BV110" s="643"/>
      <c r="BW110" s="643"/>
      <c r="BX110" s="643"/>
      <c r="BY110" s="643"/>
      <c r="BZ110" s="643"/>
      <c r="CA110" s="643"/>
      <c r="CB110" s="643"/>
      <c r="CC110" s="643"/>
      <c r="CD110" s="643"/>
      <c r="CE110" s="643"/>
      <c r="CF110" s="643"/>
      <c r="CG110" s="643"/>
      <c r="CH110" s="643"/>
      <c r="CI110" s="643"/>
      <c r="CJ110" s="643"/>
      <c r="CK110" s="643"/>
      <c r="CL110" s="643"/>
      <c r="CM110" s="643"/>
      <c r="CN110" s="643"/>
      <c r="CO110" s="643"/>
      <c r="CP110" s="643"/>
      <c r="CQ110" s="643"/>
      <c r="CR110" s="643"/>
      <c r="CS110" s="643"/>
      <c r="CT110" s="643"/>
      <c r="CU110" s="643"/>
      <c r="CV110" s="643"/>
      <c r="CW110" s="643"/>
      <c r="CX110" s="643"/>
      <c r="CY110" s="643"/>
      <c r="CZ110" s="643"/>
      <c r="DA110" s="643"/>
      <c r="DB110" s="643"/>
      <c r="DC110" s="643"/>
      <c r="DD110" s="643"/>
      <c r="DE110" s="643"/>
      <c r="DF110" s="643"/>
      <c r="DG110" s="643"/>
      <c r="DH110" s="643"/>
      <c r="DI110" s="643"/>
      <c r="DJ110" s="643"/>
      <c r="DK110" s="643"/>
      <c r="DL110" s="643"/>
      <c r="DM110" s="643"/>
      <c r="DN110" s="643"/>
      <c r="DO110" s="643"/>
      <c r="DP110" s="643"/>
      <c r="DQ110" s="643"/>
      <c r="DR110" s="643"/>
      <c r="DS110" s="643"/>
      <c r="DT110" s="643"/>
      <c r="DU110" s="643"/>
      <c r="DV110" s="643"/>
      <c r="DW110" s="643"/>
      <c r="DX110" s="643"/>
      <c r="DY110" s="643"/>
      <c r="DZ110" s="643"/>
      <c r="EA110" s="643"/>
      <c r="EB110" s="643"/>
      <c r="EC110" s="643"/>
      <c r="ED110" s="643"/>
      <c r="EE110" s="643"/>
      <c r="EF110" s="643"/>
      <c r="EG110" s="643"/>
      <c r="EH110" s="643"/>
      <c r="EI110" s="643"/>
      <c r="EJ110" s="643"/>
      <c r="EK110" s="643"/>
      <c r="EL110" s="643"/>
      <c r="EM110" s="643"/>
      <c r="EN110" s="643"/>
      <c r="EO110" s="643"/>
      <c r="EP110" s="643"/>
      <c r="EQ110" s="643"/>
      <c r="ER110" s="643"/>
      <c r="ES110" s="643"/>
      <c r="ET110" s="643"/>
      <c r="EU110" s="643"/>
      <c r="EV110" s="643"/>
      <c r="EW110" s="643"/>
      <c r="EX110" s="643"/>
      <c r="EY110" s="643"/>
      <c r="EZ110" s="643"/>
      <c r="FA110" s="643"/>
      <c r="FB110" s="643"/>
      <c r="FC110" s="643"/>
      <c r="FD110" s="643"/>
      <c r="FE110" s="643"/>
      <c r="FF110" s="643"/>
      <c r="FG110" s="643"/>
      <c r="FH110" s="643"/>
      <c r="FI110" s="643"/>
      <c r="FJ110" s="643"/>
      <c r="FK110" s="643"/>
      <c r="FL110" s="643"/>
      <c r="FM110" s="643"/>
      <c r="FN110" s="643"/>
      <c r="FO110" s="643"/>
      <c r="FP110" s="643"/>
      <c r="FQ110" s="643"/>
      <c r="FR110" s="643"/>
      <c r="FS110" s="643"/>
      <c r="FT110" s="643"/>
      <c r="FU110" s="643"/>
      <c r="FV110" s="643"/>
      <c r="FW110" s="643"/>
      <c r="FX110" s="643"/>
      <c r="FY110" s="643"/>
      <c r="FZ110" s="643"/>
      <c r="GA110" s="643"/>
      <c r="GB110" s="643"/>
      <c r="GC110" s="643"/>
      <c r="GD110" s="643"/>
      <c r="GE110" s="247"/>
      <c r="GF110" s="643"/>
      <c r="GG110" s="643"/>
      <c r="GH110" s="643"/>
      <c r="GI110" s="643"/>
      <c r="GJ110" s="643"/>
      <c r="GK110" s="643"/>
      <c r="GL110" s="643"/>
      <c r="GM110" s="643"/>
      <c r="GN110" s="643"/>
      <c r="GO110" s="643"/>
      <c r="GP110" s="643"/>
      <c r="GQ110" s="643"/>
      <c r="GR110" s="643"/>
      <c r="GS110" s="643"/>
      <c r="GT110" s="643"/>
      <c r="GU110" s="643"/>
      <c r="GV110" s="643"/>
      <c r="GW110" s="643"/>
      <c r="GX110" s="643"/>
      <c r="GY110" s="643"/>
      <c r="GZ110" s="643"/>
      <c r="HA110" s="643"/>
      <c r="HB110" s="643"/>
      <c r="HC110" s="643"/>
      <c r="HD110" s="643"/>
      <c r="HE110" s="643"/>
      <c r="HF110" s="643"/>
      <c r="HG110" s="643"/>
      <c r="HH110" s="643"/>
      <c r="HI110" s="643"/>
      <c r="HJ110" s="643"/>
      <c r="HK110" s="643"/>
      <c r="HL110" s="643"/>
      <c r="HM110" s="643"/>
      <c r="HN110" s="643"/>
      <c r="HO110" s="643"/>
      <c r="HP110" s="643"/>
      <c r="HQ110" s="643"/>
      <c r="HR110" s="643"/>
      <c r="HS110" s="643"/>
      <c r="HT110" s="643"/>
      <c r="HU110" s="643"/>
      <c r="HV110" s="643"/>
      <c r="HW110" s="643"/>
      <c r="HX110" s="643"/>
      <c r="HY110" s="643"/>
      <c r="HZ110" s="643"/>
      <c r="IA110" s="643"/>
      <c r="IB110" s="643"/>
      <c r="IC110" s="643"/>
      <c r="ID110" s="643"/>
      <c r="IE110" s="643"/>
      <c r="IF110" s="643"/>
      <c r="IG110" s="643"/>
      <c r="IH110" s="643"/>
      <c r="II110" s="643"/>
    </row>
    <row r="111" spans="1:243" ht="15" customHeight="1">
      <c r="A111" s="72"/>
      <c r="B111" s="72"/>
      <c r="C111" s="72"/>
      <c r="D111" s="88"/>
      <c r="E111" s="87"/>
      <c r="F111" s="87"/>
      <c r="G111" s="87"/>
      <c r="H111" s="87"/>
      <c r="I111" s="87"/>
      <c r="J111" s="87"/>
      <c r="K111" s="87"/>
      <c r="L111" s="87"/>
      <c r="M111" s="87"/>
      <c r="N111" s="87"/>
      <c r="O111" s="87"/>
      <c r="P111" s="87"/>
      <c r="Q111" s="87"/>
      <c r="R111" s="87"/>
      <c r="S111" s="87"/>
      <c r="T111" s="87"/>
      <c r="U111" s="87"/>
      <c r="V111" s="87"/>
      <c r="W111" s="87"/>
      <c r="X111" s="87"/>
      <c r="Y111" s="87"/>
      <c r="Z111" s="87"/>
      <c r="AA111" s="87"/>
      <c r="AB111" s="87"/>
      <c r="AC111" s="87"/>
      <c r="AD111" s="87"/>
      <c r="AE111" s="87"/>
      <c r="AF111" s="87"/>
      <c r="AG111" s="87"/>
      <c r="AH111" s="20"/>
      <c r="AI111" s="20"/>
      <c r="AJ111" s="20"/>
      <c r="AK111" s="20"/>
      <c r="AL111" s="20"/>
      <c r="AM111" s="20"/>
      <c r="AN111" s="20"/>
      <c r="AO111" s="20"/>
      <c r="AP111" s="20"/>
      <c r="AQ111" s="20"/>
      <c r="AR111" s="20"/>
      <c r="AS111" s="20"/>
      <c r="AT111" s="20"/>
      <c r="AU111" s="20"/>
      <c r="AV111" s="48"/>
      <c r="AW111" s="48"/>
      <c r="AX111" s="48"/>
      <c r="AY111" s="48"/>
      <c r="AZ111" s="50"/>
      <c r="BA111" s="643"/>
      <c r="BB111" s="643"/>
      <c r="BC111" s="643"/>
      <c r="BD111" s="643"/>
      <c r="BE111" s="643"/>
      <c r="BF111" s="643"/>
      <c r="BG111" s="643"/>
      <c r="BH111" s="643"/>
      <c r="BI111" s="643"/>
      <c r="BJ111" s="643"/>
      <c r="BK111" s="643"/>
      <c r="BL111" s="643"/>
      <c r="BM111" s="643"/>
      <c r="BN111" s="643"/>
      <c r="BO111" s="643"/>
      <c r="BP111" s="643"/>
      <c r="BQ111" s="643"/>
      <c r="BR111" s="643"/>
      <c r="BS111" s="643"/>
      <c r="BT111" s="643"/>
      <c r="BU111" s="643"/>
      <c r="BV111" s="643"/>
      <c r="BW111" s="643"/>
      <c r="BX111" s="643"/>
      <c r="BY111" s="643"/>
      <c r="BZ111" s="643"/>
      <c r="CA111" s="643"/>
      <c r="CB111" s="643"/>
      <c r="CC111" s="643"/>
      <c r="CD111" s="643"/>
      <c r="CE111" s="643"/>
      <c r="CF111" s="643"/>
      <c r="CG111" s="643"/>
      <c r="CH111" s="643"/>
      <c r="CI111" s="643"/>
      <c r="CJ111" s="643"/>
      <c r="CK111" s="643"/>
      <c r="CL111" s="643"/>
      <c r="CM111" s="643"/>
      <c r="CN111" s="643"/>
      <c r="CO111" s="643"/>
      <c r="CP111" s="643"/>
      <c r="CQ111" s="643"/>
      <c r="CR111" s="643"/>
      <c r="CS111" s="643"/>
      <c r="CT111" s="643"/>
      <c r="CU111" s="643"/>
      <c r="CV111" s="643"/>
      <c r="CW111" s="643"/>
      <c r="CX111" s="643"/>
      <c r="CY111" s="643"/>
      <c r="CZ111" s="643"/>
      <c r="DA111" s="643"/>
      <c r="DB111" s="643"/>
      <c r="DC111" s="643"/>
      <c r="DD111" s="643"/>
      <c r="DE111" s="643"/>
      <c r="DF111" s="643"/>
      <c r="DG111" s="643"/>
      <c r="DH111" s="643"/>
      <c r="DI111" s="643"/>
      <c r="DJ111" s="643"/>
      <c r="DK111" s="643"/>
      <c r="DL111" s="643"/>
      <c r="DM111" s="643"/>
      <c r="DN111" s="643"/>
      <c r="DO111" s="643"/>
      <c r="DP111" s="643"/>
      <c r="DQ111" s="643"/>
      <c r="DR111" s="643"/>
      <c r="DS111" s="643"/>
      <c r="DT111" s="643"/>
      <c r="DU111" s="643"/>
      <c r="DV111" s="643"/>
      <c r="DW111" s="643"/>
      <c r="DX111" s="643"/>
      <c r="DY111" s="643"/>
      <c r="DZ111" s="643"/>
      <c r="EA111" s="643"/>
      <c r="EB111" s="643"/>
      <c r="EC111" s="643"/>
      <c r="ED111" s="643"/>
      <c r="EE111" s="643"/>
      <c r="EF111" s="643"/>
      <c r="EG111" s="643"/>
      <c r="EH111" s="643"/>
      <c r="EI111" s="643"/>
      <c r="EJ111" s="643"/>
      <c r="EK111" s="643"/>
      <c r="EL111" s="643"/>
      <c r="EM111" s="643"/>
      <c r="EN111" s="643"/>
      <c r="EO111" s="643"/>
      <c r="EP111" s="643"/>
      <c r="EQ111" s="643"/>
      <c r="ER111" s="643"/>
      <c r="ES111" s="643"/>
      <c r="ET111" s="643"/>
      <c r="EU111" s="643"/>
      <c r="EV111" s="643"/>
      <c r="EW111" s="643"/>
      <c r="EX111" s="643"/>
      <c r="EY111" s="643"/>
      <c r="EZ111" s="643"/>
      <c r="FA111" s="643"/>
      <c r="FB111" s="643"/>
      <c r="FC111" s="643"/>
      <c r="FD111" s="643"/>
      <c r="FE111" s="643"/>
      <c r="FF111" s="643"/>
      <c r="FG111" s="643"/>
      <c r="FH111" s="643"/>
      <c r="FI111" s="643"/>
      <c r="FJ111" s="643"/>
      <c r="FK111" s="643"/>
      <c r="FL111" s="643"/>
      <c r="FM111" s="643"/>
      <c r="FN111" s="643"/>
      <c r="FO111" s="643"/>
      <c r="FP111" s="643"/>
      <c r="FQ111" s="643"/>
      <c r="FR111" s="643"/>
      <c r="FS111" s="643"/>
      <c r="FT111" s="643"/>
      <c r="FU111" s="643"/>
      <c r="FV111" s="643"/>
      <c r="FW111" s="643"/>
      <c r="FX111" s="643"/>
      <c r="FY111" s="643"/>
      <c r="FZ111" s="643"/>
      <c r="GA111" s="643"/>
      <c r="GB111" s="643"/>
      <c r="GC111" s="643"/>
      <c r="GD111" s="643"/>
      <c r="GE111" s="247"/>
      <c r="GF111" s="643"/>
      <c r="GG111" s="643"/>
      <c r="GH111" s="643"/>
      <c r="GI111" s="643"/>
      <c r="GJ111" s="643"/>
      <c r="GK111" s="643"/>
      <c r="GL111" s="643"/>
      <c r="GM111" s="643"/>
      <c r="GN111" s="643"/>
      <c r="GO111" s="643"/>
      <c r="GP111" s="643"/>
      <c r="GQ111" s="643"/>
      <c r="GR111" s="643"/>
      <c r="GS111" s="643"/>
      <c r="GT111" s="643"/>
      <c r="GU111" s="643"/>
      <c r="GV111" s="643"/>
      <c r="GW111" s="643"/>
      <c r="GX111" s="643"/>
      <c r="GY111" s="643"/>
      <c r="GZ111" s="643"/>
      <c r="HA111" s="643"/>
      <c r="HB111" s="643"/>
      <c r="HC111" s="643"/>
      <c r="HD111" s="643"/>
      <c r="HE111" s="643"/>
      <c r="HF111" s="643"/>
      <c r="HG111" s="643"/>
      <c r="HH111" s="643"/>
      <c r="HI111" s="643"/>
      <c r="HJ111" s="643"/>
      <c r="HK111" s="643"/>
      <c r="HL111" s="643"/>
      <c r="HM111" s="643"/>
      <c r="HN111" s="643"/>
      <c r="HO111" s="643"/>
      <c r="HP111" s="643"/>
      <c r="HQ111" s="643"/>
      <c r="HR111" s="643"/>
      <c r="HS111" s="643"/>
      <c r="HT111" s="643"/>
      <c r="HU111" s="643"/>
      <c r="HV111" s="643"/>
      <c r="HW111" s="643"/>
      <c r="HX111" s="643"/>
      <c r="HY111" s="643"/>
      <c r="HZ111" s="643"/>
      <c r="IA111" s="643"/>
      <c r="IB111" s="643"/>
      <c r="IC111" s="643"/>
      <c r="ID111" s="643"/>
      <c r="IE111" s="643"/>
      <c r="IF111" s="643"/>
      <c r="IG111" s="643"/>
      <c r="IH111" s="643"/>
      <c r="II111" s="643"/>
    </row>
    <row r="112" spans="1:243" ht="15" customHeight="1">
      <c r="A112" s="72"/>
      <c r="B112" s="72"/>
      <c r="C112" s="72"/>
      <c r="D112" s="88"/>
      <c r="E112" s="87"/>
      <c r="F112" s="87"/>
      <c r="G112" s="87"/>
      <c r="H112" s="87"/>
      <c r="I112" s="87"/>
      <c r="J112" s="87"/>
      <c r="K112" s="87"/>
      <c r="L112" s="87"/>
      <c r="M112" s="87"/>
      <c r="N112" s="87"/>
      <c r="O112" s="87"/>
      <c r="P112" s="87"/>
      <c r="Q112" s="87"/>
      <c r="R112" s="87"/>
      <c r="S112" s="87"/>
      <c r="T112" s="87"/>
      <c r="U112" s="87"/>
      <c r="V112" s="87"/>
      <c r="W112" s="87"/>
      <c r="X112" s="87"/>
      <c r="Y112" s="87"/>
      <c r="Z112" s="87"/>
      <c r="AA112" s="87"/>
      <c r="AB112" s="87"/>
      <c r="AC112" s="87"/>
      <c r="AD112" s="87"/>
      <c r="AE112" s="87"/>
      <c r="AF112" s="87"/>
      <c r="AG112" s="87"/>
      <c r="AH112" s="20"/>
      <c r="AI112" s="20"/>
      <c r="AJ112" s="20"/>
      <c r="AK112" s="20"/>
      <c r="AL112" s="20"/>
      <c r="AM112" s="20"/>
      <c r="AN112" s="20"/>
      <c r="AO112" s="20"/>
      <c r="AP112" s="20"/>
      <c r="AQ112" s="20"/>
      <c r="AR112" s="20"/>
      <c r="AS112" s="20"/>
      <c r="AT112" s="20"/>
      <c r="AU112" s="20"/>
      <c r="AV112" s="48"/>
      <c r="AW112" s="48"/>
      <c r="AX112" s="48"/>
      <c r="AY112" s="48"/>
      <c r="AZ112" s="50"/>
      <c r="BA112" s="643"/>
      <c r="BB112" s="643"/>
      <c r="BC112" s="643"/>
      <c r="BD112" s="643"/>
      <c r="BE112" s="643"/>
      <c r="BF112" s="643"/>
      <c r="BG112" s="643"/>
      <c r="BH112" s="643"/>
      <c r="BI112" s="643"/>
      <c r="BJ112" s="643"/>
      <c r="BK112" s="643"/>
      <c r="BL112" s="643"/>
      <c r="BM112" s="643"/>
      <c r="BN112" s="643"/>
      <c r="BO112" s="643"/>
      <c r="BP112" s="643"/>
      <c r="BQ112" s="643"/>
      <c r="BR112" s="643"/>
      <c r="BS112" s="643"/>
      <c r="BT112" s="643"/>
      <c r="BU112" s="643"/>
      <c r="BV112" s="643"/>
      <c r="BW112" s="643"/>
      <c r="BX112" s="643"/>
      <c r="BY112" s="643"/>
      <c r="BZ112" s="643"/>
      <c r="CA112" s="643"/>
      <c r="CB112" s="643"/>
      <c r="CC112" s="643"/>
      <c r="CD112" s="643"/>
      <c r="CE112" s="643"/>
      <c r="CF112" s="643"/>
      <c r="CG112" s="643"/>
      <c r="CH112" s="643"/>
      <c r="CI112" s="643"/>
      <c r="CJ112" s="643"/>
      <c r="CK112" s="643"/>
      <c r="CL112" s="643"/>
      <c r="CM112" s="643"/>
      <c r="CN112" s="643"/>
      <c r="CO112" s="643"/>
      <c r="CP112" s="643"/>
      <c r="CQ112" s="643"/>
      <c r="CR112" s="643"/>
      <c r="CS112" s="643"/>
      <c r="CT112" s="643"/>
      <c r="CU112" s="643"/>
      <c r="CV112" s="643"/>
      <c r="CW112" s="643"/>
      <c r="CX112" s="643"/>
      <c r="CY112" s="643"/>
      <c r="CZ112" s="643"/>
      <c r="DA112" s="643"/>
      <c r="DB112" s="643"/>
      <c r="DC112" s="643"/>
      <c r="DD112" s="643"/>
      <c r="DE112" s="643"/>
      <c r="DF112" s="643"/>
      <c r="DG112" s="643"/>
      <c r="DH112" s="643"/>
      <c r="DI112" s="643"/>
      <c r="DJ112" s="643"/>
      <c r="DK112" s="643"/>
      <c r="DL112" s="643"/>
      <c r="DM112" s="643"/>
      <c r="DN112" s="643"/>
      <c r="DO112" s="643"/>
      <c r="DP112" s="643"/>
      <c r="DQ112" s="643"/>
      <c r="DR112" s="643"/>
      <c r="DS112" s="643"/>
      <c r="DT112" s="643"/>
      <c r="DU112" s="643"/>
      <c r="DV112" s="643"/>
      <c r="DW112" s="643"/>
      <c r="DX112" s="643"/>
      <c r="DY112" s="643"/>
      <c r="DZ112" s="643"/>
      <c r="EA112" s="643"/>
      <c r="EB112" s="643"/>
      <c r="EC112" s="643"/>
      <c r="ED112" s="643"/>
      <c r="EE112" s="643"/>
      <c r="EF112" s="643"/>
      <c r="EG112" s="643"/>
      <c r="EH112" s="643"/>
      <c r="EI112" s="643"/>
      <c r="EJ112" s="643"/>
      <c r="EK112" s="643"/>
      <c r="EL112" s="643"/>
      <c r="EM112" s="643"/>
      <c r="EN112" s="643"/>
      <c r="EO112" s="643"/>
      <c r="EP112" s="643"/>
      <c r="EQ112" s="643"/>
      <c r="ER112" s="643"/>
      <c r="ES112" s="643"/>
      <c r="ET112" s="643"/>
      <c r="EU112" s="643"/>
      <c r="EV112" s="643"/>
      <c r="EW112" s="643"/>
      <c r="EX112" s="643"/>
      <c r="EY112" s="643"/>
      <c r="EZ112" s="643"/>
      <c r="FA112" s="643"/>
      <c r="FB112" s="643"/>
      <c r="FC112" s="643"/>
      <c r="FD112" s="643"/>
      <c r="FE112" s="643"/>
      <c r="FF112" s="643"/>
      <c r="FG112" s="643"/>
      <c r="FH112" s="643"/>
      <c r="FI112" s="643"/>
      <c r="FJ112" s="643"/>
      <c r="FK112" s="643"/>
      <c r="FL112" s="643"/>
      <c r="FM112" s="643"/>
      <c r="FN112" s="643"/>
      <c r="FO112" s="643"/>
      <c r="FP112" s="643"/>
      <c r="FQ112" s="643"/>
      <c r="FR112" s="643"/>
      <c r="FS112" s="643"/>
      <c r="FT112" s="643"/>
      <c r="FU112" s="643"/>
      <c r="FV112" s="643"/>
      <c r="FW112" s="643"/>
      <c r="FX112" s="643"/>
      <c r="FY112" s="643"/>
      <c r="FZ112" s="643"/>
      <c r="GA112" s="643"/>
      <c r="GB112" s="643"/>
      <c r="GC112" s="643"/>
      <c r="GD112" s="643"/>
      <c r="GE112" s="247"/>
      <c r="GF112" s="643"/>
      <c r="GG112" s="643"/>
      <c r="GH112" s="643"/>
      <c r="GI112" s="643"/>
      <c r="GJ112" s="643"/>
      <c r="GK112" s="643"/>
      <c r="GL112" s="643"/>
      <c r="GM112" s="643"/>
      <c r="GN112" s="643"/>
      <c r="GO112" s="643"/>
      <c r="GP112" s="643"/>
      <c r="GQ112" s="643"/>
      <c r="GR112" s="643"/>
      <c r="GS112" s="643"/>
      <c r="GT112" s="643"/>
      <c r="GU112" s="643"/>
      <c r="GV112" s="643"/>
      <c r="GW112" s="643"/>
      <c r="GX112" s="643"/>
      <c r="GY112" s="643"/>
      <c r="GZ112" s="643"/>
      <c r="HA112" s="643"/>
      <c r="HB112" s="643"/>
      <c r="HC112" s="643"/>
      <c r="HD112" s="643"/>
      <c r="HE112" s="643"/>
      <c r="HF112" s="643"/>
      <c r="HG112" s="643"/>
      <c r="HH112" s="643"/>
      <c r="HI112" s="643"/>
      <c r="HJ112" s="643"/>
      <c r="HK112" s="643"/>
      <c r="HL112" s="643"/>
      <c r="HM112" s="643"/>
      <c r="HN112" s="643"/>
      <c r="HO112" s="643"/>
      <c r="HP112" s="643"/>
      <c r="HQ112" s="643"/>
      <c r="HR112" s="643"/>
      <c r="HS112" s="643"/>
      <c r="HT112" s="643"/>
      <c r="HU112" s="643"/>
      <c r="HV112" s="643"/>
      <c r="HW112" s="643"/>
      <c r="HX112" s="643"/>
      <c r="HY112" s="643"/>
      <c r="HZ112" s="643"/>
      <c r="IA112" s="643"/>
      <c r="IB112" s="643"/>
      <c r="IC112" s="643"/>
      <c r="ID112" s="643"/>
      <c r="IE112" s="643"/>
      <c r="IF112" s="643"/>
      <c r="IG112" s="643"/>
      <c r="IH112" s="643"/>
      <c r="II112" s="643"/>
    </row>
    <row r="113" spans="1:243" ht="15" customHeight="1">
      <c r="A113" s="72"/>
      <c r="B113" s="72"/>
      <c r="C113" s="72"/>
      <c r="D113" s="88"/>
      <c r="E113" s="87"/>
      <c r="F113" s="87"/>
      <c r="G113" s="87"/>
      <c r="H113" s="87"/>
      <c r="I113" s="87"/>
      <c r="J113" s="87"/>
      <c r="K113" s="87"/>
      <c r="L113" s="87"/>
      <c r="M113" s="87"/>
      <c r="N113" s="87"/>
      <c r="O113" s="87"/>
      <c r="P113" s="87"/>
      <c r="Q113" s="87"/>
      <c r="R113" s="87"/>
      <c r="S113" s="87"/>
      <c r="T113" s="87"/>
      <c r="U113" s="87"/>
      <c r="V113" s="87"/>
      <c r="W113" s="87"/>
      <c r="X113" s="87"/>
      <c r="Y113" s="87"/>
      <c r="Z113" s="87"/>
      <c r="AA113" s="87"/>
      <c r="AB113" s="87"/>
      <c r="AC113" s="87"/>
      <c r="AD113" s="87"/>
      <c r="AE113" s="87"/>
      <c r="AF113" s="87"/>
      <c r="AG113" s="87"/>
      <c r="AH113" s="20"/>
      <c r="AI113" s="20"/>
      <c r="AJ113" s="20"/>
      <c r="AK113" s="20"/>
      <c r="AL113" s="20"/>
      <c r="AM113" s="20"/>
      <c r="AN113" s="20"/>
      <c r="AO113" s="20"/>
      <c r="AP113" s="20"/>
      <c r="AQ113" s="20"/>
      <c r="AR113" s="20"/>
      <c r="AS113" s="20"/>
      <c r="AT113" s="20"/>
      <c r="AU113" s="20"/>
      <c r="AV113" s="48"/>
      <c r="AW113" s="48"/>
      <c r="AX113" s="48"/>
      <c r="AY113" s="48"/>
      <c r="AZ113" s="50"/>
      <c r="BA113" s="643"/>
      <c r="BB113" s="643"/>
      <c r="BC113" s="643"/>
      <c r="BD113" s="643"/>
      <c r="BE113" s="643"/>
      <c r="BF113" s="643"/>
      <c r="BG113" s="643"/>
      <c r="BH113" s="643"/>
      <c r="BI113" s="643"/>
      <c r="BJ113" s="643"/>
      <c r="BK113" s="643"/>
      <c r="BL113" s="643"/>
      <c r="BM113" s="643"/>
      <c r="BN113" s="643"/>
      <c r="BO113" s="643"/>
      <c r="BP113" s="643"/>
      <c r="BQ113" s="643"/>
      <c r="BR113" s="643"/>
      <c r="BS113" s="643"/>
      <c r="BT113" s="643"/>
      <c r="BU113" s="643"/>
      <c r="BV113" s="643"/>
      <c r="BW113" s="643"/>
      <c r="BX113" s="643"/>
      <c r="BY113" s="643"/>
      <c r="BZ113" s="643"/>
      <c r="CA113" s="643"/>
      <c r="CB113" s="643"/>
      <c r="CC113" s="643"/>
      <c r="CD113" s="643"/>
      <c r="CE113" s="643"/>
      <c r="CF113" s="643"/>
      <c r="CG113" s="643"/>
      <c r="CH113" s="643"/>
      <c r="CI113" s="643"/>
      <c r="CJ113" s="643"/>
      <c r="CK113" s="643"/>
      <c r="CL113" s="643"/>
      <c r="CM113" s="643"/>
      <c r="CN113" s="643"/>
      <c r="CO113" s="643"/>
      <c r="CP113" s="643"/>
      <c r="CQ113" s="643"/>
      <c r="CR113" s="643"/>
      <c r="CS113" s="643"/>
      <c r="CT113" s="643"/>
      <c r="CU113" s="643"/>
      <c r="CV113" s="643"/>
      <c r="CW113" s="643"/>
      <c r="CX113" s="643"/>
      <c r="CY113" s="643"/>
      <c r="CZ113" s="643"/>
      <c r="DA113" s="643"/>
      <c r="DB113" s="643"/>
      <c r="DC113" s="643"/>
      <c r="DD113" s="643"/>
      <c r="DE113" s="643"/>
      <c r="DF113" s="643"/>
      <c r="DG113" s="643"/>
      <c r="DH113" s="643"/>
      <c r="DI113" s="643"/>
      <c r="DJ113" s="643"/>
      <c r="DK113" s="643"/>
      <c r="DL113" s="643"/>
      <c r="DM113" s="643"/>
      <c r="DN113" s="643"/>
      <c r="DO113" s="643"/>
      <c r="DP113" s="643"/>
      <c r="DQ113" s="643"/>
      <c r="DR113" s="643"/>
      <c r="DS113" s="643"/>
      <c r="DT113" s="643"/>
      <c r="DU113" s="643"/>
      <c r="DV113" s="643"/>
      <c r="DW113" s="643"/>
      <c r="DX113" s="643"/>
      <c r="DY113" s="643"/>
      <c r="DZ113" s="643"/>
      <c r="EA113" s="643"/>
      <c r="EB113" s="643"/>
      <c r="EC113" s="643"/>
      <c r="ED113" s="643"/>
      <c r="EE113" s="643"/>
      <c r="EF113" s="643"/>
      <c r="EG113" s="643"/>
      <c r="EH113" s="643"/>
      <c r="EI113" s="643"/>
      <c r="EJ113" s="643"/>
      <c r="EK113" s="643"/>
      <c r="EL113" s="643"/>
      <c r="EM113" s="643"/>
      <c r="EN113" s="643"/>
      <c r="EO113" s="643"/>
      <c r="EP113" s="643"/>
      <c r="EQ113" s="643"/>
      <c r="ER113" s="643"/>
      <c r="ES113" s="643"/>
      <c r="ET113" s="643"/>
      <c r="EU113" s="643"/>
      <c r="EV113" s="643"/>
      <c r="EW113" s="643"/>
      <c r="EX113" s="643"/>
      <c r="EY113" s="643"/>
      <c r="EZ113" s="643"/>
      <c r="FA113" s="643"/>
      <c r="FB113" s="643"/>
      <c r="FC113" s="643"/>
      <c r="FD113" s="643"/>
      <c r="FE113" s="643"/>
      <c r="FF113" s="643"/>
      <c r="FG113" s="643"/>
      <c r="FH113" s="643"/>
      <c r="FI113" s="643"/>
      <c r="FJ113" s="643"/>
      <c r="FK113" s="643"/>
      <c r="FL113" s="643"/>
      <c r="FM113" s="643"/>
      <c r="FN113" s="643"/>
      <c r="FO113" s="643"/>
      <c r="FP113" s="643"/>
      <c r="FQ113" s="643"/>
      <c r="FR113" s="643"/>
      <c r="FS113" s="643"/>
      <c r="FT113" s="643"/>
      <c r="FU113" s="643"/>
      <c r="FV113" s="643"/>
      <c r="FW113" s="643"/>
      <c r="FX113" s="643"/>
      <c r="FY113" s="643"/>
      <c r="FZ113" s="643"/>
      <c r="GA113" s="643"/>
      <c r="GB113" s="643"/>
      <c r="GC113" s="643"/>
      <c r="GD113" s="643"/>
      <c r="GE113" s="247"/>
      <c r="GF113" s="643"/>
      <c r="GG113" s="643"/>
      <c r="GH113" s="643"/>
      <c r="GI113" s="643"/>
      <c r="GJ113" s="643"/>
      <c r="GK113" s="643"/>
      <c r="GL113" s="643"/>
      <c r="GM113" s="643"/>
      <c r="GN113" s="643"/>
      <c r="GO113" s="643"/>
      <c r="GP113" s="643"/>
      <c r="GQ113" s="643"/>
      <c r="GR113" s="643"/>
      <c r="GS113" s="643"/>
      <c r="GT113" s="643"/>
      <c r="GU113" s="643"/>
      <c r="GV113" s="643"/>
      <c r="GW113" s="643"/>
      <c r="GX113" s="643"/>
      <c r="GY113" s="643"/>
      <c r="GZ113" s="643"/>
      <c r="HA113" s="643"/>
      <c r="HB113" s="643"/>
      <c r="HC113" s="643"/>
      <c r="HD113" s="643"/>
      <c r="HE113" s="643"/>
      <c r="HF113" s="643"/>
      <c r="HG113" s="643"/>
      <c r="HH113" s="643"/>
      <c r="HI113" s="643"/>
      <c r="HJ113" s="643"/>
      <c r="HK113" s="643"/>
      <c r="HL113" s="643"/>
      <c r="HM113" s="643"/>
      <c r="HN113" s="643"/>
      <c r="HO113" s="643"/>
      <c r="HP113" s="643"/>
      <c r="HQ113" s="643"/>
      <c r="HR113" s="643"/>
      <c r="HS113" s="643"/>
      <c r="HT113" s="643"/>
      <c r="HU113" s="643"/>
      <c r="HV113" s="643"/>
      <c r="HW113" s="643"/>
      <c r="HX113" s="643"/>
      <c r="HY113" s="643"/>
      <c r="HZ113" s="643"/>
      <c r="IA113" s="643"/>
      <c r="IB113" s="643"/>
      <c r="IC113" s="643"/>
      <c r="ID113" s="643"/>
      <c r="IE113" s="643"/>
      <c r="IF113" s="643"/>
      <c r="IG113" s="643"/>
      <c r="IH113" s="643"/>
      <c r="II113" s="643"/>
    </row>
    <row r="114" spans="1:243" ht="15" customHeight="1">
      <c r="A114" s="72"/>
      <c r="B114" s="72"/>
      <c r="C114" s="72"/>
      <c r="D114" s="88"/>
      <c r="E114" s="87"/>
      <c r="F114" s="87"/>
      <c r="G114" s="87"/>
      <c r="H114" s="87"/>
      <c r="I114" s="87"/>
      <c r="J114" s="87"/>
      <c r="K114" s="87"/>
      <c r="L114" s="87"/>
      <c r="M114" s="87"/>
      <c r="N114" s="87"/>
      <c r="O114" s="87"/>
      <c r="P114" s="87"/>
      <c r="Q114" s="87"/>
      <c r="R114" s="87"/>
      <c r="S114" s="87"/>
      <c r="T114" s="87"/>
      <c r="U114" s="87"/>
      <c r="V114" s="87"/>
      <c r="W114" s="87"/>
      <c r="X114" s="87"/>
      <c r="Y114" s="87"/>
      <c r="Z114" s="87"/>
      <c r="AA114" s="87"/>
      <c r="AB114" s="87"/>
      <c r="AC114" s="87"/>
      <c r="AD114" s="87"/>
      <c r="AE114" s="87"/>
      <c r="AF114" s="87"/>
      <c r="AG114" s="87"/>
      <c r="AH114" s="20"/>
      <c r="AI114" s="20"/>
      <c r="AJ114" s="20"/>
      <c r="AK114" s="20"/>
      <c r="AL114" s="20"/>
      <c r="AM114" s="20"/>
      <c r="AN114" s="20"/>
      <c r="AO114" s="20"/>
      <c r="AP114" s="20"/>
      <c r="AQ114" s="20"/>
      <c r="AR114" s="20"/>
      <c r="AS114" s="20"/>
      <c r="AT114" s="20"/>
      <c r="AU114" s="20"/>
      <c r="AV114" s="48"/>
      <c r="AW114" s="48"/>
      <c r="AX114" s="48"/>
      <c r="AY114" s="48"/>
      <c r="AZ114" s="50"/>
      <c r="BA114" s="643"/>
      <c r="BB114" s="643"/>
      <c r="BC114" s="643"/>
      <c r="BD114" s="643"/>
      <c r="BE114" s="643"/>
      <c r="BF114" s="643"/>
      <c r="BG114" s="643"/>
      <c r="BH114" s="643"/>
      <c r="BI114" s="643"/>
      <c r="BJ114" s="643"/>
      <c r="BK114" s="643"/>
      <c r="BL114" s="643"/>
      <c r="BM114" s="643"/>
      <c r="BN114" s="643"/>
      <c r="BO114" s="643"/>
      <c r="BP114" s="643"/>
      <c r="BQ114" s="643"/>
      <c r="BR114" s="643"/>
      <c r="BS114" s="643"/>
      <c r="BT114" s="643"/>
      <c r="BU114" s="643"/>
      <c r="BV114" s="643"/>
      <c r="BW114" s="643"/>
      <c r="BX114" s="643"/>
      <c r="BY114" s="643"/>
      <c r="BZ114" s="643"/>
      <c r="CA114" s="643"/>
      <c r="CB114" s="643"/>
      <c r="CC114" s="643"/>
      <c r="CD114" s="643"/>
      <c r="CE114" s="643"/>
      <c r="CF114" s="643"/>
      <c r="CG114" s="643"/>
      <c r="CH114" s="643"/>
      <c r="CI114" s="643"/>
      <c r="CJ114" s="643"/>
      <c r="CK114" s="643"/>
      <c r="CL114" s="643"/>
      <c r="CM114" s="643"/>
      <c r="CN114" s="643"/>
      <c r="CO114" s="643"/>
      <c r="CP114" s="643"/>
      <c r="CQ114" s="643"/>
      <c r="CR114" s="643"/>
      <c r="CS114" s="643"/>
      <c r="CT114" s="643"/>
      <c r="CU114" s="643"/>
      <c r="CV114" s="643"/>
      <c r="CW114" s="643"/>
      <c r="CX114" s="643"/>
      <c r="CY114" s="643"/>
      <c r="CZ114" s="643"/>
      <c r="DA114" s="643"/>
      <c r="DB114" s="643"/>
      <c r="DC114" s="643"/>
      <c r="DD114" s="643"/>
      <c r="DE114" s="643"/>
      <c r="DF114" s="643"/>
      <c r="DG114" s="643"/>
      <c r="DH114" s="643"/>
      <c r="DI114" s="643"/>
      <c r="DJ114" s="643"/>
      <c r="DK114" s="643"/>
      <c r="DL114" s="643"/>
      <c r="DM114" s="643"/>
      <c r="DN114" s="643"/>
      <c r="DO114" s="643"/>
      <c r="DP114" s="643"/>
      <c r="DQ114" s="643"/>
      <c r="DR114" s="643"/>
      <c r="DS114" s="643"/>
      <c r="DT114" s="643"/>
      <c r="DU114" s="643"/>
      <c r="DV114" s="643"/>
      <c r="DW114" s="643"/>
      <c r="DX114" s="643"/>
      <c r="DY114" s="643"/>
      <c r="DZ114" s="643"/>
      <c r="EA114" s="643"/>
      <c r="EB114" s="643"/>
      <c r="EC114" s="643"/>
      <c r="ED114" s="643"/>
      <c r="EE114" s="643"/>
      <c r="EF114" s="643"/>
      <c r="EG114" s="643"/>
      <c r="EH114" s="643"/>
      <c r="EI114" s="643"/>
      <c r="EJ114" s="643"/>
      <c r="EK114" s="643"/>
      <c r="EL114" s="643"/>
      <c r="EM114" s="643"/>
      <c r="EN114" s="643"/>
      <c r="EO114" s="643"/>
      <c r="EP114" s="643"/>
      <c r="EQ114" s="643"/>
      <c r="ER114" s="643"/>
      <c r="ES114" s="643"/>
      <c r="ET114" s="643"/>
      <c r="EU114" s="643"/>
      <c r="EV114" s="643"/>
      <c r="EW114" s="643"/>
      <c r="EX114" s="643"/>
      <c r="EY114" s="643"/>
      <c r="EZ114" s="643"/>
      <c r="FA114" s="643"/>
      <c r="FB114" s="643"/>
      <c r="FC114" s="643"/>
      <c r="FD114" s="643"/>
      <c r="FE114" s="643"/>
      <c r="FF114" s="643"/>
      <c r="FG114" s="643"/>
      <c r="FH114" s="643"/>
      <c r="FI114" s="643"/>
      <c r="FJ114" s="643"/>
      <c r="FK114" s="643"/>
      <c r="FL114" s="643"/>
      <c r="FM114" s="643"/>
      <c r="FN114" s="643"/>
      <c r="FO114" s="643"/>
      <c r="FP114" s="643"/>
      <c r="FQ114" s="643"/>
      <c r="FR114" s="643"/>
      <c r="FS114" s="643"/>
      <c r="FT114" s="643"/>
      <c r="FU114" s="643"/>
      <c r="FV114" s="643"/>
      <c r="FW114" s="643"/>
      <c r="FX114" s="643"/>
      <c r="FY114" s="643"/>
      <c r="FZ114" s="643"/>
      <c r="GA114" s="643"/>
      <c r="GB114" s="643"/>
      <c r="GC114" s="643"/>
      <c r="GD114" s="643"/>
      <c r="GE114" s="247"/>
      <c r="GF114" s="643"/>
      <c r="GG114" s="643"/>
      <c r="GH114" s="643"/>
      <c r="GI114" s="643"/>
      <c r="GJ114" s="643"/>
      <c r="GK114" s="643"/>
      <c r="GL114" s="643"/>
      <c r="GM114" s="643"/>
      <c r="GN114" s="643"/>
      <c r="GO114" s="643"/>
      <c r="GP114" s="643"/>
      <c r="GQ114" s="643"/>
      <c r="GR114" s="643"/>
      <c r="GS114" s="643"/>
      <c r="GT114" s="643"/>
      <c r="GU114" s="643"/>
      <c r="GV114" s="643"/>
      <c r="GW114" s="643"/>
      <c r="GX114" s="643"/>
      <c r="GY114" s="643"/>
      <c r="GZ114" s="643"/>
      <c r="HA114" s="643"/>
      <c r="HB114" s="643"/>
      <c r="HC114" s="643"/>
      <c r="HD114" s="643"/>
      <c r="HE114" s="643"/>
      <c r="HF114" s="643"/>
      <c r="HG114" s="643"/>
      <c r="HH114" s="643"/>
      <c r="HI114" s="643"/>
      <c r="HJ114" s="643"/>
      <c r="HK114" s="643"/>
      <c r="HL114" s="643"/>
      <c r="HM114" s="643"/>
      <c r="HN114" s="643"/>
      <c r="HO114" s="643"/>
      <c r="HP114" s="643"/>
      <c r="HQ114" s="643"/>
      <c r="HR114" s="643"/>
      <c r="HS114" s="643"/>
      <c r="HT114" s="643"/>
      <c r="HU114" s="643"/>
      <c r="HV114" s="643"/>
      <c r="HW114" s="643"/>
      <c r="HX114" s="643"/>
      <c r="HY114" s="643"/>
      <c r="HZ114" s="643"/>
      <c r="IA114" s="643"/>
      <c r="IB114" s="643"/>
      <c r="IC114" s="643"/>
      <c r="ID114" s="643"/>
      <c r="IE114" s="643"/>
      <c r="IF114" s="643"/>
      <c r="IG114" s="643"/>
      <c r="IH114" s="643"/>
      <c r="II114" s="643"/>
    </row>
    <row r="115" spans="1:243" ht="15" customHeight="1">
      <c r="A115" s="72"/>
      <c r="B115" s="72"/>
      <c r="C115" s="72"/>
      <c r="D115" s="88"/>
      <c r="E115" s="87"/>
      <c r="F115" s="87"/>
      <c r="G115" s="87"/>
      <c r="H115" s="87"/>
      <c r="I115" s="87"/>
      <c r="J115" s="87"/>
      <c r="K115" s="87"/>
      <c r="L115" s="87"/>
      <c r="M115" s="87"/>
      <c r="N115" s="87"/>
      <c r="O115" s="87"/>
      <c r="P115" s="87"/>
      <c r="Q115" s="87"/>
      <c r="R115" s="87"/>
      <c r="S115" s="87"/>
      <c r="T115" s="87"/>
      <c r="U115" s="87"/>
      <c r="V115" s="87"/>
      <c r="W115" s="87"/>
      <c r="X115" s="87"/>
      <c r="Y115" s="87"/>
      <c r="Z115" s="87"/>
      <c r="AA115" s="87"/>
      <c r="AB115" s="87"/>
      <c r="AC115" s="87"/>
      <c r="AD115" s="87"/>
      <c r="AE115" s="87"/>
      <c r="AF115" s="87"/>
      <c r="AG115" s="87"/>
      <c r="AH115" s="20"/>
      <c r="AI115" s="20"/>
      <c r="AJ115" s="20"/>
      <c r="AK115" s="20"/>
      <c r="AL115" s="20"/>
      <c r="AM115" s="20"/>
      <c r="AN115" s="20"/>
      <c r="AO115" s="20"/>
      <c r="AP115" s="20"/>
      <c r="AQ115" s="20"/>
      <c r="AR115" s="20"/>
      <c r="AS115" s="20"/>
      <c r="AT115" s="20"/>
      <c r="AU115" s="20"/>
      <c r="AV115" s="48"/>
      <c r="AW115" s="48"/>
      <c r="AX115" s="48"/>
      <c r="AY115" s="48"/>
      <c r="AZ115" s="50"/>
      <c r="BA115" s="643"/>
      <c r="BB115" s="643"/>
      <c r="BC115" s="643"/>
      <c r="BD115" s="643"/>
      <c r="BE115" s="643"/>
      <c r="BF115" s="643"/>
      <c r="BG115" s="643"/>
      <c r="BH115" s="643"/>
      <c r="BI115" s="643"/>
      <c r="BJ115" s="643"/>
      <c r="BK115" s="643"/>
      <c r="BL115" s="643"/>
      <c r="BM115" s="643"/>
      <c r="BN115" s="643"/>
      <c r="BO115" s="643"/>
      <c r="BP115" s="643"/>
      <c r="BQ115" s="643"/>
      <c r="BR115" s="643"/>
      <c r="BS115" s="643"/>
      <c r="BT115" s="643"/>
      <c r="BU115" s="643"/>
      <c r="BV115" s="643"/>
      <c r="BW115" s="643"/>
      <c r="BX115" s="643"/>
      <c r="BY115" s="643"/>
      <c r="BZ115" s="643"/>
      <c r="CA115" s="643"/>
      <c r="CB115" s="643"/>
      <c r="CC115" s="643"/>
      <c r="CD115" s="643"/>
      <c r="CE115" s="643"/>
      <c r="CF115" s="643"/>
      <c r="CG115" s="643"/>
      <c r="CH115" s="643"/>
      <c r="CI115" s="643"/>
      <c r="CJ115" s="643"/>
      <c r="CK115" s="643"/>
      <c r="CL115" s="643"/>
      <c r="CM115" s="643"/>
      <c r="CN115" s="643"/>
      <c r="CO115" s="643"/>
      <c r="CP115" s="643"/>
      <c r="CQ115" s="643"/>
      <c r="CR115" s="643"/>
      <c r="CS115" s="643"/>
      <c r="CT115" s="643"/>
      <c r="CU115" s="643"/>
      <c r="CV115" s="643"/>
      <c r="CW115" s="643"/>
      <c r="CX115" s="643"/>
      <c r="CY115" s="643"/>
      <c r="CZ115" s="643"/>
      <c r="DA115" s="643"/>
      <c r="DB115" s="643"/>
      <c r="DC115" s="643"/>
      <c r="DD115" s="643"/>
      <c r="DE115" s="643"/>
      <c r="DF115" s="643"/>
      <c r="DG115" s="643"/>
      <c r="DH115" s="643"/>
      <c r="DI115" s="643"/>
      <c r="DJ115" s="643"/>
      <c r="DK115" s="643"/>
      <c r="DL115" s="643"/>
      <c r="DM115" s="643"/>
      <c r="DN115" s="643"/>
      <c r="DO115" s="643"/>
      <c r="DP115" s="643"/>
      <c r="DQ115" s="643"/>
      <c r="DR115" s="643"/>
      <c r="DS115" s="643"/>
      <c r="DT115" s="643"/>
      <c r="DU115" s="643"/>
      <c r="DV115" s="643"/>
      <c r="DW115" s="643"/>
      <c r="DX115" s="643"/>
      <c r="DY115" s="643"/>
      <c r="DZ115" s="643"/>
      <c r="EA115" s="643"/>
      <c r="EB115" s="643"/>
      <c r="EC115" s="643"/>
      <c r="ED115" s="643"/>
      <c r="EE115" s="643"/>
      <c r="EF115" s="643"/>
      <c r="EG115" s="643"/>
      <c r="EH115" s="643"/>
      <c r="EI115" s="643"/>
      <c r="EJ115" s="643"/>
      <c r="EK115" s="643"/>
      <c r="EL115" s="643"/>
      <c r="EM115" s="643"/>
      <c r="EN115" s="643"/>
      <c r="EO115" s="643"/>
      <c r="EP115" s="643"/>
      <c r="EQ115" s="643"/>
      <c r="ER115" s="643"/>
      <c r="ES115" s="643"/>
      <c r="ET115" s="643"/>
      <c r="EU115" s="643"/>
      <c r="EV115" s="643"/>
      <c r="EW115" s="643"/>
      <c r="EX115" s="643"/>
      <c r="EY115" s="643"/>
      <c r="EZ115" s="643"/>
      <c r="FA115" s="643"/>
      <c r="FB115" s="643"/>
      <c r="FC115" s="643"/>
      <c r="FD115" s="643"/>
      <c r="FE115" s="643"/>
      <c r="FF115" s="643"/>
      <c r="FG115" s="643"/>
      <c r="FH115" s="643"/>
      <c r="FI115" s="643"/>
      <c r="FJ115" s="643"/>
      <c r="FK115" s="643"/>
      <c r="FL115" s="643"/>
      <c r="FM115" s="643"/>
      <c r="FN115" s="643"/>
      <c r="FO115" s="643"/>
      <c r="FP115" s="643"/>
      <c r="FQ115" s="643"/>
      <c r="FR115" s="643"/>
      <c r="FS115" s="643"/>
      <c r="FT115" s="643"/>
      <c r="FU115" s="643"/>
      <c r="FV115" s="643"/>
      <c r="FW115" s="643"/>
      <c r="FX115" s="643"/>
      <c r="FY115" s="643"/>
      <c r="FZ115" s="643"/>
      <c r="GA115" s="643"/>
      <c r="GB115" s="643"/>
      <c r="GC115" s="643"/>
      <c r="GD115" s="643"/>
      <c r="GE115" s="247"/>
      <c r="GF115" s="643"/>
      <c r="GG115" s="643"/>
      <c r="GH115" s="643"/>
      <c r="GI115" s="643"/>
      <c r="GJ115" s="643"/>
      <c r="GK115" s="643"/>
      <c r="GL115" s="643"/>
      <c r="GM115" s="643"/>
      <c r="GN115" s="643"/>
      <c r="GO115" s="643"/>
      <c r="GP115" s="643"/>
      <c r="GQ115" s="643"/>
      <c r="GR115" s="643"/>
      <c r="GS115" s="643"/>
      <c r="GT115" s="643"/>
      <c r="GU115" s="643"/>
      <c r="GV115" s="643"/>
      <c r="GW115" s="643"/>
      <c r="GX115" s="643"/>
      <c r="GY115" s="643"/>
      <c r="GZ115" s="643"/>
      <c r="HA115" s="643"/>
      <c r="HB115" s="643"/>
      <c r="HC115" s="643"/>
      <c r="HD115" s="643"/>
      <c r="HE115" s="643"/>
      <c r="HF115" s="643"/>
      <c r="HG115" s="643"/>
      <c r="HH115" s="643"/>
      <c r="HI115" s="643"/>
      <c r="HJ115" s="643"/>
      <c r="HK115" s="643"/>
      <c r="HL115" s="643"/>
      <c r="HM115" s="643"/>
      <c r="HN115" s="643"/>
      <c r="HO115" s="643"/>
      <c r="HP115" s="643"/>
      <c r="HQ115" s="643"/>
      <c r="HR115" s="643"/>
      <c r="HS115" s="643"/>
      <c r="HT115" s="643"/>
      <c r="HU115" s="643"/>
      <c r="HV115" s="643"/>
      <c r="HW115" s="643"/>
      <c r="HX115" s="643"/>
      <c r="HY115" s="643"/>
      <c r="HZ115" s="643"/>
      <c r="IA115" s="643"/>
      <c r="IB115" s="643"/>
      <c r="IC115" s="643"/>
      <c r="ID115" s="643"/>
      <c r="IE115" s="643"/>
      <c r="IF115" s="643"/>
      <c r="IG115" s="643"/>
      <c r="IH115" s="643"/>
      <c r="II115" s="643"/>
    </row>
    <row r="116" spans="1:243" ht="15" customHeight="1">
      <c r="A116" s="72"/>
      <c r="B116" s="72"/>
      <c r="C116" s="72"/>
      <c r="D116" s="88"/>
      <c r="E116" s="87"/>
      <c r="F116" s="87"/>
      <c r="G116" s="87"/>
      <c r="H116" s="87"/>
      <c r="I116" s="87"/>
      <c r="J116" s="87"/>
      <c r="K116" s="87"/>
      <c r="L116" s="87"/>
      <c r="M116" s="87"/>
      <c r="N116" s="87"/>
      <c r="O116" s="87"/>
      <c r="P116" s="87"/>
      <c r="Q116" s="87"/>
      <c r="R116" s="87"/>
      <c r="S116" s="87"/>
      <c r="T116" s="87"/>
      <c r="U116" s="87"/>
      <c r="V116" s="87"/>
      <c r="W116" s="87"/>
      <c r="X116" s="87"/>
      <c r="Y116" s="87"/>
      <c r="Z116" s="87"/>
      <c r="AA116" s="87"/>
      <c r="AB116" s="87"/>
      <c r="AC116" s="87"/>
      <c r="AD116" s="87"/>
      <c r="AE116" s="87"/>
      <c r="AF116" s="87"/>
      <c r="AG116" s="87"/>
      <c r="AH116" s="20"/>
      <c r="AI116" s="20"/>
      <c r="AJ116" s="20"/>
      <c r="AK116" s="20"/>
      <c r="AL116" s="20"/>
      <c r="AM116" s="20"/>
      <c r="AN116" s="20"/>
      <c r="AO116" s="20"/>
      <c r="AP116" s="20"/>
      <c r="AQ116" s="20"/>
      <c r="AR116" s="20"/>
      <c r="AS116" s="20"/>
      <c r="AT116" s="20"/>
      <c r="AU116" s="20"/>
      <c r="AV116" s="48"/>
      <c r="AW116" s="48"/>
      <c r="AX116" s="48"/>
      <c r="AY116" s="48"/>
      <c r="AZ116" s="50"/>
      <c r="BA116" s="643"/>
      <c r="BB116" s="643"/>
      <c r="BC116" s="643"/>
      <c r="BD116" s="643"/>
      <c r="BE116" s="643"/>
      <c r="BF116" s="643"/>
      <c r="BG116" s="643"/>
      <c r="BH116" s="643"/>
      <c r="BI116" s="643"/>
      <c r="BJ116" s="643"/>
      <c r="BK116" s="643"/>
      <c r="BL116" s="643"/>
      <c r="BM116" s="643"/>
      <c r="BN116" s="643"/>
      <c r="BO116" s="643"/>
      <c r="BP116" s="643"/>
      <c r="BQ116" s="643"/>
      <c r="BR116" s="643"/>
      <c r="BS116" s="643"/>
      <c r="BT116" s="643"/>
      <c r="BU116" s="643"/>
      <c r="BV116" s="643"/>
      <c r="BW116" s="643"/>
      <c r="BX116" s="643"/>
      <c r="BY116" s="643"/>
      <c r="BZ116" s="643"/>
      <c r="CA116" s="643"/>
      <c r="CB116" s="643"/>
      <c r="CC116" s="643"/>
      <c r="CD116" s="643"/>
      <c r="CE116" s="643"/>
      <c r="CF116" s="643"/>
      <c r="CG116" s="643"/>
      <c r="CH116" s="643"/>
      <c r="CI116" s="643"/>
      <c r="CJ116" s="643"/>
      <c r="CK116" s="643"/>
      <c r="CL116" s="643"/>
      <c r="CM116" s="643"/>
      <c r="CN116" s="643"/>
      <c r="CO116" s="643"/>
      <c r="CP116" s="643"/>
      <c r="CQ116" s="643"/>
      <c r="CR116" s="643"/>
      <c r="CS116" s="643"/>
      <c r="CT116" s="643"/>
      <c r="CU116" s="643"/>
      <c r="CV116" s="643"/>
      <c r="CW116" s="643"/>
      <c r="CX116" s="643"/>
      <c r="CY116" s="643"/>
      <c r="CZ116" s="643"/>
      <c r="DA116" s="643"/>
      <c r="DB116" s="643"/>
      <c r="DC116" s="643"/>
      <c r="DD116" s="643"/>
      <c r="DE116" s="643"/>
      <c r="DF116" s="643"/>
      <c r="DG116" s="643"/>
      <c r="DH116" s="643"/>
      <c r="DI116" s="643"/>
      <c r="DJ116" s="643"/>
      <c r="DK116" s="643"/>
      <c r="DL116" s="643"/>
      <c r="DM116" s="643"/>
      <c r="DN116" s="643"/>
      <c r="DO116" s="643"/>
      <c r="DP116" s="643"/>
      <c r="DQ116" s="643"/>
      <c r="DR116" s="643"/>
      <c r="DS116" s="643"/>
      <c r="DT116" s="643"/>
      <c r="DU116" s="643"/>
      <c r="DV116" s="643"/>
      <c r="DW116" s="643"/>
      <c r="DX116" s="643"/>
      <c r="DY116" s="643"/>
      <c r="DZ116" s="643"/>
      <c r="EA116" s="643"/>
      <c r="EB116" s="643"/>
      <c r="EC116" s="643"/>
      <c r="ED116" s="643"/>
      <c r="EE116" s="643"/>
      <c r="EF116" s="643"/>
      <c r="EG116" s="643"/>
      <c r="EH116" s="643"/>
      <c r="EI116" s="643"/>
      <c r="EJ116" s="643"/>
      <c r="EK116" s="643"/>
      <c r="EL116" s="643"/>
      <c r="EM116" s="643"/>
      <c r="EN116" s="643"/>
      <c r="EO116" s="643"/>
      <c r="EP116" s="643"/>
      <c r="EQ116" s="643"/>
      <c r="ER116" s="643"/>
      <c r="ES116" s="643"/>
      <c r="ET116" s="643"/>
      <c r="EU116" s="643"/>
      <c r="EV116" s="643"/>
      <c r="EW116" s="643"/>
      <c r="EX116" s="643"/>
      <c r="EY116" s="643"/>
      <c r="EZ116" s="643"/>
      <c r="FA116" s="643"/>
      <c r="FB116" s="643"/>
      <c r="FC116" s="643"/>
      <c r="FD116" s="643"/>
      <c r="FE116" s="643"/>
      <c r="FF116" s="643"/>
      <c r="FG116" s="643"/>
      <c r="FH116" s="643"/>
      <c r="FI116" s="643"/>
      <c r="FJ116" s="643"/>
      <c r="FK116" s="643"/>
      <c r="FL116" s="643"/>
      <c r="FM116" s="643"/>
      <c r="FN116" s="643"/>
      <c r="FO116" s="643"/>
      <c r="FP116" s="643"/>
      <c r="FQ116" s="643"/>
      <c r="FR116" s="643"/>
      <c r="FS116" s="643"/>
      <c r="FT116" s="643"/>
      <c r="FU116" s="643"/>
      <c r="FV116" s="643"/>
      <c r="FW116" s="643"/>
      <c r="FX116" s="643"/>
      <c r="FY116" s="643"/>
      <c r="FZ116" s="643"/>
      <c r="GA116" s="643"/>
      <c r="GB116" s="643"/>
      <c r="GC116" s="643"/>
      <c r="GD116" s="643"/>
      <c r="GE116" s="247"/>
      <c r="GF116" s="643"/>
      <c r="GG116" s="643"/>
      <c r="GH116" s="643"/>
      <c r="GI116" s="643"/>
      <c r="GJ116" s="643"/>
      <c r="GK116" s="643"/>
      <c r="GL116" s="643"/>
      <c r="GM116" s="643"/>
      <c r="GN116" s="643"/>
      <c r="GO116" s="643"/>
      <c r="GP116" s="643"/>
      <c r="GQ116" s="643"/>
      <c r="GR116" s="643"/>
      <c r="GS116" s="643"/>
      <c r="GT116" s="643"/>
      <c r="GU116" s="643"/>
      <c r="GV116" s="643"/>
      <c r="GW116" s="643"/>
      <c r="GX116" s="643"/>
      <c r="GY116" s="643"/>
      <c r="GZ116" s="643"/>
      <c r="HA116" s="643"/>
      <c r="HB116" s="643"/>
      <c r="HC116" s="643"/>
      <c r="HD116" s="643"/>
      <c r="HE116" s="643"/>
      <c r="HF116" s="643"/>
      <c r="HG116" s="643"/>
      <c r="HH116" s="643"/>
      <c r="HI116" s="643"/>
      <c r="HJ116" s="643"/>
      <c r="HK116" s="643"/>
      <c r="HL116" s="643"/>
      <c r="HM116" s="643"/>
      <c r="HN116" s="643"/>
      <c r="HO116" s="643"/>
      <c r="HP116" s="643"/>
      <c r="HQ116" s="643"/>
      <c r="HR116" s="643"/>
      <c r="HS116" s="643"/>
      <c r="HT116" s="643"/>
      <c r="HU116" s="643"/>
      <c r="HV116" s="643"/>
      <c r="HW116" s="643"/>
      <c r="HX116" s="643"/>
      <c r="HY116" s="643"/>
      <c r="HZ116" s="643"/>
      <c r="IA116" s="643"/>
      <c r="IB116" s="643"/>
      <c r="IC116" s="643"/>
      <c r="ID116" s="643"/>
      <c r="IE116" s="643"/>
      <c r="IF116" s="643"/>
      <c r="IG116" s="643"/>
      <c r="IH116" s="643"/>
      <c r="II116" s="643"/>
    </row>
    <row r="117" spans="1:243" ht="15" customHeight="1">
      <c r="A117" s="72"/>
      <c r="B117" s="72"/>
      <c r="C117" s="72"/>
      <c r="D117" s="88"/>
      <c r="E117" s="87"/>
      <c r="F117" s="87"/>
      <c r="G117" s="87"/>
      <c r="H117" s="87"/>
      <c r="I117" s="87"/>
      <c r="J117" s="87"/>
      <c r="K117" s="87"/>
      <c r="L117" s="87"/>
      <c r="M117" s="87"/>
      <c r="N117" s="87"/>
      <c r="O117" s="87"/>
      <c r="P117" s="87"/>
      <c r="Q117" s="87"/>
      <c r="R117" s="87"/>
      <c r="S117" s="87"/>
      <c r="T117" s="87"/>
      <c r="U117" s="87"/>
      <c r="V117" s="87"/>
      <c r="W117" s="87"/>
      <c r="X117" s="87"/>
      <c r="Y117" s="87"/>
      <c r="Z117" s="87"/>
      <c r="AA117" s="87"/>
      <c r="AB117" s="87"/>
      <c r="AC117" s="87"/>
      <c r="AD117" s="87"/>
      <c r="AE117" s="87"/>
      <c r="AF117" s="87"/>
      <c r="AG117" s="87"/>
      <c r="AH117" s="20"/>
      <c r="AI117" s="20"/>
      <c r="AJ117" s="20"/>
      <c r="AK117" s="20"/>
      <c r="AL117" s="20"/>
      <c r="AM117" s="20"/>
      <c r="AN117" s="20"/>
      <c r="AO117" s="20"/>
      <c r="AP117" s="20"/>
      <c r="AQ117" s="20"/>
      <c r="AR117" s="20"/>
      <c r="AS117" s="20"/>
      <c r="AT117" s="20"/>
      <c r="AU117" s="20"/>
      <c r="AV117" s="48"/>
      <c r="AW117" s="48"/>
      <c r="AX117" s="48"/>
      <c r="AY117" s="48"/>
      <c r="AZ117" s="50"/>
      <c r="BA117" s="643"/>
      <c r="BB117" s="643"/>
      <c r="BC117" s="643"/>
      <c r="BD117" s="643"/>
      <c r="BE117" s="643"/>
      <c r="BF117" s="643"/>
      <c r="BG117" s="643"/>
      <c r="BH117" s="643"/>
      <c r="BI117" s="643"/>
      <c r="BJ117" s="643"/>
      <c r="BK117" s="643"/>
      <c r="BL117" s="643"/>
      <c r="BM117" s="643"/>
      <c r="BN117" s="643"/>
      <c r="BO117" s="643"/>
      <c r="BP117" s="643"/>
      <c r="BQ117" s="643"/>
      <c r="BR117" s="643"/>
      <c r="BS117" s="643"/>
      <c r="BT117" s="643"/>
      <c r="BU117" s="643"/>
      <c r="BV117" s="643"/>
      <c r="BW117" s="643"/>
      <c r="BX117" s="643"/>
      <c r="BY117" s="643"/>
      <c r="BZ117" s="643"/>
      <c r="CA117" s="643"/>
      <c r="CB117" s="643"/>
      <c r="CC117" s="643"/>
      <c r="CD117" s="643"/>
      <c r="CE117" s="643"/>
      <c r="CF117" s="643"/>
      <c r="CG117" s="643"/>
      <c r="CH117" s="643"/>
      <c r="CI117" s="643"/>
      <c r="CJ117" s="643"/>
      <c r="CK117" s="643"/>
      <c r="CL117" s="643"/>
      <c r="CM117" s="643"/>
      <c r="CN117" s="643"/>
      <c r="CO117" s="643"/>
      <c r="CP117" s="643"/>
      <c r="CQ117" s="643"/>
      <c r="CR117" s="643"/>
      <c r="CS117" s="643"/>
      <c r="CT117" s="643"/>
      <c r="CU117" s="643"/>
      <c r="CV117" s="643"/>
      <c r="CW117" s="643"/>
      <c r="CX117" s="643"/>
      <c r="CY117" s="643"/>
      <c r="CZ117" s="643"/>
      <c r="DA117" s="643"/>
      <c r="DB117" s="643"/>
      <c r="DC117" s="643"/>
      <c r="DD117" s="643"/>
      <c r="DE117" s="643"/>
      <c r="DF117" s="643"/>
      <c r="DG117" s="643"/>
      <c r="DH117" s="643"/>
      <c r="DI117" s="643"/>
      <c r="DJ117" s="643"/>
      <c r="DK117" s="643"/>
      <c r="DL117" s="643"/>
      <c r="DM117" s="643"/>
      <c r="DN117" s="643"/>
      <c r="DO117" s="643"/>
      <c r="DP117" s="643"/>
      <c r="DQ117" s="643"/>
      <c r="DR117" s="643"/>
      <c r="DS117" s="643"/>
      <c r="DT117" s="643"/>
      <c r="DU117" s="643"/>
      <c r="DV117" s="643"/>
      <c r="DW117" s="643"/>
      <c r="DX117" s="643"/>
      <c r="DY117" s="643"/>
      <c r="DZ117" s="643"/>
      <c r="EA117" s="643"/>
      <c r="EB117" s="643"/>
      <c r="EC117" s="643"/>
      <c r="ED117" s="643"/>
      <c r="EE117" s="643"/>
      <c r="EF117" s="643"/>
      <c r="EG117" s="643"/>
      <c r="EH117" s="643"/>
      <c r="EI117" s="643"/>
      <c r="EJ117" s="643"/>
      <c r="EK117" s="643"/>
      <c r="EL117" s="643"/>
      <c r="EM117" s="643"/>
      <c r="EN117" s="643"/>
      <c r="EO117" s="643"/>
      <c r="EP117" s="643"/>
      <c r="EQ117" s="643"/>
      <c r="ER117" s="643"/>
      <c r="ES117" s="643"/>
      <c r="ET117" s="643"/>
      <c r="EU117" s="643"/>
      <c r="EV117" s="643"/>
      <c r="EW117" s="643"/>
      <c r="EX117" s="643"/>
      <c r="EY117" s="643"/>
      <c r="EZ117" s="643"/>
      <c r="FA117" s="643"/>
      <c r="FB117" s="643"/>
      <c r="FC117" s="643"/>
      <c r="FD117" s="643"/>
      <c r="FE117" s="643"/>
      <c r="FF117" s="643"/>
      <c r="FG117" s="643"/>
      <c r="FH117" s="643"/>
      <c r="FI117" s="643"/>
      <c r="FJ117" s="643"/>
      <c r="FK117" s="643"/>
      <c r="FL117" s="643"/>
      <c r="FM117" s="643"/>
      <c r="FN117" s="643"/>
      <c r="FO117" s="643"/>
      <c r="FP117" s="643"/>
      <c r="FQ117" s="643"/>
      <c r="FR117" s="643"/>
      <c r="FS117" s="643"/>
      <c r="FT117" s="643"/>
      <c r="FU117" s="643"/>
      <c r="FV117" s="643"/>
      <c r="FW117" s="643"/>
      <c r="FX117" s="643"/>
      <c r="FY117" s="643"/>
      <c r="FZ117" s="643"/>
      <c r="GA117" s="643"/>
      <c r="GB117" s="643"/>
      <c r="GC117" s="643"/>
      <c r="GD117" s="643"/>
      <c r="GE117" s="247"/>
      <c r="GF117" s="643"/>
      <c r="GG117" s="643"/>
      <c r="GH117" s="643"/>
      <c r="GI117" s="643"/>
      <c r="GJ117" s="643"/>
      <c r="GK117" s="643"/>
      <c r="GL117" s="643"/>
      <c r="GM117" s="643"/>
      <c r="GN117" s="643"/>
      <c r="GO117" s="643"/>
      <c r="GP117" s="643"/>
      <c r="GQ117" s="643"/>
      <c r="GR117" s="643"/>
      <c r="GS117" s="643"/>
      <c r="GT117" s="643"/>
      <c r="GU117" s="643"/>
      <c r="GV117" s="643"/>
      <c r="GW117" s="643"/>
      <c r="GX117" s="643"/>
      <c r="GY117" s="643"/>
      <c r="GZ117" s="643"/>
      <c r="HA117" s="643"/>
      <c r="HB117" s="643"/>
      <c r="HC117" s="643"/>
      <c r="HD117" s="643"/>
      <c r="HE117" s="643"/>
      <c r="HF117" s="643"/>
      <c r="HG117" s="643"/>
      <c r="HH117" s="643"/>
      <c r="HI117" s="643"/>
      <c r="HJ117" s="643"/>
      <c r="HK117" s="643"/>
      <c r="HL117" s="643"/>
      <c r="HM117" s="643"/>
      <c r="HN117" s="643"/>
      <c r="HO117" s="643"/>
      <c r="HP117" s="643"/>
      <c r="HQ117" s="643"/>
      <c r="HR117" s="643"/>
      <c r="HS117" s="643"/>
      <c r="HT117" s="643"/>
      <c r="HU117" s="643"/>
      <c r="HV117" s="643"/>
      <c r="HW117" s="643"/>
      <c r="HX117" s="643"/>
      <c r="HY117" s="643"/>
      <c r="HZ117" s="643"/>
      <c r="IA117" s="643"/>
      <c r="IB117" s="643"/>
      <c r="IC117" s="643"/>
      <c r="ID117" s="643"/>
      <c r="IE117" s="643"/>
      <c r="IF117" s="643"/>
      <c r="IG117" s="643"/>
      <c r="IH117" s="643"/>
      <c r="II117" s="643"/>
    </row>
    <row r="118" spans="1:243" ht="15" customHeight="1">
      <c r="A118" s="72"/>
      <c r="B118" s="72"/>
      <c r="C118" s="72"/>
      <c r="D118" s="88"/>
      <c r="E118" s="87"/>
      <c r="F118" s="87"/>
      <c r="G118" s="87"/>
      <c r="H118" s="87"/>
      <c r="I118" s="87"/>
      <c r="J118" s="87"/>
      <c r="K118" s="87"/>
      <c r="L118" s="87"/>
      <c r="M118" s="87"/>
      <c r="N118" s="87"/>
      <c r="O118" s="87"/>
      <c r="P118" s="87"/>
      <c r="Q118" s="87"/>
      <c r="R118" s="87"/>
      <c r="S118" s="87"/>
      <c r="T118" s="87"/>
      <c r="U118" s="87"/>
      <c r="V118" s="87"/>
      <c r="W118" s="87"/>
      <c r="X118" s="87"/>
      <c r="Y118" s="87"/>
      <c r="Z118" s="87"/>
      <c r="AA118" s="87"/>
      <c r="AB118" s="87"/>
      <c r="AC118" s="87"/>
      <c r="AD118" s="87"/>
      <c r="AE118" s="87"/>
      <c r="AF118" s="87"/>
      <c r="AG118" s="87"/>
      <c r="AH118" s="20"/>
      <c r="AI118" s="20"/>
      <c r="AJ118" s="20"/>
      <c r="AK118" s="20"/>
      <c r="AL118" s="20"/>
      <c r="AM118" s="20"/>
      <c r="AN118" s="20"/>
      <c r="AO118" s="20"/>
      <c r="AP118" s="20"/>
      <c r="AQ118" s="20"/>
      <c r="AR118" s="20"/>
      <c r="AS118" s="20"/>
      <c r="AT118" s="20"/>
      <c r="AU118" s="20"/>
      <c r="AV118" s="48"/>
      <c r="AW118" s="48"/>
      <c r="AX118" s="48"/>
      <c r="AY118" s="48"/>
      <c r="AZ118" s="50"/>
      <c r="BA118" s="643"/>
      <c r="BB118" s="643"/>
      <c r="BC118" s="643"/>
      <c r="BD118" s="643"/>
      <c r="BE118" s="643"/>
      <c r="BF118" s="643"/>
      <c r="BG118" s="643"/>
      <c r="BH118" s="643"/>
      <c r="BI118" s="643"/>
      <c r="BJ118" s="643"/>
      <c r="BK118" s="643"/>
      <c r="BL118" s="643"/>
      <c r="BM118" s="643"/>
      <c r="BN118" s="643"/>
      <c r="BO118" s="643"/>
      <c r="BP118" s="643"/>
      <c r="BQ118" s="643"/>
      <c r="BR118" s="643"/>
      <c r="BS118" s="643"/>
      <c r="BT118" s="643"/>
      <c r="BU118" s="643"/>
      <c r="BV118" s="643"/>
      <c r="BW118" s="643"/>
      <c r="BX118" s="643"/>
      <c r="BY118" s="643"/>
      <c r="BZ118" s="643"/>
      <c r="CA118" s="643"/>
      <c r="CB118" s="643"/>
      <c r="CC118" s="643"/>
      <c r="CD118" s="643"/>
      <c r="CE118" s="643"/>
      <c r="CF118" s="643"/>
      <c r="CG118" s="643"/>
      <c r="CH118" s="643"/>
      <c r="CI118" s="643"/>
      <c r="CJ118" s="643"/>
      <c r="CK118" s="643"/>
      <c r="CL118" s="643"/>
      <c r="CM118" s="643"/>
      <c r="CN118" s="643"/>
      <c r="CO118" s="643"/>
      <c r="CP118" s="643"/>
      <c r="CQ118" s="643"/>
      <c r="CR118" s="643"/>
      <c r="CS118" s="643"/>
      <c r="CT118" s="643"/>
      <c r="CU118" s="643"/>
      <c r="CV118" s="643"/>
      <c r="CW118" s="643"/>
      <c r="CX118" s="643"/>
      <c r="CY118" s="643"/>
      <c r="CZ118" s="643"/>
      <c r="DA118" s="643"/>
      <c r="DB118" s="643"/>
      <c r="DC118" s="643"/>
      <c r="DD118" s="643"/>
      <c r="DE118" s="643"/>
      <c r="DF118" s="643"/>
      <c r="DG118" s="643"/>
      <c r="DH118" s="643"/>
      <c r="DI118" s="643"/>
      <c r="DJ118" s="643"/>
      <c r="DK118" s="643"/>
      <c r="DL118" s="643"/>
      <c r="DM118" s="643"/>
      <c r="DN118" s="643"/>
      <c r="DO118" s="643"/>
      <c r="DP118" s="643"/>
      <c r="DQ118" s="643"/>
      <c r="DR118" s="643"/>
      <c r="DS118" s="643"/>
      <c r="DT118" s="643"/>
      <c r="DU118" s="643"/>
      <c r="DV118" s="643"/>
      <c r="DW118" s="643"/>
      <c r="DX118" s="643"/>
      <c r="DY118" s="643"/>
      <c r="DZ118" s="643"/>
      <c r="EA118" s="643"/>
      <c r="EB118" s="643"/>
      <c r="EC118" s="643"/>
      <c r="ED118" s="643"/>
      <c r="EE118" s="643"/>
      <c r="EF118" s="643"/>
      <c r="EG118" s="643"/>
      <c r="EH118" s="643"/>
      <c r="EI118" s="643"/>
      <c r="EJ118" s="643"/>
      <c r="EK118" s="643"/>
      <c r="EL118" s="643"/>
      <c r="EM118" s="643"/>
      <c r="EN118" s="643"/>
      <c r="EO118" s="643"/>
      <c r="EP118" s="643"/>
      <c r="EQ118" s="643"/>
      <c r="ER118" s="643"/>
      <c r="ES118" s="643"/>
      <c r="ET118" s="643"/>
      <c r="EU118" s="643"/>
      <c r="EV118" s="643"/>
      <c r="EW118" s="643"/>
      <c r="EX118" s="643"/>
      <c r="EY118" s="643"/>
      <c r="EZ118" s="643"/>
      <c r="FA118" s="643"/>
      <c r="FB118" s="643"/>
      <c r="FC118" s="643"/>
      <c r="FD118" s="643"/>
      <c r="FE118" s="643"/>
      <c r="FF118" s="643"/>
      <c r="FG118" s="643"/>
      <c r="FH118" s="643"/>
      <c r="FI118" s="643"/>
      <c r="FJ118" s="643"/>
      <c r="FK118" s="643"/>
      <c r="FL118" s="643"/>
      <c r="FM118" s="643"/>
      <c r="FN118" s="643"/>
      <c r="FO118" s="643"/>
      <c r="FP118" s="643"/>
      <c r="FQ118" s="643"/>
      <c r="FR118" s="643"/>
      <c r="FS118" s="643"/>
      <c r="FT118" s="643"/>
      <c r="FU118" s="643"/>
      <c r="FV118" s="643"/>
      <c r="FW118" s="643"/>
      <c r="FX118" s="643"/>
      <c r="FY118" s="643"/>
      <c r="FZ118" s="643"/>
      <c r="GA118" s="643"/>
      <c r="GB118" s="643"/>
      <c r="GC118" s="643"/>
      <c r="GD118" s="643"/>
      <c r="GE118" s="247"/>
      <c r="GF118" s="643"/>
      <c r="GG118" s="643"/>
      <c r="GH118" s="643"/>
      <c r="GI118" s="643"/>
      <c r="GJ118" s="643"/>
      <c r="GK118" s="643"/>
      <c r="GL118" s="643"/>
      <c r="GM118" s="643"/>
      <c r="GN118" s="643"/>
      <c r="GO118" s="643"/>
      <c r="GP118" s="643"/>
      <c r="GQ118" s="643"/>
      <c r="GR118" s="643"/>
      <c r="GS118" s="643"/>
      <c r="GT118" s="643"/>
      <c r="GU118" s="643"/>
      <c r="GV118" s="643"/>
      <c r="GW118" s="643"/>
      <c r="GX118" s="643"/>
      <c r="GY118" s="643"/>
      <c r="GZ118" s="643"/>
      <c r="HA118" s="643"/>
      <c r="HB118" s="643"/>
      <c r="HC118" s="643"/>
      <c r="HD118" s="643"/>
      <c r="HE118" s="643"/>
      <c r="HF118" s="643"/>
      <c r="HG118" s="643"/>
      <c r="HH118" s="643"/>
      <c r="HI118" s="643"/>
      <c r="HJ118" s="643"/>
      <c r="HK118" s="643"/>
      <c r="HL118" s="643"/>
      <c r="HM118" s="643"/>
      <c r="HN118" s="643"/>
      <c r="HO118" s="643"/>
      <c r="HP118" s="643"/>
      <c r="HQ118" s="643"/>
      <c r="HR118" s="643"/>
      <c r="HS118" s="643"/>
      <c r="HT118" s="643"/>
      <c r="HU118" s="643"/>
      <c r="HV118" s="643"/>
      <c r="HW118" s="643"/>
      <c r="HX118" s="643"/>
      <c r="HY118" s="643"/>
      <c r="HZ118" s="643"/>
      <c r="IA118" s="643"/>
      <c r="IB118" s="643"/>
      <c r="IC118" s="643"/>
      <c r="ID118" s="643"/>
      <c r="IE118" s="643"/>
      <c r="IF118" s="643"/>
      <c r="IG118" s="643"/>
      <c r="IH118" s="643"/>
      <c r="II118" s="643"/>
    </row>
    <row r="119" spans="1:243" ht="15" customHeight="1">
      <c r="A119" s="72"/>
      <c r="B119" s="72"/>
      <c r="C119" s="72"/>
      <c r="D119" s="88"/>
      <c r="E119" s="87"/>
      <c r="F119" s="87"/>
      <c r="G119" s="87"/>
      <c r="H119" s="87"/>
      <c r="I119" s="87"/>
      <c r="J119" s="87"/>
      <c r="K119" s="87"/>
      <c r="L119" s="87"/>
      <c r="M119" s="87"/>
      <c r="N119" s="87"/>
      <c r="O119" s="87"/>
      <c r="P119" s="87"/>
      <c r="Q119" s="87"/>
      <c r="R119" s="87"/>
      <c r="S119" s="87"/>
      <c r="T119" s="87"/>
      <c r="U119" s="87"/>
      <c r="V119" s="87"/>
      <c r="W119" s="87"/>
      <c r="X119" s="87"/>
      <c r="Y119" s="87"/>
      <c r="Z119" s="87"/>
      <c r="AA119" s="87"/>
      <c r="AB119" s="87"/>
      <c r="AC119" s="87"/>
      <c r="AD119" s="87"/>
      <c r="AE119" s="87"/>
      <c r="AF119" s="87"/>
      <c r="AG119" s="87"/>
      <c r="AH119" s="20"/>
      <c r="AI119" s="20"/>
      <c r="AJ119" s="20"/>
      <c r="AK119" s="20"/>
      <c r="AL119" s="20"/>
      <c r="AM119" s="20"/>
      <c r="AN119" s="20"/>
      <c r="AO119" s="20"/>
      <c r="AP119" s="20"/>
      <c r="AQ119" s="20"/>
      <c r="AR119" s="20"/>
      <c r="AS119" s="20"/>
      <c r="AT119" s="20"/>
      <c r="AU119" s="20"/>
      <c r="AV119" s="48"/>
      <c r="AW119" s="48"/>
      <c r="AX119" s="48"/>
      <c r="AY119" s="48"/>
      <c r="AZ119" s="50"/>
      <c r="BA119" s="643"/>
      <c r="BB119" s="643"/>
      <c r="BC119" s="643"/>
      <c r="BD119" s="643"/>
      <c r="BE119" s="643"/>
      <c r="BF119" s="643"/>
      <c r="BG119" s="643"/>
      <c r="BH119" s="643"/>
      <c r="BI119" s="643"/>
      <c r="BJ119" s="643"/>
      <c r="BK119" s="643"/>
      <c r="BL119" s="643"/>
      <c r="BM119" s="643"/>
      <c r="BN119" s="643"/>
      <c r="BO119" s="643"/>
      <c r="BP119" s="643"/>
      <c r="BQ119" s="643"/>
      <c r="BR119" s="643"/>
      <c r="BS119" s="643"/>
      <c r="BT119" s="643"/>
      <c r="BU119" s="643"/>
      <c r="BV119" s="643"/>
      <c r="BW119" s="643"/>
      <c r="BX119" s="643"/>
      <c r="BY119" s="643"/>
      <c r="BZ119" s="643"/>
      <c r="CA119" s="643"/>
      <c r="CB119" s="643"/>
      <c r="CC119" s="643"/>
      <c r="CD119" s="643"/>
      <c r="CE119" s="643"/>
      <c r="CF119" s="643"/>
      <c r="CG119" s="643"/>
      <c r="CH119" s="643"/>
      <c r="CI119" s="643"/>
      <c r="CJ119" s="643"/>
      <c r="CK119" s="643"/>
      <c r="CL119" s="643"/>
      <c r="CM119" s="643"/>
      <c r="CN119" s="643"/>
      <c r="CO119" s="643"/>
      <c r="CP119" s="643"/>
      <c r="CQ119" s="643"/>
      <c r="CR119" s="643"/>
      <c r="CS119" s="643"/>
      <c r="CT119" s="643"/>
      <c r="CU119" s="643"/>
      <c r="CV119" s="643"/>
      <c r="CW119" s="643"/>
      <c r="CX119" s="643"/>
      <c r="CY119" s="643"/>
      <c r="CZ119" s="643"/>
      <c r="DA119" s="643"/>
      <c r="DB119" s="643"/>
      <c r="DC119" s="643"/>
      <c r="DD119" s="643"/>
      <c r="DE119" s="643"/>
      <c r="DF119" s="643"/>
      <c r="DG119" s="643"/>
      <c r="DH119" s="643"/>
      <c r="DI119" s="643"/>
      <c r="DJ119" s="643"/>
      <c r="DK119" s="643"/>
      <c r="DL119" s="643"/>
      <c r="DM119" s="643"/>
      <c r="DN119" s="643"/>
      <c r="DO119" s="643"/>
      <c r="DP119" s="643"/>
      <c r="DQ119" s="643"/>
      <c r="DR119" s="643"/>
      <c r="DS119" s="643"/>
      <c r="DT119" s="643"/>
      <c r="DU119" s="643"/>
      <c r="DV119" s="643"/>
      <c r="DW119" s="643"/>
      <c r="DX119" s="643"/>
      <c r="DY119" s="643"/>
      <c r="DZ119" s="643"/>
      <c r="EA119" s="643"/>
      <c r="EB119" s="643"/>
      <c r="EC119" s="643"/>
      <c r="ED119" s="643"/>
      <c r="EE119" s="643"/>
      <c r="EF119" s="643"/>
      <c r="EG119" s="643"/>
      <c r="EH119" s="643"/>
      <c r="EI119" s="643"/>
      <c r="EJ119" s="643"/>
      <c r="EK119" s="643"/>
      <c r="EL119" s="643"/>
      <c r="EM119" s="643"/>
      <c r="EN119" s="643"/>
      <c r="EO119" s="643"/>
      <c r="EP119" s="643"/>
      <c r="EQ119" s="643"/>
      <c r="ER119" s="643"/>
      <c r="ES119" s="643"/>
      <c r="ET119" s="643"/>
      <c r="EU119" s="643"/>
      <c r="EV119" s="643"/>
      <c r="EW119" s="643"/>
      <c r="EX119" s="643"/>
      <c r="EY119" s="643"/>
      <c r="EZ119" s="643"/>
      <c r="FA119" s="643"/>
      <c r="FB119" s="643"/>
      <c r="FC119" s="643"/>
      <c r="FD119" s="643"/>
      <c r="FE119" s="643"/>
      <c r="FF119" s="643"/>
      <c r="FG119" s="643"/>
      <c r="FH119" s="643"/>
      <c r="FI119" s="643"/>
      <c r="FJ119" s="643"/>
      <c r="FK119" s="643"/>
      <c r="FL119" s="643"/>
      <c r="FM119" s="643"/>
      <c r="FN119" s="643"/>
      <c r="FO119" s="643"/>
      <c r="FP119" s="643"/>
      <c r="FQ119" s="643"/>
      <c r="FR119" s="643"/>
      <c r="FS119" s="643"/>
      <c r="FT119" s="643"/>
      <c r="FU119" s="643"/>
      <c r="FV119" s="643"/>
      <c r="FW119" s="643"/>
      <c r="FX119" s="643"/>
      <c r="FY119" s="643"/>
      <c r="FZ119" s="643"/>
      <c r="GA119" s="643"/>
      <c r="GB119" s="643"/>
      <c r="GC119" s="643"/>
      <c r="GD119" s="643"/>
      <c r="GE119" s="247"/>
      <c r="GF119" s="643"/>
      <c r="GG119" s="643"/>
      <c r="GH119" s="643"/>
      <c r="GI119" s="643"/>
      <c r="GJ119" s="643"/>
      <c r="GK119" s="643"/>
      <c r="GL119" s="643"/>
      <c r="GM119" s="643"/>
      <c r="GN119" s="643"/>
      <c r="GO119" s="643"/>
      <c r="GP119" s="643"/>
      <c r="GQ119" s="643"/>
      <c r="GR119" s="643"/>
      <c r="GS119" s="643"/>
      <c r="GT119" s="643"/>
      <c r="GU119" s="643"/>
      <c r="GV119" s="643"/>
      <c r="GW119" s="643"/>
      <c r="GX119" s="643"/>
      <c r="GY119" s="643"/>
      <c r="GZ119" s="643"/>
      <c r="HA119" s="643"/>
      <c r="HB119" s="643"/>
      <c r="HC119" s="643"/>
      <c r="HD119" s="643"/>
      <c r="HE119" s="643"/>
      <c r="HF119" s="643"/>
      <c r="HG119" s="643"/>
      <c r="HH119" s="643"/>
      <c r="HI119" s="643"/>
      <c r="HJ119" s="643"/>
      <c r="HK119" s="643"/>
      <c r="HL119" s="643"/>
      <c r="HM119" s="643"/>
      <c r="HN119" s="643"/>
      <c r="HO119" s="643"/>
      <c r="HP119" s="643"/>
      <c r="HQ119" s="643"/>
      <c r="HR119" s="643"/>
      <c r="HS119" s="643"/>
      <c r="HT119" s="643"/>
      <c r="HU119" s="643"/>
      <c r="HV119" s="643"/>
      <c r="HW119" s="643"/>
      <c r="HX119" s="643"/>
      <c r="HY119" s="643"/>
      <c r="HZ119" s="643"/>
      <c r="IA119" s="643"/>
      <c r="IB119" s="643"/>
      <c r="IC119" s="643"/>
      <c r="ID119" s="643"/>
      <c r="IE119" s="643"/>
      <c r="IF119" s="643"/>
      <c r="IG119" s="643"/>
      <c r="IH119" s="643"/>
      <c r="II119" s="643"/>
    </row>
    <row r="120" spans="1:243" ht="15" customHeight="1">
      <c r="A120" s="72"/>
      <c r="B120" s="72"/>
      <c r="C120" s="72"/>
      <c r="D120" s="88"/>
      <c r="E120" s="87"/>
      <c r="F120" s="87"/>
      <c r="G120" s="87"/>
      <c r="H120" s="87"/>
      <c r="I120" s="87"/>
      <c r="J120" s="87"/>
      <c r="K120" s="87"/>
      <c r="L120" s="87"/>
      <c r="M120" s="87"/>
      <c r="N120" s="87"/>
      <c r="O120" s="87"/>
      <c r="P120" s="87"/>
      <c r="Q120" s="87"/>
      <c r="R120" s="87"/>
      <c r="S120" s="87"/>
      <c r="T120" s="87"/>
      <c r="U120" s="87"/>
      <c r="V120" s="87"/>
      <c r="W120" s="87"/>
      <c r="X120" s="87"/>
      <c r="Y120" s="87"/>
      <c r="Z120" s="87"/>
      <c r="AA120" s="87"/>
      <c r="AB120" s="87"/>
      <c r="AC120" s="87"/>
      <c r="AD120" s="87"/>
      <c r="AE120" s="87"/>
      <c r="AF120" s="87"/>
      <c r="AG120" s="87"/>
      <c r="AH120" s="20"/>
      <c r="AI120" s="20"/>
      <c r="AJ120" s="20"/>
      <c r="AK120" s="20"/>
      <c r="AL120" s="20"/>
      <c r="AM120" s="20"/>
      <c r="AN120" s="20"/>
      <c r="AO120" s="20"/>
      <c r="AP120" s="20"/>
      <c r="AQ120" s="20"/>
      <c r="AR120" s="20"/>
      <c r="AS120" s="20"/>
      <c r="AT120" s="20"/>
      <c r="AU120" s="20"/>
      <c r="AV120" s="48"/>
      <c r="AW120" s="48"/>
      <c r="AX120" s="48"/>
      <c r="AY120" s="48"/>
      <c r="AZ120" s="50"/>
      <c r="BA120" s="643"/>
      <c r="BB120" s="643"/>
      <c r="BC120" s="643"/>
      <c r="BD120" s="643"/>
      <c r="BE120" s="643"/>
      <c r="BF120" s="643"/>
      <c r="BG120" s="643"/>
      <c r="BH120" s="643"/>
      <c r="BI120" s="643"/>
      <c r="BJ120" s="643"/>
      <c r="BK120" s="643"/>
      <c r="BL120" s="643"/>
      <c r="BM120" s="643"/>
      <c r="BN120" s="643"/>
      <c r="BO120" s="643"/>
      <c r="BP120" s="643"/>
      <c r="BQ120" s="643"/>
      <c r="BR120" s="643"/>
      <c r="BS120" s="643"/>
      <c r="BT120" s="643"/>
      <c r="BU120" s="643"/>
      <c r="BV120" s="643"/>
      <c r="BW120" s="643"/>
      <c r="BX120" s="643"/>
      <c r="BY120" s="643"/>
      <c r="BZ120" s="643"/>
      <c r="CA120" s="643"/>
      <c r="CB120" s="643"/>
      <c r="CC120" s="643"/>
      <c r="CD120" s="643"/>
      <c r="CE120" s="643"/>
      <c r="CF120" s="643"/>
      <c r="CG120" s="643"/>
      <c r="CH120" s="643"/>
      <c r="CI120" s="643"/>
      <c r="CJ120" s="643"/>
      <c r="CK120" s="643"/>
      <c r="CL120" s="643"/>
      <c r="CM120" s="643"/>
      <c r="CN120" s="643"/>
      <c r="CO120" s="643"/>
      <c r="CP120" s="643"/>
      <c r="CQ120" s="643"/>
      <c r="CR120" s="643"/>
      <c r="CS120" s="643"/>
      <c r="CT120" s="643"/>
      <c r="CU120" s="643"/>
      <c r="CV120" s="643"/>
      <c r="CW120" s="643"/>
      <c r="CX120" s="643"/>
      <c r="CY120" s="643"/>
      <c r="CZ120" s="643"/>
      <c r="DA120" s="643"/>
      <c r="DB120" s="643"/>
      <c r="DC120" s="643"/>
      <c r="DD120" s="643"/>
      <c r="DE120" s="643"/>
      <c r="DF120" s="643"/>
      <c r="DG120" s="643"/>
      <c r="DH120" s="643"/>
      <c r="DI120" s="643"/>
      <c r="DJ120" s="643"/>
      <c r="DK120" s="643"/>
      <c r="DL120" s="643"/>
      <c r="DM120" s="643"/>
      <c r="DN120" s="643"/>
      <c r="DO120" s="643"/>
      <c r="DP120" s="643"/>
      <c r="DQ120" s="643"/>
      <c r="DR120" s="643"/>
      <c r="DS120" s="643"/>
      <c r="DT120" s="643"/>
      <c r="DU120" s="643"/>
      <c r="DV120" s="643"/>
      <c r="DW120" s="643"/>
      <c r="DX120" s="643"/>
      <c r="DY120" s="643"/>
      <c r="DZ120" s="643"/>
      <c r="EA120" s="643"/>
      <c r="EB120" s="643"/>
      <c r="EC120" s="643"/>
      <c r="ED120" s="643"/>
      <c r="EE120" s="643"/>
      <c r="EF120" s="643"/>
      <c r="EG120" s="643"/>
      <c r="EH120" s="643"/>
      <c r="EI120" s="643"/>
      <c r="EJ120" s="643"/>
      <c r="EK120" s="643"/>
      <c r="EL120" s="643"/>
      <c r="EM120" s="643"/>
      <c r="EN120" s="643"/>
      <c r="EO120" s="643"/>
      <c r="EP120" s="643"/>
      <c r="EQ120" s="643"/>
      <c r="ER120" s="643"/>
      <c r="ES120" s="643"/>
      <c r="ET120" s="643"/>
      <c r="EU120" s="643"/>
      <c r="EV120" s="643"/>
      <c r="EW120" s="643"/>
      <c r="EX120" s="643"/>
      <c r="EY120" s="643"/>
      <c r="EZ120" s="643"/>
      <c r="FA120" s="643"/>
      <c r="FB120" s="643"/>
      <c r="FC120" s="643"/>
      <c r="FD120" s="643"/>
      <c r="FE120" s="643"/>
      <c r="FF120" s="643"/>
      <c r="FG120" s="643"/>
      <c r="FH120" s="643"/>
      <c r="FI120" s="643"/>
      <c r="FJ120" s="643"/>
      <c r="FK120" s="643"/>
      <c r="FL120" s="643"/>
      <c r="FM120" s="643"/>
      <c r="FN120" s="643"/>
      <c r="FO120" s="643"/>
      <c r="FP120" s="643"/>
      <c r="FQ120" s="643"/>
      <c r="FR120" s="643"/>
      <c r="FS120" s="643"/>
      <c r="FT120" s="643"/>
      <c r="FU120" s="643"/>
      <c r="FV120" s="643"/>
      <c r="FW120" s="643"/>
      <c r="FX120" s="643"/>
      <c r="FY120" s="643"/>
      <c r="FZ120" s="643"/>
      <c r="GA120" s="643"/>
      <c r="GB120" s="643"/>
      <c r="GC120" s="643"/>
      <c r="GD120" s="643"/>
      <c r="GE120" s="247"/>
      <c r="GF120" s="643"/>
      <c r="GG120" s="643"/>
      <c r="GH120" s="643"/>
      <c r="GI120" s="643"/>
      <c r="GJ120" s="643"/>
      <c r="GK120" s="643"/>
      <c r="GL120" s="643"/>
      <c r="GM120" s="643"/>
      <c r="GN120" s="643"/>
      <c r="GO120" s="643"/>
      <c r="GP120" s="643"/>
      <c r="GQ120" s="643"/>
      <c r="GR120" s="643"/>
      <c r="GS120" s="643"/>
      <c r="GT120" s="643"/>
      <c r="GU120" s="643"/>
      <c r="GV120" s="643"/>
      <c r="GW120" s="643"/>
      <c r="GX120" s="643"/>
      <c r="GY120" s="643"/>
      <c r="GZ120" s="643"/>
      <c r="HA120" s="643"/>
      <c r="HB120" s="643"/>
      <c r="HC120" s="643"/>
      <c r="HD120" s="643"/>
      <c r="HE120" s="643"/>
      <c r="HF120" s="643"/>
      <c r="HG120" s="643"/>
      <c r="HH120" s="643"/>
      <c r="HI120" s="643"/>
      <c r="HJ120" s="643"/>
      <c r="HK120" s="643"/>
      <c r="HL120" s="643"/>
      <c r="HM120" s="643"/>
      <c r="HN120" s="643"/>
      <c r="HO120" s="643"/>
      <c r="HP120" s="643"/>
      <c r="HQ120" s="643"/>
      <c r="HR120" s="643"/>
      <c r="HS120" s="643"/>
      <c r="HT120" s="643"/>
      <c r="HU120" s="643"/>
      <c r="HV120" s="643"/>
      <c r="HW120" s="643"/>
      <c r="HX120" s="643"/>
      <c r="HY120" s="643"/>
      <c r="HZ120" s="643"/>
      <c r="IA120" s="643"/>
      <c r="IB120" s="643"/>
      <c r="IC120" s="643"/>
      <c r="ID120" s="643"/>
      <c r="IE120" s="643"/>
      <c r="IF120" s="643"/>
      <c r="IG120" s="643"/>
      <c r="IH120" s="643"/>
      <c r="II120" s="643"/>
    </row>
    <row r="121" spans="1:243" ht="15" customHeight="1">
      <c r="A121" s="72"/>
      <c r="B121" s="72"/>
      <c r="C121" s="72"/>
      <c r="D121" s="88"/>
      <c r="E121" s="87"/>
      <c r="F121" s="87"/>
      <c r="G121" s="87"/>
      <c r="H121" s="87"/>
      <c r="I121" s="87"/>
      <c r="J121" s="87"/>
      <c r="K121" s="87"/>
      <c r="L121" s="87"/>
      <c r="M121" s="87"/>
      <c r="N121" s="87"/>
      <c r="O121" s="87"/>
      <c r="P121" s="87"/>
      <c r="Q121" s="87"/>
      <c r="R121" s="87"/>
      <c r="S121" s="87"/>
      <c r="T121" s="87"/>
      <c r="U121" s="87"/>
      <c r="V121" s="87"/>
      <c r="W121" s="87"/>
      <c r="X121" s="87"/>
      <c r="Y121" s="87"/>
      <c r="Z121" s="87"/>
      <c r="AA121" s="87"/>
      <c r="AB121" s="87"/>
      <c r="AC121" s="87"/>
      <c r="AD121" s="87"/>
      <c r="AE121" s="87"/>
      <c r="AF121" s="87"/>
      <c r="AG121" s="87"/>
      <c r="AH121" s="20"/>
      <c r="AI121" s="20"/>
      <c r="AJ121" s="20"/>
      <c r="AK121" s="20"/>
      <c r="AL121" s="20"/>
      <c r="AM121" s="20"/>
      <c r="AN121" s="20"/>
      <c r="AO121" s="20"/>
      <c r="AP121" s="20"/>
      <c r="AQ121" s="20"/>
      <c r="AR121" s="20"/>
      <c r="AS121" s="20"/>
      <c r="AT121" s="20"/>
      <c r="AU121" s="20"/>
      <c r="AV121" s="48"/>
      <c r="AW121" s="48"/>
      <c r="AX121" s="48"/>
      <c r="AY121" s="48"/>
      <c r="AZ121" s="50"/>
      <c r="BA121" s="643"/>
      <c r="BB121" s="643"/>
      <c r="BC121" s="643"/>
      <c r="BD121" s="643"/>
      <c r="BE121" s="643"/>
      <c r="BF121" s="643"/>
      <c r="BG121" s="643"/>
      <c r="BH121" s="643"/>
      <c r="BI121" s="643"/>
      <c r="BJ121" s="643"/>
      <c r="BK121" s="643"/>
      <c r="BL121" s="643"/>
      <c r="BM121" s="643"/>
      <c r="BN121" s="643"/>
      <c r="BO121" s="643"/>
      <c r="BP121" s="643"/>
      <c r="BQ121" s="643"/>
      <c r="BR121" s="643"/>
      <c r="BS121" s="643"/>
      <c r="BT121" s="643"/>
      <c r="BU121" s="643"/>
      <c r="BV121" s="643"/>
      <c r="BW121" s="643"/>
      <c r="BX121" s="643"/>
      <c r="BY121" s="643"/>
      <c r="BZ121" s="643"/>
      <c r="CA121" s="643"/>
      <c r="CB121" s="643"/>
      <c r="CC121" s="643"/>
      <c r="CD121" s="643"/>
      <c r="CE121" s="643"/>
      <c r="CF121" s="643"/>
      <c r="CG121" s="643"/>
      <c r="CH121" s="643"/>
      <c r="CI121" s="643"/>
      <c r="CJ121" s="643"/>
      <c r="CK121" s="643"/>
      <c r="CL121" s="643"/>
      <c r="CM121" s="643"/>
      <c r="CN121" s="643"/>
      <c r="CO121" s="643"/>
      <c r="CP121" s="643"/>
      <c r="CQ121" s="643"/>
      <c r="CR121" s="643"/>
      <c r="CS121" s="643"/>
      <c r="CT121" s="643"/>
      <c r="CU121" s="643"/>
      <c r="CV121" s="643"/>
      <c r="CW121" s="643"/>
      <c r="CX121" s="643"/>
      <c r="CY121" s="643"/>
      <c r="CZ121" s="643"/>
      <c r="DA121" s="643"/>
      <c r="DB121" s="643"/>
      <c r="DC121" s="643"/>
      <c r="DD121" s="643"/>
      <c r="DE121" s="643"/>
      <c r="DF121" s="643"/>
      <c r="DG121" s="643"/>
      <c r="DH121" s="643"/>
      <c r="DI121" s="643"/>
      <c r="DJ121" s="643"/>
      <c r="DK121" s="643"/>
      <c r="DL121" s="643"/>
      <c r="DM121" s="643"/>
      <c r="DN121" s="643"/>
      <c r="DO121" s="643"/>
      <c r="DP121" s="643"/>
      <c r="DQ121" s="643"/>
      <c r="DR121" s="643"/>
      <c r="DS121" s="643"/>
      <c r="DT121" s="643"/>
      <c r="DU121" s="643"/>
      <c r="DV121" s="643"/>
      <c r="DW121" s="643"/>
      <c r="DX121" s="643"/>
      <c r="DY121" s="643"/>
      <c r="DZ121" s="643"/>
      <c r="EA121" s="643"/>
      <c r="EB121" s="643"/>
      <c r="EC121" s="643"/>
      <c r="ED121" s="643"/>
      <c r="EE121" s="643"/>
      <c r="EF121" s="643"/>
      <c r="EG121" s="643"/>
      <c r="EH121" s="643"/>
      <c r="EI121" s="643"/>
      <c r="EJ121" s="643"/>
      <c r="EK121" s="643"/>
      <c r="EL121" s="643"/>
      <c r="EM121" s="643"/>
      <c r="EN121" s="643"/>
      <c r="EO121" s="643"/>
      <c r="EP121" s="643"/>
      <c r="EQ121" s="643"/>
      <c r="ER121" s="643"/>
      <c r="ES121" s="643"/>
      <c r="ET121" s="643"/>
      <c r="EU121" s="643"/>
      <c r="EV121" s="643"/>
      <c r="EW121" s="643"/>
      <c r="EX121" s="643"/>
      <c r="EY121" s="643"/>
      <c r="EZ121" s="643"/>
      <c r="FA121" s="643"/>
      <c r="FB121" s="643"/>
      <c r="FC121" s="643"/>
      <c r="FD121" s="643"/>
      <c r="FE121" s="643"/>
      <c r="FF121" s="643"/>
      <c r="FG121" s="643"/>
      <c r="FH121" s="643"/>
      <c r="FI121" s="643"/>
      <c r="FJ121" s="643"/>
      <c r="FK121" s="643"/>
      <c r="FL121" s="643"/>
      <c r="FM121" s="643"/>
      <c r="FN121" s="643"/>
      <c r="FO121" s="643"/>
      <c r="FP121" s="643"/>
      <c r="FQ121" s="643"/>
      <c r="FR121" s="643"/>
      <c r="FS121" s="643"/>
      <c r="FT121" s="643"/>
      <c r="FU121" s="643"/>
      <c r="FV121" s="643"/>
      <c r="FW121" s="643"/>
      <c r="FX121" s="643"/>
      <c r="FY121" s="643"/>
      <c r="FZ121" s="643"/>
      <c r="GA121" s="643"/>
      <c r="GB121" s="643"/>
      <c r="GC121" s="643"/>
      <c r="GD121" s="643"/>
      <c r="GE121" s="247"/>
      <c r="GF121" s="643"/>
      <c r="GG121" s="643"/>
      <c r="GH121" s="643"/>
      <c r="GI121" s="643"/>
      <c r="GJ121" s="643"/>
      <c r="GK121" s="643"/>
      <c r="GL121" s="643"/>
      <c r="GM121" s="643"/>
      <c r="GN121" s="643"/>
      <c r="GO121" s="643"/>
      <c r="GP121" s="643"/>
      <c r="GQ121" s="643"/>
      <c r="GR121" s="643"/>
      <c r="GS121" s="643"/>
      <c r="GT121" s="643"/>
      <c r="GU121" s="643"/>
      <c r="GV121" s="643"/>
      <c r="GW121" s="643"/>
      <c r="GX121" s="643"/>
      <c r="GY121" s="643"/>
      <c r="GZ121" s="643"/>
      <c r="HA121" s="643"/>
      <c r="HB121" s="643"/>
      <c r="HC121" s="643"/>
      <c r="HD121" s="643"/>
      <c r="HE121" s="643"/>
      <c r="HF121" s="643"/>
      <c r="HG121" s="643"/>
      <c r="HH121" s="643"/>
      <c r="HI121" s="643"/>
      <c r="HJ121" s="643"/>
      <c r="HK121" s="643"/>
      <c r="HL121" s="643"/>
      <c r="HM121" s="643"/>
      <c r="HN121" s="643"/>
      <c r="HO121" s="643"/>
      <c r="HP121" s="643"/>
      <c r="HQ121" s="643"/>
      <c r="HR121" s="643"/>
      <c r="HS121" s="643"/>
      <c r="HT121" s="643"/>
      <c r="HU121" s="643"/>
      <c r="HV121" s="643"/>
      <c r="HW121" s="643"/>
      <c r="HX121" s="643"/>
      <c r="HY121" s="643"/>
      <c r="HZ121" s="643"/>
      <c r="IA121" s="643"/>
      <c r="IB121" s="643"/>
      <c r="IC121" s="643"/>
      <c r="ID121" s="643"/>
      <c r="IE121" s="643"/>
      <c r="IF121" s="643"/>
      <c r="IG121" s="643"/>
      <c r="IH121" s="643"/>
      <c r="II121" s="643"/>
    </row>
    <row r="122" spans="1:243" ht="15" customHeight="1">
      <c r="A122" s="72"/>
      <c r="B122" s="72"/>
      <c r="C122" s="72"/>
      <c r="D122" s="88"/>
      <c r="E122" s="87"/>
      <c r="F122" s="87"/>
      <c r="G122" s="87"/>
      <c r="H122" s="87"/>
      <c r="I122" s="87"/>
      <c r="J122" s="87"/>
      <c r="K122" s="87"/>
      <c r="L122" s="87"/>
      <c r="M122" s="87"/>
      <c r="N122" s="87"/>
      <c r="O122" s="87"/>
      <c r="P122" s="87"/>
      <c r="Q122" s="87"/>
      <c r="R122" s="87"/>
      <c r="S122" s="87"/>
      <c r="T122" s="87"/>
      <c r="U122" s="87"/>
      <c r="V122" s="87"/>
      <c r="W122" s="87"/>
      <c r="X122" s="87"/>
      <c r="Y122" s="87"/>
      <c r="Z122" s="87"/>
      <c r="AA122" s="87"/>
      <c r="AB122" s="87"/>
      <c r="AC122" s="87"/>
      <c r="AD122" s="87"/>
      <c r="AE122" s="87"/>
      <c r="AF122" s="87"/>
      <c r="AG122" s="87"/>
      <c r="AH122" s="20"/>
      <c r="AI122" s="20"/>
      <c r="AJ122" s="20"/>
      <c r="AK122" s="20"/>
      <c r="AL122" s="20"/>
      <c r="AM122" s="20"/>
      <c r="AN122" s="20"/>
      <c r="AO122" s="20"/>
      <c r="AP122" s="20"/>
      <c r="AQ122" s="20"/>
      <c r="AR122" s="20"/>
      <c r="AS122" s="20"/>
      <c r="AT122" s="20"/>
      <c r="AU122" s="20"/>
      <c r="AV122" s="48"/>
      <c r="AW122" s="48"/>
      <c r="AX122" s="48"/>
      <c r="AY122" s="48"/>
      <c r="AZ122" s="50"/>
      <c r="BA122" s="643"/>
      <c r="BB122" s="643"/>
      <c r="BC122" s="643"/>
      <c r="BD122" s="643"/>
      <c r="BE122" s="643"/>
      <c r="BF122" s="643"/>
      <c r="BG122" s="643"/>
      <c r="BH122" s="643"/>
      <c r="BI122" s="643"/>
      <c r="BJ122" s="643"/>
      <c r="BK122" s="643"/>
      <c r="BL122" s="643"/>
      <c r="BM122" s="643"/>
      <c r="BN122" s="643"/>
      <c r="BO122" s="643"/>
      <c r="BP122" s="643"/>
      <c r="BQ122" s="643"/>
      <c r="BR122" s="643"/>
      <c r="BS122" s="643"/>
      <c r="BT122" s="643"/>
      <c r="BU122" s="643"/>
      <c r="BV122" s="643"/>
      <c r="BW122" s="643"/>
      <c r="BX122" s="643"/>
      <c r="BY122" s="643"/>
      <c r="BZ122" s="643"/>
      <c r="CA122" s="643"/>
      <c r="CB122" s="643"/>
      <c r="CC122" s="643"/>
      <c r="CD122" s="643"/>
      <c r="CE122" s="643"/>
      <c r="CF122" s="643"/>
      <c r="CG122" s="643"/>
      <c r="CH122" s="643"/>
      <c r="CI122" s="643"/>
      <c r="CJ122" s="643"/>
      <c r="CK122" s="643"/>
      <c r="CL122" s="643"/>
      <c r="CM122" s="643"/>
      <c r="CN122" s="643"/>
      <c r="CO122" s="643"/>
      <c r="CP122" s="643"/>
      <c r="CQ122" s="643"/>
      <c r="CR122" s="643"/>
      <c r="CS122" s="643"/>
      <c r="CT122" s="643"/>
      <c r="CU122" s="643"/>
      <c r="CV122" s="643"/>
      <c r="CW122" s="643"/>
      <c r="CX122" s="643"/>
      <c r="CY122" s="643"/>
      <c r="CZ122" s="643"/>
      <c r="DA122" s="643"/>
      <c r="DB122" s="643"/>
      <c r="DC122" s="643"/>
      <c r="DD122" s="643"/>
      <c r="DE122" s="643"/>
      <c r="DF122" s="643"/>
      <c r="DG122" s="643"/>
      <c r="DH122" s="643"/>
      <c r="DI122" s="643"/>
      <c r="DJ122" s="643"/>
      <c r="DK122" s="643"/>
      <c r="DL122" s="643"/>
      <c r="DM122" s="643"/>
      <c r="DN122" s="643"/>
      <c r="DO122" s="643"/>
      <c r="DP122" s="643"/>
      <c r="DQ122" s="643"/>
      <c r="DR122" s="643"/>
      <c r="DS122" s="643"/>
      <c r="DT122" s="643"/>
      <c r="DU122" s="643"/>
      <c r="DV122" s="643"/>
      <c r="DW122" s="643"/>
      <c r="DX122" s="643"/>
      <c r="DY122" s="643"/>
      <c r="DZ122" s="643"/>
      <c r="EA122" s="643"/>
      <c r="EB122" s="643"/>
      <c r="EC122" s="643"/>
      <c r="ED122" s="643"/>
      <c r="EE122" s="643"/>
      <c r="EF122" s="643"/>
      <c r="EG122" s="643"/>
      <c r="EH122" s="643"/>
      <c r="EI122" s="643"/>
      <c r="EJ122" s="643"/>
      <c r="EK122" s="643"/>
      <c r="EL122" s="643"/>
      <c r="EM122" s="643"/>
      <c r="EN122" s="643"/>
      <c r="EO122" s="643"/>
      <c r="EP122" s="643"/>
      <c r="EQ122" s="643"/>
      <c r="ER122" s="643"/>
      <c r="ES122" s="643"/>
      <c r="ET122" s="643"/>
      <c r="EU122" s="643"/>
      <c r="EV122" s="643"/>
      <c r="EW122" s="643"/>
      <c r="EX122" s="643"/>
      <c r="EY122" s="643"/>
      <c r="EZ122" s="643"/>
      <c r="FA122" s="643"/>
      <c r="FB122" s="643"/>
      <c r="FC122" s="643"/>
      <c r="FD122" s="643"/>
      <c r="FE122" s="643"/>
      <c r="FF122" s="643"/>
      <c r="FG122" s="643"/>
      <c r="FH122" s="643"/>
      <c r="FI122" s="643"/>
      <c r="FJ122" s="643"/>
      <c r="FK122" s="643"/>
      <c r="FL122" s="643"/>
      <c r="FM122" s="643"/>
      <c r="FN122" s="643"/>
      <c r="FO122" s="643"/>
      <c r="FP122" s="643"/>
      <c r="FQ122" s="643"/>
      <c r="FR122" s="643"/>
      <c r="FS122" s="643"/>
      <c r="FT122" s="643"/>
      <c r="FU122" s="643"/>
      <c r="FV122" s="643"/>
      <c r="FW122" s="643"/>
      <c r="FX122" s="643"/>
      <c r="FY122" s="643"/>
      <c r="FZ122" s="643"/>
      <c r="GA122" s="643"/>
      <c r="GB122" s="643"/>
      <c r="GC122" s="643"/>
      <c r="GD122" s="643"/>
      <c r="GE122" s="247"/>
      <c r="GF122" s="643"/>
      <c r="GG122" s="643"/>
      <c r="GH122" s="643"/>
      <c r="GI122" s="643"/>
      <c r="GJ122" s="643"/>
      <c r="GK122" s="643"/>
      <c r="GL122" s="643"/>
      <c r="GM122" s="643"/>
      <c r="GN122" s="643"/>
      <c r="GO122" s="643"/>
      <c r="GP122" s="643"/>
      <c r="GQ122" s="643"/>
      <c r="GR122" s="643"/>
      <c r="GS122" s="643"/>
      <c r="GT122" s="643"/>
      <c r="GU122" s="643"/>
      <c r="GV122" s="643"/>
      <c r="GW122" s="643"/>
      <c r="GX122" s="643"/>
      <c r="GY122" s="643"/>
      <c r="GZ122" s="643"/>
      <c r="HA122" s="643"/>
      <c r="HB122" s="643"/>
      <c r="HC122" s="643"/>
      <c r="HD122" s="643"/>
      <c r="HE122" s="643"/>
      <c r="HF122" s="643"/>
      <c r="HG122" s="643"/>
      <c r="HH122" s="643"/>
      <c r="HI122" s="643"/>
      <c r="HJ122" s="643"/>
      <c r="HK122" s="643"/>
      <c r="HL122" s="643"/>
      <c r="HM122" s="643"/>
      <c r="HN122" s="643"/>
      <c r="HO122" s="643"/>
      <c r="HP122" s="643"/>
      <c r="HQ122" s="643"/>
      <c r="HR122" s="643"/>
      <c r="HS122" s="643"/>
      <c r="HT122" s="643"/>
      <c r="HU122" s="643"/>
      <c r="HV122" s="643"/>
      <c r="HW122" s="643"/>
      <c r="HX122" s="643"/>
      <c r="HY122" s="643"/>
      <c r="HZ122" s="643"/>
      <c r="IA122" s="643"/>
      <c r="IB122" s="643"/>
      <c r="IC122" s="643"/>
      <c r="ID122" s="643"/>
      <c r="IE122" s="643"/>
      <c r="IF122" s="643"/>
      <c r="IG122" s="643"/>
      <c r="IH122" s="643"/>
      <c r="II122" s="643"/>
    </row>
    <row r="123" spans="1:243" ht="15" customHeight="1">
      <c r="A123" s="72"/>
      <c r="B123" s="72"/>
      <c r="C123" s="72"/>
      <c r="D123" s="88"/>
      <c r="E123" s="87"/>
      <c r="F123" s="87"/>
      <c r="G123" s="87"/>
      <c r="H123" s="87"/>
      <c r="I123" s="87"/>
      <c r="J123" s="87"/>
      <c r="K123" s="87"/>
      <c r="L123" s="87"/>
      <c r="M123" s="87"/>
      <c r="N123" s="87"/>
      <c r="O123" s="87"/>
      <c r="P123" s="87"/>
      <c r="Q123" s="87"/>
      <c r="R123" s="87"/>
      <c r="S123" s="87"/>
      <c r="T123" s="87"/>
      <c r="U123" s="87"/>
      <c r="V123" s="87"/>
      <c r="W123" s="87"/>
      <c r="X123" s="87"/>
      <c r="Y123" s="87"/>
      <c r="Z123" s="87"/>
      <c r="AA123" s="87"/>
      <c r="AB123" s="87"/>
      <c r="AC123" s="87"/>
      <c r="AD123" s="87"/>
      <c r="AE123" s="87"/>
      <c r="AF123" s="87"/>
      <c r="AG123" s="87"/>
      <c r="AH123" s="20"/>
      <c r="AI123" s="20"/>
      <c r="AJ123" s="20"/>
      <c r="AK123" s="20"/>
      <c r="AL123" s="20"/>
      <c r="AM123" s="20"/>
      <c r="AN123" s="20"/>
      <c r="AO123" s="20"/>
      <c r="AP123" s="20"/>
      <c r="AQ123" s="20"/>
      <c r="AR123" s="20"/>
      <c r="AS123" s="20"/>
      <c r="AT123" s="20"/>
      <c r="AU123" s="20"/>
      <c r="AV123" s="48"/>
      <c r="AW123" s="48"/>
      <c r="AX123" s="48"/>
      <c r="AY123" s="48"/>
      <c r="AZ123" s="50"/>
      <c r="BA123" s="643"/>
      <c r="BB123" s="643"/>
      <c r="BC123" s="643"/>
      <c r="BD123" s="643"/>
      <c r="BE123" s="643"/>
      <c r="BF123" s="643"/>
      <c r="BG123" s="643"/>
      <c r="BH123" s="643"/>
      <c r="BI123" s="643"/>
      <c r="BJ123" s="643"/>
      <c r="BK123" s="643"/>
      <c r="BL123" s="643"/>
      <c r="BM123" s="643"/>
      <c r="BN123" s="643"/>
      <c r="BO123" s="643"/>
      <c r="BP123" s="643"/>
      <c r="BQ123" s="643"/>
      <c r="BR123" s="643"/>
      <c r="BS123" s="643"/>
      <c r="BT123" s="643"/>
      <c r="BU123" s="643"/>
      <c r="BV123" s="643"/>
      <c r="BW123" s="643"/>
      <c r="BX123" s="643"/>
      <c r="BY123" s="643"/>
      <c r="BZ123" s="643"/>
      <c r="CA123" s="643"/>
      <c r="CB123" s="643"/>
      <c r="CC123" s="643"/>
      <c r="CD123" s="643"/>
      <c r="CE123" s="643"/>
      <c r="CF123" s="643"/>
      <c r="CG123" s="643"/>
      <c r="CH123" s="643"/>
      <c r="CI123" s="643"/>
      <c r="CJ123" s="643"/>
      <c r="CK123" s="643"/>
      <c r="CL123" s="643"/>
      <c r="CM123" s="643"/>
      <c r="CN123" s="643"/>
      <c r="CO123" s="643"/>
      <c r="CP123" s="643"/>
      <c r="CQ123" s="643"/>
      <c r="CR123" s="643"/>
      <c r="CS123" s="643"/>
      <c r="CT123" s="643"/>
      <c r="CU123" s="643"/>
      <c r="CV123" s="643"/>
      <c r="CW123" s="643"/>
      <c r="CX123" s="643"/>
      <c r="CY123" s="643"/>
      <c r="CZ123" s="643"/>
      <c r="DA123" s="643"/>
      <c r="DB123" s="643"/>
      <c r="DC123" s="643"/>
      <c r="DD123" s="643"/>
      <c r="DE123" s="643"/>
      <c r="DF123" s="643"/>
      <c r="DG123" s="643"/>
      <c r="DH123" s="643"/>
      <c r="DI123" s="643"/>
      <c r="DJ123" s="643"/>
      <c r="DK123" s="643"/>
      <c r="DL123" s="643"/>
      <c r="DM123" s="643"/>
      <c r="DN123" s="643"/>
      <c r="DO123" s="643"/>
      <c r="DP123" s="643"/>
      <c r="DQ123" s="643"/>
      <c r="DR123" s="643"/>
      <c r="DS123" s="643"/>
      <c r="DT123" s="643"/>
      <c r="DU123" s="643"/>
      <c r="DV123" s="643"/>
      <c r="DW123" s="643"/>
      <c r="DX123" s="643"/>
      <c r="DY123" s="643"/>
      <c r="DZ123" s="643"/>
      <c r="EA123" s="643"/>
      <c r="EB123" s="643"/>
      <c r="EC123" s="643"/>
      <c r="ED123" s="643"/>
      <c r="EE123" s="643"/>
      <c r="EF123" s="643"/>
      <c r="EG123" s="643"/>
      <c r="EH123" s="643"/>
      <c r="EI123" s="643"/>
      <c r="EJ123" s="643"/>
      <c r="EK123" s="643"/>
      <c r="EL123" s="643"/>
      <c r="EM123" s="643"/>
      <c r="EN123" s="643"/>
      <c r="EO123" s="643"/>
      <c r="EP123" s="643"/>
      <c r="EQ123" s="643"/>
      <c r="ER123" s="643"/>
      <c r="ES123" s="643"/>
      <c r="ET123" s="643"/>
      <c r="EU123" s="643"/>
      <c r="EV123" s="643"/>
      <c r="EW123" s="643"/>
      <c r="EX123" s="643"/>
      <c r="EY123" s="643"/>
      <c r="EZ123" s="643"/>
      <c r="FA123" s="643"/>
      <c r="FB123" s="643"/>
      <c r="FC123" s="643"/>
      <c r="FD123" s="643"/>
      <c r="FE123" s="643"/>
      <c r="FF123" s="643"/>
      <c r="FG123" s="643"/>
      <c r="FH123" s="643"/>
      <c r="FI123" s="643"/>
      <c r="FJ123" s="643"/>
      <c r="FK123" s="643"/>
      <c r="FL123" s="643"/>
      <c r="FM123" s="643"/>
      <c r="FN123" s="643"/>
      <c r="FO123" s="643"/>
      <c r="FP123" s="643"/>
      <c r="FQ123" s="643"/>
      <c r="FR123" s="643"/>
      <c r="FS123" s="643"/>
      <c r="FT123" s="643"/>
      <c r="FU123" s="643"/>
      <c r="FV123" s="643"/>
      <c r="FW123" s="643"/>
      <c r="FX123" s="643"/>
      <c r="FY123" s="643"/>
      <c r="FZ123" s="643"/>
      <c r="GA123" s="643"/>
      <c r="GB123" s="643"/>
      <c r="GC123" s="643"/>
      <c r="GD123" s="643"/>
      <c r="GE123" s="247"/>
      <c r="GF123" s="643"/>
      <c r="GG123" s="643"/>
      <c r="GH123" s="643"/>
      <c r="GI123" s="643"/>
      <c r="GJ123" s="643"/>
      <c r="GK123" s="643"/>
      <c r="GL123" s="643"/>
      <c r="GM123" s="643"/>
      <c r="GN123" s="643"/>
      <c r="GO123" s="643"/>
      <c r="GP123" s="643"/>
      <c r="GQ123" s="643"/>
      <c r="GR123" s="643"/>
      <c r="GS123" s="643"/>
      <c r="GT123" s="643"/>
      <c r="GU123" s="643"/>
      <c r="GV123" s="643"/>
      <c r="GW123" s="643"/>
      <c r="GX123" s="643"/>
      <c r="GY123" s="643"/>
      <c r="GZ123" s="643"/>
      <c r="HA123" s="643"/>
      <c r="HB123" s="643"/>
      <c r="HC123" s="643"/>
      <c r="HD123" s="643"/>
      <c r="HE123" s="643"/>
      <c r="HF123" s="643"/>
      <c r="HG123" s="643"/>
      <c r="HH123" s="643"/>
      <c r="HI123" s="643"/>
      <c r="HJ123" s="643"/>
      <c r="HK123" s="643"/>
      <c r="HL123" s="643"/>
      <c r="HM123" s="643"/>
      <c r="HN123" s="643"/>
      <c r="HO123" s="643"/>
      <c r="HP123" s="643"/>
      <c r="HQ123" s="643"/>
      <c r="HR123" s="643"/>
      <c r="HS123" s="643"/>
      <c r="HT123" s="643"/>
      <c r="HU123" s="643"/>
      <c r="HV123" s="643"/>
      <c r="HW123" s="643"/>
      <c r="HX123" s="643"/>
      <c r="HY123" s="643"/>
      <c r="HZ123" s="643"/>
      <c r="IA123" s="643"/>
      <c r="IB123" s="643"/>
      <c r="IC123" s="643"/>
      <c r="ID123" s="643"/>
      <c r="IE123" s="643"/>
      <c r="IF123" s="643"/>
      <c r="IG123" s="643"/>
      <c r="IH123" s="643"/>
      <c r="II123" s="643"/>
    </row>
    <row r="124" spans="1:243" ht="15" customHeight="1">
      <c r="A124" s="72"/>
      <c r="B124" s="72"/>
      <c r="C124" s="72"/>
      <c r="D124" s="88"/>
      <c r="E124" s="87"/>
      <c r="F124" s="87"/>
      <c r="G124" s="87"/>
      <c r="H124" s="87"/>
      <c r="I124" s="87"/>
      <c r="J124" s="87"/>
      <c r="K124" s="87"/>
      <c r="L124" s="87"/>
      <c r="M124" s="87"/>
      <c r="N124" s="87"/>
      <c r="O124" s="87"/>
      <c r="P124" s="87"/>
      <c r="Q124" s="87"/>
      <c r="R124" s="87"/>
      <c r="S124" s="87"/>
      <c r="T124" s="87"/>
      <c r="U124" s="87"/>
      <c r="V124" s="87"/>
      <c r="W124" s="87"/>
      <c r="X124" s="87"/>
      <c r="Y124" s="87"/>
      <c r="Z124" s="87"/>
      <c r="AA124" s="87"/>
      <c r="AB124" s="87"/>
      <c r="AC124" s="87"/>
      <c r="AD124" s="87"/>
      <c r="AE124" s="87"/>
      <c r="AF124" s="87"/>
      <c r="AG124" s="87"/>
      <c r="AH124" s="20"/>
      <c r="AI124" s="20"/>
      <c r="AJ124" s="20"/>
      <c r="AK124" s="20"/>
      <c r="AL124" s="20"/>
      <c r="AM124" s="20"/>
      <c r="AN124" s="20"/>
      <c r="AO124" s="20"/>
      <c r="AP124" s="20"/>
      <c r="AQ124" s="20"/>
      <c r="AR124" s="20"/>
      <c r="AS124" s="20"/>
      <c r="AT124" s="20"/>
      <c r="AU124" s="20"/>
      <c r="AV124" s="48"/>
      <c r="AW124" s="48"/>
      <c r="AX124" s="48"/>
      <c r="AY124" s="48"/>
      <c r="AZ124" s="50"/>
      <c r="BA124" s="643"/>
      <c r="BB124" s="643"/>
      <c r="BC124" s="643"/>
      <c r="BD124" s="643"/>
      <c r="BE124" s="643"/>
      <c r="BF124" s="643"/>
      <c r="BG124" s="643"/>
      <c r="BH124" s="643"/>
      <c r="BI124" s="643"/>
      <c r="BJ124" s="643"/>
      <c r="BK124" s="643"/>
      <c r="BL124" s="643"/>
      <c r="BM124" s="643"/>
      <c r="BN124" s="643"/>
      <c r="BO124" s="643"/>
      <c r="BP124" s="643"/>
      <c r="BQ124" s="643"/>
      <c r="BR124" s="643"/>
      <c r="BS124" s="643"/>
      <c r="BT124" s="643"/>
      <c r="BU124" s="643"/>
      <c r="BV124" s="643"/>
      <c r="BW124" s="643"/>
      <c r="BX124" s="643"/>
      <c r="BY124" s="643"/>
      <c r="BZ124" s="643"/>
      <c r="CA124" s="643"/>
      <c r="CB124" s="643"/>
      <c r="CC124" s="643"/>
      <c r="CD124" s="643"/>
      <c r="CE124" s="643"/>
      <c r="CF124" s="643"/>
      <c r="CG124" s="643"/>
      <c r="CH124" s="643"/>
      <c r="CI124" s="643"/>
      <c r="CJ124" s="643"/>
      <c r="CK124" s="643"/>
      <c r="CL124" s="643"/>
      <c r="CM124" s="643"/>
      <c r="CN124" s="643"/>
      <c r="CO124" s="643"/>
      <c r="CP124" s="643"/>
      <c r="CQ124" s="643"/>
      <c r="CR124" s="643"/>
      <c r="CS124" s="643"/>
      <c r="CT124" s="643"/>
      <c r="CU124" s="643"/>
      <c r="CV124" s="643"/>
      <c r="CW124" s="643"/>
      <c r="CX124" s="643"/>
      <c r="CY124" s="643"/>
      <c r="CZ124" s="643"/>
      <c r="DA124" s="643"/>
      <c r="DB124" s="643"/>
      <c r="DC124" s="643"/>
      <c r="DD124" s="643"/>
      <c r="DE124" s="643"/>
      <c r="DF124" s="643"/>
      <c r="DG124" s="643"/>
      <c r="DH124" s="643"/>
      <c r="DI124" s="643"/>
      <c r="DJ124" s="643"/>
      <c r="DK124" s="643"/>
      <c r="DL124" s="643"/>
      <c r="DM124" s="643"/>
      <c r="DN124" s="643"/>
      <c r="DO124" s="643"/>
      <c r="DP124" s="643"/>
      <c r="DQ124" s="643"/>
      <c r="DR124" s="643"/>
      <c r="DS124" s="643"/>
      <c r="DT124" s="643"/>
      <c r="DU124" s="643"/>
      <c r="DV124" s="643"/>
      <c r="DW124" s="643"/>
      <c r="DX124" s="643"/>
      <c r="DY124" s="643"/>
      <c r="DZ124" s="643"/>
      <c r="EA124" s="643"/>
      <c r="EB124" s="643"/>
      <c r="EC124" s="643"/>
      <c r="ED124" s="643"/>
      <c r="EE124" s="643"/>
      <c r="EF124" s="643"/>
      <c r="EG124" s="643"/>
      <c r="EH124" s="643"/>
      <c r="EI124" s="643"/>
      <c r="EJ124" s="643"/>
      <c r="EK124" s="643"/>
      <c r="EL124" s="643"/>
      <c r="EM124" s="643"/>
      <c r="EN124" s="643"/>
      <c r="EO124" s="643"/>
      <c r="EP124" s="643"/>
      <c r="EQ124" s="643"/>
      <c r="ER124" s="643"/>
      <c r="ES124" s="643"/>
      <c r="ET124" s="643"/>
      <c r="EU124" s="643"/>
      <c r="EV124" s="643"/>
      <c r="EW124" s="643"/>
      <c r="EX124" s="643"/>
      <c r="EY124" s="643"/>
      <c r="EZ124" s="643"/>
      <c r="FA124" s="643"/>
      <c r="FB124" s="643"/>
      <c r="FC124" s="643"/>
      <c r="FD124" s="643"/>
      <c r="FE124" s="643"/>
      <c r="FF124" s="643"/>
      <c r="FG124" s="643"/>
      <c r="FH124" s="643"/>
      <c r="FI124" s="643"/>
      <c r="FJ124" s="643"/>
      <c r="FK124" s="643"/>
      <c r="FL124" s="643"/>
      <c r="FM124" s="643"/>
      <c r="FN124" s="643"/>
      <c r="FO124" s="643"/>
      <c r="FP124" s="643"/>
      <c r="FQ124" s="643"/>
      <c r="FR124" s="643"/>
      <c r="FS124" s="643"/>
      <c r="FT124" s="643"/>
      <c r="FU124" s="643"/>
      <c r="FV124" s="643"/>
      <c r="FW124" s="643"/>
      <c r="FX124" s="643"/>
      <c r="FY124" s="643"/>
      <c r="FZ124" s="643"/>
      <c r="GA124" s="643"/>
      <c r="GB124" s="643"/>
      <c r="GC124" s="643"/>
      <c r="GD124" s="643"/>
      <c r="GE124" s="247"/>
      <c r="GF124" s="643"/>
      <c r="GG124" s="643"/>
      <c r="GH124" s="643"/>
      <c r="GI124" s="643"/>
      <c r="GJ124" s="643"/>
      <c r="GK124" s="643"/>
      <c r="GL124" s="643"/>
      <c r="GM124" s="643"/>
      <c r="GN124" s="643"/>
      <c r="GO124" s="643"/>
      <c r="GP124" s="643"/>
      <c r="GQ124" s="643"/>
      <c r="GR124" s="643"/>
      <c r="GS124" s="643"/>
      <c r="GT124" s="643"/>
      <c r="GU124" s="643"/>
      <c r="GV124" s="643"/>
      <c r="GW124" s="643"/>
      <c r="GX124" s="643"/>
      <c r="GY124" s="643"/>
      <c r="GZ124" s="643"/>
      <c r="HA124" s="643"/>
      <c r="HB124" s="643"/>
      <c r="HC124" s="643"/>
      <c r="HD124" s="643"/>
      <c r="HE124" s="643"/>
      <c r="HF124" s="643"/>
      <c r="HG124" s="643"/>
      <c r="HH124" s="643"/>
      <c r="HI124" s="643"/>
      <c r="HJ124" s="643"/>
      <c r="HK124" s="643"/>
      <c r="HL124" s="643"/>
      <c r="HM124" s="643"/>
      <c r="HN124" s="643"/>
      <c r="HO124" s="643"/>
      <c r="HP124" s="643"/>
      <c r="HQ124" s="643"/>
      <c r="HR124" s="643"/>
      <c r="HS124" s="643"/>
      <c r="HT124" s="643"/>
      <c r="HU124" s="643"/>
      <c r="HV124" s="643"/>
      <c r="HW124" s="643"/>
      <c r="HX124" s="643"/>
      <c r="HY124" s="643"/>
      <c r="HZ124" s="643"/>
      <c r="IA124" s="643"/>
      <c r="IB124" s="643"/>
      <c r="IC124" s="643"/>
      <c r="ID124" s="643"/>
      <c r="IE124" s="643"/>
      <c r="IF124" s="643"/>
      <c r="IG124" s="643"/>
      <c r="IH124" s="643"/>
      <c r="II124" s="643"/>
    </row>
    <row r="125" spans="1:243" ht="15" customHeight="1">
      <c r="A125" s="72"/>
      <c r="B125" s="72"/>
      <c r="C125" s="72"/>
      <c r="D125" s="88"/>
      <c r="E125" s="87"/>
      <c r="F125" s="87"/>
      <c r="G125" s="87"/>
      <c r="H125" s="87"/>
      <c r="I125" s="87"/>
      <c r="J125" s="87"/>
      <c r="K125" s="87"/>
      <c r="L125" s="87"/>
      <c r="M125" s="87"/>
      <c r="N125" s="87"/>
      <c r="O125" s="87"/>
      <c r="P125" s="87"/>
      <c r="Q125" s="87"/>
      <c r="R125" s="87"/>
      <c r="S125" s="87"/>
      <c r="T125" s="87"/>
      <c r="U125" s="87"/>
      <c r="V125" s="87"/>
      <c r="W125" s="87"/>
      <c r="X125" s="87"/>
      <c r="Y125" s="87"/>
      <c r="Z125" s="87"/>
      <c r="AA125" s="87"/>
      <c r="AB125" s="87"/>
      <c r="AC125" s="87"/>
      <c r="AD125" s="87"/>
      <c r="AE125" s="87"/>
      <c r="AF125" s="87"/>
      <c r="AG125" s="87"/>
      <c r="AH125" s="20"/>
      <c r="AI125" s="20"/>
      <c r="AJ125" s="20"/>
      <c r="AK125" s="20"/>
      <c r="AL125" s="20"/>
      <c r="AM125" s="20"/>
      <c r="AN125" s="20"/>
      <c r="AO125" s="20"/>
      <c r="AP125" s="20"/>
      <c r="AQ125" s="20"/>
      <c r="AR125" s="20"/>
      <c r="AS125" s="20"/>
      <c r="AT125" s="20"/>
      <c r="AU125" s="20"/>
      <c r="AV125" s="48"/>
      <c r="AW125" s="48"/>
      <c r="AX125" s="48"/>
      <c r="AY125" s="48"/>
      <c r="AZ125" s="50"/>
      <c r="BA125" s="643"/>
      <c r="BB125" s="643"/>
      <c r="BC125" s="643"/>
      <c r="BD125" s="643"/>
      <c r="BE125" s="643"/>
      <c r="BF125" s="643"/>
      <c r="BG125" s="643"/>
      <c r="BH125" s="643"/>
      <c r="BI125" s="643"/>
      <c r="BJ125" s="643"/>
      <c r="BK125" s="643"/>
      <c r="BL125" s="643"/>
      <c r="BM125" s="643"/>
      <c r="BN125" s="643"/>
      <c r="BO125" s="643"/>
      <c r="BP125" s="643"/>
      <c r="BQ125" s="643"/>
      <c r="BR125" s="643"/>
      <c r="BS125" s="643"/>
      <c r="BT125" s="643"/>
      <c r="BU125" s="643"/>
      <c r="BV125" s="643"/>
      <c r="BW125" s="643"/>
      <c r="BX125" s="643"/>
      <c r="BY125" s="643"/>
      <c r="BZ125" s="643"/>
      <c r="CA125" s="643"/>
      <c r="CB125" s="643"/>
      <c r="CC125" s="643"/>
      <c r="CD125" s="643"/>
      <c r="CE125" s="643"/>
      <c r="CF125" s="643"/>
      <c r="CG125" s="643"/>
      <c r="CH125" s="643"/>
      <c r="CI125" s="643"/>
      <c r="CJ125" s="643"/>
      <c r="CK125" s="643"/>
      <c r="CL125" s="643"/>
      <c r="CM125" s="643"/>
      <c r="CN125" s="643"/>
      <c r="CO125" s="643"/>
      <c r="CP125" s="643"/>
      <c r="CQ125" s="643"/>
      <c r="CR125" s="643"/>
      <c r="CS125" s="643"/>
      <c r="CT125" s="643"/>
      <c r="CU125" s="643"/>
      <c r="CV125" s="643"/>
      <c r="CW125" s="643"/>
      <c r="CX125" s="643"/>
      <c r="CY125" s="643"/>
      <c r="CZ125" s="643"/>
      <c r="DA125" s="643"/>
      <c r="DB125" s="643"/>
      <c r="DC125" s="643"/>
      <c r="DD125" s="643"/>
      <c r="DE125" s="643"/>
      <c r="DF125" s="643"/>
      <c r="DG125" s="643"/>
      <c r="DH125" s="643"/>
      <c r="DI125" s="643"/>
      <c r="DJ125" s="643"/>
      <c r="DK125" s="643"/>
      <c r="DL125" s="643"/>
      <c r="DM125" s="643"/>
      <c r="DN125" s="643"/>
      <c r="DO125" s="643"/>
      <c r="DP125" s="643"/>
      <c r="DQ125" s="643"/>
      <c r="DR125" s="643"/>
      <c r="DS125" s="643"/>
      <c r="DT125" s="643"/>
      <c r="DU125" s="643"/>
      <c r="DV125" s="643"/>
      <c r="DW125" s="643"/>
      <c r="DX125" s="643"/>
      <c r="DY125" s="643"/>
      <c r="DZ125" s="643"/>
      <c r="EA125" s="643"/>
      <c r="EB125" s="643"/>
      <c r="EC125" s="643"/>
      <c r="ED125" s="643"/>
      <c r="EE125" s="643"/>
      <c r="EF125" s="643"/>
      <c r="EG125" s="643"/>
      <c r="EH125" s="643"/>
      <c r="EI125" s="643"/>
      <c r="EJ125" s="643"/>
      <c r="EK125" s="643"/>
      <c r="EL125" s="643"/>
      <c r="EM125" s="643"/>
      <c r="EN125" s="643"/>
      <c r="EO125" s="643"/>
      <c r="EP125" s="643"/>
      <c r="EQ125" s="643"/>
      <c r="ER125" s="643"/>
      <c r="ES125" s="643"/>
      <c r="ET125" s="643"/>
      <c r="EU125" s="643"/>
      <c r="EV125" s="643"/>
      <c r="EW125" s="643"/>
      <c r="EX125" s="643"/>
      <c r="EY125" s="643"/>
      <c r="EZ125" s="643"/>
      <c r="FA125" s="643"/>
      <c r="FB125" s="643"/>
      <c r="FC125" s="643"/>
      <c r="FD125" s="643"/>
      <c r="FE125" s="643"/>
      <c r="FF125" s="643"/>
      <c r="FG125" s="643"/>
      <c r="FH125" s="643"/>
      <c r="FI125" s="643"/>
      <c r="FJ125" s="643"/>
      <c r="FK125" s="643"/>
      <c r="FL125" s="643"/>
      <c r="FM125" s="643"/>
      <c r="FN125" s="643"/>
      <c r="FO125" s="643"/>
      <c r="FP125" s="643"/>
      <c r="FQ125" s="643"/>
      <c r="FR125" s="643"/>
      <c r="FS125" s="643"/>
      <c r="FT125" s="643"/>
      <c r="FU125" s="643"/>
      <c r="FV125" s="643"/>
      <c r="FW125" s="643"/>
      <c r="FX125" s="643"/>
      <c r="FY125" s="643"/>
      <c r="FZ125" s="643"/>
      <c r="GA125" s="643"/>
      <c r="GB125" s="643"/>
      <c r="GC125" s="643"/>
      <c r="GD125" s="643"/>
      <c r="GE125" s="247"/>
      <c r="GF125" s="643"/>
      <c r="GG125" s="643"/>
      <c r="GH125" s="643"/>
      <c r="GI125" s="643"/>
      <c r="GJ125" s="643"/>
      <c r="GK125" s="643"/>
      <c r="GL125" s="643"/>
      <c r="GM125" s="643"/>
      <c r="GN125" s="643"/>
      <c r="GO125" s="643"/>
      <c r="GP125" s="643"/>
      <c r="GQ125" s="643"/>
      <c r="GR125" s="643"/>
      <c r="GS125" s="643"/>
      <c r="GT125" s="643"/>
      <c r="GU125" s="643"/>
      <c r="GV125" s="643"/>
      <c r="GW125" s="643"/>
      <c r="GX125" s="643"/>
      <c r="GY125" s="643"/>
      <c r="GZ125" s="643"/>
      <c r="HA125" s="643"/>
      <c r="HB125" s="643"/>
      <c r="HC125" s="643"/>
      <c r="HD125" s="643"/>
      <c r="HE125" s="643"/>
      <c r="HF125" s="643"/>
      <c r="HG125" s="643"/>
      <c r="HH125" s="643"/>
      <c r="HI125" s="643"/>
      <c r="HJ125" s="643"/>
      <c r="HK125" s="643"/>
      <c r="HL125" s="643"/>
      <c r="HM125" s="643"/>
      <c r="HN125" s="643"/>
      <c r="HO125" s="643"/>
      <c r="HP125" s="643"/>
      <c r="HQ125" s="643"/>
      <c r="HR125" s="643"/>
      <c r="HS125" s="643"/>
      <c r="HT125" s="643"/>
      <c r="HU125" s="643"/>
      <c r="HV125" s="643"/>
      <c r="HW125" s="643"/>
      <c r="HX125" s="643"/>
      <c r="HY125" s="643"/>
      <c r="HZ125" s="643"/>
      <c r="IA125" s="643"/>
      <c r="IB125" s="643"/>
      <c r="IC125" s="643"/>
      <c r="ID125" s="643"/>
      <c r="IE125" s="643"/>
      <c r="IF125" s="643"/>
      <c r="IG125" s="643"/>
      <c r="IH125" s="643"/>
      <c r="II125" s="643"/>
    </row>
    <row r="126" spans="1:243" ht="15" customHeight="1">
      <c r="A126" s="72"/>
      <c r="B126" s="72"/>
      <c r="C126" s="72"/>
      <c r="D126" s="88"/>
      <c r="E126" s="87"/>
      <c r="F126" s="87"/>
      <c r="G126" s="87"/>
      <c r="H126" s="87"/>
      <c r="I126" s="87"/>
      <c r="J126" s="87"/>
      <c r="K126" s="87"/>
      <c r="L126" s="87"/>
      <c r="M126" s="87"/>
      <c r="N126" s="87"/>
      <c r="O126" s="87"/>
      <c r="P126" s="87"/>
      <c r="Q126" s="87"/>
      <c r="R126" s="87"/>
      <c r="S126" s="87"/>
      <c r="T126" s="87"/>
      <c r="U126" s="87"/>
      <c r="V126" s="87"/>
      <c r="W126" s="87"/>
      <c r="X126" s="87"/>
      <c r="Y126" s="87"/>
      <c r="Z126" s="87"/>
      <c r="AA126" s="87"/>
      <c r="AB126" s="87"/>
      <c r="AC126" s="87"/>
      <c r="AD126" s="87"/>
      <c r="AE126" s="87"/>
      <c r="AF126" s="87"/>
      <c r="AG126" s="87"/>
      <c r="AH126" s="20"/>
      <c r="AI126" s="20"/>
      <c r="AJ126" s="20"/>
      <c r="AK126" s="20"/>
      <c r="AL126" s="20"/>
      <c r="AM126" s="20"/>
      <c r="AN126" s="20"/>
      <c r="AO126" s="20"/>
      <c r="AP126" s="20"/>
      <c r="AQ126" s="20"/>
      <c r="AR126" s="20"/>
      <c r="AS126" s="20"/>
      <c r="AT126" s="20"/>
      <c r="AU126" s="20"/>
      <c r="AV126" s="48"/>
      <c r="AW126" s="48"/>
      <c r="AX126" s="48"/>
      <c r="AY126" s="48"/>
      <c r="AZ126" s="50"/>
      <c r="BA126" s="643"/>
      <c r="BB126" s="643"/>
      <c r="BC126" s="643"/>
      <c r="BD126" s="643"/>
      <c r="BE126" s="643"/>
      <c r="BF126" s="643"/>
      <c r="BG126" s="643"/>
      <c r="BH126" s="643"/>
      <c r="BI126" s="643"/>
      <c r="BJ126" s="643"/>
      <c r="BK126" s="643"/>
      <c r="BL126" s="643"/>
      <c r="BM126" s="643"/>
      <c r="BN126" s="643"/>
      <c r="BO126" s="643"/>
      <c r="BP126" s="643"/>
      <c r="BQ126" s="643"/>
      <c r="BR126" s="643"/>
      <c r="BS126" s="643"/>
      <c r="BT126" s="643"/>
      <c r="BU126" s="643"/>
      <c r="BV126" s="643"/>
      <c r="BW126" s="643"/>
      <c r="BX126" s="643"/>
      <c r="BY126" s="643"/>
      <c r="BZ126" s="643"/>
      <c r="CA126" s="643"/>
      <c r="CB126" s="643"/>
      <c r="CC126" s="643"/>
      <c r="CD126" s="643"/>
      <c r="CE126" s="643"/>
      <c r="CF126" s="643"/>
      <c r="CG126" s="643"/>
      <c r="CH126" s="643"/>
      <c r="CI126" s="643"/>
      <c r="CJ126" s="643"/>
      <c r="CK126" s="643"/>
      <c r="CL126" s="643"/>
      <c r="CM126" s="643"/>
      <c r="CN126" s="643"/>
      <c r="CO126" s="643"/>
      <c r="CP126" s="643"/>
      <c r="CQ126" s="643"/>
      <c r="CR126" s="643"/>
      <c r="CS126" s="643"/>
      <c r="CT126" s="643"/>
      <c r="CU126" s="643"/>
      <c r="CV126" s="643"/>
      <c r="CW126" s="643"/>
      <c r="CX126" s="643"/>
      <c r="CY126" s="643"/>
      <c r="CZ126" s="643"/>
      <c r="DA126" s="643"/>
      <c r="DB126" s="643"/>
      <c r="DC126" s="643"/>
      <c r="DD126" s="643"/>
      <c r="DE126" s="643"/>
      <c r="DF126" s="643"/>
      <c r="DG126" s="643"/>
      <c r="DH126" s="643"/>
      <c r="DI126" s="643"/>
      <c r="DJ126" s="643"/>
      <c r="DK126" s="643"/>
      <c r="DL126" s="643"/>
      <c r="DM126" s="643"/>
      <c r="DN126" s="643"/>
      <c r="DO126" s="643"/>
      <c r="DP126" s="643"/>
      <c r="DQ126" s="643"/>
      <c r="DR126" s="643"/>
      <c r="DS126" s="643"/>
      <c r="DT126" s="643"/>
      <c r="DU126" s="643"/>
      <c r="DV126" s="643"/>
      <c r="DW126" s="643"/>
      <c r="DX126" s="643"/>
      <c r="DY126" s="643"/>
      <c r="DZ126" s="643"/>
      <c r="EA126" s="643"/>
      <c r="EB126" s="643"/>
      <c r="EC126" s="643"/>
      <c r="ED126" s="643"/>
      <c r="EE126" s="643"/>
      <c r="EF126" s="643"/>
      <c r="EG126" s="643"/>
      <c r="EH126" s="643"/>
      <c r="EI126" s="643"/>
      <c r="EJ126" s="643"/>
      <c r="EK126" s="643"/>
      <c r="EL126" s="643"/>
      <c r="EM126" s="643"/>
      <c r="EN126" s="643"/>
      <c r="EO126" s="643"/>
      <c r="EP126" s="643"/>
      <c r="EQ126" s="643"/>
      <c r="ER126" s="643"/>
      <c r="ES126" s="643"/>
      <c r="ET126" s="643"/>
      <c r="EU126" s="643"/>
      <c r="EV126" s="643"/>
      <c r="EW126" s="643"/>
      <c r="EX126" s="643"/>
      <c r="EY126" s="643"/>
      <c r="EZ126" s="643"/>
      <c r="FA126" s="643"/>
      <c r="FB126" s="643"/>
      <c r="FC126" s="643"/>
      <c r="FD126" s="643"/>
      <c r="FE126" s="643"/>
      <c r="FF126" s="643"/>
      <c r="FG126" s="643"/>
      <c r="FH126" s="643"/>
      <c r="FI126" s="643"/>
      <c r="FJ126" s="643"/>
      <c r="FK126" s="643"/>
      <c r="FL126" s="643"/>
      <c r="FM126" s="643"/>
      <c r="FN126" s="643"/>
      <c r="FO126" s="643"/>
      <c r="FP126" s="643"/>
      <c r="FQ126" s="643"/>
      <c r="FR126" s="643"/>
      <c r="FS126" s="643"/>
      <c r="FT126" s="643"/>
      <c r="FU126" s="643"/>
      <c r="FV126" s="643"/>
      <c r="FW126" s="643"/>
      <c r="FX126" s="643"/>
      <c r="FY126" s="643"/>
      <c r="FZ126" s="643"/>
      <c r="GA126" s="643"/>
      <c r="GB126" s="643"/>
      <c r="GC126" s="643"/>
      <c r="GD126" s="643"/>
      <c r="GE126" s="247"/>
      <c r="GF126" s="643"/>
      <c r="GG126" s="643"/>
      <c r="GH126" s="643"/>
      <c r="GI126" s="643"/>
      <c r="GJ126" s="643"/>
      <c r="GK126" s="643"/>
      <c r="GL126" s="643"/>
      <c r="GM126" s="643"/>
      <c r="GN126" s="643"/>
      <c r="GO126" s="643"/>
      <c r="GP126" s="643"/>
      <c r="GQ126" s="643"/>
      <c r="GR126" s="643"/>
      <c r="GS126" s="643"/>
      <c r="GT126" s="643"/>
      <c r="GU126" s="643"/>
      <c r="GV126" s="643"/>
      <c r="GW126" s="643"/>
      <c r="GX126" s="643"/>
      <c r="GY126" s="643"/>
      <c r="GZ126" s="643"/>
      <c r="HA126" s="643"/>
      <c r="HB126" s="643"/>
      <c r="HC126" s="643"/>
      <c r="HD126" s="643"/>
      <c r="HE126" s="643"/>
      <c r="HF126" s="643"/>
      <c r="HG126" s="643"/>
      <c r="HH126" s="643"/>
      <c r="HI126" s="643"/>
      <c r="HJ126" s="643"/>
      <c r="HK126" s="643"/>
      <c r="HL126" s="643"/>
      <c r="HM126" s="643"/>
      <c r="HN126" s="643"/>
      <c r="HO126" s="643"/>
      <c r="HP126" s="643"/>
      <c r="HQ126" s="643"/>
      <c r="HR126" s="643"/>
      <c r="HS126" s="643"/>
      <c r="HT126" s="643"/>
      <c r="HU126" s="643"/>
      <c r="HV126" s="643"/>
      <c r="HW126" s="643"/>
      <c r="HX126" s="643"/>
      <c r="HY126" s="643"/>
      <c r="HZ126" s="643"/>
      <c r="IA126" s="643"/>
      <c r="IB126" s="643"/>
      <c r="IC126" s="643"/>
      <c r="ID126" s="643"/>
      <c r="IE126" s="643"/>
      <c r="IF126" s="643"/>
      <c r="IG126" s="643"/>
      <c r="IH126" s="643"/>
      <c r="II126" s="643"/>
    </row>
    <row r="127" spans="1:243" ht="15" customHeight="1">
      <c r="A127" s="72"/>
      <c r="B127" s="72"/>
      <c r="C127" s="72"/>
      <c r="D127" s="88"/>
      <c r="E127" s="87"/>
      <c r="F127" s="87"/>
      <c r="G127" s="87"/>
      <c r="H127" s="87"/>
      <c r="I127" s="87"/>
      <c r="J127" s="87"/>
      <c r="K127" s="87"/>
      <c r="L127" s="87"/>
      <c r="M127" s="87"/>
      <c r="N127" s="87"/>
      <c r="O127" s="87"/>
      <c r="P127" s="87"/>
      <c r="Q127" s="87"/>
      <c r="R127" s="87"/>
      <c r="S127" s="87"/>
      <c r="T127" s="87"/>
      <c r="U127" s="87"/>
      <c r="V127" s="87"/>
      <c r="W127" s="87"/>
      <c r="X127" s="87"/>
      <c r="Y127" s="87"/>
      <c r="Z127" s="87"/>
      <c r="AA127" s="87"/>
      <c r="AB127" s="87"/>
      <c r="AC127" s="87"/>
      <c r="AD127" s="87"/>
      <c r="AE127" s="87"/>
      <c r="AF127" s="87"/>
      <c r="AG127" s="87"/>
      <c r="AH127" s="20"/>
      <c r="AI127" s="20"/>
      <c r="AJ127" s="20"/>
      <c r="AK127" s="20"/>
      <c r="AL127" s="20"/>
      <c r="AM127" s="20"/>
      <c r="AN127" s="20"/>
      <c r="AO127" s="20"/>
      <c r="AP127" s="20"/>
      <c r="AQ127" s="20"/>
      <c r="AR127" s="20"/>
      <c r="AS127" s="20"/>
      <c r="AT127" s="20"/>
      <c r="AU127" s="20"/>
      <c r="AV127" s="48"/>
      <c r="AW127" s="48"/>
      <c r="AX127" s="48"/>
      <c r="AY127" s="48"/>
      <c r="AZ127" s="50"/>
      <c r="BA127" s="643"/>
      <c r="BB127" s="643"/>
      <c r="BC127" s="643"/>
      <c r="BD127" s="643"/>
      <c r="BE127" s="643"/>
      <c r="BF127" s="643"/>
      <c r="BG127" s="643"/>
      <c r="BH127" s="643"/>
      <c r="BI127" s="643"/>
      <c r="BJ127" s="643"/>
      <c r="BK127" s="643"/>
      <c r="BL127" s="643"/>
      <c r="BM127" s="643"/>
      <c r="BN127" s="643"/>
      <c r="BO127" s="643"/>
      <c r="BP127" s="643"/>
      <c r="BQ127" s="643"/>
      <c r="BR127" s="643"/>
      <c r="BS127" s="643"/>
      <c r="BT127" s="643"/>
      <c r="BU127" s="643"/>
      <c r="BV127" s="643"/>
      <c r="BW127" s="643"/>
      <c r="BX127" s="643"/>
      <c r="BY127" s="643"/>
      <c r="BZ127" s="643"/>
      <c r="CA127" s="643"/>
      <c r="CB127" s="643"/>
      <c r="CC127" s="643"/>
      <c r="CD127" s="643"/>
      <c r="CE127" s="643"/>
      <c r="CF127" s="643"/>
      <c r="CG127" s="643"/>
      <c r="CH127" s="643"/>
      <c r="CI127" s="643"/>
      <c r="CJ127" s="643"/>
      <c r="CK127" s="643"/>
      <c r="CL127" s="643"/>
      <c r="CM127" s="643"/>
      <c r="CN127" s="643"/>
      <c r="CO127" s="643"/>
      <c r="CP127" s="643"/>
      <c r="CQ127" s="643"/>
      <c r="CR127" s="643"/>
      <c r="CS127" s="643"/>
      <c r="CT127" s="643"/>
      <c r="CU127" s="643"/>
      <c r="CV127" s="643"/>
      <c r="CW127" s="643"/>
      <c r="CX127" s="643"/>
      <c r="CY127" s="643"/>
      <c r="CZ127" s="643"/>
      <c r="DA127" s="643"/>
      <c r="DB127" s="643"/>
      <c r="DC127" s="643"/>
      <c r="DD127" s="643"/>
      <c r="DE127" s="643"/>
      <c r="DF127" s="643"/>
      <c r="DG127" s="643"/>
      <c r="DH127" s="643"/>
      <c r="DI127" s="643"/>
      <c r="DJ127" s="643"/>
      <c r="DK127" s="643"/>
      <c r="DL127" s="643"/>
      <c r="DM127" s="643"/>
      <c r="DN127" s="643"/>
      <c r="DO127" s="643"/>
      <c r="DP127" s="643"/>
      <c r="DQ127" s="643"/>
      <c r="DR127" s="643"/>
      <c r="DS127" s="643"/>
      <c r="DT127" s="643"/>
      <c r="DU127" s="643"/>
      <c r="DV127" s="643"/>
      <c r="DW127" s="643"/>
      <c r="DX127" s="643"/>
      <c r="DY127" s="643"/>
      <c r="DZ127" s="643"/>
      <c r="EA127" s="643"/>
      <c r="EB127" s="643"/>
      <c r="EC127" s="643"/>
      <c r="ED127" s="643"/>
      <c r="EE127" s="643"/>
      <c r="EF127" s="643"/>
      <c r="EG127" s="643"/>
      <c r="EH127" s="643"/>
      <c r="EI127" s="643"/>
      <c r="EJ127" s="643"/>
      <c r="EK127" s="643"/>
      <c r="EL127" s="643"/>
      <c r="EM127" s="643"/>
      <c r="EN127" s="643"/>
      <c r="EO127" s="643"/>
      <c r="EP127" s="643"/>
      <c r="EQ127" s="643"/>
      <c r="ER127" s="643"/>
      <c r="ES127" s="643"/>
      <c r="ET127" s="643"/>
      <c r="EU127" s="643"/>
      <c r="EV127" s="643"/>
      <c r="EW127" s="643"/>
      <c r="EX127" s="643"/>
      <c r="EY127" s="643"/>
      <c r="EZ127" s="643"/>
      <c r="FA127" s="643"/>
      <c r="FB127" s="643"/>
      <c r="FC127" s="643"/>
      <c r="FD127" s="643"/>
      <c r="FE127" s="643"/>
      <c r="FF127" s="643"/>
      <c r="FG127" s="643"/>
      <c r="FH127" s="643"/>
      <c r="FI127" s="643"/>
      <c r="FJ127" s="643"/>
      <c r="FK127" s="643"/>
      <c r="FL127" s="643"/>
      <c r="FM127" s="643"/>
      <c r="FN127" s="643"/>
      <c r="FO127" s="643"/>
      <c r="FP127" s="643"/>
      <c r="FQ127" s="643"/>
      <c r="FR127" s="643"/>
      <c r="FS127" s="643"/>
      <c r="FT127" s="643"/>
      <c r="FU127" s="643"/>
      <c r="FV127" s="643"/>
      <c r="FW127" s="643"/>
      <c r="FX127" s="643"/>
      <c r="FY127" s="643"/>
      <c r="FZ127" s="643"/>
      <c r="GA127" s="643"/>
      <c r="GB127" s="643"/>
      <c r="GC127" s="643"/>
      <c r="GD127" s="643"/>
      <c r="GE127" s="247"/>
      <c r="GF127" s="643"/>
      <c r="GG127" s="643"/>
      <c r="GH127" s="643"/>
      <c r="GI127" s="643"/>
      <c r="GJ127" s="643"/>
      <c r="GK127" s="643"/>
      <c r="GL127" s="643"/>
      <c r="GM127" s="643"/>
      <c r="GN127" s="643"/>
      <c r="GO127" s="643"/>
      <c r="GP127" s="643"/>
      <c r="GQ127" s="643"/>
      <c r="GR127" s="643"/>
      <c r="GS127" s="643"/>
      <c r="GT127" s="643"/>
      <c r="GU127" s="643"/>
      <c r="GV127" s="643"/>
      <c r="GW127" s="643"/>
      <c r="GX127" s="643"/>
      <c r="GY127" s="643"/>
      <c r="GZ127" s="643"/>
      <c r="HA127" s="643"/>
      <c r="HB127" s="643"/>
      <c r="HC127" s="643"/>
      <c r="HD127" s="643"/>
      <c r="HE127" s="643"/>
      <c r="HF127" s="643"/>
      <c r="HG127" s="643"/>
      <c r="HH127" s="643"/>
      <c r="HI127" s="643"/>
      <c r="HJ127" s="643"/>
      <c r="HK127" s="643"/>
      <c r="HL127" s="643"/>
      <c r="HM127" s="643"/>
      <c r="HN127" s="643"/>
      <c r="HO127" s="643"/>
      <c r="HP127" s="643"/>
      <c r="HQ127" s="643"/>
      <c r="HR127" s="643"/>
      <c r="HS127" s="643"/>
      <c r="HT127" s="643"/>
      <c r="HU127" s="643"/>
      <c r="HV127" s="643"/>
      <c r="HW127" s="643"/>
      <c r="HX127" s="643"/>
      <c r="HY127" s="643"/>
      <c r="HZ127" s="643"/>
      <c r="IA127" s="643"/>
      <c r="IB127" s="643"/>
      <c r="IC127" s="643"/>
      <c r="ID127" s="643"/>
      <c r="IE127" s="643"/>
      <c r="IF127" s="643"/>
      <c r="IG127" s="643"/>
      <c r="IH127" s="643"/>
      <c r="II127" s="643"/>
    </row>
    <row r="128" spans="1:243" ht="15" customHeight="1">
      <c r="A128" s="72"/>
      <c r="B128" s="72"/>
      <c r="C128" s="72"/>
      <c r="D128" s="88"/>
      <c r="E128" s="87"/>
      <c r="F128" s="87"/>
      <c r="G128" s="87"/>
      <c r="H128" s="87"/>
      <c r="I128" s="87"/>
      <c r="J128" s="87"/>
      <c r="K128" s="87"/>
      <c r="L128" s="87"/>
      <c r="M128" s="87"/>
      <c r="N128" s="87"/>
      <c r="O128" s="87"/>
      <c r="P128" s="87"/>
      <c r="Q128" s="87"/>
      <c r="R128" s="87"/>
      <c r="S128" s="87"/>
      <c r="T128" s="87"/>
      <c r="U128" s="87"/>
      <c r="V128" s="87"/>
      <c r="W128" s="87"/>
      <c r="X128" s="87"/>
      <c r="Y128" s="87"/>
      <c r="Z128" s="87"/>
      <c r="AA128" s="87"/>
      <c r="AB128" s="87"/>
      <c r="AC128" s="87"/>
      <c r="AD128" s="87"/>
      <c r="AE128" s="87"/>
      <c r="AF128" s="87"/>
      <c r="AG128" s="87"/>
      <c r="AH128" s="20"/>
      <c r="AI128" s="20"/>
      <c r="AJ128" s="20"/>
      <c r="AK128" s="20"/>
      <c r="AL128" s="20"/>
      <c r="AM128" s="20"/>
      <c r="AN128" s="20"/>
      <c r="AO128" s="20"/>
      <c r="AP128" s="20"/>
      <c r="AQ128" s="20"/>
      <c r="AR128" s="20"/>
      <c r="AS128" s="20"/>
      <c r="AT128" s="20"/>
      <c r="AU128" s="20"/>
      <c r="AV128" s="48"/>
      <c r="AW128" s="48"/>
      <c r="AX128" s="48"/>
      <c r="AY128" s="48"/>
      <c r="AZ128" s="50"/>
      <c r="BA128" s="643"/>
      <c r="BB128" s="643"/>
      <c r="BC128" s="643"/>
      <c r="BD128" s="643"/>
      <c r="BE128" s="643"/>
      <c r="BF128" s="643"/>
      <c r="BG128" s="643"/>
      <c r="BH128" s="643"/>
      <c r="BI128" s="643"/>
      <c r="BJ128" s="643"/>
      <c r="BK128" s="643"/>
      <c r="BL128" s="643"/>
      <c r="BM128" s="643"/>
      <c r="BN128" s="643"/>
      <c r="BO128" s="643"/>
      <c r="BP128" s="643"/>
      <c r="BQ128" s="643"/>
      <c r="BR128" s="643"/>
      <c r="BS128" s="643"/>
      <c r="BT128" s="643"/>
      <c r="BU128" s="643"/>
      <c r="BV128" s="643"/>
      <c r="BW128" s="643"/>
      <c r="BX128" s="643"/>
      <c r="BY128" s="643"/>
      <c r="BZ128" s="643"/>
      <c r="CA128" s="643"/>
      <c r="CB128" s="643"/>
      <c r="CC128" s="643"/>
      <c r="CD128" s="643"/>
      <c r="CE128" s="643"/>
      <c r="CF128" s="643"/>
      <c r="CG128" s="643"/>
      <c r="CH128" s="643"/>
      <c r="CI128" s="643"/>
      <c r="CJ128" s="643"/>
      <c r="CK128" s="643"/>
      <c r="CL128" s="643"/>
      <c r="CM128" s="643"/>
      <c r="CN128" s="643"/>
      <c r="CO128" s="643"/>
      <c r="CP128" s="643"/>
      <c r="CQ128" s="643"/>
      <c r="CR128" s="643"/>
      <c r="CS128" s="643"/>
      <c r="CT128" s="643"/>
      <c r="CU128" s="643"/>
      <c r="CV128" s="643"/>
      <c r="CW128" s="643"/>
      <c r="CX128" s="643"/>
      <c r="CY128" s="643"/>
      <c r="CZ128" s="643"/>
      <c r="DA128" s="643"/>
      <c r="DB128" s="643"/>
      <c r="DC128" s="643"/>
      <c r="DD128" s="643"/>
      <c r="DE128" s="643"/>
      <c r="DF128" s="643"/>
      <c r="DG128" s="643"/>
      <c r="DH128" s="643"/>
      <c r="DI128" s="643"/>
      <c r="DJ128" s="643"/>
      <c r="DK128" s="643"/>
      <c r="DL128" s="643"/>
      <c r="DM128" s="643"/>
      <c r="DN128" s="643"/>
      <c r="DO128" s="643"/>
      <c r="DP128" s="643"/>
      <c r="DQ128" s="643"/>
      <c r="DR128" s="643"/>
      <c r="DS128" s="643"/>
      <c r="DT128" s="643"/>
      <c r="DU128" s="643"/>
      <c r="DV128" s="643"/>
      <c r="DW128" s="643"/>
      <c r="DX128" s="643"/>
      <c r="DY128" s="643"/>
      <c r="DZ128" s="643"/>
      <c r="EA128" s="643"/>
      <c r="EB128" s="643"/>
      <c r="EC128" s="643"/>
      <c r="ED128" s="643"/>
      <c r="EE128" s="643"/>
      <c r="EF128" s="643"/>
      <c r="EG128" s="643"/>
      <c r="EH128" s="643"/>
      <c r="EI128" s="643"/>
      <c r="EJ128" s="643"/>
      <c r="EK128" s="643"/>
      <c r="EL128" s="643"/>
      <c r="EM128" s="643"/>
      <c r="EN128" s="643"/>
      <c r="EO128" s="643"/>
      <c r="EP128" s="643"/>
      <c r="EQ128" s="643"/>
      <c r="ER128" s="643"/>
      <c r="ES128" s="643"/>
      <c r="ET128" s="643"/>
      <c r="EU128" s="643"/>
      <c r="EV128" s="643"/>
      <c r="EW128" s="643"/>
      <c r="EX128" s="643"/>
      <c r="EY128" s="643"/>
      <c r="EZ128" s="643"/>
      <c r="FA128" s="643"/>
      <c r="FB128" s="643"/>
      <c r="FC128" s="643"/>
      <c r="FD128" s="643"/>
      <c r="FE128" s="643"/>
      <c r="FF128" s="643"/>
      <c r="FG128" s="643"/>
      <c r="FH128" s="643"/>
      <c r="FI128" s="643"/>
      <c r="FJ128" s="643"/>
      <c r="FK128" s="643"/>
      <c r="FL128" s="643"/>
      <c r="FM128" s="643"/>
      <c r="FN128" s="643"/>
      <c r="FO128" s="643"/>
      <c r="FP128" s="643"/>
      <c r="FQ128" s="643"/>
      <c r="FR128" s="643"/>
      <c r="FS128" s="643"/>
      <c r="FT128" s="643"/>
      <c r="FU128" s="643"/>
      <c r="FV128" s="643"/>
      <c r="FW128" s="643"/>
      <c r="FX128" s="643"/>
      <c r="FY128" s="643"/>
      <c r="FZ128" s="643"/>
      <c r="GA128" s="643"/>
      <c r="GB128" s="643"/>
      <c r="GC128" s="643"/>
      <c r="GD128" s="643"/>
      <c r="GE128" s="247"/>
      <c r="GF128" s="643"/>
      <c r="GG128" s="643"/>
      <c r="GH128" s="643"/>
      <c r="GI128" s="643"/>
      <c r="GJ128" s="643"/>
      <c r="GK128" s="643"/>
      <c r="GL128" s="643"/>
      <c r="GM128" s="643"/>
      <c r="GN128" s="643"/>
      <c r="GO128" s="643"/>
      <c r="GP128" s="643"/>
      <c r="GQ128" s="643"/>
      <c r="GR128" s="643"/>
      <c r="GS128" s="643"/>
      <c r="GT128" s="643"/>
      <c r="GU128" s="643"/>
      <c r="GV128" s="643"/>
      <c r="GW128" s="643"/>
      <c r="GX128" s="643"/>
      <c r="GY128" s="643"/>
      <c r="GZ128" s="643"/>
      <c r="HA128" s="643"/>
      <c r="HB128" s="643"/>
      <c r="HC128" s="643"/>
      <c r="HD128" s="643"/>
      <c r="HE128" s="643"/>
      <c r="HF128" s="643"/>
      <c r="HG128" s="643"/>
      <c r="HH128" s="643"/>
      <c r="HI128" s="643"/>
      <c r="HJ128" s="643"/>
      <c r="HK128" s="643"/>
      <c r="HL128" s="643"/>
      <c r="HM128" s="643"/>
      <c r="HN128" s="643"/>
      <c r="HO128" s="643"/>
      <c r="HP128" s="643"/>
      <c r="HQ128" s="643"/>
      <c r="HR128" s="643"/>
      <c r="HS128" s="643"/>
      <c r="HT128" s="643"/>
      <c r="HU128" s="643"/>
      <c r="HV128" s="643"/>
      <c r="HW128" s="643"/>
      <c r="HX128" s="643"/>
      <c r="HY128" s="643"/>
      <c r="HZ128" s="643"/>
      <c r="IA128" s="643"/>
      <c r="IB128" s="643"/>
      <c r="IC128" s="643"/>
      <c r="ID128" s="643"/>
      <c r="IE128" s="643"/>
      <c r="IF128" s="643"/>
      <c r="IG128" s="643"/>
      <c r="IH128" s="643"/>
      <c r="II128" s="643"/>
    </row>
    <row r="129" spans="1:243" ht="15" customHeight="1">
      <c r="A129" s="72"/>
      <c r="B129" s="72"/>
      <c r="C129" s="72"/>
      <c r="D129" s="88"/>
      <c r="E129" s="87"/>
      <c r="F129" s="87"/>
      <c r="G129" s="87"/>
      <c r="H129" s="87"/>
      <c r="I129" s="87"/>
      <c r="J129" s="87"/>
      <c r="K129" s="87"/>
      <c r="L129" s="87"/>
      <c r="M129" s="87"/>
      <c r="N129" s="87"/>
      <c r="O129" s="87"/>
      <c r="P129" s="87"/>
      <c r="Q129" s="87"/>
      <c r="R129" s="87"/>
      <c r="S129" s="87"/>
      <c r="T129" s="87"/>
      <c r="U129" s="87"/>
      <c r="V129" s="87"/>
      <c r="W129" s="87"/>
      <c r="X129" s="87"/>
      <c r="Y129" s="87"/>
      <c r="Z129" s="87"/>
      <c r="AA129" s="87"/>
      <c r="AB129" s="87"/>
      <c r="AC129" s="87"/>
      <c r="AD129" s="87"/>
      <c r="AE129" s="87"/>
      <c r="AF129" s="87"/>
      <c r="AG129" s="87"/>
      <c r="AH129" s="20"/>
      <c r="AI129" s="20"/>
      <c r="AJ129" s="20"/>
      <c r="AK129" s="20"/>
      <c r="AL129" s="20"/>
      <c r="AM129" s="20"/>
      <c r="AN129" s="20"/>
      <c r="AO129" s="20"/>
      <c r="AP129" s="20"/>
      <c r="AQ129" s="20"/>
      <c r="AR129" s="20"/>
      <c r="AS129" s="20"/>
      <c r="AT129" s="20"/>
      <c r="AU129" s="20"/>
      <c r="AV129" s="48"/>
      <c r="AW129" s="48"/>
      <c r="AX129" s="48"/>
      <c r="AY129" s="48"/>
      <c r="AZ129" s="50"/>
      <c r="BA129" s="643"/>
      <c r="BB129" s="643"/>
      <c r="BC129" s="643"/>
      <c r="BD129" s="643"/>
      <c r="BE129" s="643"/>
      <c r="BF129" s="643"/>
      <c r="BG129" s="643"/>
      <c r="BH129" s="643"/>
      <c r="BI129" s="643"/>
      <c r="BJ129" s="643"/>
      <c r="BK129" s="643"/>
      <c r="BL129" s="643"/>
      <c r="BM129" s="643"/>
      <c r="BN129" s="643"/>
      <c r="BO129" s="643"/>
      <c r="BP129" s="643"/>
      <c r="BQ129" s="643"/>
      <c r="BR129" s="643"/>
      <c r="BS129" s="643"/>
      <c r="BT129" s="643"/>
      <c r="BU129" s="643"/>
      <c r="BV129" s="643"/>
      <c r="BW129" s="643"/>
      <c r="BX129" s="643"/>
      <c r="BY129" s="643"/>
      <c r="BZ129" s="643"/>
      <c r="CA129" s="643"/>
      <c r="CB129" s="643"/>
      <c r="CC129" s="643"/>
      <c r="CD129" s="643"/>
      <c r="CE129" s="643"/>
      <c r="CF129" s="643"/>
      <c r="CG129" s="643"/>
      <c r="CH129" s="643"/>
      <c r="CI129" s="643"/>
      <c r="CJ129" s="643"/>
      <c r="CK129" s="643"/>
      <c r="CL129" s="643"/>
      <c r="CM129" s="643"/>
      <c r="CN129" s="643"/>
      <c r="CO129" s="643"/>
      <c r="CP129" s="643"/>
      <c r="CQ129" s="643"/>
      <c r="CR129" s="643"/>
      <c r="CS129" s="643"/>
      <c r="CT129" s="643"/>
      <c r="CU129" s="643"/>
      <c r="CV129" s="643"/>
      <c r="CW129" s="643"/>
      <c r="CX129" s="643"/>
      <c r="CY129" s="643"/>
      <c r="CZ129" s="643"/>
      <c r="DA129" s="643"/>
      <c r="DB129" s="643"/>
      <c r="DC129" s="643"/>
      <c r="DD129" s="643"/>
      <c r="DE129" s="643"/>
      <c r="DF129" s="643"/>
      <c r="DG129" s="643"/>
      <c r="DH129" s="643"/>
      <c r="DI129" s="643"/>
      <c r="DJ129" s="643"/>
      <c r="DK129" s="643"/>
      <c r="DL129" s="643"/>
      <c r="DM129" s="643"/>
      <c r="DN129" s="643"/>
      <c r="DO129" s="643"/>
      <c r="DP129" s="643"/>
      <c r="DQ129" s="643"/>
      <c r="DR129" s="643"/>
      <c r="DS129" s="643"/>
      <c r="DT129" s="643"/>
      <c r="DU129" s="643"/>
      <c r="DV129" s="643"/>
      <c r="DW129" s="643"/>
      <c r="DX129" s="643"/>
      <c r="DY129" s="643"/>
      <c r="DZ129" s="643"/>
      <c r="EA129" s="643"/>
      <c r="EB129" s="643"/>
      <c r="EC129" s="643"/>
      <c r="ED129" s="643"/>
      <c r="EE129" s="643"/>
      <c r="EF129" s="643"/>
      <c r="EG129" s="643"/>
      <c r="EH129" s="643"/>
      <c r="EI129" s="643"/>
      <c r="EJ129" s="643"/>
      <c r="EK129" s="643"/>
      <c r="EL129" s="643"/>
      <c r="EM129" s="643"/>
      <c r="EN129" s="643"/>
      <c r="EO129" s="643"/>
      <c r="EP129" s="643"/>
      <c r="EQ129" s="643"/>
      <c r="ER129" s="643"/>
      <c r="ES129" s="643"/>
      <c r="ET129" s="643"/>
      <c r="EU129" s="643"/>
      <c r="EV129" s="643"/>
      <c r="EW129" s="643"/>
      <c r="EX129" s="643"/>
      <c r="EY129" s="643"/>
      <c r="EZ129" s="643"/>
      <c r="FA129" s="643"/>
      <c r="FB129" s="643"/>
      <c r="FC129" s="643"/>
      <c r="FD129" s="643"/>
      <c r="FE129" s="643"/>
      <c r="FF129" s="643"/>
      <c r="FG129" s="643"/>
      <c r="FH129" s="643"/>
      <c r="FI129" s="643"/>
      <c r="FJ129" s="643"/>
      <c r="FK129" s="643"/>
      <c r="FL129" s="643"/>
      <c r="FM129" s="643"/>
      <c r="FN129" s="643"/>
      <c r="FO129" s="643"/>
      <c r="FP129" s="643"/>
      <c r="FQ129" s="643"/>
      <c r="FR129" s="643"/>
      <c r="FS129" s="643"/>
      <c r="FT129" s="643"/>
      <c r="FU129" s="643"/>
      <c r="FV129" s="643"/>
      <c r="FW129" s="643"/>
      <c r="FX129" s="643"/>
      <c r="FY129" s="643"/>
      <c r="FZ129" s="643"/>
      <c r="GA129" s="643"/>
      <c r="GB129" s="643"/>
      <c r="GC129" s="643"/>
      <c r="GD129" s="643"/>
      <c r="GE129" s="247"/>
      <c r="GF129" s="643"/>
      <c r="GG129" s="643"/>
      <c r="GH129" s="643"/>
      <c r="GI129" s="643"/>
      <c r="GJ129" s="643"/>
      <c r="GK129" s="643"/>
      <c r="GL129" s="643"/>
      <c r="GM129" s="643"/>
      <c r="GN129" s="643"/>
      <c r="GO129" s="643"/>
      <c r="GP129" s="643"/>
      <c r="GQ129" s="643"/>
      <c r="GR129" s="643"/>
      <c r="GS129" s="643"/>
      <c r="GT129" s="643"/>
      <c r="GU129" s="643"/>
      <c r="GV129" s="643"/>
      <c r="GW129" s="643"/>
      <c r="GX129" s="643"/>
      <c r="GY129" s="643"/>
      <c r="GZ129" s="643"/>
      <c r="HA129" s="643"/>
      <c r="HB129" s="643"/>
      <c r="HC129" s="643"/>
      <c r="HD129" s="643"/>
      <c r="HE129" s="643"/>
      <c r="HF129" s="643"/>
      <c r="HG129" s="643"/>
      <c r="HH129" s="643"/>
      <c r="HI129" s="643"/>
      <c r="HJ129" s="643"/>
      <c r="HK129" s="643"/>
      <c r="HL129" s="643"/>
      <c r="HM129" s="643"/>
      <c r="HN129" s="643"/>
      <c r="HO129" s="643"/>
      <c r="HP129" s="643"/>
      <c r="HQ129" s="643"/>
      <c r="HR129" s="643"/>
      <c r="HS129" s="643"/>
      <c r="HT129" s="643"/>
      <c r="HU129" s="643"/>
      <c r="HV129" s="643"/>
      <c r="HW129" s="643"/>
      <c r="HX129" s="643"/>
      <c r="HY129" s="643"/>
      <c r="HZ129" s="643"/>
      <c r="IA129" s="643"/>
      <c r="IB129" s="643"/>
      <c r="IC129" s="643"/>
      <c r="ID129" s="643"/>
      <c r="IE129" s="643"/>
      <c r="IF129" s="643"/>
      <c r="IG129" s="643"/>
      <c r="IH129" s="643"/>
      <c r="II129" s="643"/>
    </row>
    <row r="130" spans="1:243" ht="15" customHeight="1">
      <c r="A130" s="72"/>
      <c r="B130" s="72"/>
      <c r="C130" s="72"/>
      <c r="D130" s="88"/>
      <c r="E130" s="87"/>
      <c r="F130" s="87"/>
      <c r="G130" s="87"/>
      <c r="H130" s="87"/>
      <c r="I130" s="87"/>
      <c r="J130" s="87"/>
      <c r="K130" s="87"/>
      <c r="L130" s="87"/>
      <c r="M130" s="87"/>
      <c r="N130" s="87"/>
      <c r="O130" s="87"/>
      <c r="P130" s="87"/>
      <c r="Q130" s="87"/>
      <c r="R130" s="87"/>
      <c r="S130" s="87"/>
      <c r="T130" s="87"/>
      <c r="U130" s="87"/>
      <c r="V130" s="87"/>
      <c r="W130" s="87"/>
      <c r="X130" s="87"/>
      <c r="Y130" s="87"/>
      <c r="Z130" s="87"/>
      <c r="AA130" s="87"/>
      <c r="AB130" s="87"/>
      <c r="AC130" s="87"/>
      <c r="AD130" s="87"/>
      <c r="AE130" s="87"/>
      <c r="AF130" s="87"/>
      <c r="AG130" s="87"/>
      <c r="AH130" s="20"/>
      <c r="AI130" s="20"/>
      <c r="AJ130" s="20"/>
      <c r="AK130" s="20"/>
      <c r="AL130" s="20"/>
      <c r="AM130" s="20"/>
      <c r="AN130" s="20"/>
      <c r="AO130" s="20"/>
      <c r="AP130" s="20"/>
      <c r="AQ130" s="20"/>
      <c r="AR130" s="20"/>
      <c r="AS130" s="20"/>
      <c r="AT130" s="20"/>
      <c r="AU130" s="20"/>
      <c r="AV130" s="48"/>
      <c r="AW130" s="48"/>
      <c r="AX130" s="48"/>
      <c r="AY130" s="48"/>
      <c r="AZ130" s="50"/>
      <c r="BA130" s="643"/>
      <c r="BB130" s="643"/>
      <c r="BC130" s="643"/>
      <c r="BD130" s="643"/>
      <c r="BE130" s="643"/>
      <c r="BF130" s="643"/>
      <c r="BG130" s="643"/>
      <c r="BH130" s="643"/>
      <c r="BI130" s="643"/>
      <c r="BJ130" s="643"/>
      <c r="BK130" s="643"/>
      <c r="BL130" s="643"/>
      <c r="BM130" s="643"/>
      <c r="BN130" s="643"/>
      <c r="BO130" s="643"/>
      <c r="BP130" s="643"/>
      <c r="BQ130" s="643"/>
      <c r="BR130" s="643"/>
      <c r="BS130" s="643"/>
      <c r="BT130" s="643"/>
      <c r="BU130" s="643"/>
      <c r="BV130" s="643"/>
      <c r="BW130" s="643"/>
      <c r="BX130" s="643"/>
      <c r="BY130" s="643"/>
      <c r="BZ130" s="643"/>
      <c r="CA130" s="643"/>
      <c r="CB130" s="643"/>
      <c r="CC130" s="643"/>
      <c r="CD130" s="643"/>
      <c r="CE130" s="643"/>
      <c r="CF130" s="643"/>
      <c r="CG130" s="643"/>
      <c r="CH130" s="643"/>
      <c r="CI130" s="643"/>
      <c r="CJ130" s="643"/>
      <c r="CK130" s="643"/>
      <c r="CL130" s="643"/>
      <c r="CM130" s="643"/>
      <c r="CN130" s="643"/>
      <c r="CO130" s="643"/>
      <c r="CP130" s="643"/>
      <c r="CQ130" s="643"/>
      <c r="CR130" s="643"/>
      <c r="CS130" s="643"/>
      <c r="CT130" s="643"/>
      <c r="CU130" s="643"/>
      <c r="CV130" s="643"/>
      <c r="CW130" s="643"/>
      <c r="CX130" s="643"/>
      <c r="CY130" s="643"/>
      <c r="CZ130" s="643"/>
      <c r="DA130" s="643"/>
      <c r="DB130" s="643"/>
      <c r="DC130" s="643"/>
      <c r="DD130" s="643"/>
      <c r="DE130" s="643"/>
      <c r="DF130" s="643"/>
      <c r="DG130" s="643"/>
      <c r="DH130" s="643"/>
      <c r="DI130" s="643"/>
      <c r="DJ130" s="643"/>
      <c r="DK130" s="643"/>
      <c r="DL130" s="643"/>
      <c r="DM130" s="643"/>
      <c r="DN130" s="643"/>
      <c r="DO130" s="643"/>
      <c r="DP130" s="643"/>
      <c r="DQ130" s="643"/>
      <c r="DR130" s="643"/>
      <c r="DS130" s="643"/>
      <c r="DT130" s="643"/>
      <c r="DU130" s="643"/>
      <c r="DV130" s="643"/>
      <c r="DW130" s="643"/>
      <c r="DX130" s="643"/>
      <c r="DY130" s="643"/>
      <c r="DZ130" s="643"/>
      <c r="EA130" s="643"/>
      <c r="EB130" s="643"/>
      <c r="EC130" s="643"/>
      <c r="ED130" s="643"/>
      <c r="EE130" s="643"/>
      <c r="EF130" s="643"/>
      <c r="EG130" s="643"/>
      <c r="EH130" s="643"/>
      <c r="EI130" s="643"/>
      <c r="EJ130" s="643"/>
      <c r="EK130" s="643"/>
      <c r="EL130" s="643"/>
      <c r="EM130" s="643"/>
      <c r="EN130" s="643"/>
      <c r="EO130" s="643"/>
      <c r="EP130" s="643"/>
      <c r="EQ130" s="643"/>
      <c r="ER130" s="643"/>
      <c r="ES130" s="643"/>
      <c r="ET130" s="643"/>
      <c r="EU130" s="643"/>
      <c r="EV130" s="643"/>
      <c r="EW130" s="643"/>
      <c r="EX130" s="643"/>
      <c r="EY130" s="643"/>
      <c r="EZ130" s="643"/>
      <c r="FA130" s="643"/>
      <c r="FB130" s="643"/>
      <c r="FC130" s="643"/>
      <c r="FD130" s="643"/>
      <c r="FE130" s="643"/>
      <c r="FF130" s="643"/>
      <c r="FG130" s="643"/>
      <c r="FH130" s="643"/>
      <c r="FI130" s="643"/>
      <c r="FJ130" s="643"/>
      <c r="FK130" s="643"/>
      <c r="FL130" s="643"/>
      <c r="FM130" s="643"/>
      <c r="FN130" s="643"/>
      <c r="FO130" s="643"/>
      <c r="FP130" s="643"/>
      <c r="FQ130" s="643"/>
      <c r="FR130" s="643"/>
      <c r="FS130" s="643"/>
      <c r="FT130" s="643"/>
      <c r="FU130" s="643"/>
      <c r="FV130" s="643"/>
      <c r="FW130" s="643"/>
      <c r="FX130" s="643"/>
      <c r="FY130" s="643"/>
      <c r="FZ130" s="643"/>
      <c r="GA130" s="643"/>
      <c r="GB130" s="643"/>
      <c r="GC130" s="643"/>
      <c r="GD130" s="643"/>
      <c r="GE130" s="247"/>
      <c r="GF130" s="643"/>
      <c r="GG130" s="643"/>
      <c r="GH130" s="643"/>
      <c r="GI130" s="643"/>
      <c r="GJ130" s="643"/>
      <c r="GK130" s="643"/>
      <c r="GL130" s="643"/>
      <c r="GM130" s="643"/>
      <c r="GN130" s="643"/>
      <c r="GO130" s="643"/>
      <c r="GP130" s="643"/>
      <c r="GQ130" s="643"/>
      <c r="GR130" s="643"/>
      <c r="GS130" s="643"/>
      <c r="GT130" s="643"/>
      <c r="GU130" s="643"/>
      <c r="GV130" s="643"/>
      <c r="GW130" s="643"/>
      <c r="GX130" s="643"/>
      <c r="GY130" s="643"/>
      <c r="GZ130" s="643"/>
      <c r="HA130" s="643"/>
      <c r="HB130" s="643"/>
      <c r="HC130" s="643"/>
      <c r="HD130" s="643"/>
      <c r="HE130" s="643"/>
      <c r="HF130" s="643"/>
      <c r="HG130" s="643"/>
      <c r="HH130" s="643"/>
      <c r="HI130" s="643"/>
      <c r="HJ130" s="643"/>
      <c r="HK130" s="643"/>
      <c r="HL130" s="643"/>
      <c r="HM130" s="643"/>
      <c r="HN130" s="643"/>
      <c r="HO130" s="643"/>
      <c r="HP130" s="643"/>
      <c r="HQ130" s="643"/>
      <c r="HR130" s="643"/>
      <c r="HS130" s="643"/>
      <c r="HT130" s="643"/>
      <c r="HU130" s="643"/>
      <c r="HV130" s="643"/>
      <c r="HW130" s="643"/>
      <c r="HX130" s="643"/>
      <c r="HY130" s="643"/>
      <c r="HZ130" s="643"/>
      <c r="IA130" s="643"/>
      <c r="IB130" s="643"/>
      <c r="IC130" s="643"/>
      <c r="ID130" s="643"/>
      <c r="IE130" s="643"/>
      <c r="IF130" s="643"/>
      <c r="IG130" s="643"/>
      <c r="IH130" s="643"/>
      <c r="II130" s="643"/>
    </row>
    <row r="131" spans="1:243" ht="15" customHeight="1">
      <c r="A131" s="72"/>
      <c r="B131" s="72"/>
      <c r="C131" s="72"/>
      <c r="D131" s="88"/>
      <c r="E131" s="87"/>
      <c r="F131" s="87"/>
      <c r="G131" s="87"/>
      <c r="H131" s="87"/>
      <c r="I131" s="87"/>
      <c r="J131" s="87"/>
      <c r="K131" s="87"/>
      <c r="L131" s="87"/>
      <c r="M131" s="87"/>
      <c r="N131" s="87"/>
      <c r="O131" s="87"/>
      <c r="P131" s="87"/>
      <c r="Q131" s="87"/>
      <c r="R131" s="87"/>
      <c r="S131" s="87"/>
      <c r="T131" s="87"/>
      <c r="U131" s="87"/>
      <c r="V131" s="87"/>
      <c r="W131" s="87"/>
      <c r="X131" s="87"/>
      <c r="Y131" s="87"/>
      <c r="Z131" s="87"/>
      <c r="AA131" s="87"/>
      <c r="AB131" s="87"/>
      <c r="AC131" s="87"/>
      <c r="AD131" s="87"/>
      <c r="AE131" s="87"/>
      <c r="AF131" s="87"/>
      <c r="AG131" s="87"/>
      <c r="AH131" s="20"/>
      <c r="AI131" s="20"/>
      <c r="AJ131" s="20"/>
      <c r="AK131" s="20"/>
      <c r="AL131" s="20"/>
      <c r="AM131" s="20"/>
      <c r="AN131" s="20"/>
      <c r="AO131" s="20"/>
      <c r="AP131" s="20"/>
      <c r="AQ131" s="20"/>
      <c r="AR131" s="20"/>
      <c r="AS131" s="20"/>
      <c r="AT131" s="20"/>
      <c r="AU131" s="20"/>
      <c r="AV131" s="48"/>
      <c r="AW131" s="48"/>
      <c r="AX131" s="48"/>
      <c r="AY131" s="48"/>
      <c r="AZ131" s="50"/>
      <c r="BA131" s="643"/>
      <c r="BB131" s="643"/>
      <c r="BC131" s="643"/>
      <c r="BD131" s="643"/>
      <c r="BE131" s="643"/>
      <c r="BF131" s="643"/>
      <c r="BG131" s="643"/>
      <c r="BH131" s="643"/>
      <c r="BI131" s="643"/>
      <c r="BJ131" s="643"/>
      <c r="BK131" s="643"/>
      <c r="BL131" s="643"/>
      <c r="BM131" s="643"/>
      <c r="BN131" s="643"/>
      <c r="BO131" s="643"/>
      <c r="BP131" s="643"/>
      <c r="BQ131" s="643"/>
      <c r="BR131" s="643"/>
      <c r="BS131" s="643"/>
      <c r="BT131" s="643"/>
      <c r="BU131" s="643"/>
      <c r="BV131" s="643"/>
      <c r="BW131" s="643"/>
      <c r="BX131" s="643"/>
      <c r="BY131" s="643"/>
      <c r="BZ131" s="643"/>
      <c r="CA131" s="643"/>
      <c r="CB131" s="643"/>
      <c r="CC131" s="643"/>
      <c r="CD131" s="643"/>
      <c r="CE131" s="643"/>
      <c r="CF131" s="643"/>
      <c r="CG131" s="643"/>
      <c r="CH131" s="643"/>
      <c r="CI131" s="643"/>
      <c r="CJ131" s="643"/>
      <c r="CK131" s="643"/>
      <c r="CL131" s="643"/>
      <c r="CM131" s="643"/>
      <c r="CN131" s="643"/>
      <c r="CO131" s="643"/>
      <c r="CP131" s="643"/>
      <c r="CQ131" s="643"/>
      <c r="CR131" s="643"/>
      <c r="CS131" s="643"/>
      <c r="CT131" s="643"/>
      <c r="CU131" s="643"/>
      <c r="CV131" s="643"/>
      <c r="CW131" s="643"/>
      <c r="CX131" s="643"/>
      <c r="CY131" s="643"/>
      <c r="CZ131" s="643"/>
      <c r="DA131" s="643"/>
      <c r="DB131" s="643"/>
      <c r="DC131" s="643"/>
      <c r="DD131" s="643"/>
      <c r="DE131" s="643"/>
      <c r="DF131" s="643"/>
      <c r="DG131" s="643"/>
      <c r="DH131" s="643"/>
      <c r="DI131" s="643"/>
      <c r="DJ131" s="643"/>
      <c r="DK131" s="643"/>
      <c r="DL131" s="643"/>
      <c r="DM131" s="643"/>
      <c r="DN131" s="643"/>
      <c r="DO131" s="643"/>
      <c r="DP131" s="643"/>
      <c r="DQ131" s="643"/>
      <c r="DR131" s="643"/>
      <c r="DS131" s="643"/>
      <c r="DT131" s="643"/>
      <c r="DU131" s="643"/>
      <c r="DV131" s="643"/>
      <c r="DW131" s="643"/>
      <c r="DX131" s="643"/>
      <c r="DY131" s="643"/>
      <c r="DZ131" s="643"/>
      <c r="EA131" s="643"/>
      <c r="EB131" s="643"/>
      <c r="EC131" s="643"/>
      <c r="ED131" s="643"/>
      <c r="EE131" s="643"/>
      <c r="EF131" s="643"/>
      <c r="EG131" s="643"/>
      <c r="EH131" s="643"/>
      <c r="EI131" s="643"/>
      <c r="EJ131" s="643"/>
      <c r="EK131" s="643"/>
      <c r="EL131" s="643"/>
      <c r="EM131" s="643"/>
      <c r="EN131" s="643"/>
      <c r="EO131" s="643"/>
      <c r="EP131" s="643"/>
      <c r="EQ131" s="643"/>
      <c r="ER131" s="643"/>
      <c r="ES131" s="643"/>
      <c r="ET131" s="643"/>
      <c r="EU131" s="643"/>
      <c r="EV131" s="643"/>
      <c r="EW131" s="643"/>
      <c r="EX131" s="643"/>
      <c r="EY131" s="643"/>
      <c r="EZ131" s="643"/>
      <c r="FA131" s="643"/>
      <c r="FB131" s="643"/>
      <c r="FC131" s="643"/>
      <c r="FD131" s="643"/>
      <c r="FE131" s="643"/>
      <c r="FF131" s="643"/>
      <c r="FG131" s="643"/>
      <c r="FH131" s="643"/>
      <c r="FI131" s="643"/>
      <c r="FJ131" s="643"/>
      <c r="FK131" s="643"/>
      <c r="FL131" s="643"/>
      <c r="FM131" s="643"/>
      <c r="FN131" s="643"/>
      <c r="FO131" s="643"/>
      <c r="FP131" s="643"/>
      <c r="FQ131" s="643"/>
      <c r="FR131" s="643"/>
      <c r="FS131" s="643"/>
      <c r="FT131" s="643"/>
      <c r="FU131" s="643"/>
      <c r="FV131" s="643"/>
      <c r="FW131" s="643"/>
      <c r="FX131" s="643"/>
      <c r="FY131" s="643"/>
      <c r="FZ131" s="643"/>
      <c r="GA131" s="643"/>
      <c r="GB131" s="643"/>
      <c r="GC131" s="643"/>
      <c r="GD131" s="643"/>
      <c r="GE131" s="247"/>
      <c r="GF131" s="643"/>
      <c r="GG131" s="643"/>
      <c r="GH131" s="643"/>
      <c r="GI131" s="643"/>
      <c r="GJ131" s="643"/>
      <c r="GK131" s="643"/>
      <c r="GL131" s="643"/>
      <c r="GM131" s="643"/>
      <c r="GN131" s="643"/>
      <c r="GO131" s="643"/>
      <c r="GP131" s="643"/>
      <c r="GQ131" s="643"/>
      <c r="GR131" s="643"/>
      <c r="GS131" s="643"/>
      <c r="GT131" s="643"/>
      <c r="GU131" s="643"/>
      <c r="GV131" s="643"/>
      <c r="GW131" s="643"/>
      <c r="GX131" s="643"/>
      <c r="GY131" s="643"/>
      <c r="GZ131" s="643"/>
      <c r="HA131" s="643"/>
      <c r="HB131" s="643"/>
      <c r="HC131" s="643"/>
      <c r="HD131" s="643"/>
      <c r="HE131" s="643"/>
      <c r="HF131" s="643"/>
      <c r="HG131" s="643"/>
      <c r="HH131" s="643"/>
      <c r="HI131" s="643"/>
      <c r="HJ131" s="643"/>
      <c r="HK131" s="643"/>
      <c r="HL131" s="643"/>
      <c r="HM131" s="643"/>
      <c r="HN131" s="643"/>
      <c r="HO131" s="643"/>
      <c r="HP131" s="643"/>
      <c r="HQ131" s="643"/>
      <c r="HR131" s="643"/>
      <c r="HS131" s="643"/>
      <c r="HT131" s="643"/>
      <c r="HU131" s="643"/>
      <c r="HV131" s="643"/>
      <c r="HW131" s="643"/>
      <c r="HX131" s="643"/>
      <c r="HY131" s="643"/>
      <c r="HZ131" s="643"/>
      <c r="IA131" s="643"/>
      <c r="IB131" s="643"/>
      <c r="IC131" s="643"/>
      <c r="ID131" s="643"/>
      <c r="IE131" s="643"/>
      <c r="IF131" s="643"/>
      <c r="IG131" s="643"/>
      <c r="IH131" s="643"/>
      <c r="II131" s="643"/>
    </row>
    <row r="132" spans="1:243" ht="15" customHeight="1">
      <c r="A132" s="72"/>
      <c r="B132" s="72"/>
      <c r="C132" s="72"/>
      <c r="D132" s="88"/>
      <c r="E132" s="87"/>
      <c r="F132" s="87"/>
      <c r="G132" s="87"/>
      <c r="H132" s="87"/>
      <c r="I132" s="87"/>
      <c r="J132" s="87"/>
      <c r="K132" s="87"/>
      <c r="L132" s="87"/>
      <c r="M132" s="87"/>
      <c r="N132" s="87"/>
      <c r="O132" s="87"/>
      <c r="P132" s="87"/>
      <c r="Q132" s="87"/>
      <c r="R132" s="87"/>
      <c r="S132" s="87"/>
      <c r="T132" s="87"/>
      <c r="U132" s="87"/>
      <c r="V132" s="87"/>
      <c r="W132" s="87"/>
      <c r="X132" s="87"/>
      <c r="Y132" s="87"/>
      <c r="Z132" s="87"/>
      <c r="AA132" s="87"/>
      <c r="AB132" s="87"/>
      <c r="AC132" s="87"/>
      <c r="AD132" s="87"/>
      <c r="AE132" s="87"/>
      <c r="AF132" s="87"/>
      <c r="AG132" s="87"/>
      <c r="AH132" s="20"/>
      <c r="AI132" s="20"/>
      <c r="AJ132" s="20"/>
      <c r="AK132" s="20"/>
      <c r="AL132" s="20"/>
      <c r="AM132" s="20"/>
      <c r="AN132" s="20"/>
      <c r="AO132" s="20"/>
      <c r="AP132" s="20"/>
      <c r="AQ132" s="20"/>
      <c r="AR132" s="20"/>
      <c r="AS132" s="20"/>
      <c r="AT132" s="20"/>
      <c r="AU132" s="20"/>
      <c r="AV132" s="48"/>
      <c r="AW132" s="48"/>
      <c r="AX132" s="48"/>
      <c r="AY132" s="48"/>
      <c r="AZ132" s="50"/>
      <c r="BA132" s="643"/>
      <c r="BB132" s="643"/>
      <c r="BC132" s="643"/>
      <c r="BD132" s="643"/>
      <c r="BE132" s="643"/>
      <c r="BF132" s="643"/>
      <c r="BG132" s="643"/>
      <c r="BH132" s="643"/>
      <c r="BI132" s="643"/>
      <c r="BJ132" s="643"/>
      <c r="BK132" s="643"/>
      <c r="BL132" s="643"/>
      <c r="BM132" s="643"/>
      <c r="BN132" s="643"/>
      <c r="BO132" s="643"/>
      <c r="BP132" s="643"/>
      <c r="BQ132" s="643"/>
      <c r="BR132" s="643"/>
      <c r="BS132" s="643"/>
      <c r="BT132" s="643"/>
      <c r="BU132" s="643"/>
      <c r="BV132" s="643"/>
      <c r="BW132" s="643"/>
      <c r="BX132" s="643"/>
      <c r="BY132" s="643"/>
      <c r="BZ132" s="643"/>
      <c r="CA132" s="643"/>
      <c r="CB132" s="643"/>
      <c r="CC132" s="643"/>
      <c r="CD132" s="643"/>
      <c r="CE132" s="643"/>
      <c r="CF132" s="643"/>
      <c r="CG132" s="643"/>
      <c r="CH132" s="643"/>
      <c r="CI132" s="643"/>
      <c r="CJ132" s="643"/>
      <c r="CK132" s="643"/>
      <c r="CL132" s="643"/>
      <c r="CM132" s="643"/>
      <c r="CN132" s="643"/>
      <c r="CO132" s="643"/>
      <c r="CP132" s="643"/>
      <c r="CQ132" s="643"/>
      <c r="CR132" s="643"/>
      <c r="CS132" s="643"/>
      <c r="CT132" s="643"/>
      <c r="CU132" s="643"/>
      <c r="CV132" s="643"/>
      <c r="CW132" s="643"/>
      <c r="CX132" s="643"/>
      <c r="CY132" s="643"/>
      <c r="CZ132" s="643"/>
      <c r="DA132" s="643"/>
      <c r="DB132" s="643"/>
      <c r="DC132" s="643"/>
      <c r="DD132" s="643"/>
      <c r="DE132" s="643"/>
      <c r="DF132" s="643"/>
      <c r="DG132" s="643"/>
      <c r="DH132" s="643"/>
      <c r="DI132" s="643"/>
      <c r="DJ132" s="643"/>
      <c r="DK132" s="643"/>
      <c r="DL132" s="643"/>
      <c r="DM132" s="643"/>
      <c r="DN132" s="643"/>
      <c r="DO132" s="643"/>
      <c r="DP132" s="643"/>
      <c r="DQ132" s="643"/>
      <c r="DR132" s="643"/>
      <c r="DS132" s="643"/>
      <c r="DT132" s="643"/>
      <c r="DU132" s="643"/>
      <c r="DV132" s="643"/>
      <c r="DW132" s="643"/>
      <c r="DX132" s="643"/>
      <c r="DY132" s="643"/>
      <c r="DZ132" s="643"/>
      <c r="EA132" s="643"/>
      <c r="EB132" s="643"/>
      <c r="EC132" s="643"/>
      <c r="ED132" s="643"/>
      <c r="EE132" s="643"/>
      <c r="EF132" s="643"/>
      <c r="EG132" s="643"/>
      <c r="EH132" s="643"/>
      <c r="EI132" s="643"/>
      <c r="EJ132" s="643"/>
      <c r="EK132" s="643"/>
      <c r="EL132" s="643"/>
      <c r="EM132" s="643"/>
      <c r="EN132" s="643"/>
      <c r="EO132" s="643"/>
      <c r="EP132" s="643"/>
      <c r="EQ132" s="643"/>
      <c r="ER132" s="643"/>
      <c r="ES132" s="643"/>
      <c r="ET132" s="643"/>
      <c r="EU132" s="643"/>
      <c r="EV132" s="643"/>
      <c r="EW132" s="643"/>
      <c r="EX132" s="643"/>
      <c r="EY132" s="643"/>
      <c r="EZ132" s="643"/>
      <c r="FA132" s="643"/>
      <c r="FB132" s="643"/>
      <c r="FC132" s="643"/>
      <c r="FD132" s="643"/>
      <c r="FE132" s="643"/>
      <c r="FF132" s="643"/>
      <c r="FG132" s="643"/>
      <c r="FH132" s="643"/>
      <c r="FI132" s="643"/>
      <c r="FJ132" s="643"/>
      <c r="FK132" s="643"/>
      <c r="FL132" s="643"/>
      <c r="FM132" s="643"/>
      <c r="FN132" s="643"/>
      <c r="FO132" s="643"/>
      <c r="FP132" s="643"/>
      <c r="FQ132" s="643"/>
      <c r="FR132" s="643"/>
      <c r="FS132" s="643"/>
      <c r="FT132" s="643"/>
      <c r="FU132" s="643"/>
      <c r="FV132" s="643"/>
      <c r="FW132" s="643"/>
      <c r="FX132" s="643"/>
      <c r="FY132" s="643"/>
      <c r="FZ132" s="643"/>
      <c r="GA132" s="643"/>
      <c r="GB132" s="643"/>
      <c r="GC132" s="643"/>
      <c r="GD132" s="643"/>
      <c r="GE132" s="247"/>
      <c r="GF132" s="643"/>
      <c r="GG132" s="643"/>
      <c r="GH132" s="643"/>
      <c r="GI132" s="643"/>
      <c r="GJ132" s="643"/>
      <c r="GK132" s="643"/>
      <c r="GL132" s="643"/>
      <c r="GM132" s="643"/>
      <c r="GN132" s="643"/>
      <c r="GO132" s="643"/>
      <c r="GP132" s="643"/>
      <c r="GQ132" s="643"/>
      <c r="GR132" s="643"/>
      <c r="GS132" s="643"/>
      <c r="GT132" s="643"/>
      <c r="GU132" s="643"/>
      <c r="GV132" s="643"/>
      <c r="GW132" s="643"/>
      <c r="GX132" s="643"/>
      <c r="GY132" s="643"/>
      <c r="GZ132" s="643"/>
      <c r="HA132" s="643"/>
      <c r="HB132" s="643"/>
      <c r="HC132" s="643"/>
      <c r="HD132" s="643"/>
      <c r="HE132" s="643"/>
      <c r="HF132" s="643"/>
      <c r="HG132" s="643"/>
      <c r="HH132" s="643"/>
      <c r="HI132" s="643"/>
      <c r="HJ132" s="643"/>
      <c r="HK132" s="643"/>
      <c r="HL132" s="643"/>
      <c r="HM132" s="643"/>
      <c r="HN132" s="643"/>
      <c r="HO132" s="643"/>
      <c r="HP132" s="643"/>
      <c r="HQ132" s="643"/>
      <c r="HR132" s="643"/>
      <c r="HS132" s="643"/>
      <c r="HT132" s="643"/>
      <c r="HU132" s="643"/>
      <c r="HV132" s="643"/>
      <c r="HW132" s="643"/>
      <c r="HX132" s="643"/>
      <c r="HY132" s="643"/>
      <c r="HZ132" s="643"/>
      <c r="IA132" s="643"/>
      <c r="IB132" s="643"/>
      <c r="IC132" s="643"/>
      <c r="ID132" s="643"/>
      <c r="IE132" s="643"/>
      <c r="IF132" s="643"/>
      <c r="IG132" s="643"/>
      <c r="IH132" s="643"/>
      <c r="II132" s="643"/>
    </row>
    <row r="133" spans="1:243" ht="15" customHeight="1">
      <c r="A133" s="72"/>
      <c r="B133" s="72"/>
      <c r="C133" s="72"/>
      <c r="D133" s="88"/>
      <c r="E133" s="87"/>
      <c r="F133" s="87"/>
      <c r="G133" s="87"/>
      <c r="H133" s="87"/>
      <c r="I133" s="87"/>
      <c r="J133" s="87"/>
      <c r="K133" s="87"/>
      <c r="L133" s="87"/>
      <c r="M133" s="87"/>
      <c r="N133" s="87"/>
      <c r="O133" s="87"/>
      <c r="P133" s="87"/>
      <c r="Q133" s="87"/>
      <c r="R133" s="87"/>
      <c r="S133" s="87"/>
      <c r="T133" s="87"/>
      <c r="U133" s="87"/>
      <c r="V133" s="87"/>
      <c r="W133" s="87"/>
      <c r="X133" s="87"/>
      <c r="Y133" s="87"/>
      <c r="Z133" s="87"/>
      <c r="AA133" s="87"/>
      <c r="AB133" s="87"/>
      <c r="AC133" s="87"/>
      <c r="AD133" s="87"/>
      <c r="AE133" s="87"/>
      <c r="AF133" s="87"/>
      <c r="AG133" s="87"/>
      <c r="AH133" s="20"/>
      <c r="AI133" s="20"/>
      <c r="AJ133" s="20"/>
      <c r="AK133" s="20"/>
      <c r="AL133" s="20"/>
      <c r="AM133" s="20"/>
      <c r="AN133" s="20"/>
      <c r="AO133" s="20"/>
      <c r="AP133" s="20"/>
      <c r="AQ133" s="20"/>
      <c r="AR133" s="20"/>
      <c r="AS133" s="20"/>
      <c r="AT133" s="20"/>
      <c r="AU133" s="20"/>
      <c r="AV133" s="48"/>
      <c r="AW133" s="48"/>
      <c r="AX133" s="48"/>
      <c r="AY133" s="48"/>
      <c r="AZ133" s="50"/>
      <c r="BA133" s="643"/>
      <c r="BB133" s="643"/>
      <c r="BC133" s="643"/>
      <c r="BD133" s="643"/>
      <c r="BE133" s="643"/>
      <c r="BF133" s="643"/>
      <c r="BG133" s="643"/>
      <c r="BH133" s="643"/>
      <c r="BI133" s="643"/>
      <c r="BJ133" s="643"/>
      <c r="BK133" s="643"/>
      <c r="BL133" s="643"/>
      <c r="BM133" s="643"/>
      <c r="BN133" s="643"/>
      <c r="BO133" s="643"/>
      <c r="BP133" s="643"/>
      <c r="BQ133" s="643"/>
      <c r="BR133" s="643"/>
      <c r="BS133" s="643"/>
      <c r="BT133" s="643"/>
      <c r="BU133" s="643"/>
      <c r="BV133" s="643"/>
      <c r="BW133" s="643"/>
      <c r="BX133" s="643"/>
      <c r="BY133" s="643"/>
      <c r="BZ133" s="643"/>
      <c r="CA133" s="643"/>
      <c r="CB133" s="643"/>
      <c r="CC133" s="643"/>
      <c r="CD133" s="643"/>
      <c r="CE133" s="643"/>
      <c r="CF133" s="643"/>
      <c r="CG133" s="643"/>
      <c r="CH133" s="643"/>
      <c r="CI133" s="643"/>
      <c r="CJ133" s="643"/>
      <c r="CK133" s="643"/>
      <c r="CL133" s="643"/>
      <c r="CM133" s="643"/>
      <c r="CN133" s="643"/>
      <c r="CO133" s="643"/>
      <c r="CP133" s="643"/>
      <c r="CQ133" s="643"/>
      <c r="CR133" s="643"/>
      <c r="CS133" s="643"/>
      <c r="CT133" s="643"/>
      <c r="CU133" s="643"/>
      <c r="CV133" s="643"/>
      <c r="CW133" s="643"/>
      <c r="CX133" s="643"/>
      <c r="CY133" s="643"/>
      <c r="CZ133" s="643"/>
      <c r="DA133" s="643"/>
      <c r="DB133" s="643"/>
      <c r="DC133" s="643"/>
      <c r="DD133" s="643"/>
      <c r="DE133" s="643"/>
      <c r="DF133" s="643"/>
      <c r="DG133" s="643"/>
      <c r="DH133" s="643"/>
      <c r="DI133" s="643"/>
      <c r="DJ133" s="643"/>
      <c r="DK133" s="643"/>
      <c r="DL133" s="643"/>
      <c r="DM133" s="643"/>
      <c r="DN133" s="643"/>
      <c r="DO133" s="643"/>
      <c r="DP133" s="643"/>
      <c r="DQ133" s="643"/>
      <c r="DR133" s="643"/>
      <c r="DS133" s="643"/>
      <c r="DT133" s="643"/>
      <c r="DU133" s="643"/>
      <c r="DV133" s="643"/>
      <c r="DW133" s="643"/>
      <c r="DX133" s="643"/>
      <c r="DY133" s="643"/>
      <c r="DZ133" s="643"/>
      <c r="EA133" s="643"/>
      <c r="EB133" s="643"/>
      <c r="EC133" s="643"/>
      <c r="ED133" s="643"/>
      <c r="EE133" s="643"/>
      <c r="EF133" s="643"/>
      <c r="EG133" s="643"/>
      <c r="EH133" s="643"/>
      <c r="EI133" s="643"/>
      <c r="EJ133" s="643"/>
      <c r="EK133" s="643"/>
      <c r="EL133" s="643"/>
      <c r="EM133" s="643"/>
      <c r="EN133" s="643"/>
      <c r="EO133" s="643"/>
      <c r="EP133" s="643"/>
      <c r="EQ133" s="643"/>
      <c r="ER133" s="643"/>
      <c r="ES133" s="643"/>
      <c r="ET133" s="643"/>
      <c r="EU133" s="643"/>
      <c r="EV133" s="643"/>
      <c r="EW133" s="643"/>
      <c r="EX133" s="643"/>
      <c r="EY133" s="643"/>
      <c r="EZ133" s="643"/>
      <c r="FA133" s="643"/>
      <c r="FB133" s="643"/>
      <c r="FC133" s="643"/>
      <c r="FD133" s="643"/>
      <c r="FE133" s="643"/>
      <c r="FF133" s="643"/>
      <c r="FG133" s="643"/>
      <c r="FH133" s="643"/>
      <c r="FI133" s="643"/>
      <c r="FJ133" s="643"/>
      <c r="FK133" s="643"/>
      <c r="FL133" s="643"/>
      <c r="FM133" s="643"/>
      <c r="FN133" s="643"/>
      <c r="FO133" s="643"/>
      <c r="FP133" s="643"/>
      <c r="FQ133" s="643"/>
      <c r="FR133" s="643"/>
      <c r="FS133" s="643"/>
      <c r="FT133" s="643"/>
      <c r="FU133" s="643"/>
      <c r="FV133" s="643"/>
      <c r="FW133" s="643"/>
      <c r="FX133" s="643"/>
      <c r="FY133" s="643"/>
      <c r="FZ133" s="643"/>
      <c r="GA133" s="643"/>
      <c r="GB133" s="643"/>
      <c r="GC133" s="643"/>
      <c r="GD133" s="643"/>
      <c r="GE133" s="247"/>
      <c r="GF133" s="643"/>
      <c r="GG133" s="643"/>
      <c r="GH133" s="643"/>
      <c r="GI133" s="643"/>
      <c r="GJ133" s="643"/>
      <c r="GK133" s="643"/>
      <c r="GL133" s="643"/>
      <c r="GM133" s="643"/>
      <c r="GN133" s="643"/>
      <c r="GO133" s="643"/>
      <c r="GP133" s="643"/>
      <c r="GQ133" s="643"/>
      <c r="GR133" s="643"/>
      <c r="GS133" s="643"/>
      <c r="GT133" s="643"/>
      <c r="GU133" s="643"/>
      <c r="GV133" s="643"/>
      <c r="GW133" s="643"/>
      <c r="GX133" s="643"/>
      <c r="GY133" s="643"/>
      <c r="GZ133" s="643"/>
      <c r="HA133" s="643"/>
      <c r="HB133" s="643"/>
      <c r="HC133" s="643"/>
      <c r="HD133" s="643"/>
      <c r="HE133" s="643"/>
      <c r="HF133" s="643"/>
      <c r="HG133" s="643"/>
      <c r="HH133" s="643"/>
      <c r="HI133" s="643"/>
      <c r="HJ133" s="643"/>
      <c r="HK133" s="643"/>
      <c r="HL133" s="643"/>
      <c r="HM133" s="643"/>
      <c r="HN133" s="643"/>
      <c r="HO133" s="643"/>
      <c r="HP133" s="643"/>
      <c r="HQ133" s="643"/>
      <c r="HR133" s="643"/>
      <c r="HS133" s="643"/>
      <c r="HT133" s="643"/>
      <c r="HU133" s="643"/>
      <c r="HV133" s="643"/>
      <c r="HW133" s="643"/>
      <c r="HX133" s="643"/>
      <c r="HY133" s="643"/>
      <c r="HZ133" s="643"/>
      <c r="IA133" s="643"/>
      <c r="IB133" s="643"/>
      <c r="IC133" s="643"/>
      <c r="ID133" s="643"/>
      <c r="IE133" s="643"/>
      <c r="IF133" s="643"/>
      <c r="IG133" s="643"/>
      <c r="IH133" s="643"/>
      <c r="II133" s="643"/>
    </row>
    <row r="134" spans="1:243" ht="15" customHeight="1">
      <c r="A134" s="72"/>
      <c r="B134" s="72"/>
      <c r="C134" s="72"/>
      <c r="D134" s="88"/>
      <c r="E134" s="87"/>
      <c r="F134" s="87"/>
      <c r="G134" s="87"/>
      <c r="H134" s="87"/>
      <c r="I134" s="87"/>
      <c r="J134" s="87"/>
      <c r="K134" s="87"/>
      <c r="L134" s="87"/>
      <c r="M134" s="87"/>
      <c r="N134" s="87"/>
      <c r="O134" s="87"/>
      <c r="P134" s="87"/>
      <c r="Q134" s="87"/>
      <c r="R134" s="87"/>
      <c r="S134" s="87"/>
      <c r="T134" s="87"/>
      <c r="U134" s="87"/>
      <c r="V134" s="87"/>
      <c r="W134" s="87"/>
      <c r="X134" s="87"/>
      <c r="Y134" s="87"/>
      <c r="Z134" s="87"/>
      <c r="AA134" s="87"/>
      <c r="AB134" s="87"/>
      <c r="AC134" s="87"/>
      <c r="AD134" s="87"/>
      <c r="AE134" s="87"/>
      <c r="AF134" s="87"/>
      <c r="AG134" s="87"/>
      <c r="AH134" s="20"/>
      <c r="AI134" s="20"/>
      <c r="AJ134" s="20"/>
      <c r="AK134" s="20"/>
      <c r="AL134" s="20"/>
      <c r="AM134" s="20"/>
      <c r="AN134" s="20"/>
      <c r="AO134" s="20"/>
      <c r="AP134" s="20"/>
      <c r="AQ134" s="20"/>
      <c r="AR134" s="20"/>
      <c r="AS134" s="20"/>
      <c r="AT134" s="20"/>
      <c r="AU134" s="20"/>
      <c r="AV134" s="48"/>
      <c r="AW134" s="48"/>
      <c r="AX134" s="48"/>
      <c r="AY134" s="48"/>
      <c r="AZ134" s="50"/>
      <c r="BA134" s="643"/>
      <c r="BB134" s="643"/>
      <c r="BC134" s="643"/>
      <c r="BD134" s="643"/>
      <c r="BE134" s="643"/>
      <c r="BF134" s="643"/>
      <c r="BG134" s="643"/>
      <c r="BH134" s="643"/>
      <c r="BI134" s="643"/>
      <c r="BJ134" s="643"/>
      <c r="BK134" s="643"/>
      <c r="BL134" s="643"/>
      <c r="BM134" s="643"/>
      <c r="BN134" s="643"/>
      <c r="BO134" s="643"/>
      <c r="BP134" s="643"/>
      <c r="BQ134" s="643"/>
      <c r="BR134" s="643"/>
      <c r="BS134" s="643"/>
      <c r="BT134" s="643"/>
      <c r="BU134" s="643"/>
      <c r="BV134" s="643"/>
      <c r="BW134" s="643"/>
      <c r="BX134" s="643"/>
      <c r="BY134" s="643"/>
      <c r="BZ134" s="643"/>
      <c r="CA134" s="643"/>
      <c r="CB134" s="643"/>
      <c r="CC134" s="643"/>
      <c r="CD134" s="643"/>
      <c r="CE134" s="643"/>
      <c r="CF134" s="643"/>
      <c r="CG134" s="643"/>
      <c r="CH134" s="643"/>
      <c r="CI134" s="643"/>
      <c r="CJ134" s="643"/>
      <c r="CK134" s="643"/>
      <c r="CL134" s="643"/>
      <c r="CM134" s="643"/>
      <c r="CN134" s="643"/>
      <c r="CO134" s="643"/>
      <c r="CP134" s="643"/>
      <c r="CQ134" s="643"/>
      <c r="CR134" s="643"/>
      <c r="CS134" s="643"/>
      <c r="CT134" s="643"/>
      <c r="CU134" s="643"/>
      <c r="CV134" s="643"/>
      <c r="CW134" s="643"/>
      <c r="CX134" s="643"/>
      <c r="CY134" s="643"/>
      <c r="CZ134" s="643"/>
      <c r="DA134" s="643"/>
      <c r="DB134" s="643"/>
      <c r="DC134" s="643"/>
      <c r="DD134" s="643"/>
      <c r="DE134" s="643"/>
      <c r="DF134" s="643"/>
      <c r="DG134" s="643"/>
      <c r="DH134" s="643"/>
      <c r="DI134" s="643"/>
      <c r="DJ134" s="643"/>
      <c r="DK134" s="643"/>
      <c r="DL134" s="643"/>
      <c r="DM134" s="643"/>
      <c r="DN134" s="643"/>
      <c r="DO134" s="643"/>
      <c r="DP134" s="643"/>
      <c r="DQ134" s="643"/>
      <c r="DR134" s="643"/>
      <c r="DS134" s="643"/>
      <c r="DT134" s="643"/>
      <c r="DU134" s="643"/>
      <c r="DV134" s="643"/>
      <c r="DW134" s="643"/>
      <c r="DX134" s="643"/>
      <c r="DY134" s="643"/>
      <c r="DZ134" s="643"/>
      <c r="EA134" s="643"/>
      <c r="EB134" s="643"/>
      <c r="EC134" s="643"/>
      <c r="ED134" s="643"/>
      <c r="EE134" s="643"/>
      <c r="EF134" s="643"/>
      <c r="EG134" s="643"/>
      <c r="EH134" s="643"/>
      <c r="EI134" s="643"/>
      <c r="EJ134" s="643"/>
      <c r="EK134" s="643"/>
      <c r="EL134" s="643"/>
      <c r="EM134" s="643"/>
      <c r="EN134" s="643"/>
      <c r="EO134" s="643"/>
      <c r="EP134" s="643"/>
      <c r="EQ134" s="643"/>
      <c r="ER134" s="643"/>
      <c r="ES134" s="643"/>
      <c r="ET134" s="643"/>
      <c r="EU134" s="643"/>
      <c r="EV134" s="643"/>
      <c r="EW134" s="643"/>
      <c r="EX134" s="643"/>
      <c r="EY134" s="643"/>
      <c r="EZ134" s="643"/>
      <c r="FA134" s="643"/>
      <c r="FB134" s="643"/>
      <c r="FC134" s="643"/>
      <c r="FD134" s="643"/>
      <c r="FE134" s="643"/>
      <c r="FF134" s="643"/>
      <c r="FG134" s="643"/>
      <c r="FH134" s="643"/>
      <c r="FI134" s="643"/>
      <c r="FJ134" s="643"/>
      <c r="FK134" s="643"/>
      <c r="FL134" s="643"/>
      <c r="FM134" s="643"/>
      <c r="FN134" s="643"/>
      <c r="FO134" s="643"/>
      <c r="FP134" s="643"/>
      <c r="FQ134" s="643"/>
      <c r="FR134" s="643"/>
      <c r="FS134" s="643"/>
      <c r="FT134" s="643"/>
      <c r="FU134" s="643"/>
      <c r="FV134" s="643"/>
      <c r="FW134" s="643"/>
      <c r="FX134" s="643"/>
      <c r="FY134" s="643"/>
      <c r="FZ134" s="643"/>
      <c r="GA134" s="643"/>
      <c r="GB134" s="643"/>
      <c r="GC134" s="643"/>
      <c r="GD134" s="643"/>
      <c r="GE134" s="247"/>
      <c r="GF134" s="643"/>
      <c r="GG134" s="643"/>
      <c r="GH134" s="643"/>
      <c r="GI134" s="643"/>
      <c r="GJ134" s="643"/>
      <c r="GK134" s="643"/>
      <c r="GL134" s="643"/>
      <c r="GM134" s="643"/>
      <c r="GN134" s="643"/>
      <c r="GO134" s="643"/>
      <c r="GP134" s="643"/>
      <c r="GQ134" s="643"/>
      <c r="GR134" s="643"/>
      <c r="GS134" s="643"/>
      <c r="GT134" s="643"/>
      <c r="GU134" s="643"/>
      <c r="GV134" s="643"/>
      <c r="GW134" s="643"/>
      <c r="GX134" s="643"/>
      <c r="GY134" s="643"/>
      <c r="GZ134" s="643"/>
      <c r="HA134" s="643"/>
      <c r="HB134" s="643"/>
      <c r="HC134" s="643"/>
      <c r="HD134" s="643"/>
      <c r="HE134" s="643"/>
      <c r="HF134" s="643"/>
      <c r="HG134" s="643"/>
      <c r="HH134" s="643"/>
      <c r="HI134" s="643"/>
      <c r="HJ134" s="643"/>
      <c r="HK134" s="643"/>
      <c r="HL134" s="643"/>
      <c r="HM134" s="643"/>
      <c r="HN134" s="643"/>
      <c r="HO134" s="643"/>
      <c r="HP134" s="643"/>
      <c r="HQ134" s="643"/>
      <c r="HR134" s="643"/>
      <c r="HS134" s="643"/>
      <c r="HT134" s="643"/>
      <c r="HU134" s="643"/>
      <c r="HV134" s="643"/>
      <c r="HW134" s="643"/>
      <c r="HX134" s="643"/>
      <c r="HY134" s="643"/>
      <c r="HZ134" s="643"/>
      <c r="IA134" s="643"/>
      <c r="IB134" s="643"/>
      <c r="IC134" s="643"/>
      <c r="ID134" s="643"/>
      <c r="IE134" s="643"/>
      <c r="IF134" s="643"/>
      <c r="IG134" s="643"/>
      <c r="IH134" s="643"/>
      <c r="II134" s="643"/>
    </row>
    <row r="135" spans="1:243" ht="15" customHeight="1">
      <c r="A135" s="72"/>
      <c r="B135" s="72"/>
      <c r="C135" s="72"/>
      <c r="D135" s="88"/>
      <c r="E135" s="87"/>
      <c r="F135" s="87"/>
      <c r="G135" s="87"/>
      <c r="H135" s="87"/>
      <c r="I135" s="87"/>
      <c r="J135" s="87"/>
      <c r="K135" s="87"/>
      <c r="L135" s="87"/>
      <c r="M135" s="87"/>
      <c r="N135" s="87"/>
      <c r="O135" s="87"/>
      <c r="P135" s="87"/>
      <c r="Q135" s="87"/>
      <c r="R135" s="87"/>
      <c r="S135" s="87"/>
      <c r="T135" s="87"/>
      <c r="U135" s="87"/>
      <c r="V135" s="87"/>
      <c r="W135" s="87"/>
      <c r="X135" s="87"/>
      <c r="Y135" s="87"/>
      <c r="Z135" s="87"/>
      <c r="AA135" s="87"/>
      <c r="AB135" s="87"/>
      <c r="AC135" s="87"/>
      <c r="AD135" s="87"/>
      <c r="AE135" s="87"/>
      <c r="AF135" s="87"/>
      <c r="AG135" s="87"/>
      <c r="AH135" s="20"/>
      <c r="AI135" s="20"/>
      <c r="AJ135" s="20"/>
      <c r="AK135" s="20"/>
      <c r="AL135" s="20"/>
      <c r="AM135" s="20"/>
      <c r="AN135" s="20"/>
      <c r="AO135" s="20"/>
      <c r="AP135" s="20"/>
      <c r="AQ135" s="20"/>
      <c r="AR135" s="20"/>
      <c r="AS135" s="20"/>
      <c r="AT135" s="20"/>
      <c r="AU135" s="20"/>
      <c r="AV135" s="48"/>
      <c r="AW135" s="48"/>
      <c r="AX135" s="48"/>
      <c r="AY135" s="48"/>
      <c r="AZ135" s="50"/>
      <c r="BA135" s="643"/>
      <c r="BB135" s="643"/>
      <c r="BC135" s="643"/>
      <c r="BD135" s="643"/>
      <c r="BE135" s="643"/>
      <c r="BF135" s="643"/>
      <c r="BG135" s="643"/>
      <c r="BH135" s="643"/>
      <c r="BI135" s="643"/>
      <c r="BJ135" s="643"/>
      <c r="BK135" s="643"/>
      <c r="BL135" s="643"/>
      <c r="BM135" s="643"/>
      <c r="BN135" s="643"/>
      <c r="BO135" s="643"/>
      <c r="BP135" s="643"/>
      <c r="BQ135" s="643"/>
      <c r="BR135" s="643"/>
      <c r="BS135" s="643"/>
      <c r="BT135" s="643"/>
      <c r="BU135" s="643"/>
      <c r="BV135" s="643"/>
      <c r="BW135" s="643"/>
      <c r="BX135" s="643"/>
      <c r="BY135" s="643"/>
      <c r="BZ135" s="643"/>
      <c r="CA135" s="643"/>
      <c r="CB135" s="643"/>
      <c r="CC135" s="643"/>
      <c r="CD135" s="643"/>
      <c r="CE135" s="643"/>
      <c r="CF135" s="643"/>
      <c r="CG135" s="643"/>
      <c r="CH135" s="643"/>
      <c r="CI135" s="643"/>
      <c r="CJ135" s="643"/>
      <c r="CK135" s="643"/>
      <c r="CL135" s="643"/>
      <c r="CM135" s="643"/>
      <c r="CN135" s="643"/>
      <c r="CO135" s="643"/>
      <c r="CP135" s="643"/>
      <c r="CQ135" s="643"/>
      <c r="CR135" s="643"/>
      <c r="CS135" s="643"/>
      <c r="CT135" s="643"/>
      <c r="CU135" s="643"/>
      <c r="CV135" s="643"/>
      <c r="CW135" s="643"/>
      <c r="CX135" s="643"/>
      <c r="CY135" s="643"/>
      <c r="CZ135" s="643"/>
      <c r="DA135" s="643"/>
      <c r="DB135" s="643"/>
      <c r="DC135" s="643"/>
      <c r="DD135" s="643"/>
      <c r="DE135" s="643"/>
      <c r="DF135" s="643"/>
      <c r="DG135" s="643"/>
      <c r="DH135" s="643"/>
      <c r="DI135" s="643"/>
      <c r="DJ135" s="643"/>
      <c r="DK135" s="643"/>
      <c r="DL135" s="643"/>
      <c r="DM135" s="643"/>
      <c r="DN135" s="643"/>
      <c r="DO135" s="643"/>
      <c r="DP135" s="643"/>
      <c r="DQ135" s="643"/>
      <c r="DR135" s="643"/>
      <c r="DS135" s="643"/>
      <c r="DT135" s="643"/>
      <c r="DU135" s="643"/>
      <c r="DV135" s="643"/>
      <c r="DW135" s="643"/>
      <c r="DX135" s="643"/>
      <c r="DY135" s="643"/>
      <c r="DZ135" s="643"/>
      <c r="EA135" s="643"/>
      <c r="EB135" s="643"/>
      <c r="EC135" s="643"/>
      <c r="ED135" s="643"/>
      <c r="EE135" s="643"/>
      <c r="EF135" s="643"/>
      <c r="EG135" s="643"/>
      <c r="EH135" s="643"/>
      <c r="EI135" s="643"/>
      <c r="EJ135" s="643"/>
      <c r="EK135" s="643"/>
      <c r="EL135" s="643"/>
      <c r="EM135" s="643"/>
      <c r="EN135" s="643"/>
      <c r="EO135" s="643"/>
      <c r="EP135" s="643"/>
      <c r="EQ135" s="643"/>
      <c r="ER135" s="643"/>
      <c r="ES135" s="643"/>
      <c r="ET135" s="643"/>
      <c r="EU135" s="643"/>
      <c r="EV135" s="643"/>
      <c r="EW135" s="643"/>
      <c r="EX135" s="643"/>
      <c r="EY135" s="643"/>
      <c r="EZ135" s="643"/>
      <c r="FA135" s="643"/>
      <c r="FB135" s="643"/>
      <c r="FC135" s="643"/>
      <c r="FD135" s="643"/>
      <c r="FE135" s="643"/>
      <c r="FF135" s="643"/>
      <c r="FG135" s="643"/>
      <c r="FH135" s="643"/>
      <c r="FI135" s="643"/>
      <c r="FJ135" s="643"/>
      <c r="FK135" s="643"/>
      <c r="FL135" s="643"/>
      <c r="FM135" s="643"/>
      <c r="FN135" s="643"/>
      <c r="FO135" s="643"/>
      <c r="FP135" s="643"/>
      <c r="FQ135" s="643"/>
      <c r="FR135" s="643"/>
      <c r="FS135" s="643"/>
      <c r="FT135" s="643"/>
      <c r="FU135" s="643"/>
      <c r="FV135" s="643"/>
      <c r="FW135" s="643"/>
      <c r="FX135" s="643"/>
      <c r="FY135" s="643"/>
      <c r="FZ135" s="643"/>
      <c r="GA135" s="643"/>
      <c r="GB135" s="643"/>
      <c r="GC135" s="643"/>
      <c r="GD135" s="643"/>
      <c r="GE135" s="247"/>
      <c r="GF135" s="643"/>
      <c r="GG135" s="643"/>
      <c r="GH135" s="643"/>
      <c r="GI135" s="643"/>
      <c r="GJ135" s="643"/>
      <c r="GK135" s="643"/>
      <c r="GL135" s="643"/>
      <c r="GM135" s="643"/>
      <c r="GN135" s="643"/>
      <c r="GO135" s="643"/>
      <c r="GP135" s="643"/>
      <c r="GQ135" s="643"/>
      <c r="GR135" s="643"/>
      <c r="GS135" s="643"/>
      <c r="GT135" s="643"/>
      <c r="GU135" s="643"/>
      <c r="GV135" s="643"/>
      <c r="GW135" s="643"/>
      <c r="GX135" s="643"/>
      <c r="GY135" s="643"/>
      <c r="GZ135" s="643"/>
      <c r="HA135" s="643"/>
      <c r="HB135" s="643"/>
      <c r="HC135" s="643"/>
      <c r="HD135" s="643"/>
      <c r="HE135" s="643"/>
      <c r="HF135" s="643"/>
      <c r="HG135" s="643"/>
      <c r="HH135" s="643"/>
      <c r="HI135" s="643"/>
      <c r="HJ135" s="643"/>
      <c r="HK135" s="643"/>
      <c r="HL135" s="643"/>
      <c r="HM135" s="643"/>
      <c r="HN135" s="643"/>
      <c r="HO135" s="643"/>
      <c r="HP135" s="643"/>
      <c r="HQ135" s="643"/>
      <c r="HR135" s="643"/>
      <c r="HS135" s="643"/>
      <c r="HT135" s="643"/>
      <c r="HU135" s="643"/>
      <c r="HV135" s="643"/>
      <c r="HW135" s="643"/>
      <c r="HX135" s="643"/>
      <c r="HY135" s="643"/>
      <c r="HZ135" s="643"/>
      <c r="IA135" s="643"/>
      <c r="IB135" s="643"/>
      <c r="IC135" s="643"/>
      <c r="ID135" s="643"/>
      <c r="IE135" s="643"/>
      <c r="IF135" s="643"/>
      <c r="IG135" s="643"/>
      <c r="IH135" s="643"/>
      <c r="II135" s="643"/>
    </row>
    <row r="136" spans="1:243" ht="15" customHeight="1">
      <c r="A136" s="72"/>
      <c r="B136" s="72"/>
      <c r="C136" s="72"/>
      <c r="D136" s="88"/>
      <c r="E136" s="87"/>
      <c r="F136" s="87"/>
      <c r="G136" s="87"/>
      <c r="H136" s="87"/>
      <c r="I136" s="87"/>
      <c r="J136" s="87"/>
      <c r="K136" s="87"/>
      <c r="L136" s="87"/>
      <c r="M136" s="87"/>
      <c r="N136" s="87"/>
      <c r="O136" s="87"/>
      <c r="P136" s="87"/>
      <c r="Q136" s="87"/>
      <c r="R136" s="87"/>
      <c r="S136" s="87"/>
      <c r="T136" s="87"/>
      <c r="U136" s="87"/>
      <c r="V136" s="87"/>
      <c r="W136" s="87"/>
      <c r="X136" s="87"/>
      <c r="Y136" s="87"/>
      <c r="Z136" s="87"/>
      <c r="AA136" s="87"/>
      <c r="AB136" s="87"/>
      <c r="AC136" s="87"/>
      <c r="AD136" s="87"/>
      <c r="AE136" s="87"/>
      <c r="AF136" s="87"/>
      <c r="AG136" s="87"/>
      <c r="AH136" s="20"/>
      <c r="AI136" s="20"/>
      <c r="AJ136" s="20"/>
      <c r="AK136" s="20"/>
      <c r="AL136" s="20"/>
      <c r="AM136" s="20"/>
      <c r="AN136" s="20"/>
      <c r="AO136" s="20"/>
      <c r="AP136" s="20"/>
      <c r="AQ136" s="20"/>
      <c r="AR136" s="20"/>
      <c r="AS136" s="20"/>
      <c r="AT136" s="20"/>
      <c r="AU136" s="20"/>
      <c r="AV136" s="48"/>
      <c r="AW136" s="48"/>
      <c r="AX136" s="48"/>
      <c r="AY136" s="48"/>
      <c r="AZ136" s="50"/>
      <c r="BA136" s="643"/>
      <c r="BB136" s="643"/>
      <c r="BC136" s="643"/>
      <c r="BD136" s="643"/>
      <c r="BE136" s="643"/>
      <c r="BF136" s="643"/>
      <c r="BG136" s="643"/>
      <c r="BH136" s="643"/>
      <c r="BI136" s="643"/>
      <c r="BJ136" s="643"/>
      <c r="BK136" s="643"/>
      <c r="BL136" s="643"/>
      <c r="BM136" s="643"/>
      <c r="BN136" s="643"/>
      <c r="BO136" s="643"/>
      <c r="BP136" s="643"/>
      <c r="BQ136" s="643"/>
      <c r="BR136" s="643"/>
      <c r="BS136" s="643"/>
      <c r="BT136" s="643"/>
      <c r="BU136" s="643"/>
      <c r="BV136" s="643"/>
      <c r="BW136" s="643"/>
      <c r="BX136" s="643"/>
      <c r="BY136" s="643"/>
      <c r="BZ136" s="643"/>
      <c r="CA136" s="643"/>
      <c r="CB136" s="643"/>
      <c r="CC136" s="643"/>
      <c r="CD136" s="643"/>
      <c r="CE136" s="643"/>
      <c r="CF136" s="643"/>
      <c r="CG136" s="643"/>
      <c r="CH136" s="643"/>
      <c r="CI136" s="643"/>
      <c r="CJ136" s="643"/>
      <c r="CK136" s="643"/>
      <c r="CL136" s="643"/>
      <c r="CM136" s="643"/>
      <c r="CN136" s="643"/>
      <c r="CO136" s="643"/>
      <c r="CP136" s="643"/>
      <c r="CQ136" s="643"/>
      <c r="CR136" s="643"/>
      <c r="CS136" s="643"/>
      <c r="CT136" s="643"/>
      <c r="CU136" s="643"/>
      <c r="CV136" s="643"/>
      <c r="CW136" s="643"/>
      <c r="CX136" s="643"/>
      <c r="CY136" s="643"/>
      <c r="CZ136" s="643"/>
      <c r="DA136" s="643"/>
      <c r="DB136" s="643"/>
      <c r="DC136" s="643"/>
      <c r="DD136" s="643"/>
      <c r="DE136" s="643"/>
      <c r="DF136" s="643"/>
      <c r="DG136" s="643"/>
      <c r="DH136" s="643"/>
      <c r="DI136" s="643"/>
      <c r="DJ136" s="643"/>
      <c r="DK136" s="643"/>
      <c r="DL136" s="643"/>
      <c r="DM136" s="643"/>
      <c r="DN136" s="643"/>
      <c r="DO136" s="643"/>
      <c r="DP136" s="643"/>
      <c r="DQ136" s="643"/>
      <c r="DR136" s="643"/>
      <c r="DS136" s="643"/>
      <c r="DT136" s="643"/>
      <c r="DU136" s="643"/>
      <c r="DV136" s="643"/>
      <c r="DW136" s="643"/>
      <c r="DX136" s="643"/>
      <c r="DY136" s="643"/>
      <c r="DZ136" s="643"/>
      <c r="EA136" s="643"/>
      <c r="EB136" s="643"/>
      <c r="EC136" s="643"/>
      <c r="ED136" s="643"/>
      <c r="EE136" s="643"/>
      <c r="EF136" s="643"/>
      <c r="EG136" s="643"/>
      <c r="EH136" s="643"/>
      <c r="EI136" s="643"/>
      <c r="EJ136" s="643"/>
      <c r="EK136" s="643"/>
      <c r="EL136" s="643"/>
      <c r="EM136" s="643"/>
      <c r="EN136" s="643"/>
      <c r="EO136" s="643"/>
      <c r="EP136" s="643"/>
      <c r="EQ136" s="643"/>
      <c r="ER136" s="643"/>
      <c r="ES136" s="643"/>
      <c r="ET136" s="643"/>
      <c r="EU136" s="643"/>
      <c r="EV136" s="643"/>
      <c r="EW136" s="643"/>
      <c r="EX136" s="643"/>
      <c r="EY136" s="643"/>
      <c r="EZ136" s="643"/>
      <c r="FA136" s="643"/>
      <c r="FB136" s="643"/>
      <c r="FC136" s="643"/>
      <c r="FD136" s="643"/>
      <c r="FE136" s="643"/>
      <c r="FF136" s="643"/>
      <c r="FG136" s="643"/>
      <c r="FH136" s="643"/>
      <c r="FI136" s="643"/>
      <c r="FJ136" s="643"/>
      <c r="FK136" s="643"/>
      <c r="FL136" s="643"/>
      <c r="FM136" s="643"/>
      <c r="FN136" s="643"/>
      <c r="FO136" s="643"/>
      <c r="FP136" s="643"/>
      <c r="FQ136" s="643"/>
      <c r="FR136" s="643"/>
      <c r="FS136" s="643"/>
      <c r="FT136" s="643"/>
      <c r="FU136" s="643"/>
      <c r="FV136" s="643"/>
      <c r="FW136" s="643"/>
      <c r="FX136" s="643"/>
      <c r="FY136" s="643"/>
      <c r="FZ136" s="643"/>
      <c r="GA136" s="643"/>
      <c r="GB136" s="643"/>
      <c r="GC136" s="643"/>
      <c r="GD136" s="643"/>
      <c r="GE136" s="247"/>
      <c r="GF136" s="643"/>
      <c r="GG136" s="643"/>
      <c r="GH136" s="643"/>
      <c r="GI136" s="643"/>
      <c r="GJ136" s="643"/>
      <c r="GK136" s="643"/>
      <c r="GL136" s="643"/>
      <c r="GM136" s="643"/>
      <c r="GN136" s="643"/>
      <c r="GO136" s="643"/>
      <c r="GP136" s="643"/>
      <c r="GQ136" s="643"/>
      <c r="GR136" s="643"/>
      <c r="GS136" s="643"/>
      <c r="GT136" s="643"/>
      <c r="GU136" s="643"/>
      <c r="GV136" s="643"/>
      <c r="GW136" s="643"/>
      <c r="GX136" s="643"/>
      <c r="GY136" s="643"/>
      <c r="GZ136" s="643"/>
      <c r="HA136" s="643"/>
      <c r="HB136" s="643"/>
      <c r="HC136" s="643"/>
      <c r="HD136" s="643"/>
      <c r="HE136" s="643"/>
      <c r="HF136" s="643"/>
      <c r="HG136" s="643"/>
      <c r="HH136" s="643"/>
      <c r="HI136" s="643"/>
      <c r="HJ136" s="643"/>
      <c r="HK136" s="643"/>
      <c r="HL136" s="643"/>
      <c r="HM136" s="643"/>
      <c r="HN136" s="643"/>
      <c r="HO136" s="643"/>
      <c r="HP136" s="643"/>
      <c r="HQ136" s="643"/>
      <c r="HR136" s="643"/>
      <c r="HS136" s="643"/>
      <c r="HT136" s="643"/>
      <c r="HU136" s="643"/>
      <c r="HV136" s="643"/>
      <c r="HW136" s="643"/>
      <c r="HX136" s="643"/>
      <c r="HY136" s="643"/>
      <c r="HZ136" s="643"/>
      <c r="IA136" s="643"/>
      <c r="IB136" s="643"/>
      <c r="IC136" s="643"/>
      <c r="ID136" s="643"/>
      <c r="IE136" s="643"/>
      <c r="IF136" s="643"/>
      <c r="IG136" s="643"/>
      <c r="IH136" s="643"/>
      <c r="II136" s="643"/>
    </row>
    <row r="137" spans="1:243" ht="15" customHeight="1">
      <c r="A137" s="72"/>
      <c r="B137" s="72"/>
      <c r="C137" s="72"/>
      <c r="D137" s="88"/>
      <c r="E137" s="87"/>
      <c r="F137" s="87"/>
      <c r="G137" s="87"/>
      <c r="H137" s="87"/>
      <c r="I137" s="87"/>
      <c r="J137" s="87"/>
      <c r="K137" s="87"/>
      <c r="L137" s="87"/>
      <c r="M137" s="87"/>
      <c r="N137" s="87"/>
      <c r="O137" s="87"/>
      <c r="P137" s="87"/>
      <c r="Q137" s="87"/>
      <c r="R137" s="87"/>
      <c r="S137" s="87"/>
      <c r="T137" s="87"/>
      <c r="U137" s="87"/>
      <c r="V137" s="87"/>
      <c r="W137" s="87"/>
      <c r="X137" s="87"/>
      <c r="Y137" s="87"/>
      <c r="Z137" s="87"/>
      <c r="AA137" s="87"/>
      <c r="AB137" s="87"/>
      <c r="AC137" s="87"/>
      <c r="AD137" s="87"/>
      <c r="AE137" s="87"/>
      <c r="AF137" s="87"/>
      <c r="AG137" s="87"/>
      <c r="AH137" s="20"/>
      <c r="AI137" s="20"/>
      <c r="AJ137" s="20"/>
      <c r="AK137" s="20"/>
      <c r="AL137" s="20"/>
      <c r="AM137" s="20"/>
      <c r="AN137" s="20"/>
      <c r="AO137" s="20"/>
      <c r="AP137" s="20"/>
      <c r="AQ137" s="20"/>
      <c r="AR137" s="20"/>
      <c r="AS137" s="20"/>
      <c r="AT137" s="20"/>
      <c r="AU137" s="20"/>
      <c r="AV137" s="48"/>
      <c r="AW137" s="48"/>
      <c r="AX137" s="48"/>
      <c r="AY137" s="48"/>
      <c r="AZ137" s="50"/>
      <c r="BA137" s="643"/>
      <c r="BB137" s="643"/>
      <c r="BC137" s="643"/>
      <c r="BD137" s="643"/>
      <c r="BE137" s="643"/>
      <c r="BF137" s="643"/>
      <c r="BG137" s="643"/>
      <c r="BH137" s="643"/>
      <c r="BI137" s="643"/>
      <c r="BJ137" s="643"/>
      <c r="BK137" s="643"/>
      <c r="BL137" s="643"/>
      <c r="BM137" s="643"/>
      <c r="BN137" s="643"/>
      <c r="BO137" s="643"/>
      <c r="BP137" s="643"/>
      <c r="BQ137" s="643"/>
      <c r="BR137" s="643"/>
      <c r="BS137" s="643"/>
      <c r="BT137" s="643"/>
      <c r="BU137" s="643"/>
      <c r="BV137" s="643"/>
      <c r="BW137" s="643"/>
      <c r="BX137" s="643"/>
      <c r="BY137" s="643"/>
      <c r="BZ137" s="643"/>
      <c r="CA137" s="643"/>
      <c r="CB137" s="643"/>
      <c r="CC137" s="643"/>
      <c r="CD137" s="643"/>
      <c r="CE137" s="643"/>
      <c r="CF137" s="643"/>
      <c r="CG137" s="643"/>
      <c r="CH137" s="643"/>
      <c r="CI137" s="643"/>
      <c r="CJ137" s="643"/>
      <c r="CK137" s="643"/>
      <c r="CL137" s="643"/>
      <c r="CM137" s="643"/>
      <c r="CN137" s="643"/>
      <c r="CO137" s="643"/>
      <c r="CP137" s="643"/>
      <c r="CQ137" s="643"/>
      <c r="CR137" s="643"/>
      <c r="CS137" s="643"/>
      <c r="CT137" s="643"/>
      <c r="CU137" s="643"/>
      <c r="CV137" s="643"/>
      <c r="CW137" s="643"/>
      <c r="CX137" s="643"/>
      <c r="CY137" s="643"/>
      <c r="CZ137" s="643"/>
      <c r="DA137" s="643"/>
      <c r="DB137" s="643"/>
      <c r="DC137" s="643"/>
      <c r="DD137" s="643"/>
      <c r="DE137" s="643"/>
      <c r="DF137" s="643"/>
      <c r="DG137" s="643"/>
      <c r="DH137" s="643"/>
      <c r="DI137" s="643"/>
      <c r="DJ137" s="643"/>
      <c r="DK137" s="643"/>
      <c r="DL137" s="643"/>
      <c r="DM137" s="643"/>
      <c r="DN137" s="643"/>
      <c r="DO137" s="643"/>
      <c r="DP137" s="643"/>
      <c r="DQ137" s="643"/>
      <c r="DR137" s="643"/>
      <c r="DS137" s="643"/>
      <c r="DT137" s="643"/>
      <c r="DU137" s="643"/>
      <c r="DV137" s="643"/>
      <c r="DW137" s="643"/>
      <c r="DX137" s="643"/>
      <c r="DY137" s="643"/>
      <c r="DZ137" s="643"/>
      <c r="EA137" s="643"/>
      <c r="EB137" s="643"/>
      <c r="EC137" s="643"/>
      <c r="ED137" s="643"/>
      <c r="EE137" s="643"/>
      <c r="EF137" s="643"/>
      <c r="EG137" s="643"/>
      <c r="EH137" s="643"/>
      <c r="EI137" s="643"/>
      <c r="EJ137" s="643"/>
      <c r="EK137" s="643"/>
      <c r="EL137" s="643"/>
      <c r="EM137" s="643"/>
      <c r="EN137" s="643"/>
      <c r="EO137" s="643"/>
      <c r="EP137" s="643"/>
      <c r="EQ137" s="643"/>
      <c r="ER137" s="643"/>
      <c r="ES137" s="643"/>
      <c r="ET137" s="643"/>
      <c r="EU137" s="643"/>
      <c r="EV137" s="643"/>
      <c r="EW137" s="643"/>
      <c r="EX137" s="643"/>
      <c r="EY137" s="643"/>
      <c r="EZ137" s="643"/>
      <c r="FA137" s="643"/>
      <c r="FB137" s="643"/>
      <c r="FC137" s="643"/>
      <c r="FD137" s="643"/>
      <c r="FE137" s="643"/>
      <c r="FF137" s="643"/>
      <c r="FG137" s="643"/>
      <c r="FH137" s="643"/>
      <c r="FI137" s="643"/>
      <c r="FJ137" s="643"/>
      <c r="FK137" s="643"/>
      <c r="FL137" s="643"/>
      <c r="FM137" s="643"/>
      <c r="FN137" s="643"/>
      <c r="FO137" s="643"/>
      <c r="FP137" s="643"/>
      <c r="FQ137" s="643"/>
      <c r="FR137" s="643"/>
      <c r="FS137" s="643"/>
      <c r="FT137" s="643"/>
      <c r="FU137" s="643"/>
      <c r="FV137" s="643"/>
      <c r="FW137" s="643"/>
      <c r="FX137" s="643"/>
      <c r="FY137" s="643"/>
      <c r="FZ137" s="643"/>
      <c r="GA137" s="643"/>
      <c r="GB137" s="643"/>
      <c r="GC137" s="643"/>
      <c r="GD137" s="643"/>
      <c r="GE137" s="247"/>
      <c r="GF137" s="643"/>
      <c r="GG137" s="643"/>
      <c r="GH137" s="643"/>
      <c r="GI137" s="643"/>
      <c r="GJ137" s="643"/>
      <c r="GK137" s="643"/>
      <c r="GL137" s="643"/>
      <c r="GM137" s="643"/>
      <c r="GN137" s="643"/>
      <c r="GO137" s="643"/>
      <c r="GP137" s="643"/>
      <c r="GQ137" s="643"/>
      <c r="GR137" s="643"/>
      <c r="GS137" s="643"/>
      <c r="GT137" s="643"/>
      <c r="GU137" s="643"/>
      <c r="GV137" s="643"/>
      <c r="GW137" s="643"/>
      <c r="GX137" s="643"/>
      <c r="GY137" s="643"/>
      <c r="GZ137" s="643"/>
      <c r="HA137" s="643"/>
      <c r="HB137" s="643"/>
      <c r="HC137" s="643"/>
      <c r="HD137" s="643"/>
      <c r="HE137" s="643"/>
      <c r="HF137" s="643"/>
      <c r="HG137" s="643"/>
      <c r="HH137" s="643"/>
      <c r="HI137" s="643"/>
      <c r="HJ137" s="643"/>
      <c r="HK137" s="643"/>
      <c r="HL137" s="643"/>
      <c r="HM137" s="643"/>
      <c r="HN137" s="643"/>
      <c r="HO137" s="643"/>
      <c r="HP137" s="643"/>
      <c r="HQ137" s="643"/>
      <c r="HR137" s="643"/>
      <c r="HS137" s="643"/>
      <c r="HT137" s="643"/>
      <c r="HU137" s="643"/>
      <c r="HV137" s="643"/>
      <c r="HW137" s="643"/>
      <c r="HX137" s="643"/>
      <c r="HY137" s="643"/>
      <c r="HZ137" s="643"/>
      <c r="IA137" s="643"/>
      <c r="IB137" s="643"/>
      <c r="IC137" s="643"/>
      <c r="ID137" s="643"/>
      <c r="IE137" s="643"/>
      <c r="IF137" s="643"/>
      <c r="IG137" s="643"/>
      <c r="IH137" s="643"/>
      <c r="II137" s="643"/>
    </row>
    <row r="138" spans="1:243" ht="15" customHeight="1">
      <c r="A138" s="72"/>
      <c r="B138" s="72"/>
      <c r="C138" s="72"/>
      <c r="D138" s="88"/>
      <c r="E138" s="87"/>
      <c r="F138" s="87"/>
      <c r="G138" s="87"/>
      <c r="H138" s="87"/>
      <c r="I138" s="87"/>
      <c r="J138" s="87"/>
      <c r="K138" s="87"/>
      <c r="L138" s="87"/>
      <c r="M138" s="87"/>
      <c r="N138" s="87"/>
      <c r="O138" s="87"/>
      <c r="P138" s="87"/>
      <c r="Q138" s="87"/>
      <c r="R138" s="87"/>
      <c r="S138" s="87"/>
      <c r="T138" s="87"/>
      <c r="U138" s="87"/>
      <c r="V138" s="87"/>
      <c r="W138" s="87"/>
      <c r="X138" s="87"/>
      <c r="Y138" s="87"/>
      <c r="Z138" s="87"/>
      <c r="AA138" s="87"/>
      <c r="AB138" s="87"/>
      <c r="AC138" s="87"/>
      <c r="AD138" s="87"/>
      <c r="AE138" s="87"/>
      <c r="AF138" s="87"/>
      <c r="AG138" s="87"/>
      <c r="AH138" s="20"/>
      <c r="AI138" s="20"/>
      <c r="AJ138" s="20"/>
      <c r="AK138" s="20"/>
      <c r="AL138" s="20"/>
      <c r="AM138" s="20"/>
      <c r="AN138" s="20"/>
      <c r="AO138" s="20"/>
      <c r="AP138" s="20"/>
      <c r="AQ138" s="20"/>
      <c r="AR138" s="20"/>
      <c r="AS138" s="20"/>
      <c r="AT138" s="20"/>
      <c r="AU138" s="20"/>
      <c r="AV138" s="48"/>
      <c r="AW138" s="48"/>
      <c r="AX138" s="48"/>
      <c r="AY138" s="48"/>
      <c r="AZ138" s="50"/>
      <c r="BA138" s="643"/>
      <c r="BB138" s="643"/>
      <c r="BC138" s="643"/>
      <c r="BD138" s="643"/>
      <c r="BE138" s="643"/>
      <c r="BF138" s="643"/>
      <c r="BG138" s="643"/>
      <c r="BH138" s="643"/>
      <c r="BI138" s="643"/>
      <c r="BJ138" s="643"/>
      <c r="BK138" s="643"/>
      <c r="BL138" s="643"/>
      <c r="BM138" s="643"/>
      <c r="BN138" s="643"/>
      <c r="BO138" s="643"/>
      <c r="BP138" s="643"/>
      <c r="BQ138" s="643"/>
      <c r="BR138" s="643"/>
      <c r="BS138" s="643"/>
      <c r="BT138" s="643"/>
      <c r="BU138" s="643"/>
      <c r="BV138" s="643"/>
      <c r="BW138" s="643"/>
      <c r="BX138" s="643"/>
      <c r="BY138" s="643"/>
      <c r="BZ138" s="643"/>
      <c r="CA138" s="643"/>
      <c r="CB138" s="643"/>
      <c r="CC138" s="643"/>
      <c r="CD138" s="643"/>
      <c r="CE138" s="643"/>
      <c r="CF138" s="643"/>
      <c r="CG138" s="643"/>
      <c r="CH138" s="643"/>
      <c r="CI138" s="643"/>
      <c r="CJ138" s="643"/>
      <c r="CK138" s="643"/>
      <c r="CL138" s="643"/>
      <c r="CM138" s="643"/>
      <c r="CN138" s="643"/>
      <c r="CO138" s="643"/>
      <c r="CP138" s="643"/>
      <c r="CQ138" s="643"/>
      <c r="CR138" s="643"/>
      <c r="CS138" s="643"/>
      <c r="CT138" s="643"/>
      <c r="CU138" s="643"/>
      <c r="CV138" s="643"/>
      <c r="CW138" s="643"/>
      <c r="CX138" s="643"/>
      <c r="CY138" s="643"/>
      <c r="CZ138" s="643"/>
      <c r="DA138" s="643"/>
      <c r="DB138" s="643"/>
      <c r="DC138" s="643"/>
      <c r="DD138" s="643"/>
      <c r="DE138" s="643"/>
      <c r="DF138" s="643"/>
      <c r="DG138" s="643"/>
      <c r="DH138" s="643"/>
      <c r="DI138" s="643"/>
      <c r="DJ138" s="643"/>
      <c r="DK138" s="643"/>
      <c r="DL138" s="643"/>
      <c r="DM138" s="643"/>
      <c r="DN138" s="643"/>
      <c r="DO138" s="643"/>
      <c r="DP138" s="643"/>
      <c r="DQ138" s="643"/>
      <c r="DR138" s="643"/>
      <c r="DS138" s="643"/>
      <c r="DT138" s="643"/>
      <c r="DU138" s="643"/>
      <c r="DV138" s="643"/>
      <c r="DW138" s="643"/>
      <c r="DX138" s="643"/>
      <c r="DY138" s="643"/>
      <c r="DZ138" s="643"/>
      <c r="EA138" s="643"/>
      <c r="EB138" s="643"/>
      <c r="EC138" s="643"/>
      <c r="ED138" s="643"/>
      <c r="EE138" s="643"/>
      <c r="EF138" s="643"/>
      <c r="EG138" s="643"/>
      <c r="EH138" s="643"/>
      <c r="EI138" s="643"/>
      <c r="EJ138" s="643"/>
      <c r="EK138" s="643"/>
      <c r="EL138" s="643"/>
      <c r="EM138" s="643"/>
      <c r="EN138" s="643"/>
      <c r="EO138" s="643"/>
      <c r="EP138" s="643"/>
      <c r="EQ138" s="643"/>
      <c r="ER138" s="643"/>
      <c r="ES138" s="643"/>
      <c r="ET138" s="643"/>
      <c r="EU138" s="643"/>
      <c r="EV138" s="643"/>
      <c r="EW138" s="643"/>
      <c r="EX138" s="643"/>
      <c r="EY138" s="643"/>
      <c r="EZ138" s="643"/>
      <c r="FA138" s="643"/>
      <c r="FB138" s="643"/>
      <c r="FC138" s="643"/>
      <c r="FD138" s="643"/>
      <c r="FE138" s="643"/>
      <c r="FF138" s="643"/>
      <c r="FG138" s="643"/>
      <c r="FH138" s="643"/>
      <c r="FI138" s="643"/>
      <c r="FJ138" s="643"/>
      <c r="FK138" s="643"/>
      <c r="FL138" s="643"/>
      <c r="FM138" s="643"/>
      <c r="FN138" s="643"/>
      <c r="FO138" s="643"/>
      <c r="FP138" s="643"/>
      <c r="FQ138" s="643"/>
      <c r="FR138" s="643"/>
      <c r="FS138" s="643"/>
      <c r="FT138" s="643"/>
      <c r="FU138" s="643"/>
      <c r="FV138" s="643"/>
      <c r="FW138" s="643"/>
      <c r="FX138" s="643"/>
      <c r="FY138" s="643"/>
      <c r="FZ138" s="643"/>
      <c r="GA138" s="643"/>
      <c r="GB138" s="643"/>
      <c r="GC138" s="643"/>
      <c r="GD138" s="643"/>
      <c r="GE138" s="247"/>
      <c r="GF138" s="643"/>
      <c r="GG138" s="643"/>
      <c r="GH138" s="643"/>
      <c r="GI138" s="643"/>
      <c r="GJ138" s="643"/>
      <c r="GK138" s="643"/>
      <c r="GL138" s="643"/>
      <c r="GM138" s="643"/>
      <c r="GN138" s="643"/>
      <c r="GO138" s="643"/>
      <c r="GP138" s="643"/>
      <c r="GQ138" s="643"/>
      <c r="GR138" s="643"/>
      <c r="GS138" s="643"/>
      <c r="GT138" s="643"/>
      <c r="GU138" s="643"/>
      <c r="GV138" s="643"/>
      <c r="GW138" s="643"/>
      <c r="GX138" s="643"/>
      <c r="GY138" s="643"/>
      <c r="GZ138" s="643"/>
      <c r="HA138" s="643"/>
      <c r="HB138" s="643"/>
      <c r="HC138" s="643"/>
      <c r="HD138" s="643"/>
      <c r="HE138" s="643"/>
      <c r="HF138" s="643"/>
      <c r="HG138" s="643"/>
      <c r="HH138" s="643"/>
      <c r="HI138" s="643"/>
      <c r="HJ138" s="643"/>
      <c r="HK138" s="643"/>
      <c r="HL138" s="643"/>
      <c r="HM138" s="643"/>
      <c r="HN138" s="643"/>
      <c r="HO138" s="643"/>
      <c r="HP138" s="643"/>
      <c r="HQ138" s="643"/>
      <c r="HR138" s="643"/>
      <c r="HS138" s="643"/>
      <c r="HT138" s="643"/>
      <c r="HU138" s="643"/>
      <c r="HV138" s="643"/>
      <c r="HW138" s="643"/>
      <c r="HX138" s="643"/>
      <c r="HY138" s="643"/>
      <c r="HZ138" s="643"/>
      <c r="IA138" s="643"/>
      <c r="IB138" s="643"/>
      <c r="IC138" s="643"/>
      <c r="ID138" s="643"/>
      <c r="IE138" s="643"/>
      <c r="IF138" s="643"/>
      <c r="IG138" s="643"/>
      <c r="IH138" s="643"/>
      <c r="II138" s="643"/>
    </row>
    <row r="139" spans="1:243" ht="15" customHeight="1">
      <c r="A139" s="72"/>
      <c r="B139" s="72"/>
      <c r="C139" s="72"/>
      <c r="D139" s="88"/>
      <c r="E139" s="87"/>
      <c r="F139" s="87"/>
      <c r="G139" s="87"/>
      <c r="H139" s="87"/>
      <c r="I139" s="87"/>
      <c r="J139" s="87"/>
      <c r="K139" s="87"/>
      <c r="L139" s="87"/>
      <c r="M139" s="87"/>
      <c r="N139" s="87"/>
      <c r="O139" s="87"/>
      <c r="P139" s="87"/>
      <c r="Q139" s="87"/>
      <c r="R139" s="87"/>
      <c r="S139" s="87"/>
      <c r="T139" s="87"/>
      <c r="U139" s="87"/>
      <c r="V139" s="87"/>
      <c r="W139" s="87"/>
      <c r="X139" s="87"/>
      <c r="Y139" s="87"/>
      <c r="Z139" s="87"/>
      <c r="AA139" s="87"/>
      <c r="AB139" s="87"/>
      <c r="AC139" s="87"/>
      <c r="AD139" s="87"/>
      <c r="AE139" s="87"/>
      <c r="AF139" s="87"/>
      <c r="AG139" s="87"/>
      <c r="AH139" s="20"/>
      <c r="AI139" s="20"/>
      <c r="AJ139" s="20"/>
      <c r="AK139" s="20"/>
      <c r="AL139" s="20"/>
      <c r="AM139" s="20"/>
      <c r="AN139" s="20"/>
      <c r="AO139" s="20"/>
      <c r="AP139" s="20"/>
      <c r="AQ139" s="20"/>
      <c r="AR139" s="20"/>
      <c r="AS139" s="20"/>
      <c r="AT139" s="20"/>
      <c r="AU139" s="20"/>
      <c r="AV139" s="48"/>
      <c r="AW139" s="48"/>
      <c r="AX139" s="48"/>
      <c r="AY139" s="48"/>
      <c r="AZ139" s="50"/>
      <c r="BA139" s="643"/>
      <c r="BB139" s="643"/>
      <c r="BC139" s="643"/>
      <c r="BD139" s="643"/>
      <c r="BE139" s="643"/>
      <c r="BF139" s="643"/>
      <c r="BG139" s="643"/>
      <c r="BH139" s="643"/>
      <c r="BI139" s="643"/>
      <c r="BJ139" s="643"/>
      <c r="BK139" s="643"/>
      <c r="BL139" s="643"/>
      <c r="BM139" s="643"/>
      <c r="BN139" s="643"/>
      <c r="BO139" s="643"/>
      <c r="BP139" s="643"/>
      <c r="BQ139" s="643"/>
      <c r="BR139" s="643"/>
      <c r="BS139" s="643"/>
      <c r="BT139" s="643"/>
      <c r="BU139" s="643"/>
      <c r="BV139" s="643"/>
      <c r="BW139" s="643"/>
      <c r="BX139" s="643"/>
      <c r="BY139" s="643"/>
      <c r="BZ139" s="643"/>
      <c r="CA139" s="643"/>
      <c r="CB139" s="643"/>
      <c r="CC139" s="643"/>
      <c r="CD139" s="643"/>
      <c r="CE139" s="643"/>
      <c r="CF139" s="643"/>
      <c r="CG139" s="643"/>
      <c r="CH139" s="643"/>
      <c r="CI139" s="643"/>
      <c r="CJ139" s="643"/>
      <c r="CK139" s="643"/>
      <c r="CL139" s="643"/>
      <c r="CM139" s="643"/>
      <c r="CN139" s="643"/>
      <c r="CO139" s="643"/>
      <c r="CP139" s="643"/>
      <c r="CQ139" s="643"/>
      <c r="CR139" s="643"/>
      <c r="CS139" s="643"/>
      <c r="CT139" s="643"/>
      <c r="CU139" s="643"/>
      <c r="CV139" s="643"/>
      <c r="CW139" s="643"/>
      <c r="CX139" s="643"/>
      <c r="CY139" s="643"/>
      <c r="CZ139" s="643"/>
      <c r="DA139" s="643"/>
      <c r="DB139" s="643"/>
      <c r="DC139" s="643"/>
      <c r="DD139" s="643"/>
      <c r="DE139" s="643"/>
      <c r="DF139" s="643"/>
      <c r="DG139" s="643"/>
      <c r="DH139" s="643"/>
      <c r="DI139" s="643"/>
      <c r="DJ139" s="643"/>
      <c r="DK139" s="643"/>
      <c r="DL139" s="643"/>
      <c r="DM139" s="643"/>
      <c r="DN139" s="643"/>
      <c r="DO139" s="643"/>
      <c r="DP139" s="643"/>
      <c r="DQ139" s="643"/>
      <c r="DR139" s="643"/>
      <c r="DS139" s="643"/>
      <c r="DT139" s="643"/>
      <c r="DU139" s="643"/>
      <c r="DV139" s="643"/>
      <c r="DW139" s="643"/>
      <c r="DX139" s="643"/>
      <c r="DY139" s="643"/>
      <c r="DZ139" s="643"/>
      <c r="EA139" s="643"/>
      <c r="EB139" s="643"/>
      <c r="EC139" s="643"/>
      <c r="ED139" s="643"/>
      <c r="EE139" s="643"/>
      <c r="EF139" s="643"/>
      <c r="EG139" s="643"/>
      <c r="EH139" s="643"/>
      <c r="EI139" s="643"/>
      <c r="EJ139" s="643"/>
      <c r="EK139" s="643"/>
      <c r="EL139" s="643"/>
      <c r="EM139" s="643"/>
      <c r="EN139" s="643"/>
      <c r="EO139" s="643"/>
      <c r="EP139" s="643"/>
      <c r="EQ139" s="643"/>
      <c r="ER139" s="643"/>
      <c r="ES139" s="643"/>
      <c r="ET139" s="643"/>
      <c r="EU139" s="643"/>
      <c r="EV139" s="643"/>
      <c r="EW139" s="643"/>
      <c r="EX139" s="643"/>
      <c r="EY139" s="643"/>
      <c r="EZ139" s="643"/>
      <c r="FA139" s="643"/>
      <c r="FB139" s="643"/>
      <c r="FC139" s="643"/>
      <c r="FD139" s="643"/>
      <c r="FE139" s="643"/>
      <c r="FF139" s="643"/>
      <c r="FG139" s="643"/>
      <c r="FH139" s="643"/>
      <c r="FI139" s="643"/>
      <c r="FJ139" s="643"/>
      <c r="FK139" s="643"/>
      <c r="FL139" s="643"/>
      <c r="FM139" s="643"/>
      <c r="FN139" s="643"/>
      <c r="FO139" s="643"/>
      <c r="FP139" s="643"/>
      <c r="FQ139" s="643"/>
      <c r="FR139" s="643"/>
      <c r="FS139" s="643"/>
      <c r="FT139" s="643"/>
      <c r="FU139" s="643"/>
      <c r="FV139" s="643"/>
      <c r="FW139" s="643"/>
      <c r="FX139" s="643"/>
      <c r="FY139" s="643"/>
      <c r="FZ139" s="643"/>
      <c r="GA139" s="643"/>
      <c r="GB139" s="643"/>
      <c r="GC139" s="643"/>
      <c r="GD139" s="643"/>
      <c r="GE139" s="247"/>
      <c r="GF139" s="643"/>
      <c r="GG139" s="643"/>
      <c r="GH139" s="643"/>
      <c r="GI139" s="643"/>
      <c r="GJ139" s="643"/>
      <c r="GK139" s="643"/>
      <c r="GL139" s="643"/>
      <c r="GM139" s="643"/>
      <c r="GN139" s="643"/>
      <c r="GO139" s="643"/>
      <c r="GP139" s="643"/>
      <c r="GQ139" s="643"/>
      <c r="GR139" s="643"/>
      <c r="GS139" s="643"/>
      <c r="GT139" s="643"/>
      <c r="GU139" s="643"/>
      <c r="GV139" s="643"/>
      <c r="GW139" s="643"/>
      <c r="GX139" s="643"/>
      <c r="GY139" s="643"/>
      <c r="GZ139" s="643"/>
      <c r="HA139" s="643"/>
      <c r="HB139" s="643"/>
      <c r="HC139" s="643"/>
      <c r="HD139" s="643"/>
      <c r="HE139" s="643"/>
      <c r="HF139" s="643"/>
      <c r="HG139" s="643"/>
      <c r="HH139" s="643"/>
      <c r="HI139" s="643"/>
      <c r="HJ139" s="643"/>
      <c r="HK139" s="643"/>
      <c r="HL139" s="643"/>
      <c r="HM139" s="643"/>
      <c r="HN139" s="643"/>
      <c r="HO139" s="643"/>
      <c r="HP139" s="643"/>
      <c r="HQ139" s="643"/>
      <c r="HR139" s="643"/>
      <c r="HS139" s="643"/>
      <c r="HT139" s="643"/>
      <c r="HU139" s="643"/>
      <c r="HV139" s="643"/>
      <c r="HW139" s="643"/>
      <c r="HX139" s="643"/>
      <c r="HY139" s="643"/>
      <c r="HZ139" s="643"/>
      <c r="IA139" s="643"/>
      <c r="IB139" s="643"/>
      <c r="IC139" s="643"/>
      <c r="ID139" s="643"/>
      <c r="IE139" s="643"/>
      <c r="IF139" s="643"/>
      <c r="IG139" s="643"/>
      <c r="IH139" s="643"/>
      <c r="II139" s="643"/>
    </row>
    <row r="140" spans="1:243" ht="15" customHeight="1">
      <c r="A140" s="72"/>
      <c r="B140" s="72"/>
      <c r="C140" s="72"/>
      <c r="D140" s="88"/>
      <c r="E140" s="87"/>
      <c r="F140" s="87"/>
      <c r="G140" s="87"/>
      <c r="H140" s="87"/>
      <c r="I140" s="87"/>
      <c r="J140" s="87"/>
      <c r="K140" s="87"/>
      <c r="L140" s="87"/>
      <c r="M140" s="87"/>
      <c r="N140" s="87"/>
      <c r="O140" s="87"/>
      <c r="P140" s="87"/>
      <c r="Q140" s="87"/>
      <c r="R140" s="87"/>
      <c r="S140" s="87"/>
      <c r="T140" s="87"/>
      <c r="U140" s="87"/>
      <c r="V140" s="87"/>
      <c r="W140" s="87"/>
      <c r="X140" s="87"/>
      <c r="Y140" s="87"/>
      <c r="Z140" s="87"/>
      <c r="AA140" s="87"/>
      <c r="AB140" s="87"/>
      <c r="AC140" s="87"/>
      <c r="AD140" s="87"/>
      <c r="AE140" s="87"/>
      <c r="AF140" s="87"/>
      <c r="AG140" s="87"/>
      <c r="AH140" s="20"/>
      <c r="AI140" s="20"/>
      <c r="AJ140" s="20"/>
      <c r="AK140" s="20"/>
      <c r="AL140" s="20"/>
      <c r="AM140" s="20"/>
      <c r="AN140" s="20"/>
      <c r="AO140" s="20"/>
      <c r="AP140" s="20"/>
      <c r="AQ140" s="20"/>
      <c r="AR140" s="20"/>
      <c r="AS140" s="20"/>
      <c r="AT140" s="20"/>
      <c r="AU140" s="20"/>
      <c r="AV140" s="48"/>
      <c r="AW140" s="48"/>
      <c r="AX140" s="48"/>
      <c r="AY140" s="48"/>
      <c r="AZ140" s="50"/>
      <c r="BA140" s="643"/>
      <c r="BB140" s="643"/>
      <c r="BC140" s="643"/>
      <c r="BD140" s="643"/>
      <c r="BE140" s="643"/>
      <c r="BF140" s="643"/>
      <c r="BG140" s="643"/>
      <c r="BH140" s="643"/>
      <c r="BI140" s="643"/>
      <c r="BJ140" s="643"/>
      <c r="BK140" s="643"/>
      <c r="BL140" s="643"/>
      <c r="BM140" s="643"/>
      <c r="BN140" s="643"/>
      <c r="BO140" s="643"/>
      <c r="BP140" s="643"/>
      <c r="BQ140" s="643"/>
      <c r="BR140" s="643"/>
      <c r="BS140" s="643"/>
      <c r="BT140" s="643"/>
      <c r="BU140" s="643"/>
      <c r="BV140" s="643"/>
      <c r="BW140" s="643"/>
      <c r="BX140" s="643"/>
      <c r="BY140" s="643"/>
      <c r="BZ140" s="643"/>
      <c r="CA140" s="643"/>
      <c r="CB140" s="643"/>
      <c r="CC140" s="643"/>
      <c r="CD140" s="643"/>
      <c r="CE140" s="643"/>
      <c r="CF140" s="643"/>
      <c r="CG140" s="643"/>
      <c r="CH140" s="643"/>
      <c r="CI140" s="643"/>
      <c r="CJ140" s="643"/>
      <c r="CK140" s="643"/>
      <c r="CL140" s="643"/>
      <c r="CM140" s="643"/>
      <c r="CN140" s="643"/>
      <c r="CO140" s="643"/>
      <c r="CP140" s="643"/>
      <c r="CQ140" s="643"/>
      <c r="CR140" s="643"/>
      <c r="CS140" s="643"/>
      <c r="CT140" s="643"/>
      <c r="CU140" s="643"/>
      <c r="CV140" s="643"/>
      <c r="CW140" s="643"/>
      <c r="CX140" s="643"/>
      <c r="CY140" s="643"/>
      <c r="CZ140" s="643"/>
      <c r="DA140" s="643"/>
      <c r="DB140" s="643"/>
      <c r="DC140" s="643"/>
      <c r="DD140" s="643"/>
      <c r="DE140" s="643"/>
      <c r="DF140" s="643"/>
      <c r="DG140" s="643"/>
      <c r="DH140" s="643"/>
      <c r="DI140" s="643"/>
      <c r="DJ140" s="643"/>
      <c r="DK140" s="643"/>
      <c r="DL140" s="643"/>
      <c r="DM140" s="643"/>
      <c r="DN140" s="643"/>
      <c r="DO140" s="643"/>
      <c r="DP140" s="643"/>
      <c r="DQ140" s="643"/>
      <c r="DR140" s="643"/>
      <c r="DS140" s="643"/>
      <c r="DT140" s="643"/>
      <c r="DU140" s="643"/>
      <c r="DV140" s="643"/>
      <c r="DW140" s="643"/>
      <c r="DX140" s="643"/>
      <c r="DY140" s="643"/>
      <c r="DZ140" s="643"/>
      <c r="EA140" s="643"/>
      <c r="EB140" s="643"/>
      <c r="EC140" s="643"/>
      <c r="ED140" s="643"/>
      <c r="EE140" s="643"/>
      <c r="EF140" s="643"/>
      <c r="EG140" s="643"/>
      <c r="EH140" s="643"/>
      <c r="EI140" s="643"/>
      <c r="EJ140" s="643"/>
      <c r="EK140" s="643"/>
      <c r="EL140" s="643"/>
      <c r="EM140" s="643"/>
      <c r="EN140" s="643"/>
      <c r="EO140" s="643"/>
      <c r="EP140" s="643"/>
      <c r="EQ140" s="643"/>
      <c r="ER140" s="643"/>
      <c r="ES140" s="643"/>
      <c r="ET140" s="643"/>
      <c r="EU140" s="643"/>
      <c r="EV140" s="643"/>
      <c r="EW140" s="643"/>
      <c r="EX140" s="643"/>
      <c r="EY140" s="643"/>
      <c r="EZ140" s="643"/>
      <c r="FA140" s="643"/>
      <c r="FB140" s="643"/>
      <c r="FC140" s="643"/>
      <c r="FD140" s="643"/>
      <c r="FE140" s="643"/>
      <c r="FF140" s="643"/>
      <c r="FG140" s="643"/>
      <c r="FH140" s="643"/>
      <c r="FI140" s="643"/>
      <c r="FJ140" s="643"/>
      <c r="FK140" s="643"/>
      <c r="FL140" s="643"/>
      <c r="FM140" s="643"/>
      <c r="FN140" s="643"/>
      <c r="FO140" s="643"/>
      <c r="FP140" s="643"/>
      <c r="FQ140" s="643"/>
      <c r="FR140" s="643"/>
      <c r="FS140" s="643"/>
      <c r="FT140" s="643"/>
      <c r="FU140" s="643"/>
      <c r="FV140" s="643"/>
      <c r="FW140" s="643"/>
      <c r="FX140" s="643"/>
      <c r="FY140" s="643"/>
      <c r="FZ140" s="643"/>
      <c r="GA140" s="643"/>
      <c r="GB140" s="643"/>
      <c r="GC140" s="643"/>
      <c r="GD140" s="643"/>
      <c r="GE140" s="247"/>
      <c r="GF140" s="643"/>
      <c r="GG140" s="643"/>
      <c r="GH140" s="643"/>
      <c r="GI140" s="643"/>
      <c r="GJ140" s="643"/>
      <c r="GK140" s="643"/>
      <c r="GL140" s="643"/>
      <c r="GM140" s="643"/>
      <c r="GN140" s="643"/>
      <c r="GO140" s="643"/>
      <c r="GP140" s="643"/>
      <c r="GQ140" s="643"/>
      <c r="GR140" s="643"/>
      <c r="GS140" s="643"/>
      <c r="GT140" s="643"/>
      <c r="GU140" s="643"/>
      <c r="GV140" s="643"/>
      <c r="GW140" s="643"/>
      <c r="GX140" s="643"/>
      <c r="GY140" s="643"/>
      <c r="GZ140" s="643"/>
      <c r="HA140" s="643"/>
      <c r="HB140" s="643"/>
      <c r="HC140" s="643"/>
      <c r="HD140" s="643"/>
      <c r="HE140" s="643"/>
      <c r="HF140" s="643"/>
      <c r="HG140" s="643"/>
      <c r="HH140" s="643"/>
      <c r="HI140" s="643"/>
      <c r="HJ140" s="643"/>
      <c r="HK140" s="643"/>
      <c r="HL140" s="643"/>
      <c r="HM140" s="643"/>
      <c r="HN140" s="643"/>
      <c r="HO140" s="643"/>
      <c r="HP140" s="643"/>
      <c r="HQ140" s="643"/>
      <c r="HR140" s="643"/>
      <c r="HS140" s="643"/>
      <c r="HT140" s="643"/>
      <c r="HU140" s="643"/>
      <c r="HV140" s="643"/>
      <c r="HW140" s="643"/>
      <c r="HX140" s="643"/>
      <c r="HY140" s="643"/>
      <c r="HZ140" s="643"/>
      <c r="IA140" s="643"/>
      <c r="IB140" s="643"/>
      <c r="IC140" s="643"/>
      <c r="ID140" s="643"/>
      <c r="IE140" s="643"/>
      <c r="IF140" s="643"/>
      <c r="IG140" s="643"/>
      <c r="IH140" s="643"/>
      <c r="II140" s="643"/>
    </row>
    <row r="141" spans="1:243" ht="15" customHeight="1">
      <c r="A141" s="72"/>
      <c r="B141" s="72"/>
      <c r="C141" s="72"/>
      <c r="D141" s="88"/>
      <c r="E141" s="87"/>
      <c r="F141" s="87"/>
      <c r="G141" s="87"/>
      <c r="H141" s="87"/>
      <c r="I141" s="87"/>
      <c r="J141" s="87"/>
      <c r="K141" s="87"/>
      <c r="L141" s="87"/>
      <c r="M141" s="87"/>
      <c r="N141" s="87"/>
      <c r="O141" s="87"/>
      <c r="P141" s="87"/>
      <c r="Q141" s="87"/>
      <c r="R141" s="87"/>
      <c r="S141" s="87"/>
      <c r="T141" s="87"/>
      <c r="U141" s="87"/>
      <c r="V141" s="87"/>
      <c r="W141" s="87"/>
      <c r="X141" s="87"/>
      <c r="Y141" s="87"/>
      <c r="Z141" s="87"/>
      <c r="AA141" s="87"/>
      <c r="AB141" s="87"/>
      <c r="AC141" s="87"/>
      <c r="AD141" s="87"/>
      <c r="AE141" s="87"/>
      <c r="AF141" s="87"/>
      <c r="AG141" s="87"/>
      <c r="AH141" s="20"/>
      <c r="AI141" s="20"/>
      <c r="AJ141" s="20"/>
      <c r="AK141" s="20"/>
      <c r="AL141" s="20"/>
      <c r="AM141" s="20"/>
      <c r="AN141" s="20"/>
      <c r="AO141" s="20"/>
      <c r="AP141" s="20"/>
      <c r="AQ141" s="20"/>
      <c r="AR141" s="20"/>
      <c r="AS141" s="20"/>
      <c r="AT141" s="20"/>
      <c r="AU141" s="20"/>
      <c r="AV141" s="20"/>
      <c r="AW141" s="20"/>
      <c r="AX141" s="20"/>
      <c r="AY141" s="20"/>
      <c r="GE141" s="17"/>
    </row>
    <row r="142" spans="1:243" ht="15" customHeight="1">
      <c r="A142" s="72"/>
      <c r="B142" s="72"/>
      <c r="C142" s="72"/>
      <c r="D142" s="88"/>
      <c r="E142" s="87"/>
      <c r="F142" s="87"/>
      <c r="G142" s="87"/>
      <c r="H142" s="87"/>
      <c r="I142" s="87"/>
      <c r="J142" s="87"/>
      <c r="K142" s="87"/>
      <c r="L142" s="87"/>
      <c r="M142" s="87"/>
      <c r="N142" s="87"/>
      <c r="O142" s="87"/>
      <c r="P142" s="87"/>
      <c r="Q142" s="87"/>
      <c r="R142" s="87"/>
      <c r="S142" s="87"/>
      <c r="T142" s="87"/>
      <c r="U142" s="87"/>
      <c r="V142" s="87"/>
      <c r="W142" s="87"/>
      <c r="X142" s="87"/>
      <c r="Y142" s="87"/>
      <c r="Z142" s="87"/>
      <c r="AA142" s="87"/>
      <c r="AB142" s="87"/>
      <c r="AC142" s="87"/>
      <c r="AD142" s="87"/>
      <c r="AE142" s="87"/>
      <c r="AF142" s="87"/>
      <c r="AG142" s="87"/>
      <c r="AH142" s="20"/>
      <c r="AI142" s="20"/>
      <c r="AJ142" s="20"/>
      <c r="AK142" s="20"/>
      <c r="AL142" s="20"/>
      <c r="AM142" s="20"/>
      <c r="AN142" s="20"/>
      <c r="AO142" s="20"/>
      <c r="AP142" s="20"/>
      <c r="AQ142" s="20"/>
      <c r="AR142" s="20"/>
      <c r="AS142" s="20"/>
      <c r="AT142" s="20"/>
      <c r="AU142" s="20"/>
      <c r="AV142" s="20"/>
      <c r="AW142" s="20"/>
      <c r="AX142" s="20"/>
      <c r="AY142" s="20"/>
    </row>
    <row r="143" spans="1:243" ht="15" customHeight="1">
      <c r="A143" s="72"/>
      <c r="B143" s="72"/>
      <c r="C143" s="72"/>
      <c r="D143" s="88"/>
      <c r="E143" s="87"/>
      <c r="F143" s="87"/>
      <c r="G143" s="87"/>
      <c r="H143" s="87"/>
      <c r="I143" s="87"/>
      <c r="J143" s="87"/>
      <c r="K143" s="87"/>
      <c r="L143" s="87"/>
      <c r="M143" s="87"/>
      <c r="N143" s="87"/>
      <c r="O143" s="87"/>
      <c r="P143" s="87"/>
      <c r="Q143" s="87"/>
      <c r="R143" s="87"/>
      <c r="S143" s="87"/>
      <c r="T143" s="87"/>
      <c r="U143" s="87"/>
      <c r="V143" s="87"/>
      <c r="W143" s="87"/>
      <c r="X143" s="87"/>
      <c r="Y143" s="87"/>
      <c r="Z143" s="87"/>
      <c r="AA143" s="87"/>
      <c r="AB143" s="87"/>
      <c r="AC143" s="87"/>
      <c r="AD143" s="87"/>
      <c r="AE143" s="87"/>
      <c r="AF143" s="87"/>
      <c r="AG143" s="87"/>
      <c r="AH143" s="20"/>
      <c r="AI143" s="20"/>
      <c r="AJ143" s="20"/>
      <c r="AK143" s="20"/>
      <c r="AL143" s="20"/>
      <c r="AM143" s="20"/>
      <c r="AN143" s="20"/>
      <c r="AO143" s="20"/>
      <c r="AP143" s="20"/>
      <c r="AQ143" s="20"/>
      <c r="AR143" s="20"/>
      <c r="AS143" s="20"/>
      <c r="AT143" s="20"/>
      <c r="AU143" s="20"/>
      <c r="AV143" s="20"/>
      <c r="AW143" s="20"/>
      <c r="AX143" s="20"/>
      <c r="AY143" s="20"/>
    </row>
    <row r="144" spans="1:243" ht="15" customHeight="1">
      <c r="A144" s="72"/>
      <c r="B144" s="72"/>
      <c r="C144" s="72"/>
      <c r="D144" s="88"/>
      <c r="E144" s="87"/>
      <c r="F144" s="87"/>
      <c r="G144" s="87"/>
      <c r="H144" s="87"/>
      <c r="I144" s="87"/>
      <c r="J144" s="87"/>
      <c r="K144" s="87"/>
      <c r="L144" s="87"/>
      <c r="M144" s="87"/>
      <c r="N144" s="87"/>
      <c r="O144" s="87"/>
      <c r="P144" s="87"/>
      <c r="Q144" s="87"/>
      <c r="R144" s="87"/>
      <c r="S144" s="87"/>
      <c r="T144" s="87"/>
      <c r="U144" s="87"/>
      <c r="V144" s="87"/>
      <c r="W144" s="87"/>
      <c r="X144" s="87"/>
      <c r="Y144" s="87"/>
      <c r="Z144" s="87"/>
      <c r="AA144" s="87"/>
      <c r="AB144" s="87"/>
      <c r="AC144" s="87"/>
      <c r="AD144" s="87"/>
      <c r="AE144" s="87"/>
      <c r="AF144" s="87"/>
      <c r="AG144" s="87"/>
      <c r="AH144" s="20"/>
      <c r="AI144" s="20"/>
      <c r="AJ144" s="20"/>
      <c r="AK144" s="20"/>
      <c r="AL144" s="20"/>
      <c r="AM144" s="20"/>
      <c r="AN144" s="20"/>
      <c r="AO144" s="20"/>
      <c r="AP144" s="20"/>
      <c r="AQ144" s="20"/>
      <c r="AR144" s="20"/>
      <c r="AS144" s="20"/>
      <c r="AT144" s="20"/>
      <c r="AU144" s="20"/>
      <c r="AV144" s="20"/>
      <c r="AW144" s="20"/>
      <c r="AX144" s="20"/>
      <c r="AY144" s="20"/>
    </row>
    <row r="145" spans="1:51" ht="15" customHeight="1">
      <c r="A145" s="72"/>
      <c r="B145" s="72"/>
      <c r="C145" s="72"/>
      <c r="D145" s="88"/>
      <c r="E145" s="87"/>
      <c r="F145" s="87"/>
      <c r="G145" s="87"/>
      <c r="H145" s="87"/>
      <c r="I145" s="87"/>
      <c r="J145" s="87"/>
      <c r="K145" s="87"/>
      <c r="L145" s="87"/>
      <c r="M145" s="87"/>
      <c r="N145" s="87"/>
      <c r="O145" s="87"/>
      <c r="P145" s="87"/>
      <c r="Q145" s="87"/>
      <c r="R145" s="87"/>
      <c r="S145" s="87"/>
      <c r="T145" s="87"/>
      <c r="U145" s="87"/>
      <c r="V145" s="87"/>
      <c r="W145" s="87"/>
      <c r="X145" s="87"/>
      <c r="Y145" s="87"/>
      <c r="Z145" s="87"/>
      <c r="AA145" s="87"/>
      <c r="AB145" s="87"/>
      <c r="AC145" s="87"/>
      <c r="AD145" s="87"/>
      <c r="AE145" s="87"/>
      <c r="AF145" s="87"/>
      <c r="AG145" s="87"/>
      <c r="AH145" s="20"/>
      <c r="AI145" s="20"/>
      <c r="AJ145" s="20"/>
      <c r="AK145" s="20"/>
      <c r="AL145" s="20"/>
      <c r="AM145" s="20"/>
      <c r="AN145" s="20"/>
      <c r="AO145" s="20"/>
      <c r="AP145" s="20"/>
      <c r="AQ145" s="20"/>
      <c r="AR145" s="20"/>
      <c r="AS145" s="20"/>
      <c r="AT145" s="20"/>
      <c r="AU145" s="20"/>
      <c r="AV145" s="20"/>
      <c r="AW145" s="20"/>
      <c r="AX145" s="20"/>
      <c r="AY145" s="20"/>
    </row>
    <row r="146" spans="1:51" ht="15" customHeight="1">
      <c r="A146" s="72"/>
      <c r="B146" s="72"/>
      <c r="C146" s="72"/>
      <c r="D146" s="88"/>
      <c r="E146" s="87"/>
      <c r="F146" s="87"/>
      <c r="G146" s="87"/>
      <c r="H146" s="87"/>
      <c r="I146" s="87"/>
      <c r="J146" s="87"/>
      <c r="K146" s="87"/>
      <c r="L146" s="87"/>
      <c r="M146" s="87"/>
      <c r="N146" s="87"/>
      <c r="O146" s="87"/>
      <c r="P146" s="87"/>
      <c r="Q146" s="87"/>
      <c r="R146" s="87"/>
      <c r="S146" s="87"/>
      <c r="T146" s="87"/>
      <c r="U146" s="87"/>
      <c r="V146" s="87"/>
      <c r="W146" s="87"/>
      <c r="X146" s="87"/>
      <c r="Y146" s="87"/>
      <c r="Z146" s="87"/>
      <c r="AA146" s="87"/>
      <c r="AB146" s="87"/>
      <c r="AC146" s="87"/>
      <c r="AD146" s="87"/>
      <c r="AE146" s="87"/>
      <c r="AF146" s="87"/>
      <c r="AG146" s="87"/>
      <c r="AH146" s="20"/>
      <c r="AI146" s="20"/>
      <c r="AJ146" s="20"/>
      <c r="AK146" s="20"/>
      <c r="AL146" s="20"/>
      <c r="AM146" s="20"/>
      <c r="AN146" s="20"/>
      <c r="AO146" s="20"/>
      <c r="AP146" s="20"/>
      <c r="AQ146" s="20"/>
      <c r="AR146" s="20"/>
      <c r="AS146" s="20"/>
      <c r="AT146" s="20"/>
      <c r="AU146" s="20"/>
      <c r="AV146" s="20"/>
      <c r="AW146" s="20"/>
      <c r="AX146" s="20"/>
      <c r="AY146" s="20"/>
    </row>
    <row r="147" spans="1:51" ht="15" customHeight="1">
      <c r="A147" s="72"/>
      <c r="B147" s="72"/>
      <c r="C147" s="72"/>
      <c r="D147" s="88"/>
      <c r="E147" s="87"/>
      <c r="F147" s="87"/>
      <c r="G147" s="87"/>
      <c r="H147" s="87"/>
      <c r="I147" s="87"/>
      <c r="J147" s="87"/>
      <c r="K147" s="87"/>
      <c r="L147" s="87"/>
      <c r="M147" s="87"/>
      <c r="N147" s="87"/>
      <c r="O147" s="87"/>
      <c r="P147" s="87"/>
      <c r="Q147" s="87"/>
      <c r="R147" s="87"/>
      <c r="S147" s="87"/>
      <c r="T147" s="87"/>
      <c r="U147" s="87"/>
      <c r="V147" s="87"/>
      <c r="W147" s="87"/>
      <c r="X147" s="87"/>
      <c r="Y147" s="87"/>
      <c r="Z147" s="87"/>
      <c r="AA147" s="87"/>
      <c r="AB147" s="87"/>
      <c r="AC147" s="87"/>
      <c r="AD147" s="87"/>
      <c r="AE147" s="87"/>
      <c r="AF147" s="87"/>
      <c r="AG147" s="87"/>
      <c r="AH147" s="20"/>
      <c r="AI147" s="20"/>
      <c r="AJ147" s="20"/>
      <c r="AK147" s="20"/>
      <c r="AL147" s="20"/>
      <c r="AM147" s="20"/>
      <c r="AN147" s="20"/>
      <c r="AO147" s="20"/>
      <c r="AP147" s="20"/>
      <c r="AQ147" s="20"/>
      <c r="AR147" s="20"/>
      <c r="AS147" s="20"/>
      <c r="AT147" s="20"/>
      <c r="AU147" s="20"/>
      <c r="AV147" s="20"/>
      <c r="AW147" s="20"/>
      <c r="AX147" s="20"/>
      <c r="AY147" s="20"/>
    </row>
    <row r="148" spans="1:51" ht="15" customHeight="1">
      <c r="A148" s="72"/>
      <c r="B148" s="72"/>
      <c r="C148" s="72"/>
      <c r="D148" s="88"/>
      <c r="E148" s="87"/>
      <c r="F148" s="87"/>
      <c r="G148" s="87"/>
      <c r="H148" s="87"/>
      <c r="I148" s="87"/>
      <c r="J148" s="87"/>
      <c r="K148" s="87"/>
      <c r="L148" s="87"/>
      <c r="M148" s="87"/>
      <c r="N148" s="87"/>
      <c r="O148" s="87"/>
      <c r="P148" s="87"/>
      <c r="Q148" s="87"/>
      <c r="R148" s="87"/>
      <c r="S148" s="87"/>
      <c r="T148" s="87"/>
      <c r="U148" s="87"/>
      <c r="V148" s="87"/>
      <c r="W148" s="87"/>
      <c r="X148" s="87"/>
      <c r="Y148" s="87"/>
      <c r="Z148" s="87"/>
      <c r="AA148" s="87"/>
      <c r="AB148" s="87"/>
      <c r="AC148" s="87"/>
      <c r="AD148" s="87"/>
      <c r="AE148" s="87"/>
      <c r="AF148" s="87"/>
      <c r="AG148" s="87"/>
      <c r="AH148" s="20"/>
      <c r="AI148" s="20"/>
      <c r="AJ148" s="20"/>
      <c r="AK148" s="20"/>
      <c r="AL148" s="20"/>
      <c r="AM148" s="20"/>
      <c r="AN148" s="20"/>
      <c r="AO148" s="20"/>
      <c r="AP148" s="20"/>
      <c r="AQ148" s="20"/>
      <c r="AR148" s="20"/>
      <c r="AS148" s="20"/>
      <c r="AT148" s="20"/>
      <c r="AU148" s="20"/>
      <c r="AV148" s="20"/>
      <c r="AW148" s="20"/>
      <c r="AX148" s="20"/>
      <c r="AY148" s="20"/>
    </row>
    <row r="149" spans="1:51" ht="15" customHeight="1">
      <c r="A149" s="72"/>
      <c r="B149" s="72"/>
      <c r="C149" s="72"/>
      <c r="D149" s="88"/>
      <c r="E149" s="87"/>
      <c r="F149" s="87"/>
      <c r="G149" s="87"/>
      <c r="H149" s="87"/>
      <c r="I149" s="87"/>
      <c r="J149" s="87"/>
      <c r="K149" s="87"/>
      <c r="L149" s="87"/>
      <c r="M149" s="87"/>
      <c r="N149" s="87"/>
      <c r="O149" s="87"/>
      <c r="P149" s="87"/>
      <c r="Q149" s="87"/>
      <c r="R149" s="87"/>
      <c r="S149" s="87"/>
      <c r="T149" s="87"/>
      <c r="U149" s="87"/>
      <c r="V149" s="87"/>
      <c r="W149" s="87"/>
      <c r="X149" s="87"/>
      <c r="Y149" s="87"/>
      <c r="Z149" s="87"/>
      <c r="AA149" s="87"/>
      <c r="AB149" s="87"/>
      <c r="AC149" s="87"/>
      <c r="AD149" s="87"/>
      <c r="AE149" s="87"/>
      <c r="AF149" s="87"/>
      <c r="AG149" s="87"/>
      <c r="AH149" s="20"/>
      <c r="AI149" s="20"/>
      <c r="AJ149" s="20"/>
      <c r="AK149" s="20"/>
      <c r="AL149" s="20"/>
      <c r="AM149" s="20"/>
      <c r="AN149" s="20"/>
      <c r="AO149" s="20"/>
      <c r="AP149" s="20"/>
      <c r="AQ149" s="20"/>
      <c r="AR149" s="20"/>
      <c r="AS149" s="20"/>
      <c r="AT149" s="20"/>
      <c r="AU149" s="20"/>
      <c r="AV149" s="20"/>
      <c r="AW149" s="20"/>
      <c r="AX149" s="20"/>
      <c r="AY149" s="20"/>
    </row>
    <row r="150" spans="1:51" ht="15" customHeight="1">
      <c r="A150" s="72"/>
      <c r="B150" s="72"/>
      <c r="C150" s="72"/>
      <c r="D150" s="88"/>
      <c r="E150" s="87"/>
      <c r="F150" s="87"/>
      <c r="G150" s="87"/>
      <c r="H150" s="87"/>
      <c r="I150" s="87"/>
      <c r="J150" s="87"/>
      <c r="K150" s="87"/>
      <c r="L150" s="87"/>
      <c r="M150" s="87"/>
      <c r="N150" s="87"/>
      <c r="O150" s="87"/>
      <c r="P150" s="87"/>
      <c r="Q150" s="87"/>
      <c r="R150" s="87"/>
      <c r="S150" s="87"/>
      <c r="T150" s="87"/>
      <c r="U150" s="87"/>
      <c r="V150" s="87"/>
      <c r="W150" s="87"/>
      <c r="X150" s="87"/>
      <c r="Y150" s="87"/>
      <c r="Z150" s="87"/>
      <c r="AA150" s="87"/>
      <c r="AB150" s="87"/>
      <c r="AC150" s="87"/>
      <c r="AD150" s="87"/>
      <c r="AE150" s="87"/>
      <c r="AF150" s="87"/>
      <c r="AG150" s="87"/>
      <c r="AH150" s="20"/>
      <c r="AI150" s="20"/>
      <c r="AJ150" s="20"/>
      <c r="AK150" s="20"/>
      <c r="AL150" s="20"/>
      <c r="AM150" s="20"/>
      <c r="AN150" s="20"/>
      <c r="AO150" s="20"/>
      <c r="AP150" s="20"/>
      <c r="AQ150" s="20"/>
      <c r="AR150" s="20"/>
      <c r="AS150" s="20"/>
      <c r="AT150" s="20"/>
      <c r="AU150" s="20"/>
      <c r="AV150" s="20"/>
      <c r="AW150" s="20"/>
      <c r="AX150" s="20"/>
      <c r="AY150" s="20"/>
    </row>
    <row r="151" spans="1:51" ht="15" customHeight="1">
      <c r="A151" s="72"/>
      <c r="B151" s="72"/>
      <c r="C151" s="72"/>
      <c r="D151" s="88"/>
      <c r="E151" s="87"/>
      <c r="F151" s="87"/>
      <c r="G151" s="87"/>
      <c r="H151" s="87"/>
      <c r="I151" s="87"/>
      <c r="J151" s="87"/>
      <c r="K151" s="87"/>
      <c r="L151" s="87"/>
      <c r="M151" s="87"/>
      <c r="N151" s="87"/>
      <c r="O151" s="87"/>
      <c r="P151" s="87"/>
      <c r="Q151" s="87"/>
      <c r="R151" s="87"/>
      <c r="S151" s="87"/>
      <c r="T151" s="87"/>
      <c r="U151" s="87"/>
      <c r="V151" s="87"/>
      <c r="W151" s="87"/>
      <c r="X151" s="87"/>
      <c r="Y151" s="87"/>
      <c r="Z151" s="87"/>
      <c r="AA151" s="87"/>
      <c r="AB151" s="87"/>
      <c r="AC151" s="87"/>
      <c r="AD151" s="87"/>
      <c r="AE151" s="87"/>
      <c r="AF151" s="87"/>
      <c r="AG151" s="87"/>
      <c r="AH151" s="20"/>
      <c r="AI151" s="20"/>
      <c r="AJ151" s="20"/>
      <c r="AK151" s="20"/>
      <c r="AL151" s="20"/>
      <c r="AM151" s="20"/>
      <c r="AN151" s="20"/>
      <c r="AO151" s="20"/>
      <c r="AP151" s="20"/>
      <c r="AQ151" s="20"/>
      <c r="AR151" s="20"/>
      <c r="AS151" s="20"/>
      <c r="AT151" s="20"/>
      <c r="AU151" s="20"/>
      <c r="AV151" s="20"/>
      <c r="AW151" s="20"/>
      <c r="AX151" s="20"/>
      <c r="AY151" s="20"/>
    </row>
    <row r="152" spans="1:51" ht="15" customHeight="1">
      <c r="D152" s="19"/>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row>
    <row r="153" spans="1:51" ht="15" customHeight="1">
      <c r="D153" s="19"/>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row>
    <row r="154" spans="1:51" ht="15" customHeight="1">
      <c r="D154" s="19"/>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row>
    <row r="155" spans="1:51" ht="15" customHeight="1">
      <c r="D155" s="19"/>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row>
    <row r="156" spans="1:51" ht="15" customHeight="1">
      <c r="D156" s="19"/>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row>
    <row r="157" spans="1:51" ht="15" customHeight="1">
      <c r="D157" s="19"/>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row>
    <row r="158" spans="1:51" ht="15" customHeight="1">
      <c r="D158" s="19"/>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row>
    <row r="159" spans="1:51" ht="15" customHeight="1">
      <c r="D159" s="19"/>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row>
    <row r="160" spans="1:51" ht="15" customHeight="1">
      <c r="D160" s="19"/>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row>
    <row r="161" spans="4:51" ht="15" customHeight="1">
      <c r="D161" s="19"/>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row>
    <row r="162" spans="4:51" ht="15" customHeight="1">
      <c r="D162" s="19"/>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row>
    <row r="163" spans="4:51" ht="15" customHeight="1">
      <c r="D163" s="19"/>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row>
    <row r="164" spans="4:51" ht="15" customHeight="1">
      <c r="D164" s="19"/>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row>
    <row r="165" spans="4:51" ht="15" customHeight="1">
      <c r="D165" s="19"/>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row>
    <row r="166" spans="4:51" ht="15" customHeight="1">
      <c r="D166" s="19"/>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row>
    <row r="167" spans="4:51" ht="15" customHeight="1">
      <c r="D167" s="19"/>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row>
    <row r="168" spans="4:51" ht="15" customHeight="1">
      <c r="D168" s="19"/>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row>
    <row r="169" spans="4:51" ht="15" customHeight="1">
      <c r="D169" s="19"/>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row>
    <row r="170" spans="4:51" ht="15" customHeight="1">
      <c r="D170" s="19"/>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row>
    <row r="171" spans="4:51" ht="15" customHeight="1">
      <c r="D171" s="19"/>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row>
    <row r="172" spans="4:51" ht="15" customHeight="1">
      <c r="D172" s="19"/>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row>
    <row r="173" spans="4:51" ht="15" customHeight="1">
      <c r="D173" s="19"/>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row>
    <row r="174" spans="4:51" ht="15" customHeight="1">
      <c r="D174" s="19"/>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row>
    <row r="175" spans="4:51" ht="15" customHeight="1">
      <c r="D175" s="19"/>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row>
    <row r="176" spans="4:51" ht="15" customHeight="1">
      <c r="D176" s="19"/>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row>
    <row r="177" spans="4:51" ht="15" customHeight="1">
      <c r="D177" s="19"/>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row>
    <row r="178" spans="4:51" ht="15" customHeight="1">
      <c r="D178" s="19"/>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row>
    <row r="179" spans="4:51" ht="15" customHeight="1">
      <c r="D179" s="19"/>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row>
    <row r="180" spans="4:51" ht="15" customHeight="1">
      <c r="D180" s="19"/>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row>
    <row r="181" spans="4:51" ht="15" customHeight="1">
      <c r="D181" s="19"/>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row>
    <row r="182" spans="4:51" ht="15" customHeight="1">
      <c r="D182" s="19"/>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row>
    <row r="183" spans="4:51" ht="15" customHeight="1">
      <c r="D183" s="19"/>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row>
    <row r="184" spans="4:51" ht="15" customHeight="1">
      <c r="D184" s="19"/>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row>
    <row r="185" spans="4:51" ht="15" customHeight="1">
      <c r="D185" s="19"/>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row>
    <row r="186" spans="4:51" ht="15" customHeight="1">
      <c r="D186" s="19"/>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row>
    <row r="187" spans="4:51" ht="15" customHeight="1">
      <c r="D187" s="19"/>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row>
    <row r="188" spans="4:51" ht="15" customHeight="1">
      <c r="D188" s="19"/>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row>
    <row r="189" spans="4:51" ht="15" customHeight="1">
      <c r="D189" s="19"/>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row>
    <row r="190" spans="4:51" ht="15" customHeight="1">
      <c r="D190" s="19"/>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row>
    <row r="191" spans="4:51" ht="15" customHeight="1">
      <c r="D191" s="19"/>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row>
    <row r="192" spans="4:51" ht="15" customHeight="1">
      <c r="D192" s="19"/>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row>
    <row r="193" spans="4:51" ht="15" customHeight="1">
      <c r="D193" s="19"/>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row>
    <row r="194" spans="4:51" ht="15" customHeight="1">
      <c r="D194" s="19"/>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row>
    <row r="195" spans="4:51" ht="15" customHeight="1">
      <c r="D195" s="19"/>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row>
    <row r="196" spans="4:51" ht="15" customHeight="1">
      <c r="D196" s="19"/>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row>
    <row r="197" spans="4:51" ht="15" customHeight="1">
      <c r="D197" s="19"/>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row>
    <row r="198" spans="4:51" ht="15" customHeight="1">
      <c r="D198" s="19"/>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c r="AX198" s="20"/>
      <c r="AY198" s="20"/>
    </row>
    <row r="199" spans="4:51" ht="15" customHeight="1">
      <c r="D199" s="19"/>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c r="AX199" s="20"/>
      <c r="AY199" s="20"/>
    </row>
    <row r="200" spans="4:51" ht="15" customHeight="1">
      <c r="D200" s="19"/>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c r="AX200" s="20"/>
      <c r="AY200" s="20"/>
    </row>
    <row r="201" spans="4:51" ht="15" customHeight="1">
      <c r="D201" s="19"/>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c r="AX201" s="20"/>
      <c r="AY201" s="20"/>
    </row>
    <row r="202" spans="4:51" ht="15" customHeight="1">
      <c r="D202" s="19"/>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c r="AX202" s="20"/>
      <c r="AY202" s="20"/>
    </row>
    <row r="203" spans="4:51" ht="15" customHeight="1">
      <c r="D203" s="19"/>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c r="AX203" s="20"/>
      <c r="AY203" s="20"/>
    </row>
    <row r="204" spans="4:51" ht="15" customHeight="1">
      <c r="D204" s="19"/>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c r="AX204" s="20"/>
      <c r="AY204" s="20"/>
    </row>
    <row r="205" spans="4:51" ht="15" customHeight="1">
      <c r="D205" s="19"/>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c r="AX205" s="20"/>
      <c r="AY205" s="20"/>
    </row>
    <row r="206" spans="4:51" ht="15" customHeight="1">
      <c r="D206" s="19"/>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c r="AX206" s="20"/>
      <c r="AY206" s="20"/>
    </row>
    <row r="207" spans="4:51" ht="15" customHeight="1">
      <c r="D207" s="19"/>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c r="AX207" s="20"/>
      <c r="AY207" s="20"/>
    </row>
    <row r="208" spans="4:51" ht="15" customHeight="1">
      <c r="D208" s="19"/>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c r="AX208" s="20"/>
      <c r="AY208" s="20"/>
    </row>
    <row r="209" spans="4:51" ht="15" customHeight="1">
      <c r="D209" s="19"/>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c r="AX209" s="20"/>
      <c r="AY209" s="20"/>
    </row>
    <row r="210" spans="4:51" ht="15" customHeight="1">
      <c r="D210" s="19"/>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c r="AX210" s="20"/>
      <c r="AY210" s="20"/>
    </row>
    <row r="211" spans="4:51" ht="15" customHeight="1">
      <c r="D211" s="19"/>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c r="AX211" s="20"/>
      <c r="AY211" s="20"/>
    </row>
    <row r="212" spans="4:51" ht="15" customHeight="1">
      <c r="D212" s="19"/>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c r="AX212" s="20"/>
      <c r="AY212" s="20"/>
    </row>
    <row r="213" spans="4:51" ht="15" customHeight="1">
      <c r="D213" s="19"/>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c r="AX213" s="20"/>
      <c r="AY213" s="20"/>
    </row>
    <row r="214" spans="4:51" ht="15" customHeight="1">
      <c r="D214" s="19"/>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c r="AX214" s="20"/>
      <c r="AY214" s="20"/>
    </row>
    <row r="215" spans="4:51" ht="15" customHeight="1">
      <c r="D215" s="19"/>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c r="AX215" s="20"/>
      <c r="AY215" s="20"/>
    </row>
    <row r="216" spans="4:51" ht="15" customHeight="1">
      <c r="D216" s="19"/>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c r="AX216" s="20"/>
      <c r="AY216" s="20"/>
    </row>
    <row r="217" spans="4:51" ht="15" customHeight="1">
      <c r="D217" s="19"/>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c r="AX217" s="20"/>
      <c r="AY217" s="20"/>
    </row>
    <row r="218" spans="4:51" ht="15" customHeight="1">
      <c r="D218" s="19"/>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c r="AX218" s="20"/>
      <c r="AY218" s="20"/>
    </row>
    <row r="219" spans="4:51" ht="15" customHeight="1">
      <c r="D219" s="19"/>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c r="AX219" s="20"/>
      <c r="AY219" s="20"/>
    </row>
    <row r="220" spans="4:51" ht="15" customHeight="1">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row>
    <row r="221" spans="4:51" ht="15" customHeight="1">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c r="AX221" s="20"/>
      <c r="AY221" s="20"/>
    </row>
    <row r="222" spans="4:51" ht="15" customHeight="1">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c r="AX222" s="20"/>
      <c r="AY222" s="20"/>
    </row>
    <row r="223" spans="4:51" ht="15" customHeight="1">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c r="AX223" s="20"/>
      <c r="AY223" s="20"/>
    </row>
    <row r="224" spans="4:51" ht="15" customHeight="1">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c r="AX224" s="20"/>
      <c r="AY224" s="20"/>
    </row>
    <row r="225" spans="4:51" ht="15" customHeight="1">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c r="AX225" s="20"/>
      <c r="AY225" s="20"/>
    </row>
    <row r="226" spans="4:51" ht="15" customHeight="1">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c r="AX226" s="20"/>
      <c r="AY226" s="20"/>
    </row>
    <row r="227" spans="4:51" ht="15" customHeight="1">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c r="AX227" s="20"/>
      <c r="AY227" s="20"/>
    </row>
    <row r="228" spans="4:51" ht="15" customHeight="1">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c r="AX228" s="20"/>
      <c r="AY228" s="20"/>
    </row>
    <row r="229" spans="4:51" ht="15" customHeight="1">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c r="AX229" s="20"/>
      <c r="AY229" s="20"/>
    </row>
    <row r="230" spans="4:51" ht="15" customHeight="1">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row>
    <row r="231" spans="4:51" ht="15" customHeight="1">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row>
    <row r="232" spans="4:51" ht="15" customHeight="1">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c r="AX232" s="20"/>
      <c r="AY232" s="20"/>
    </row>
    <row r="233" spans="4:51" ht="15" customHeight="1">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row>
    <row r="234" spans="4:51" ht="15" customHeight="1">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row>
    <row r="235" spans="4:51" ht="15" customHeight="1">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c r="AX235" s="20"/>
      <c r="AY235" s="20"/>
    </row>
    <row r="236" spans="4:51" ht="15" customHeight="1">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c r="AX236" s="20"/>
      <c r="AY236" s="20"/>
    </row>
    <row r="237" spans="4:51" ht="15" customHeight="1">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c r="AX237" s="20"/>
      <c r="AY237" s="20"/>
    </row>
    <row r="238" spans="4:51" ht="15" customHeight="1">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c r="AX238" s="20"/>
      <c r="AY238" s="20"/>
    </row>
    <row r="239" spans="4:51" ht="15" customHeight="1">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c r="AX239" s="20"/>
      <c r="AY239" s="20"/>
    </row>
    <row r="240" spans="4:51" ht="15" customHeight="1">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c r="AX240" s="20"/>
      <c r="AY240" s="20"/>
    </row>
    <row r="241" spans="4:51" ht="15" customHeight="1">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c r="AX241" s="20"/>
      <c r="AY241" s="20"/>
    </row>
    <row r="242" spans="4:51" ht="15" customHeight="1">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c r="AX242" s="20"/>
      <c r="AY242" s="20"/>
    </row>
    <row r="243" spans="4:51" ht="15" customHeight="1">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c r="AX243" s="20"/>
      <c r="AY243" s="20"/>
    </row>
    <row r="244" spans="4:51" ht="15" customHeight="1">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c r="AX244" s="20"/>
      <c r="AY244" s="20"/>
    </row>
    <row r="245" spans="4:51" ht="15" customHeight="1">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c r="AX245" s="20"/>
      <c r="AY245" s="20"/>
    </row>
    <row r="246" spans="4:51" ht="15" customHeight="1">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c r="AX246" s="20"/>
      <c r="AY246" s="20"/>
    </row>
    <row r="247" spans="4:51" ht="15" customHeight="1">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c r="AX247" s="20"/>
      <c r="AY247" s="20"/>
    </row>
    <row r="248" spans="4:51" ht="15" customHeight="1">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c r="AX248" s="20"/>
      <c r="AY248" s="20"/>
    </row>
    <row r="249" spans="4:51" ht="15" customHeight="1">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c r="AX249" s="20"/>
      <c r="AY249" s="20"/>
    </row>
    <row r="250" spans="4:51" ht="15" customHeight="1">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c r="AX250" s="20"/>
      <c r="AY250" s="20"/>
    </row>
    <row r="251" spans="4:51" ht="15" customHeight="1">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c r="AX251" s="20"/>
      <c r="AY251" s="20"/>
    </row>
    <row r="252" spans="4:51" ht="15" customHeight="1">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c r="AX252" s="20"/>
      <c r="AY252" s="20"/>
    </row>
    <row r="253" spans="4:51" ht="15" customHeight="1">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c r="AX253" s="20"/>
      <c r="AY253" s="20"/>
    </row>
    <row r="254" spans="4:51" ht="15" customHeight="1">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c r="AX254" s="20"/>
      <c r="AY254" s="20"/>
    </row>
    <row r="255" spans="4:51" ht="15" customHeight="1">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c r="AX255" s="20"/>
      <c r="AY255" s="20"/>
    </row>
    <row r="256" spans="4:51" ht="15" customHeight="1">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c r="AX256" s="20"/>
      <c r="AY256" s="20"/>
    </row>
    <row r="257" spans="4:51" ht="15" customHeight="1">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c r="AX257" s="20"/>
      <c r="AY257" s="20"/>
    </row>
    <row r="258" spans="4:51" ht="15" customHeight="1">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c r="AX258" s="20"/>
      <c r="AY258" s="20"/>
    </row>
    <row r="259" spans="4:51" ht="15" customHeight="1">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c r="AX259" s="20"/>
      <c r="AY259" s="20"/>
    </row>
    <row r="260" spans="4:51" ht="15" customHeight="1">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c r="AX260" s="20"/>
      <c r="AY260" s="20"/>
    </row>
    <row r="261" spans="4:51" ht="15" customHeight="1">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c r="AX261" s="20"/>
      <c r="AY261" s="20"/>
    </row>
    <row r="262" spans="4:51" ht="15" customHeight="1">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c r="AX262" s="20"/>
      <c r="AY262" s="20"/>
    </row>
    <row r="263" spans="4:51" ht="15" customHeight="1">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c r="AX263" s="20"/>
      <c r="AY263" s="20"/>
    </row>
    <row r="264" spans="4:51" ht="15" customHeight="1">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c r="AX264" s="20"/>
      <c r="AY264" s="20"/>
    </row>
    <row r="265" spans="4:51" ht="15" customHeight="1">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c r="AX265" s="20"/>
      <c r="AY265" s="20"/>
    </row>
    <row r="266" spans="4:51" ht="15" customHeight="1">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c r="AX266" s="20"/>
      <c r="AY266" s="20"/>
    </row>
    <row r="267" spans="4:51" ht="15" customHeight="1">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c r="AX267" s="20"/>
      <c r="AY267" s="20"/>
    </row>
    <row r="268" spans="4:51" ht="15" customHeight="1">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c r="AX268" s="20"/>
      <c r="AY268" s="20"/>
    </row>
    <row r="269" spans="4:51" ht="15" customHeight="1">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c r="AX269" s="20"/>
      <c r="AY269" s="20"/>
    </row>
    <row r="270" spans="4:51" ht="15" customHeight="1">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c r="AX270" s="20"/>
      <c r="AY270" s="20"/>
    </row>
    <row r="271" spans="4:51" ht="15" customHeight="1">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c r="AX271" s="20"/>
      <c r="AY271" s="20"/>
    </row>
    <row r="272" spans="4:51" ht="15" customHeight="1">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c r="AX272" s="20"/>
      <c r="AY272" s="20"/>
    </row>
    <row r="273" spans="4:51" ht="15" customHeight="1">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c r="AX273" s="20"/>
      <c r="AY273" s="20"/>
    </row>
    <row r="274" spans="4:51" ht="15" customHeight="1">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c r="AX274" s="20"/>
      <c r="AY274" s="20"/>
    </row>
    <row r="275" spans="4:51" ht="15" customHeight="1">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c r="AX275" s="20"/>
      <c r="AY275" s="20"/>
    </row>
    <row r="276" spans="4:51" ht="15" customHeight="1">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c r="AX276" s="20"/>
      <c r="AY276" s="20"/>
    </row>
    <row r="277" spans="4:51" ht="15" customHeight="1">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c r="AX277" s="20"/>
      <c r="AY277" s="20"/>
    </row>
    <row r="278" spans="4:51" ht="15" customHeight="1">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c r="AX278" s="20"/>
      <c r="AY278" s="20"/>
    </row>
    <row r="279" spans="4:51" ht="15" customHeight="1">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c r="AX279" s="20"/>
      <c r="AY279" s="20"/>
    </row>
    <row r="280" spans="4:51" ht="15" customHeight="1">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c r="AX280" s="20"/>
      <c r="AY280" s="20"/>
    </row>
    <row r="281" spans="4:51" ht="15" customHeight="1">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c r="AX281" s="20"/>
      <c r="AY281" s="20"/>
    </row>
    <row r="282" spans="4:51" ht="15" customHeight="1">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c r="AX282" s="20"/>
      <c r="AY282" s="20"/>
    </row>
    <row r="283" spans="4:51" ht="15" customHeight="1">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c r="AX283" s="20"/>
      <c r="AY283" s="20"/>
    </row>
    <row r="284" spans="4:51" ht="15" customHeight="1">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c r="AX284" s="20"/>
      <c r="AY284" s="20"/>
    </row>
    <row r="285" spans="4:51" ht="15" customHeight="1">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c r="AX285" s="20"/>
      <c r="AY285" s="20"/>
    </row>
    <row r="286" spans="4:51" ht="15" customHeight="1">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c r="AX286" s="20"/>
      <c r="AY286" s="20"/>
    </row>
    <row r="287" spans="4:51" ht="15" customHeight="1">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row>
    <row r="288" spans="4:51" ht="15" customHeight="1">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c r="AX288" s="20"/>
      <c r="AY288" s="20"/>
    </row>
    <row r="289" spans="4:51" ht="15" customHeight="1">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c r="AX289" s="20"/>
      <c r="AY289" s="20"/>
    </row>
    <row r="290" spans="4:51" ht="15" customHeight="1">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c r="AX290" s="20"/>
      <c r="AY290" s="20"/>
    </row>
    <row r="291" spans="4:51" ht="15" customHeight="1">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c r="AX291" s="20"/>
      <c r="AY291" s="20"/>
    </row>
    <row r="292" spans="4:51" ht="15" customHeight="1">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c r="AX292" s="20"/>
      <c r="AY292" s="20"/>
    </row>
    <row r="293" spans="4:51" ht="15" customHeight="1">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c r="AX293" s="20"/>
      <c r="AY293" s="20"/>
    </row>
    <row r="294" spans="4:51" ht="15" customHeight="1">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c r="AX294" s="20"/>
      <c r="AY294" s="20"/>
    </row>
    <row r="295" spans="4:51" ht="15" customHeight="1">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c r="AX295" s="20"/>
      <c r="AY295" s="20"/>
    </row>
    <row r="296" spans="4:51" ht="15" customHeight="1">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c r="AX296" s="20"/>
      <c r="AY296" s="20"/>
    </row>
    <row r="297" spans="4:51" ht="15" customHeight="1">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row>
    <row r="298" spans="4:51" ht="15" customHeight="1">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row>
    <row r="299" spans="4:51" ht="15" customHeight="1">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c r="AX299" s="20"/>
      <c r="AY299" s="20"/>
    </row>
    <row r="300" spans="4:51" ht="15" customHeight="1">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row>
    <row r="301" spans="4:51" ht="15" customHeight="1">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row>
    <row r="302" spans="4:51" ht="15" customHeight="1">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c r="AX302" s="20"/>
      <c r="AY302" s="20"/>
    </row>
    <row r="303" spans="4:51" ht="15" customHeight="1">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c r="AX303" s="20"/>
      <c r="AY303" s="20"/>
    </row>
    <row r="304" spans="4:51" ht="15" customHeight="1">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c r="AX304" s="20"/>
      <c r="AY304" s="20"/>
    </row>
    <row r="305" spans="4:51" ht="15" customHeight="1">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c r="AX305" s="20"/>
      <c r="AY305" s="20"/>
    </row>
    <row r="306" spans="4:51" ht="15" customHeight="1">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c r="AX306" s="20"/>
      <c r="AY306" s="20"/>
    </row>
    <row r="307" spans="4:51" ht="15" customHeight="1">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c r="AX307" s="20"/>
      <c r="AY307" s="20"/>
    </row>
    <row r="308" spans="4:51" ht="15" customHeight="1">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c r="AX308" s="20"/>
      <c r="AY308" s="20"/>
    </row>
    <row r="309" spans="4:51" ht="15" customHeight="1">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c r="AX309" s="20"/>
      <c r="AY309" s="20"/>
    </row>
    <row r="310" spans="4:51" ht="15" customHeight="1">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c r="AX310" s="20"/>
      <c r="AY310" s="20"/>
    </row>
    <row r="311" spans="4:51" ht="15" customHeight="1">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c r="AX311" s="20"/>
      <c r="AY311" s="20"/>
    </row>
    <row r="312" spans="4:51" ht="15" customHeight="1">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c r="AX312" s="20"/>
      <c r="AY312" s="20"/>
    </row>
    <row r="313" spans="4:51" ht="15" customHeight="1">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c r="AX313" s="20"/>
      <c r="AY313" s="20"/>
    </row>
    <row r="314" spans="4:51" ht="15" customHeight="1">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c r="AX314" s="20"/>
      <c r="AY314" s="20"/>
    </row>
    <row r="315" spans="4:51" ht="15" customHeight="1">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c r="AX315" s="20"/>
      <c r="AY315" s="20"/>
    </row>
    <row r="316" spans="4:51" ht="15" customHeight="1">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c r="AX316" s="20"/>
      <c r="AY316" s="20"/>
    </row>
    <row r="317" spans="4:51" ht="15" customHeight="1">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c r="AX317" s="20"/>
      <c r="AY317" s="20"/>
    </row>
    <row r="318" spans="4:51" ht="15" customHeight="1">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c r="AX318" s="20"/>
      <c r="AY318" s="20"/>
    </row>
    <row r="319" spans="4:51" ht="15" customHeight="1">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c r="AX319" s="20"/>
      <c r="AY319" s="20"/>
    </row>
    <row r="320" spans="4:51" ht="15" customHeight="1">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c r="AX320" s="20"/>
      <c r="AY320" s="20"/>
    </row>
    <row r="321" spans="4:51" ht="15" customHeight="1">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c r="AX321" s="20"/>
      <c r="AY321" s="20"/>
    </row>
    <row r="322" spans="4:51" ht="15" customHeight="1">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c r="AX322" s="20"/>
      <c r="AY322" s="20"/>
    </row>
    <row r="323" spans="4:51" ht="15" customHeight="1">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c r="AX323" s="20"/>
      <c r="AY323" s="20"/>
    </row>
    <row r="324" spans="4:51" ht="15" customHeight="1">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c r="AX324" s="20"/>
      <c r="AY324" s="20"/>
    </row>
    <row r="325" spans="4:51" ht="15" customHeight="1">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c r="AX325" s="20"/>
      <c r="AY325" s="20"/>
    </row>
    <row r="326" spans="4:51" ht="15" customHeight="1">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c r="AX326" s="20"/>
      <c r="AY326" s="20"/>
    </row>
    <row r="327" spans="4:51" ht="15" customHeight="1">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c r="AX327" s="20"/>
      <c r="AY327" s="20"/>
    </row>
    <row r="328" spans="4:51" ht="15" customHeight="1">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c r="AX328" s="20"/>
      <c r="AY328" s="20"/>
    </row>
    <row r="329" spans="4:51" ht="15" customHeight="1">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c r="AX329" s="20"/>
      <c r="AY329" s="20"/>
    </row>
    <row r="330" spans="4:51" ht="15" customHeight="1">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c r="AX330" s="20"/>
      <c r="AY330" s="20"/>
    </row>
    <row r="331" spans="4:51" ht="15" customHeight="1">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c r="AX331" s="20"/>
      <c r="AY331" s="20"/>
    </row>
    <row r="332" spans="4:51" ht="15" customHeight="1">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c r="AX332" s="20"/>
      <c r="AY332" s="20"/>
    </row>
    <row r="333" spans="4:51" ht="15" customHeight="1">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c r="AX333" s="20"/>
      <c r="AY333" s="20"/>
    </row>
    <row r="334" spans="4:51" ht="15" customHeight="1">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c r="AX334" s="20"/>
      <c r="AY334" s="20"/>
    </row>
    <row r="335" spans="4:51" ht="15" customHeight="1">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c r="AX335" s="20"/>
      <c r="AY335" s="20"/>
    </row>
    <row r="336" spans="4:51" ht="15" customHeight="1">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c r="AX336" s="20"/>
      <c r="AY336" s="20"/>
    </row>
    <row r="337" spans="4:51" ht="15" customHeight="1">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c r="AX337" s="20"/>
      <c r="AY337" s="20"/>
    </row>
    <row r="338" spans="4:51" ht="15" customHeight="1">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c r="AX338" s="20"/>
      <c r="AY338" s="20"/>
    </row>
    <row r="339" spans="4:51" ht="15" customHeight="1">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c r="AX339" s="20"/>
      <c r="AY339" s="20"/>
    </row>
    <row r="340" spans="4:51" ht="15" customHeight="1">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c r="AX340" s="20"/>
      <c r="AY340" s="20"/>
    </row>
    <row r="341" spans="4:51" ht="15" customHeight="1">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c r="AX341" s="20"/>
      <c r="AY341" s="20"/>
    </row>
    <row r="342" spans="4:51" ht="15" customHeight="1">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c r="AX342" s="20"/>
      <c r="AY342" s="20"/>
    </row>
    <row r="343" spans="4:51" ht="15" customHeight="1">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c r="AX343" s="20"/>
      <c r="AY343" s="20"/>
    </row>
    <row r="344" spans="4:51" ht="15" customHeight="1">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c r="AX344" s="20"/>
      <c r="AY344" s="20"/>
    </row>
    <row r="345" spans="4:51" ht="15" customHeight="1">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c r="AX345" s="20"/>
      <c r="AY345" s="20"/>
    </row>
    <row r="346" spans="4:51" ht="15" customHeight="1">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c r="AX346" s="20"/>
      <c r="AY346" s="20"/>
    </row>
    <row r="347" spans="4:51" ht="15" customHeight="1">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c r="AX347" s="20"/>
      <c r="AY347" s="20"/>
    </row>
    <row r="348" spans="4:51" ht="15" customHeight="1">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c r="AX348" s="20"/>
      <c r="AY348" s="20"/>
    </row>
    <row r="349" spans="4:51" ht="15" customHeight="1">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c r="AX349" s="20"/>
      <c r="AY349" s="20"/>
    </row>
    <row r="350" spans="4:51" ht="15" customHeight="1">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c r="AX350" s="20"/>
      <c r="AY350" s="20"/>
    </row>
    <row r="351" spans="4:51" ht="15" customHeight="1">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c r="AX351" s="20"/>
      <c r="AY351" s="20"/>
    </row>
    <row r="352" spans="4:51" ht="15" customHeight="1">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c r="AX352" s="20"/>
      <c r="AY352" s="20"/>
    </row>
    <row r="353" spans="4:51" ht="15" customHeight="1">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c r="AX353" s="20"/>
      <c r="AY353" s="20"/>
    </row>
    <row r="354" spans="4:51" ht="15" customHeight="1">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c r="AX354" s="20"/>
      <c r="AY354" s="20"/>
    </row>
    <row r="355" spans="4:51" ht="15" customHeight="1">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row>
    <row r="356" spans="4:51" ht="15" customHeight="1">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c r="AX356" s="20"/>
      <c r="AY356" s="20"/>
    </row>
    <row r="357" spans="4:51" ht="15" customHeight="1">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c r="AX357" s="20"/>
      <c r="AY357" s="20"/>
    </row>
    <row r="358" spans="4:51" ht="15" customHeight="1">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c r="AX358" s="20"/>
      <c r="AY358" s="20"/>
    </row>
    <row r="359" spans="4:51" ht="15" customHeight="1">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c r="AX359" s="20"/>
      <c r="AY359" s="20"/>
    </row>
    <row r="360" spans="4:51" ht="15" customHeight="1">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c r="AX360" s="20"/>
      <c r="AY360" s="20"/>
    </row>
    <row r="361" spans="4:51" ht="15" customHeight="1">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row>
    <row r="362" spans="4:51" ht="15" customHeight="1">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row>
    <row r="363" spans="4:51" ht="15" customHeight="1">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row>
    <row r="364" spans="4:51" ht="15" customHeight="1">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c r="AX364" s="20"/>
      <c r="AY364" s="20"/>
    </row>
    <row r="365" spans="4:51" ht="15" customHeight="1">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c r="AX365" s="20"/>
      <c r="AY365" s="20"/>
    </row>
    <row r="366" spans="4:51" ht="15" customHeight="1">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c r="AX366" s="20"/>
      <c r="AY366" s="20"/>
    </row>
    <row r="367" spans="4:51" ht="15" customHeight="1">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c r="AX367" s="20"/>
      <c r="AY367" s="20"/>
    </row>
    <row r="368" spans="4:51" ht="15" customHeight="1">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c r="AX368" s="20"/>
      <c r="AY368" s="20"/>
    </row>
    <row r="369" spans="4:51" ht="15" customHeight="1">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row>
    <row r="370" spans="4:51" ht="15" customHeight="1">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c r="AX370" s="20"/>
      <c r="AY370" s="20"/>
    </row>
    <row r="371" spans="4:51" ht="15" customHeight="1">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c r="AX371" s="20"/>
      <c r="AY371" s="20"/>
    </row>
    <row r="372" spans="4:51" ht="15" customHeight="1">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c r="AX372" s="20"/>
      <c r="AY372" s="20"/>
    </row>
    <row r="373" spans="4:51" ht="15" customHeight="1">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c r="AX373" s="20"/>
      <c r="AY373" s="20"/>
    </row>
    <row r="374" spans="4:51" ht="15" customHeight="1">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c r="AX374" s="20"/>
      <c r="AY374" s="20"/>
    </row>
    <row r="375" spans="4:51" ht="15" customHeight="1">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c r="AX375" s="20"/>
      <c r="AY375" s="20"/>
    </row>
    <row r="376" spans="4:51" ht="15" customHeight="1">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c r="AX376" s="20"/>
      <c r="AY376" s="20"/>
    </row>
    <row r="377" spans="4:51" ht="15" customHeight="1">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c r="AX377" s="20"/>
      <c r="AY377" s="20"/>
    </row>
    <row r="378" spans="4:51" ht="15" customHeight="1">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c r="AX378" s="20"/>
      <c r="AY378" s="20"/>
    </row>
    <row r="379" spans="4:51" ht="15" customHeight="1">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c r="AX379" s="20"/>
      <c r="AY379" s="20"/>
    </row>
    <row r="380" spans="4:51" ht="15" customHeight="1">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c r="AX380" s="20"/>
      <c r="AY380" s="20"/>
    </row>
    <row r="381" spans="4:51" ht="15" customHeight="1">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c r="AX381" s="20"/>
      <c r="AY381" s="20"/>
    </row>
    <row r="382" spans="4:51" ht="15" customHeight="1">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c r="AX382" s="20"/>
      <c r="AY382" s="20"/>
    </row>
    <row r="383" spans="4:51" ht="15" customHeight="1">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c r="AX383" s="20"/>
      <c r="AY383" s="20"/>
    </row>
    <row r="384" spans="4:51" ht="15" customHeight="1">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c r="AX384" s="20"/>
      <c r="AY384" s="20"/>
    </row>
    <row r="385" spans="4:51" ht="15" customHeight="1">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c r="AX385" s="20"/>
      <c r="AY385" s="20"/>
    </row>
    <row r="386" spans="4:51" ht="15" customHeight="1">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c r="AX386" s="20"/>
      <c r="AY386" s="20"/>
    </row>
    <row r="387" spans="4:51" ht="15" customHeight="1">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c r="AX387" s="20"/>
      <c r="AY387" s="20"/>
    </row>
    <row r="388" spans="4:51" ht="15" customHeight="1">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c r="AX388" s="20"/>
      <c r="AY388" s="20"/>
    </row>
    <row r="389" spans="4:51" ht="15" customHeight="1">
      <c r="D389" s="20"/>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c r="AX389" s="20"/>
      <c r="AY389" s="20"/>
    </row>
    <row r="390" spans="4:51" ht="15" customHeight="1">
      <c r="D390" s="20"/>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c r="AX390" s="20"/>
      <c r="AY390" s="20"/>
    </row>
    <row r="391" spans="4:51" ht="15" customHeight="1">
      <c r="D391" s="20"/>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c r="AX391" s="20"/>
      <c r="AY391" s="20"/>
    </row>
    <row r="392" spans="4:51" ht="15" customHeight="1">
      <c r="D392" s="20"/>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c r="AX392" s="20"/>
      <c r="AY392" s="20"/>
    </row>
    <row r="393" spans="4:51" ht="15" customHeight="1">
      <c r="D393" s="20"/>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c r="AX393" s="20"/>
      <c r="AY393" s="20"/>
    </row>
    <row r="394" spans="4:51" ht="15" customHeight="1">
      <c r="D394" s="20"/>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c r="AX394" s="20"/>
      <c r="AY394" s="20"/>
    </row>
    <row r="395" spans="4:51" ht="15" customHeight="1">
      <c r="D395" s="20"/>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c r="AX395" s="20"/>
      <c r="AY395" s="20"/>
    </row>
    <row r="396" spans="4:51" ht="15" customHeight="1">
      <c r="D396" s="20"/>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c r="AX396" s="20"/>
      <c r="AY396" s="20"/>
    </row>
    <row r="397" spans="4:51" ht="15" customHeight="1">
      <c r="D397" s="20"/>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c r="AX397" s="20"/>
      <c r="AY397" s="20"/>
    </row>
    <row r="398" spans="4:51" ht="15" customHeight="1">
      <c r="D398" s="20"/>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c r="AX398" s="20"/>
      <c r="AY398" s="20"/>
    </row>
    <row r="399" spans="4:51" ht="15" customHeight="1">
      <c r="D399" s="20"/>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c r="AX399" s="20"/>
      <c r="AY399" s="20"/>
    </row>
    <row r="400" spans="4:51" ht="15" customHeight="1">
      <c r="D400" s="20"/>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c r="AX400" s="20"/>
      <c r="AY400" s="20"/>
    </row>
    <row r="401" spans="4:51" ht="15" customHeight="1">
      <c r="D401" s="20"/>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c r="AX401" s="20"/>
      <c r="AY401" s="20"/>
    </row>
    <row r="402" spans="4:51" ht="15" customHeight="1">
      <c r="D402" s="20"/>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c r="AX402" s="20"/>
      <c r="AY402" s="20"/>
    </row>
    <row r="403" spans="4:51" ht="15" customHeight="1">
      <c r="D403" s="20"/>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c r="AX403" s="20"/>
      <c r="AY403" s="20"/>
    </row>
    <row r="404" spans="4:51" ht="15" customHeight="1">
      <c r="D404" s="20"/>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c r="AX404" s="20"/>
      <c r="AY404" s="20"/>
    </row>
    <row r="405" spans="4:51" ht="15" customHeight="1">
      <c r="D405" s="20"/>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c r="AX405" s="20"/>
      <c r="AY405" s="20"/>
    </row>
    <row r="406" spans="4:51" ht="15" customHeight="1">
      <c r="D406" s="20"/>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c r="AX406" s="20"/>
      <c r="AY406" s="20"/>
    </row>
    <row r="407" spans="4:51" ht="15" customHeight="1">
      <c r="D407" s="20"/>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c r="AX407" s="20"/>
      <c r="AY407" s="20"/>
    </row>
    <row r="408" spans="4:51" ht="15" customHeight="1">
      <c r="D408" s="20"/>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c r="AX408" s="20"/>
      <c r="AY408" s="20"/>
    </row>
    <row r="409" spans="4:51" ht="15" customHeight="1">
      <c r="D409" s="20"/>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c r="AX409" s="20"/>
      <c r="AY409" s="20"/>
    </row>
    <row r="410" spans="4:51" ht="15" customHeight="1">
      <c r="D410" s="20"/>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c r="AX410" s="20"/>
      <c r="AY410" s="20"/>
    </row>
    <row r="411" spans="4:51" ht="15" customHeight="1">
      <c r="D411" s="20"/>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c r="AX411" s="20"/>
      <c r="AY411" s="20"/>
    </row>
    <row r="412" spans="4:51" ht="15" customHeight="1">
      <c r="D412" s="20"/>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c r="AX412" s="20"/>
      <c r="AY412" s="20"/>
    </row>
    <row r="413" spans="4:51" ht="15" customHeight="1">
      <c r="D413" s="20"/>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c r="AX413" s="20"/>
      <c r="AY413" s="20"/>
    </row>
    <row r="414" spans="4:51" ht="15" customHeight="1">
      <c r="D414" s="20"/>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c r="AX414" s="20"/>
      <c r="AY414" s="20"/>
    </row>
    <row r="415" spans="4:51" ht="15" customHeight="1">
      <c r="D415" s="20"/>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c r="AX415" s="20"/>
      <c r="AY415" s="20"/>
    </row>
    <row r="416" spans="4:51" ht="15" customHeight="1">
      <c r="D416" s="20"/>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c r="AX416" s="20"/>
      <c r="AY416" s="20"/>
    </row>
    <row r="417" spans="4:51" ht="15" customHeight="1">
      <c r="D417" s="20"/>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c r="AX417" s="20"/>
      <c r="AY417" s="20"/>
    </row>
    <row r="418" spans="4:51" ht="15" customHeight="1">
      <c r="D418" s="20"/>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c r="AX418" s="20"/>
      <c r="AY418" s="20"/>
    </row>
    <row r="419" spans="4:51" ht="15" customHeight="1">
      <c r="D419" s="20"/>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c r="AX419" s="20"/>
      <c r="AY419" s="20"/>
    </row>
    <row r="420" spans="4:51" ht="15" customHeight="1">
      <c r="D420" s="20"/>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c r="AX420" s="20"/>
      <c r="AY420" s="20"/>
    </row>
    <row r="421" spans="4:51" ht="15" customHeight="1">
      <c r="D421" s="20"/>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c r="AX421" s="20"/>
      <c r="AY421" s="20"/>
    </row>
    <row r="422" spans="4:51" ht="15" customHeight="1">
      <c r="D422" s="20"/>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c r="AX422" s="20"/>
      <c r="AY422" s="20"/>
    </row>
    <row r="423" spans="4:51" ht="15" customHeight="1">
      <c r="D423" s="20"/>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row>
    <row r="424" spans="4:51" ht="15" customHeight="1">
      <c r="D424" s="20"/>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c r="AX424" s="20"/>
      <c r="AY424" s="20"/>
    </row>
    <row r="425" spans="4:51" ht="15" customHeight="1">
      <c r="D425" s="20"/>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c r="AX425" s="20"/>
      <c r="AY425" s="20"/>
    </row>
    <row r="426" spans="4:51" ht="15" customHeight="1">
      <c r="D426" s="20"/>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c r="AX426" s="20"/>
      <c r="AY426" s="20"/>
    </row>
    <row r="427" spans="4:51" ht="15" customHeight="1">
      <c r="D427" s="20"/>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c r="AX427" s="20"/>
      <c r="AY427" s="20"/>
    </row>
    <row r="428" spans="4:51" ht="15" customHeight="1">
      <c r="D428" s="20"/>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c r="AX428" s="20"/>
      <c r="AY428" s="20"/>
    </row>
    <row r="429" spans="4:51" ht="15" customHeight="1">
      <c r="D429" s="20"/>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row>
    <row r="430" spans="4:51" ht="15" customHeight="1">
      <c r="D430" s="20"/>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row>
    <row r="431" spans="4:51" ht="15" customHeight="1">
      <c r="D431" s="20"/>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row>
    <row r="432" spans="4:51" ht="15" customHeight="1">
      <c r="D432" s="20"/>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c r="AX432" s="20"/>
      <c r="AY432" s="20"/>
    </row>
    <row r="433" spans="4:51" ht="15" customHeight="1">
      <c r="D433" s="20"/>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c r="AX433" s="20"/>
      <c r="AY433" s="20"/>
    </row>
    <row r="434" spans="4:51" ht="15" customHeight="1">
      <c r="D434" s="20"/>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c r="AX434" s="20"/>
      <c r="AY434" s="20"/>
    </row>
    <row r="435" spans="4:51" ht="15" customHeight="1">
      <c r="D435" s="20"/>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c r="AX435" s="20"/>
      <c r="AY435" s="20"/>
    </row>
    <row r="436" spans="4:51" ht="15" customHeight="1">
      <c r="D436" s="20"/>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c r="AX436" s="20"/>
      <c r="AY436" s="20"/>
    </row>
    <row r="437" spans="4:51" ht="15" customHeight="1">
      <c r="D437" s="20"/>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row>
    <row r="438" spans="4:51" ht="15" customHeight="1">
      <c r="D438" s="20"/>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c r="AX438" s="20"/>
      <c r="AY438" s="20"/>
    </row>
    <row r="439" spans="4:51" ht="15" customHeight="1">
      <c r="D439" s="20"/>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c r="AX439" s="20"/>
      <c r="AY439" s="20"/>
    </row>
    <row r="440" spans="4:51" ht="15" customHeight="1">
      <c r="D440" s="20"/>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c r="AX440" s="20"/>
      <c r="AY440" s="20"/>
    </row>
    <row r="441" spans="4:51" ht="15" customHeight="1">
      <c r="D441" s="20"/>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c r="AX441" s="20"/>
      <c r="AY441" s="20"/>
    </row>
    <row r="442" spans="4:51" ht="15" customHeight="1">
      <c r="D442" s="20"/>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c r="AX442" s="20"/>
      <c r="AY442" s="20"/>
    </row>
    <row r="443" spans="4:51" ht="15" customHeight="1">
      <c r="D443" s="20"/>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c r="AX443" s="20"/>
      <c r="AY443" s="20"/>
    </row>
    <row r="444" spans="4:51" ht="15" customHeight="1">
      <c r="D444" s="20"/>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c r="AX444" s="20"/>
      <c r="AY444" s="20"/>
    </row>
    <row r="445" spans="4:51" ht="15" customHeight="1">
      <c r="D445" s="20"/>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c r="AX445" s="20"/>
      <c r="AY445" s="20"/>
    </row>
    <row r="446" spans="4:51" ht="15" customHeight="1">
      <c r="D446" s="20"/>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c r="AX446" s="20"/>
      <c r="AY446" s="20"/>
    </row>
    <row r="447" spans="4:51" ht="15" customHeight="1">
      <c r="D447" s="20"/>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c r="AX447" s="20"/>
      <c r="AY447" s="20"/>
    </row>
    <row r="448" spans="4:51" ht="15" customHeight="1">
      <c r="D448" s="20"/>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c r="AX448" s="20"/>
      <c r="AY448" s="20"/>
    </row>
    <row r="449" spans="4:51" ht="15" customHeight="1">
      <c r="D449" s="20"/>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c r="AX449" s="20"/>
      <c r="AY449" s="20"/>
    </row>
    <row r="450" spans="4:51" ht="15" customHeight="1">
      <c r="D450" s="20"/>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c r="AX450" s="20"/>
      <c r="AY450" s="20"/>
    </row>
    <row r="451" spans="4:51" ht="15" customHeight="1">
      <c r="D451" s="20"/>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c r="AX451" s="20"/>
      <c r="AY451" s="20"/>
    </row>
    <row r="452" spans="4:51" ht="15" customHeight="1">
      <c r="D452" s="20"/>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c r="AX452" s="20"/>
      <c r="AY452" s="20"/>
    </row>
    <row r="453" spans="4:51" ht="15" customHeight="1">
      <c r="D453" s="20"/>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c r="AX453" s="20"/>
      <c r="AY453" s="20"/>
    </row>
    <row r="454" spans="4:51" ht="15" customHeight="1">
      <c r="D454" s="20"/>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c r="AX454" s="20"/>
      <c r="AY454" s="20"/>
    </row>
    <row r="455" spans="4:51" ht="15" customHeight="1">
      <c r="D455" s="20"/>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c r="AX455" s="20"/>
      <c r="AY455" s="20"/>
    </row>
    <row r="456" spans="4:51" ht="15" customHeight="1">
      <c r="D456" s="20"/>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c r="AX456" s="20"/>
      <c r="AY456" s="20"/>
    </row>
    <row r="457" spans="4:51" ht="15" customHeight="1">
      <c r="D457" s="20"/>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c r="AX457" s="20"/>
      <c r="AY457" s="20"/>
    </row>
    <row r="458" spans="4:51" ht="15" customHeight="1">
      <c r="D458" s="20"/>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c r="AX458" s="20"/>
      <c r="AY458" s="20"/>
    </row>
    <row r="459" spans="4:51" ht="15" customHeight="1">
      <c r="D459" s="20"/>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c r="AX459" s="20"/>
      <c r="AY459" s="20"/>
    </row>
    <row r="460" spans="4:51" ht="15" customHeight="1">
      <c r="D460" s="20"/>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c r="AX460" s="20"/>
      <c r="AY460" s="20"/>
    </row>
    <row r="461" spans="4:51" ht="15" customHeight="1">
      <c r="D461" s="20"/>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c r="AX461" s="20"/>
      <c r="AY461" s="20"/>
    </row>
    <row r="462" spans="4:51" ht="15" customHeight="1">
      <c r="D462" s="20"/>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c r="AX462" s="20"/>
      <c r="AY462" s="20"/>
    </row>
    <row r="463" spans="4:51" ht="15" customHeight="1">
      <c r="D463" s="20"/>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c r="AX463" s="20"/>
      <c r="AY463" s="20"/>
    </row>
    <row r="464" spans="4:51" ht="15" customHeight="1">
      <c r="D464" s="20"/>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c r="AX464" s="20"/>
      <c r="AY464" s="20"/>
    </row>
    <row r="465" spans="4:51" ht="15" customHeight="1">
      <c r="D465" s="20"/>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c r="AX465" s="20"/>
      <c r="AY465" s="20"/>
    </row>
    <row r="466" spans="4:51" ht="15" customHeight="1">
      <c r="D466" s="20"/>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c r="AX466" s="20"/>
      <c r="AY466" s="20"/>
    </row>
    <row r="467" spans="4:51" ht="15" customHeight="1">
      <c r="D467" s="20"/>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c r="AX467" s="20"/>
      <c r="AY467" s="20"/>
    </row>
    <row r="468" spans="4:51" ht="15" customHeight="1">
      <c r="D468" s="20"/>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c r="AX468" s="20"/>
      <c r="AY468" s="20"/>
    </row>
    <row r="469" spans="4:51" ht="15" customHeight="1">
      <c r="D469" s="20"/>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c r="AX469" s="20"/>
      <c r="AY469" s="20"/>
    </row>
    <row r="470" spans="4:51" ht="15" customHeight="1">
      <c r="D470" s="20"/>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c r="AX470" s="20"/>
      <c r="AY470" s="20"/>
    </row>
    <row r="471" spans="4:51" ht="15" customHeight="1">
      <c r="D471" s="20"/>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c r="AX471" s="20"/>
      <c r="AY471" s="20"/>
    </row>
    <row r="472" spans="4:51" ht="15" customHeight="1">
      <c r="D472" s="20"/>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c r="AX472" s="20"/>
      <c r="AY472" s="20"/>
    </row>
    <row r="473" spans="4:51" ht="15" customHeight="1">
      <c r="D473" s="20"/>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c r="AX473" s="20"/>
      <c r="AY473" s="20"/>
    </row>
    <row r="474" spans="4:51" ht="15" customHeight="1">
      <c r="D474" s="20"/>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c r="AX474" s="20"/>
      <c r="AY474" s="20"/>
    </row>
    <row r="475" spans="4:51" ht="15" customHeight="1">
      <c r="D475" s="20"/>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c r="AX475" s="20"/>
      <c r="AY475" s="20"/>
    </row>
    <row r="476" spans="4:51" ht="15" customHeight="1">
      <c r="D476" s="20"/>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c r="AX476" s="20"/>
      <c r="AY476" s="20"/>
    </row>
    <row r="477" spans="4:51" ht="15" customHeight="1">
      <c r="D477" s="20"/>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c r="AX477" s="20"/>
      <c r="AY477" s="20"/>
    </row>
    <row r="478" spans="4:51" ht="15" customHeight="1">
      <c r="D478" s="20"/>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c r="AX478" s="20"/>
      <c r="AY478" s="20"/>
    </row>
    <row r="479" spans="4:51" ht="15" customHeight="1">
      <c r="D479" s="20"/>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c r="AX479" s="20"/>
      <c r="AY479" s="20"/>
    </row>
    <row r="480" spans="4:51" ht="15" customHeight="1">
      <c r="D480" s="20"/>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c r="AX480" s="20"/>
      <c r="AY480" s="20"/>
    </row>
    <row r="481" spans="4:51" ht="15" customHeight="1">
      <c r="D481" s="20"/>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c r="AX481" s="20"/>
      <c r="AY481" s="20"/>
    </row>
    <row r="482" spans="4:51" ht="15" customHeight="1">
      <c r="D482" s="20"/>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c r="AX482" s="20"/>
      <c r="AY482" s="20"/>
    </row>
    <row r="483" spans="4:51" ht="15" customHeight="1">
      <c r="D483" s="20"/>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c r="AX483" s="20"/>
      <c r="AY483" s="20"/>
    </row>
    <row r="484" spans="4:51" ht="15" customHeight="1">
      <c r="D484" s="20"/>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c r="AX484" s="20"/>
      <c r="AY484" s="20"/>
    </row>
    <row r="485" spans="4:51" ht="15" customHeight="1">
      <c r="D485" s="20"/>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c r="AX485" s="20"/>
      <c r="AY485" s="20"/>
    </row>
    <row r="486" spans="4:51" ht="15" customHeight="1">
      <c r="D486" s="20"/>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c r="AX486" s="20"/>
      <c r="AY486" s="20"/>
    </row>
    <row r="487" spans="4:51" ht="15" customHeight="1">
      <c r="D487" s="20"/>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c r="AX487" s="20"/>
      <c r="AY487" s="20"/>
    </row>
    <row r="488" spans="4:51" ht="15" customHeight="1">
      <c r="D488" s="20"/>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c r="AX488" s="20"/>
      <c r="AY488" s="20"/>
    </row>
    <row r="489" spans="4:51" ht="15" customHeight="1">
      <c r="D489" s="20"/>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c r="AX489" s="20"/>
      <c r="AY489" s="20"/>
    </row>
    <row r="490" spans="4:51" ht="15" customHeight="1">
      <c r="D490" s="20"/>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row>
    <row r="491" spans="4:51" ht="15" customHeight="1">
      <c r="D491" s="20"/>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c r="AX491" s="20"/>
      <c r="AY491" s="20"/>
    </row>
    <row r="492" spans="4:51" ht="15" customHeight="1">
      <c r="D492" s="20"/>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c r="AX492" s="20"/>
      <c r="AY492" s="20"/>
    </row>
    <row r="493" spans="4:51" ht="15" customHeight="1">
      <c r="D493" s="20"/>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c r="AX493" s="20"/>
      <c r="AY493" s="20"/>
    </row>
    <row r="494" spans="4:51" ht="15" customHeight="1">
      <c r="D494" s="20"/>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c r="AX494" s="20"/>
      <c r="AY494" s="20"/>
    </row>
    <row r="495" spans="4:51" ht="15" customHeight="1">
      <c r="D495" s="20"/>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c r="AX495" s="20"/>
      <c r="AY495" s="20"/>
    </row>
    <row r="496" spans="4:51" ht="15" customHeight="1">
      <c r="D496" s="20"/>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c r="AX496" s="20"/>
      <c r="AY496" s="20"/>
    </row>
    <row r="497" spans="4:51" ht="15" customHeight="1">
      <c r="D497" s="20"/>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c r="AX497" s="20"/>
      <c r="AY497" s="20"/>
    </row>
    <row r="498" spans="4:51" ht="15" customHeight="1">
      <c r="D498" s="20"/>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c r="AX498" s="20"/>
      <c r="AY498" s="20"/>
    </row>
    <row r="499" spans="4:51" ht="15" customHeight="1">
      <c r="D499" s="20"/>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c r="AX499" s="20"/>
      <c r="AY499" s="20"/>
    </row>
    <row r="500" spans="4:51" ht="15" customHeight="1">
      <c r="D500" s="20"/>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row>
    <row r="501" spans="4:51" ht="15" customHeight="1">
      <c r="D501" s="20"/>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row>
    <row r="502" spans="4:51" ht="15" customHeight="1">
      <c r="D502" s="20"/>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c r="AX502" s="20"/>
      <c r="AY502" s="20"/>
    </row>
    <row r="503" spans="4:51" ht="15" customHeight="1">
      <c r="D503" s="20"/>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row>
    <row r="504" spans="4:51" ht="15" customHeight="1">
      <c r="D504" s="20"/>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c r="AX504" s="20"/>
      <c r="AY504" s="20"/>
    </row>
    <row r="505" spans="4:51" ht="15" customHeight="1">
      <c r="D505" s="20"/>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c r="AX505" s="20"/>
      <c r="AY505" s="20"/>
    </row>
    <row r="506" spans="4:51" ht="15" customHeight="1">
      <c r="D506" s="20"/>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c r="AX506" s="20"/>
      <c r="AY506" s="20"/>
    </row>
    <row r="507" spans="4:51" ht="15" customHeight="1">
      <c r="D507" s="20"/>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c r="AX507" s="20"/>
      <c r="AY507" s="20"/>
    </row>
    <row r="508" spans="4:51" ht="15" customHeight="1">
      <c r="D508" s="20"/>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c r="AX508" s="20"/>
      <c r="AY508" s="20"/>
    </row>
    <row r="509" spans="4:51" ht="15" customHeight="1">
      <c r="D509" s="20"/>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c r="AX509" s="20"/>
      <c r="AY509" s="20"/>
    </row>
    <row r="510" spans="4:51" ht="15" customHeight="1">
      <c r="D510" s="20"/>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c r="AX510" s="20"/>
      <c r="AY510" s="20"/>
    </row>
    <row r="511" spans="4:51" ht="15" customHeight="1">
      <c r="D511" s="20"/>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c r="AX511" s="20"/>
      <c r="AY511" s="20"/>
    </row>
    <row r="512" spans="4:51" ht="15" customHeight="1">
      <c r="D512" s="20"/>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c r="AX512" s="20"/>
      <c r="AY512" s="20"/>
    </row>
    <row r="513" spans="4:51" ht="15" customHeight="1">
      <c r="D513" s="20"/>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c r="AX513" s="20"/>
      <c r="AY513" s="20"/>
    </row>
    <row r="514" spans="4:51" ht="15" customHeight="1">
      <c r="D514" s="20"/>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c r="AX514" s="20"/>
      <c r="AY514" s="20"/>
    </row>
    <row r="515" spans="4:51" ht="15" customHeight="1">
      <c r="D515" s="20"/>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c r="AX515" s="20"/>
      <c r="AY515" s="20"/>
    </row>
    <row r="516" spans="4:51" ht="15" customHeight="1">
      <c r="D516" s="20"/>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c r="AX516" s="20"/>
      <c r="AY516" s="20"/>
    </row>
    <row r="517" spans="4:51" ht="15" customHeight="1">
      <c r="D517" s="20"/>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c r="AX517" s="20"/>
      <c r="AY517" s="20"/>
    </row>
    <row r="518" spans="4:51" ht="15" customHeight="1">
      <c r="D518" s="20"/>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c r="AX518" s="20"/>
      <c r="AY518" s="20"/>
    </row>
    <row r="519" spans="4:51" ht="15" customHeight="1">
      <c r="D519" s="20"/>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c r="AX519" s="20"/>
      <c r="AY519" s="20"/>
    </row>
    <row r="520" spans="4:51" ht="15" customHeight="1">
      <c r="D520" s="20"/>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c r="AX520" s="20"/>
      <c r="AY520" s="20"/>
    </row>
    <row r="521" spans="4:51" ht="15" customHeight="1">
      <c r="D521" s="20"/>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c r="AX521" s="20"/>
      <c r="AY521" s="20"/>
    </row>
    <row r="522" spans="4:51" ht="15" customHeight="1">
      <c r="D522" s="20"/>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c r="AX522" s="20"/>
      <c r="AY522" s="20"/>
    </row>
    <row r="523" spans="4:51" ht="15" customHeight="1">
      <c r="D523" s="20"/>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c r="AX523" s="20"/>
      <c r="AY523" s="20"/>
    </row>
    <row r="524" spans="4:51" ht="15" customHeight="1">
      <c r="D524" s="20"/>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c r="AX524" s="20"/>
      <c r="AY524" s="20"/>
    </row>
    <row r="525" spans="4:51" ht="15" customHeight="1">
      <c r="D525" s="20"/>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c r="AX525" s="20"/>
      <c r="AY525" s="20"/>
    </row>
    <row r="526" spans="4:51" ht="15" customHeight="1">
      <c r="D526" s="20"/>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c r="AX526" s="20"/>
      <c r="AY526" s="20"/>
    </row>
    <row r="527" spans="4:51" ht="15" customHeight="1">
      <c r="D527" s="20"/>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c r="AX527" s="20"/>
      <c r="AY527" s="20"/>
    </row>
    <row r="528" spans="4:51" ht="15" customHeight="1">
      <c r="D528" s="20"/>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c r="AX528" s="20"/>
      <c r="AY528" s="20"/>
    </row>
    <row r="529" spans="4:51" ht="15" customHeight="1">
      <c r="D529" s="20"/>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c r="AX529" s="20"/>
      <c r="AY529" s="20"/>
    </row>
    <row r="530" spans="4:51" ht="15" customHeight="1">
      <c r="D530" s="20"/>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c r="AX530" s="20"/>
      <c r="AY530" s="20"/>
    </row>
    <row r="531" spans="4:51" ht="15" customHeight="1">
      <c r="D531" s="20"/>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c r="AX531" s="20"/>
      <c r="AY531" s="20"/>
    </row>
    <row r="532" spans="4:51" ht="15" customHeight="1">
      <c r="D532" s="20"/>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c r="AX532" s="20"/>
      <c r="AY532" s="20"/>
    </row>
    <row r="533" spans="4:51" ht="15" customHeight="1">
      <c r="D533" s="20"/>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c r="AX533" s="20"/>
      <c r="AY533" s="20"/>
    </row>
    <row r="534" spans="4:51" ht="15" customHeight="1">
      <c r="D534" s="20"/>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c r="AX534" s="20"/>
      <c r="AY534" s="20"/>
    </row>
    <row r="535" spans="4:51" ht="15" customHeight="1">
      <c r="D535" s="20"/>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c r="AX535" s="20"/>
      <c r="AY535" s="20"/>
    </row>
    <row r="536" spans="4:51" ht="15" customHeight="1">
      <c r="D536" s="20"/>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c r="AX536" s="20"/>
      <c r="AY536" s="20"/>
    </row>
    <row r="537" spans="4:51" ht="15" customHeight="1">
      <c r="D537" s="20"/>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c r="AX537" s="20"/>
      <c r="AY537" s="20"/>
    </row>
    <row r="538" spans="4:51" ht="15" customHeight="1">
      <c r="D538" s="20"/>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c r="AX538" s="20"/>
      <c r="AY538" s="20"/>
    </row>
    <row r="539" spans="4:51" ht="15" customHeight="1">
      <c r="D539" s="20"/>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c r="AX539" s="20"/>
      <c r="AY539" s="20"/>
    </row>
    <row r="540" spans="4:51" ht="15" customHeight="1">
      <c r="D540" s="20"/>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c r="AX540" s="20"/>
      <c r="AY540" s="20"/>
    </row>
    <row r="541" spans="4:51" ht="15" customHeight="1">
      <c r="D541" s="20"/>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c r="AX541" s="20"/>
      <c r="AY541" s="20"/>
    </row>
    <row r="542" spans="4:51" ht="15" customHeight="1">
      <c r="D542" s="20"/>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c r="AX542" s="20"/>
      <c r="AY542" s="20"/>
    </row>
    <row r="543" spans="4:51" ht="15" customHeight="1">
      <c r="D543" s="20"/>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c r="AX543" s="20"/>
      <c r="AY543" s="20"/>
    </row>
    <row r="544" spans="4:51" ht="15" customHeight="1">
      <c r="D544" s="20"/>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c r="AX544" s="20"/>
      <c r="AY544" s="20"/>
    </row>
    <row r="545" spans="4:51" ht="15" customHeight="1">
      <c r="D545" s="20"/>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c r="AX545" s="20"/>
      <c r="AY545" s="20"/>
    </row>
    <row r="546" spans="4:51" ht="15" customHeight="1">
      <c r="D546" s="20"/>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c r="AX546" s="20"/>
      <c r="AY546" s="20"/>
    </row>
    <row r="547" spans="4:51" ht="15" customHeight="1">
      <c r="D547" s="20"/>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c r="AX547" s="20"/>
      <c r="AY547" s="20"/>
    </row>
    <row r="548" spans="4:51" ht="15" customHeight="1">
      <c r="D548" s="20"/>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c r="AX548" s="20"/>
      <c r="AY548" s="20"/>
    </row>
    <row r="549" spans="4:51" ht="15" customHeight="1">
      <c r="D549" s="20"/>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c r="AX549" s="20"/>
      <c r="AY549" s="20"/>
    </row>
    <row r="550" spans="4:51" ht="15" customHeight="1">
      <c r="D550" s="20"/>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c r="AX550" s="20"/>
      <c r="AY550" s="20"/>
    </row>
    <row r="551" spans="4:51" ht="15" customHeight="1">
      <c r="D551" s="20"/>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c r="AX551" s="20"/>
      <c r="AY551" s="20"/>
    </row>
    <row r="552" spans="4:51" ht="15" customHeight="1">
      <c r="D552" s="20"/>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c r="AX552" s="20"/>
      <c r="AY552" s="20"/>
    </row>
    <row r="553" spans="4:51" ht="15" customHeight="1">
      <c r="D553" s="20"/>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c r="AX553" s="20"/>
      <c r="AY553" s="20"/>
    </row>
    <row r="554" spans="4:51" ht="15" customHeight="1">
      <c r="D554" s="20"/>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c r="AX554" s="20"/>
      <c r="AY554" s="20"/>
    </row>
    <row r="555" spans="4:51" ht="15" customHeight="1">
      <c r="D555" s="20"/>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c r="AX555" s="20"/>
      <c r="AY555" s="20"/>
    </row>
    <row r="556" spans="4:51" ht="15" customHeight="1">
      <c r="D556" s="20"/>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c r="AX556" s="20"/>
      <c r="AY556" s="20"/>
    </row>
    <row r="557" spans="4:51" ht="15" customHeight="1">
      <c r="D557" s="20"/>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c r="AX557" s="20"/>
      <c r="AY557" s="20"/>
    </row>
    <row r="558" spans="4:51" ht="15" customHeight="1">
      <c r="D558" s="20"/>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c r="AX558" s="20"/>
      <c r="AY558" s="20"/>
    </row>
    <row r="559" spans="4:51" ht="15" customHeight="1">
      <c r="D559" s="20"/>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c r="AX559" s="20"/>
      <c r="AY559" s="20"/>
    </row>
    <row r="560" spans="4:51" ht="15" customHeight="1">
      <c r="D560" s="20"/>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c r="AX560" s="20"/>
      <c r="AY560" s="20"/>
    </row>
    <row r="561" spans="4:51" ht="15" customHeight="1">
      <c r="D561" s="20"/>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c r="AX561" s="20"/>
      <c r="AY561" s="20"/>
    </row>
    <row r="562" spans="4:51" ht="15" customHeight="1">
      <c r="D562" s="20"/>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c r="AX562" s="20"/>
      <c r="AY562" s="20"/>
    </row>
    <row r="563" spans="4:51" ht="15" customHeight="1">
      <c r="D563" s="20"/>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c r="AX563" s="20"/>
      <c r="AY563" s="20"/>
    </row>
    <row r="564" spans="4:51" ht="15" customHeight="1">
      <c r="D564" s="20"/>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c r="AX564" s="20"/>
      <c r="AY564" s="20"/>
    </row>
    <row r="565" spans="4:51" ht="15" customHeight="1">
      <c r="D565" s="20"/>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c r="AX565" s="20"/>
      <c r="AY565" s="20"/>
    </row>
    <row r="566" spans="4:51" ht="15" customHeight="1">
      <c r="D566" s="20"/>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c r="AX566" s="20"/>
      <c r="AY566" s="20"/>
    </row>
    <row r="567" spans="4:51" ht="15" customHeight="1">
      <c r="D567" s="20"/>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c r="AX567" s="20"/>
      <c r="AY567" s="20"/>
    </row>
    <row r="568" spans="4:51" ht="15" customHeight="1">
      <c r="D568" s="20"/>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c r="AX568" s="20"/>
      <c r="AY568" s="20"/>
    </row>
    <row r="569" spans="4:51" ht="15" customHeight="1">
      <c r="D569" s="20"/>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c r="AX569" s="20"/>
      <c r="AY569" s="20"/>
    </row>
    <row r="570" spans="4:51" ht="15" customHeight="1">
      <c r="D570" s="20"/>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c r="AX570" s="20"/>
      <c r="AY570" s="20"/>
    </row>
    <row r="571" spans="4:51" ht="15" customHeight="1">
      <c r="D571" s="20"/>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c r="AX571" s="20"/>
      <c r="AY571" s="20"/>
    </row>
    <row r="572" spans="4:51" ht="15" customHeight="1">
      <c r="D572" s="20"/>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c r="AX572" s="20"/>
      <c r="AY572" s="20"/>
    </row>
    <row r="573" spans="4:51" ht="15" customHeight="1">
      <c r="D573" s="20"/>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c r="AX573" s="20"/>
      <c r="AY573" s="20"/>
    </row>
    <row r="574" spans="4:51" ht="15" customHeight="1">
      <c r="D574" s="20"/>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c r="AX574" s="20"/>
      <c r="AY574" s="20"/>
    </row>
    <row r="575" spans="4:51" ht="15" customHeight="1">
      <c r="D575" s="20"/>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c r="AX575" s="20"/>
      <c r="AY575" s="20"/>
    </row>
    <row r="576" spans="4:51" ht="15" customHeight="1">
      <c r="D576" s="20"/>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c r="AX576" s="20"/>
      <c r="AY576" s="20"/>
    </row>
    <row r="577" spans="4:51" ht="15" customHeight="1">
      <c r="D577" s="20"/>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c r="AX577" s="20"/>
      <c r="AY577" s="20"/>
    </row>
    <row r="578" spans="4:51" ht="15" customHeight="1">
      <c r="D578" s="20"/>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c r="AX578" s="20"/>
      <c r="AY578" s="20"/>
    </row>
    <row r="579" spans="4:51" ht="15" customHeight="1">
      <c r="D579" s="20"/>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c r="AX579" s="20"/>
      <c r="AY579" s="20"/>
    </row>
    <row r="580" spans="4:51" ht="15" customHeight="1">
      <c r="D580" s="20"/>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c r="AX580" s="20"/>
      <c r="AY580" s="20"/>
    </row>
    <row r="581" spans="4:51" ht="15" customHeight="1">
      <c r="D581" s="20"/>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c r="AX581" s="20"/>
      <c r="AY581" s="20"/>
    </row>
    <row r="582" spans="4:51" ht="15" customHeight="1">
      <c r="D582" s="20"/>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c r="AX582" s="20"/>
      <c r="AY582" s="20"/>
    </row>
    <row r="583" spans="4:51" ht="15" customHeight="1">
      <c r="D583" s="20"/>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c r="AX583" s="20"/>
      <c r="AY583" s="20"/>
    </row>
    <row r="584" spans="4:51" ht="15" customHeight="1">
      <c r="D584" s="20"/>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c r="AX584" s="20"/>
      <c r="AY584" s="20"/>
    </row>
    <row r="585" spans="4:51" ht="15" customHeight="1">
      <c r="D585" s="20"/>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c r="AX585" s="20"/>
      <c r="AY585" s="20"/>
    </row>
    <row r="586" spans="4:51" ht="15" customHeight="1">
      <c r="D586" s="20"/>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c r="AX586" s="20"/>
      <c r="AY586" s="20"/>
    </row>
    <row r="587" spans="4:51" ht="15" customHeight="1">
      <c r="D587" s="20"/>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c r="AX587" s="20"/>
      <c r="AY587" s="20"/>
    </row>
    <row r="588" spans="4:51" ht="15" customHeight="1">
      <c r="D588" s="20"/>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c r="AX588" s="20"/>
      <c r="AY588" s="20"/>
    </row>
    <row r="589" spans="4:51" ht="15" customHeight="1">
      <c r="D589" s="20"/>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c r="AX589" s="20"/>
      <c r="AY589" s="20"/>
    </row>
    <row r="590" spans="4:51" ht="15" customHeight="1">
      <c r="D590" s="20"/>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c r="AX590" s="20"/>
      <c r="AY590" s="20"/>
    </row>
    <row r="591" spans="4:51" ht="15" customHeight="1">
      <c r="D591" s="20"/>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c r="AX591" s="20"/>
      <c r="AY591" s="20"/>
    </row>
    <row r="592" spans="4:51" ht="15" customHeight="1">
      <c r="D592" s="20"/>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c r="AX592" s="20"/>
      <c r="AY592" s="20"/>
    </row>
    <row r="593" spans="4:51" ht="15" customHeight="1">
      <c r="D593" s="20"/>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c r="AX593" s="20"/>
      <c r="AY593" s="20"/>
    </row>
    <row r="594" spans="4:51" ht="15" customHeight="1">
      <c r="D594" s="20"/>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c r="AX594" s="20"/>
      <c r="AY594" s="20"/>
    </row>
    <row r="595" spans="4:51" ht="15" customHeight="1">
      <c r="D595" s="20"/>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c r="AX595" s="20"/>
      <c r="AY595" s="20"/>
    </row>
    <row r="596" spans="4:51" ht="15" customHeight="1">
      <c r="D596" s="20"/>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c r="AX596" s="20"/>
      <c r="AY596" s="20"/>
    </row>
    <row r="597" spans="4:51" ht="15" customHeight="1">
      <c r="D597" s="20"/>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c r="AX597" s="20"/>
      <c r="AY597" s="20"/>
    </row>
    <row r="598" spans="4:51" ht="15" customHeight="1">
      <c r="D598" s="20"/>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c r="AX598" s="20"/>
      <c r="AY598" s="20"/>
    </row>
    <row r="599" spans="4:51" ht="15" customHeight="1">
      <c r="D599" s="20"/>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c r="AX599" s="20"/>
      <c r="AY599" s="20"/>
    </row>
    <row r="600" spans="4:51" ht="15" customHeight="1">
      <c r="D600" s="20"/>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c r="AX600" s="20"/>
      <c r="AY600" s="20"/>
    </row>
    <row r="601" spans="4:51" ht="15" customHeight="1">
      <c r="D601" s="20"/>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c r="AX601" s="20"/>
      <c r="AY601" s="20"/>
    </row>
    <row r="602" spans="4:51" ht="15" customHeight="1">
      <c r="D602" s="20"/>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c r="AX602" s="20"/>
      <c r="AY602" s="20"/>
    </row>
    <row r="603" spans="4:51" ht="15" customHeight="1">
      <c r="D603" s="20"/>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c r="AX603" s="20"/>
      <c r="AY603" s="20"/>
    </row>
    <row r="604" spans="4:51" ht="15" customHeight="1">
      <c r="D604" s="20"/>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c r="AX604" s="20"/>
      <c r="AY604" s="20"/>
    </row>
    <row r="605" spans="4:51" ht="15" customHeight="1">
      <c r="D605" s="20"/>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c r="AX605" s="20"/>
      <c r="AY605" s="20"/>
    </row>
    <row r="606" spans="4:51" ht="15" customHeight="1">
      <c r="D606" s="20"/>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c r="AX606" s="20"/>
      <c r="AY606" s="20"/>
    </row>
    <row r="607" spans="4:51" ht="15" customHeight="1">
      <c r="D607" s="20"/>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c r="AX607" s="20"/>
      <c r="AY607" s="20"/>
    </row>
    <row r="608" spans="4:51" ht="15" customHeight="1">
      <c r="D608" s="20"/>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c r="AX608" s="20"/>
      <c r="AY608" s="20"/>
    </row>
    <row r="609" spans="4:51" ht="15" customHeight="1">
      <c r="D609" s="20"/>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c r="AX609" s="20"/>
      <c r="AY609" s="20"/>
    </row>
    <row r="610" spans="4:51" ht="15" customHeight="1">
      <c r="D610" s="20"/>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c r="AX610" s="20"/>
      <c r="AY610" s="20"/>
    </row>
    <row r="611" spans="4:51" ht="15" customHeight="1">
      <c r="D611" s="20"/>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c r="AX611" s="20"/>
      <c r="AY611" s="20"/>
    </row>
    <row r="612" spans="4:51" ht="15" customHeight="1">
      <c r="D612" s="20"/>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c r="AX612" s="20"/>
      <c r="AY612" s="20"/>
    </row>
    <row r="613" spans="4:51" ht="15" customHeight="1">
      <c r="D613" s="20"/>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c r="AX613" s="20"/>
      <c r="AY613" s="20"/>
    </row>
    <row r="614" spans="4:51" ht="15" customHeight="1">
      <c r="D614" s="20"/>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c r="AX614" s="20"/>
      <c r="AY614" s="20"/>
    </row>
    <row r="615" spans="4:51" ht="15" customHeight="1">
      <c r="D615" s="20"/>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c r="AX615" s="20"/>
      <c r="AY615" s="20"/>
    </row>
    <row r="616" spans="4:51" ht="15" customHeight="1">
      <c r="D616" s="20"/>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c r="AX616" s="20"/>
      <c r="AY616" s="20"/>
    </row>
    <row r="617" spans="4:51" ht="15" customHeight="1">
      <c r="D617" s="20"/>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c r="AX617" s="20"/>
      <c r="AY617" s="20"/>
    </row>
    <row r="618" spans="4:51" ht="15" customHeight="1">
      <c r="D618" s="20"/>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c r="AX618" s="20"/>
      <c r="AY618" s="20"/>
    </row>
    <row r="619" spans="4:51" ht="15" customHeight="1">
      <c r="D619" s="20"/>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c r="AX619" s="20"/>
      <c r="AY619" s="20"/>
    </row>
    <row r="620" spans="4:51" ht="15" customHeight="1">
      <c r="D620" s="20"/>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c r="AX620" s="20"/>
      <c r="AY620" s="20"/>
    </row>
    <row r="621" spans="4:51" ht="15" customHeight="1">
      <c r="D621" s="20"/>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c r="AX621" s="20"/>
      <c r="AY621" s="20"/>
    </row>
    <row r="622" spans="4:51" ht="15" customHeight="1">
      <c r="D622" s="20"/>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c r="AX622" s="20"/>
      <c r="AY622" s="20"/>
    </row>
    <row r="623" spans="4:51" ht="15" customHeight="1">
      <c r="D623" s="20"/>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c r="AX623" s="20"/>
      <c r="AY623" s="20"/>
    </row>
    <row r="624" spans="4:51" ht="15" customHeight="1">
      <c r="D624" s="20"/>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c r="AX624" s="20"/>
      <c r="AY624" s="20"/>
    </row>
    <row r="625" spans="4:51" ht="15" customHeight="1">
      <c r="D625" s="20"/>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c r="AX625" s="20"/>
      <c r="AY625" s="20"/>
    </row>
    <row r="626" spans="4:51" ht="15" customHeight="1">
      <c r="D626" s="20"/>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c r="AX626" s="20"/>
      <c r="AY626" s="20"/>
    </row>
    <row r="627" spans="4:51" ht="15" customHeight="1">
      <c r="D627" s="20"/>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c r="AX627" s="20"/>
      <c r="AY627" s="20"/>
    </row>
    <row r="628" spans="4:51" ht="15" customHeight="1">
      <c r="D628" s="20"/>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c r="AX628" s="20"/>
      <c r="AY628" s="20"/>
    </row>
    <row r="629" spans="4:51" ht="15" customHeight="1">
      <c r="D629" s="20"/>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c r="AX629" s="20"/>
      <c r="AY629" s="20"/>
    </row>
    <row r="630" spans="4:51" ht="15" customHeight="1">
      <c r="D630" s="20"/>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c r="AX630" s="20"/>
      <c r="AY630" s="20"/>
    </row>
    <row r="631" spans="4:51" ht="15" customHeight="1">
      <c r="D631" s="20"/>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c r="AX631" s="20"/>
      <c r="AY631" s="20"/>
    </row>
    <row r="632" spans="4:51" ht="15" customHeight="1">
      <c r="D632" s="20"/>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c r="AX632" s="20"/>
      <c r="AY632" s="20"/>
    </row>
    <row r="633" spans="4:51" ht="15" customHeight="1">
      <c r="D633" s="20"/>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c r="AX633" s="20"/>
      <c r="AY633" s="20"/>
    </row>
    <row r="634" spans="4:51" ht="15" customHeight="1">
      <c r="D634" s="20"/>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c r="AX634" s="20"/>
      <c r="AY634" s="20"/>
    </row>
    <row r="635" spans="4:51" ht="15" customHeight="1">
      <c r="D635" s="20"/>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c r="AX635" s="20"/>
      <c r="AY635" s="20"/>
    </row>
    <row r="636" spans="4:51" ht="15" customHeight="1">
      <c r="D636" s="20"/>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c r="AX636" s="20"/>
      <c r="AY636" s="20"/>
    </row>
    <row r="637" spans="4:51" ht="15" customHeight="1">
      <c r="D637" s="20"/>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c r="AX637" s="20"/>
      <c r="AY637" s="20"/>
    </row>
    <row r="638" spans="4:51" ht="15" customHeight="1">
      <c r="D638" s="20"/>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c r="AX638" s="20"/>
      <c r="AY638" s="20"/>
    </row>
    <row r="639" spans="4:51" ht="15" customHeight="1">
      <c r="D639" s="20"/>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c r="AX639" s="20"/>
      <c r="AY639" s="20"/>
    </row>
    <row r="640" spans="4:51" ht="15" customHeight="1">
      <c r="D640" s="20"/>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c r="AX640" s="20"/>
      <c r="AY640" s="20"/>
    </row>
    <row r="641" spans="4:51" ht="15" customHeight="1">
      <c r="D641" s="20"/>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c r="AX641" s="20"/>
      <c r="AY641" s="20"/>
    </row>
    <row r="642" spans="4:51" ht="15" customHeight="1">
      <c r="D642" s="20"/>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c r="AX642" s="20"/>
      <c r="AY642" s="20"/>
    </row>
    <row r="643" spans="4:51" ht="15" customHeight="1">
      <c r="D643" s="20"/>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c r="AX643" s="20"/>
      <c r="AY643" s="20"/>
    </row>
    <row r="644" spans="4:51" ht="15" customHeight="1">
      <c r="D644" s="20"/>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c r="AX644" s="20"/>
      <c r="AY644" s="20"/>
    </row>
    <row r="645" spans="4:51" ht="15" customHeight="1">
      <c r="D645" s="20"/>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c r="AX645" s="20"/>
      <c r="AY645" s="20"/>
    </row>
    <row r="646" spans="4:51" ht="15" customHeight="1">
      <c r="D646" s="20"/>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c r="AX646" s="20"/>
      <c r="AY646" s="20"/>
    </row>
    <row r="647" spans="4:51" ht="15" customHeight="1">
      <c r="D647" s="20"/>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c r="AX647" s="20"/>
      <c r="AY647" s="20"/>
    </row>
    <row r="648" spans="4:51" ht="15" customHeight="1">
      <c r="D648" s="20"/>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c r="AX648" s="20"/>
      <c r="AY648" s="20"/>
    </row>
    <row r="649" spans="4:51" ht="15" customHeight="1">
      <c r="D649" s="20"/>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c r="AX649" s="20"/>
      <c r="AY649" s="20"/>
    </row>
    <row r="650" spans="4:51" ht="15" customHeight="1">
      <c r="D650" s="20"/>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c r="AX650" s="20"/>
      <c r="AY650" s="20"/>
    </row>
    <row r="651" spans="4:51" ht="15" customHeight="1">
      <c r="D651" s="20"/>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c r="AX651" s="20"/>
      <c r="AY651" s="20"/>
    </row>
    <row r="652" spans="4:51" ht="15" customHeight="1">
      <c r="D652" s="20"/>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c r="AX652" s="20"/>
      <c r="AY652" s="20"/>
    </row>
    <row r="653" spans="4:51" ht="15" customHeight="1">
      <c r="D653" s="20"/>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c r="AX653" s="20"/>
      <c r="AY653" s="20"/>
    </row>
    <row r="654" spans="4:51" ht="15" customHeight="1">
      <c r="D654" s="20"/>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c r="AX654" s="20"/>
      <c r="AY654" s="20"/>
    </row>
    <row r="655" spans="4:51" ht="15" customHeight="1">
      <c r="D655" s="20"/>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c r="AX655" s="20"/>
      <c r="AY655" s="20"/>
    </row>
    <row r="656" spans="4:51" ht="15" customHeight="1">
      <c r="D656" s="20"/>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c r="AX656" s="20"/>
      <c r="AY656" s="20"/>
    </row>
    <row r="657" spans="4:51" ht="15" customHeight="1">
      <c r="D657" s="20"/>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c r="AX657" s="20"/>
      <c r="AY657" s="20"/>
    </row>
    <row r="658" spans="4:51" ht="15" customHeight="1">
      <c r="D658" s="20"/>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c r="AX658" s="20"/>
      <c r="AY658" s="20"/>
    </row>
    <row r="659" spans="4:51" ht="15" customHeight="1">
      <c r="D659" s="20"/>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c r="AX659" s="20"/>
      <c r="AY659" s="20"/>
    </row>
    <row r="660" spans="4:51" ht="15" customHeight="1">
      <c r="D660" s="20"/>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c r="AX660" s="20"/>
      <c r="AY660" s="20"/>
    </row>
    <row r="661" spans="4:51" ht="15" customHeight="1">
      <c r="D661" s="20"/>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c r="AX661" s="20"/>
      <c r="AY661" s="20"/>
    </row>
    <row r="662" spans="4:51" ht="15" customHeight="1">
      <c r="D662" s="20"/>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c r="AX662" s="20"/>
      <c r="AY662" s="20"/>
    </row>
    <row r="663" spans="4:51" ht="15" customHeight="1">
      <c r="D663" s="20"/>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c r="AX663" s="20"/>
      <c r="AY663" s="20"/>
    </row>
    <row r="664" spans="4:51" ht="15" customHeight="1">
      <c r="D664" s="20"/>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c r="AX664" s="20"/>
      <c r="AY664" s="20"/>
    </row>
    <row r="665" spans="4:51" ht="15" customHeight="1">
      <c r="D665" s="20"/>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c r="AX665" s="20"/>
      <c r="AY665" s="20"/>
    </row>
    <row r="666" spans="4:51" ht="15" customHeight="1">
      <c r="D666" s="20"/>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c r="AX666" s="20"/>
      <c r="AY666" s="20"/>
    </row>
    <row r="667" spans="4:51" ht="15" customHeight="1">
      <c r="D667" s="20"/>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c r="AX667" s="20"/>
      <c r="AY667" s="20"/>
    </row>
    <row r="668" spans="4:51" ht="15" customHeight="1">
      <c r="D668" s="20"/>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c r="AX668" s="20"/>
      <c r="AY668" s="20"/>
    </row>
    <row r="669" spans="4:51" ht="15" customHeight="1">
      <c r="D669" s="20"/>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c r="AX669" s="20"/>
      <c r="AY669" s="20"/>
    </row>
    <row r="670" spans="4:51" ht="15" customHeight="1">
      <c r="D670" s="20"/>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c r="AX670" s="20"/>
      <c r="AY670" s="20"/>
    </row>
    <row r="671" spans="4:51" ht="15" customHeight="1">
      <c r="D671" s="20"/>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c r="AX671" s="20"/>
      <c r="AY671" s="20"/>
    </row>
    <row r="672" spans="4:51" ht="15" customHeight="1">
      <c r="D672" s="20"/>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c r="AX672" s="20"/>
      <c r="AY672" s="20"/>
    </row>
    <row r="673" spans="4:51" ht="15" customHeight="1">
      <c r="D673" s="20"/>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c r="AX673" s="20"/>
      <c r="AY673" s="20"/>
    </row>
    <row r="674" spans="4:51" ht="15" customHeight="1">
      <c r="D674" s="20"/>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c r="AX674" s="20"/>
      <c r="AY674" s="20"/>
    </row>
    <row r="675" spans="4:51" ht="15" customHeight="1">
      <c r="D675" s="20"/>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c r="AX675" s="20"/>
      <c r="AY675" s="20"/>
    </row>
    <row r="676" spans="4:51" ht="15" customHeight="1">
      <c r="D676" s="20"/>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c r="AX676" s="20"/>
      <c r="AY676" s="20"/>
    </row>
    <row r="677" spans="4:51" ht="15" customHeight="1">
      <c r="D677" s="20"/>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c r="AX677" s="20"/>
      <c r="AY677" s="20"/>
    </row>
    <row r="678" spans="4:51" ht="15" customHeight="1">
      <c r="D678" s="20"/>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c r="AX678" s="20"/>
      <c r="AY678" s="20"/>
    </row>
    <row r="679" spans="4:51" ht="15" customHeight="1">
      <c r="D679" s="20"/>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c r="AX679" s="20"/>
      <c r="AY679" s="20"/>
    </row>
    <row r="680" spans="4:51" ht="15" customHeight="1">
      <c r="D680" s="20"/>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c r="AX680" s="20"/>
      <c r="AY680" s="20"/>
    </row>
    <row r="681" spans="4:51" ht="15" customHeight="1">
      <c r="D681" s="20"/>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c r="AX681" s="20"/>
      <c r="AY681" s="20"/>
    </row>
    <row r="682" spans="4:51" ht="15" customHeight="1">
      <c r="D682" s="20"/>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row>
    <row r="683" spans="4:51" ht="15" customHeight="1">
      <c r="D683" s="20"/>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row>
    <row r="684" spans="4:51" ht="15" customHeight="1">
      <c r="D684" s="20"/>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row>
    <row r="685" spans="4:51" ht="15" customHeight="1">
      <c r="D685" s="20"/>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row>
    <row r="686" spans="4:51" ht="15" customHeight="1">
      <c r="D686" s="20"/>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c r="AX686" s="20"/>
      <c r="AY686" s="20"/>
    </row>
    <row r="687" spans="4:51" ht="15" customHeight="1">
      <c r="D687" s="20"/>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row>
    <row r="688" spans="4:51" ht="15" customHeight="1">
      <c r="D688" s="20"/>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row>
    <row r="689" spans="4:51" ht="15" customHeight="1">
      <c r="D689" s="20"/>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c r="AX689" s="20"/>
      <c r="AY689" s="20"/>
    </row>
    <row r="690" spans="4:51" ht="15" customHeight="1">
      <c r="D690" s="20"/>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row>
    <row r="691" spans="4:51" ht="15" customHeight="1">
      <c r="D691" s="20"/>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row>
    <row r="692" spans="4:51" ht="15" customHeight="1">
      <c r="D692" s="20"/>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row>
    <row r="693" spans="4:51" ht="15" customHeight="1">
      <c r="D693" s="20"/>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row>
    <row r="694" spans="4:51" ht="15" customHeight="1">
      <c r="D694" s="20"/>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row>
    <row r="695" spans="4:51" ht="15" customHeight="1">
      <c r="D695" s="20"/>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row>
    <row r="696" spans="4:51" ht="15" customHeight="1">
      <c r="D696" s="20"/>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row>
    <row r="697" spans="4:51" ht="15" customHeight="1">
      <c r="D697" s="20"/>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row>
    <row r="698" spans="4:51" ht="15" customHeight="1">
      <c r="D698" s="20"/>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row>
    <row r="699" spans="4:51" ht="15" customHeight="1">
      <c r="D699" s="20"/>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row>
    <row r="700" spans="4:51" ht="15" customHeight="1">
      <c r="D700" s="20"/>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row>
    <row r="701" spans="4:51" ht="15" customHeight="1">
      <c r="D701" s="20"/>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row>
    <row r="702" spans="4:51" ht="15" customHeight="1">
      <c r="D702" s="20"/>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row>
    <row r="703" spans="4:51" ht="15" customHeight="1">
      <c r="D703" s="20"/>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row>
    <row r="704" spans="4:51" ht="15" customHeight="1">
      <c r="D704" s="20"/>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row>
    <row r="705" spans="4:51" ht="15" customHeight="1">
      <c r="D705" s="20"/>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row>
    <row r="706" spans="4:51" ht="15" customHeight="1">
      <c r="D706" s="20"/>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row>
    <row r="707" spans="4:51" ht="15" customHeight="1">
      <c r="D707" s="20"/>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row>
    <row r="708" spans="4:51" ht="15" customHeight="1">
      <c r="D708" s="20"/>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row>
    <row r="709" spans="4:51" ht="15" customHeight="1">
      <c r="D709" s="20"/>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row>
    <row r="710" spans="4:51" ht="15" customHeight="1">
      <c r="D710" s="20"/>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row>
    <row r="711" spans="4:51" ht="15" customHeight="1">
      <c r="D711" s="20"/>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row>
    <row r="712" spans="4:51" ht="15" customHeight="1">
      <c r="D712" s="20"/>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row>
    <row r="713" spans="4:51" ht="15" customHeight="1">
      <c r="D713" s="20"/>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row>
    <row r="714" spans="4:51" ht="15" customHeight="1">
      <c r="D714" s="20"/>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row>
    <row r="715" spans="4:51" ht="15" customHeight="1">
      <c r="D715" s="20"/>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row>
    <row r="716" spans="4:51" ht="15" customHeight="1">
      <c r="D716" s="20"/>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row>
    <row r="717" spans="4:51" ht="15" customHeight="1">
      <c r="D717" s="20"/>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row>
    <row r="718" spans="4:51" ht="15" customHeight="1">
      <c r="D718" s="20"/>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row>
    <row r="719" spans="4:51" ht="15" customHeight="1">
      <c r="D719" s="20"/>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row>
    <row r="720" spans="4:51" ht="15" customHeight="1">
      <c r="D720" s="20"/>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row>
    <row r="721" spans="4:51" ht="15" customHeight="1">
      <c r="D721" s="20"/>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row>
    <row r="722" spans="4:51" ht="15" customHeight="1">
      <c r="D722" s="20"/>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row>
    <row r="723" spans="4:51" ht="15" customHeight="1">
      <c r="D723" s="20"/>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row>
    <row r="724" spans="4:51" ht="15" customHeight="1">
      <c r="D724" s="20"/>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c r="AX724" s="20"/>
      <c r="AY724" s="20"/>
    </row>
    <row r="725" spans="4:51" ht="15" customHeight="1">
      <c r="D725" s="20"/>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row>
    <row r="726" spans="4:51" ht="15" customHeight="1">
      <c r="D726" s="20"/>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row>
    <row r="727" spans="4:51" ht="15" customHeight="1">
      <c r="D727" s="20"/>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row>
    <row r="728" spans="4:51" ht="15" customHeight="1">
      <c r="D728" s="20"/>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row>
    <row r="729" spans="4:51" ht="15" customHeight="1">
      <c r="D729" s="20"/>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row>
    <row r="730" spans="4:51" ht="15" customHeight="1">
      <c r="D730" s="20"/>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row>
    <row r="731" spans="4:51" ht="15" customHeight="1">
      <c r="D731" s="20"/>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row>
    <row r="732" spans="4:51" ht="15" customHeight="1">
      <c r="D732" s="20"/>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row>
    <row r="733" spans="4:51" ht="15" customHeight="1">
      <c r="D733" s="20"/>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row>
    <row r="734" spans="4:51" ht="15" customHeight="1">
      <c r="D734" s="20"/>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row>
    <row r="735" spans="4:51" ht="15" customHeight="1">
      <c r="D735" s="20"/>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row>
    <row r="736" spans="4:51" ht="15" customHeight="1">
      <c r="D736" s="20"/>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row>
    <row r="737" spans="4:51" ht="15" customHeight="1">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row>
    <row r="738" spans="4:51" ht="15" customHeight="1">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row>
    <row r="739" spans="4:51" ht="15" customHeight="1">
      <c r="D739" s="20"/>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row>
    <row r="740" spans="4:51" ht="15" customHeight="1">
      <c r="D740" s="20"/>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row>
    <row r="741" spans="4:51" ht="15" customHeight="1">
      <c r="D741" s="20"/>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row>
    <row r="742" spans="4:51" ht="15" customHeight="1">
      <c r="D742" s="20"/>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row>
    <row r="743" spans="4:51" ht="15" customHeight="1">
      <c r="D743" s="20"/>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row>
    <row r="744" spans="4:51" ht="15" customHeight="1">
      <c r="D744" s="20"/>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c r="AX744" s="20"/>
      <c r="AY744" s="20"/>
    </row>
    <row r="745" spans="4:51">
      <c r="D745" s="20"/>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c r="AX745" s="20"/>
      <c r="AY745" s="20"/>
    </row>
    <row r="746" spans="4:51">
      <c r="D746" s="20"/>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row>
    <row r="747" spans="4:51">
      <c r="D747" s="20"/>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row>
    <row r="748" spans="4:51">
      <c r="D748" s="20"/>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row>
    <row r="749" spans="4:51">
      <c r="D749" s="20"/>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row>
    <row r="750" spans="4:51">
      <c r="D750" s="20"/>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row>
    <row r="751" spans="4:51">
      <c r="D751" s="20"/>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row>
    <row r="752" spans="4:51">
      <c r="D752" s="20"/>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row>
    <row r="753" spans="4:51">
      <c r="D753" s="20"/>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row>
    <row r="754" spans="4:51">
      <c r="D754" s="20"/>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row>
    <row r="755" spans="4:51">
      <c r="D755" s="20"/>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row>
    <row r="756" spans="4:51">
      <c r="D756" s="20"/>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row>
    <row r="757" spans="4:51">
      <c r="D757" s="20"/>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row>
    <row r="758" spans="4:51">
      <c r="D758" s="20"/>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row>
    <row r="759" spans="4:51">
      <c r="D759" s="20"/>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row>
    <row r="760" spans="4:51">
      <c r="D760" s="20"/>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row>
    <row r="761" spans="4:51">
      <c r="D761" s="20"/>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c r="AX761" s="20"/>
      <c r="AY761" s="20"/>
    </row>
    <row r="762" spans="4:51">
      <c r="D762" s="20"/>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row>
    <row r="763" spans="4:51">
      <c r="D763" s="20"/>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c r="AX763" s="20"/>
      <c r="AY763" s="20"/>
    </row>
    <row r="764" spans="4:51">
      <c r="D764" s="20"/>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row>
    <row r="765" spans="4:51">
      <c r="D765" s="20"/>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c r="AX765" s="20"/>
      <c r="AY765" s="20"/>
    </row>
    <row r="766" spans="4:51">
      <c r="D766" s="20"/>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row>
    <row r="767" spans="4:51">
      <c r="D767" s="20"/>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row>
    <row r="768" spans="4:51">
      <c r="D768" s="20"/>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row>
    <row r="769" spans="4:51">
      <c r="D769" s="20"/>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c r="AX769" s="20"/>
      <c r="AY769" s="20"/>
    </row>
    <row r="770" spans="4:51">
      <c r="D770" s="20"/>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row>
    <row r="771" spans="4:51">
      <c r="D771" s="20"/>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row>
    <row r="772" spans="4:51">
      <c r="D772" s="20"/>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row>
    <row r="773" spans="4:51">
      <c r="D773" s="20"/>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row>
    <row r="774" spans="4:51">
      <c r="D774" s="20"/>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row>
    <row r="775" spans="4:51">
      <c r="D775" s="20"/>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c r="AX775" s="20"/>
      <c r="AY775" s="20"/>
    </row>
    <row r="776" spans="4:51">
      <c r="D776" s="20"/>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row>
    <row r="777" spans="4:51">
      <c r="D777" s="20"/>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row>
    <row r="778" spans="4:51">
      <c r="D778" s="20"/>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row>
    <row r="779" spans="4:51">
      <c r="D779" s="20"/>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row>
    <row r="780" spans="4:51">
      <c r="D780" s="20"/>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row>
    <row r="781" spans="4:51">
      <c r="D781" s="20"/>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row>
    <row r="782" spans="4:51">
      <c r="D782" s="20"/>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row>
    <row r="783" spans="4:51">
      <c r="D783" s="20"/>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row>
    <row r="784" spans="4:51">
      <c r="D784" s="20"/>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c r="AX784" s="20"/>
      <c r="AY784" s="20"/>
    </row>
    <row r="785" spans="4:51">
      <c r="D785" s="20"/>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row>
    <row r="786" spans="4:51">
      <c r="D786" s="20"/>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row>
    <row r="787" spans="4:51">
      <c r="D787" s="20"/>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c r="AX787" s="20"/>
      <c r="AY787" s="20"/>
    </row>
    <row r="788" spans="4:51">
      <c r="D788" s="20"/>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row>
    <row r="789" spans="4:51">
      <c r="D789" s="20"/>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row>
    <row r="790" spans="4:51">
      <c r="D790" s="20"/>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c r="AX790" s="20"/>
      <c r="AY790" s="20"/>
    </row>
    <row r="791" spans="4:51">
      <c r="D791" s="20"/>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c r="AX791" s="20"/>
      <c r="AY791" s="20"/>
    </row>
    <row r="792" spans="4:51">
      <c r="D792" s="20"/>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row>
    <row r="793" spans="4:51">
      <c r="D793" s="20"/>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row>
    <row r="794" spans="4:51">
      <c r="D794" s="20"/>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row>
    <row r="795" spans="4:51">
      <c r="D795" s="20"/>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row>
    <row r="796" spans="4:51">
      <c r="D796" s="20"/>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row>
    <row r="797" spans="4:51">
      <c r="D797" s="20"/>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row>
    <row r="798" spans="4:51">
      <c r="D798" s="20"/>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row>
    <row r="799" spans="4:51">
      <c r="D799" s="20"/>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row>
    <row r="800" spans="4:51">
      <c r="D800" s="20"/>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c r="AX800" s="20"/>
      <c r="AY800" s="20"/>
    </row>
    <row r="801" spans="4:51">
      <c r="D801" s="20"/>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row>
    <row r="802" spans="4:51">
      <c r="D802" s="20"/>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row>
    <row r="803" spans="4:51">
      <c r="D803" s="20"/>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c r="AX803" s="20"/>
      <c r="AY803" s="20"/>
    </row>
    <row r="804" spans="4:51">
      <c r="D804" s="20"/>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c r="AX804" s="20"/>
      <c r="AY804" s="20"/>
    </row>
    <row r="805" spans="4:51">
      <c r="D805" s="20"/>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row>
    <row r="806" spans="4:51">
      <c r="D806" s="20"/>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row>
    <row r="807" spans="4:51">
      <c r="D807" s="20"/>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row>
    <row r="808" spans="4:51">
      <c r="D808" s="20"/>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row>
    <row r="809" spans="4:51">
      <c r="D809" s="20"/>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row>
    <row r="810" spans="4:51">
      <c r="D810" s="20"/>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c r="AX810" s="20"/>
      <c r="AY810" s="20"/>
    </row>
    <row r="811" spans="4:51">
      <c r="D811" s="20"/>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row>
    <row r="812" spans="4:51">
      <c r="D812" s="20"/>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c r="AX812" s="20"/>
      <c r="AY812" s="20"/>
    </row>
    <row r="813" spans="4:51">
      <c r="D813" s="20"/>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row>
    <row r="814" spans="4:51">
      <c r="D814" s="20"/>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c r="AX814" s="20"/>
      <c r="AY814" s="20"/>
    </row>
    <row r="815" spans="4:51">
      <c r="D815" s="20"/>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row>
    <row r="816" spans="4:51">
      <c r="D816" s="20"/>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row>
    <row r="817" spans="4:51">
      <c r="D817" s="20"/>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row>
    <row r="818" spans="4:51">
      <c r="D818" s="20"/>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row>
    <row r="819" spans="4:51">
      <c r="D819" s="20"/>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row>
    <row r="820" spans="4:51">
      <c r="D820" s="20"/>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row>
    <row r="821" spans="4:51">
      <c r="D821" s="20"/>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row>
    <row r="822" spans="4:51">
      <c r="D822" s="20"/>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row>
    <row r="823" spans="4:51">
      <c r="D823" s="20"/>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c r="AX823" s="20"/>
      <c r="AY823" s="20"/>
    </row>
    <row r="824" spans="4:51">
      <c r="D824" s="20"/>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c r="AX824" s="20"/>
      <c r="AY824" s="20"/>
    </row>
    <row r="825" spans="4:51">
      <c r="D825" s="20"/>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row>
    <row r="826" spans="4:51">
      <c r="D826" s="20"/>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row>
    <row r="827" spans="4:51">
      <c r="D827" s="20"/>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row>
    <row r="828" spans="4:51">
      <c r="D828" s="20"/>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row>
    <row r="829" spans="4:51">
      <c r="D829" s="20"/>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row>
    <row r="830" spans="4:51">
      <c r="D830" s="20"/>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row>
    <row r="831" spans="4:51">
      <c r="D831" s="20"/>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row>
    <row r="832" spans="4:51">
      <c r="D832" s="20"/>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row>
    <row r="833" spans="4:51">
      <c r="D833" s="20"/>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row>
    <row r="834" spans="4:51">
      <c r="D834" s="20"/>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c r="AX834" s="20"/>
      <c r="AY834" s="20"/>
    </row>
    <row r="835" spans="4:51">
      <c r="D835" s="20"/>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row>
    <row r="836" spans="4:51">
      <c r="D836" s="20"/>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c r="AX836" s="20"/>
      <c r="AY836" s="20"/>
    </row>
    <row r="837" spans="4:51">
      <c r="D837" s="20"/>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c r="AX837" s="20"/>
      <c r="AY837" s="20"/>
    </row>
    <row r="838" spans="4:51">
      <c r="D838" s="20"/>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row>
    <row r="839" spans="4:51">
      <c r="D839" s="20"/>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row>
    <row r="840" spans="4:51">
      <c r="D840" s="20"/>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row>
    <row r="841" spans="4:51">
      <c r="D841" s="20"/>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row>
    <row r="842" spans="4:51">
      <c r="D842" s="20"/>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c r="AX842" s="20"/>
      <c r="AY842" s="20"/>
    </row>
    <row r="843" spans="4:51">
      <c r="D843" s="20"/>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row>
    <row r="844" spans="4:51">
      <c r="D844" s="20"/>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row>
    <row r="845" spans="4:51">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row>
    <row r="846" spans="4:51">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row>
    <row r="847" spans="4:51">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row>
    <row r="848" spans="4:51">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row>
    <row r="849" spans="4:51">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row>
    <row r="850" spans="4:51">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row>
    <row r="851" spans="4:51">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row>
    <row r="852" spans="4:51">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row>
    <row r="853" spans="4:51">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row>
    <row r="854" spans="4:51">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row>
    <row r="855" spans="4:51">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row>
    <row r="856" spans="4:51">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row>
    <row r="857" spans="4:51">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row>
    <row r="858" spans="4:51">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row>
    <row r="859" spans="4:51">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row>
    <row r="860" spans="4:51">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row>
    <row r="861" spans="4:51">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row>
    <row r="862" spans="4:51">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row>
    <row r="863" spans="4:51">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row>
    <row r="864" spans="4:51">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row>
    <row r="865" spans="4:51">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row>
    <row r="866" spans="4:51">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row>
    <row r="867" spans="4:51">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row>
    <row r="868" spans="4:51">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row>
    <row r="869" spans="4:51">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row>
    <row r="870" spans="4:51">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row>
    <row r="871" spans="4:51">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row>
    <row r="872" spans="4:51">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row>
    <row r="873" spans="4:51">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row>
    <row r="874" spans="4:51">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row>
    <row r="875" spans="4:51">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row>
    <row r="876" spans="4:51">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row>
    <row r="877" spans="4:51">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row>
    <row r="878" spans="4:51">
      <c r="D878" s="20"/>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row>
    <row r="879" spans="4:51">
      <c r="D879" s="20"/>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row>
    <row r="880" spans="4:51">
      <c r="D880" s="20"/>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row>
    <row r="881" spans="4:51">
      <c r="D881" s="20"/>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row>
    <row r="882" spans="4:51">
      <c r="D882" s="20"/>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c r="AX882" s="20"/>
      <c r="AY882" s="20"/>
    </row>
    <row r="883" spans="4:51">
      <c r="D883" s="20"/>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row>
    <row r="884" spans="4:51">
      <c r="D884" s="20"/>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row>
    <row r="885" spans="4:51">
      <c r="D885" s="20"/>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row>
    <row r="886" spans="4:51">
      <c r="D886" s="20"/>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row>
    <row r="887" spans="4:51">
      <c r="D887" s="20"/>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c r="AX887" s="20"/>
      <c r="AY887" s="20"/>
    </row>
  </sheetData>
  <sheetProtection sheet="1" objects="1" scenarios="1" formatCells="0" formatColumns="0" formatRows="0" sort="0" autoFilter="0" pivotTables="0"/>
  <mergeCells count="36">
    <mergeCell ref="D17:F17"/>
    <mergeCell ref="O17:P17"/>
    <mergeCell ref="Q17:X17"/>
    <mergeCell ref="J7:L7"/>
    <mergeCell ref="I8:M8"/>
    <mergeCell ref="E15:F15"/>
    <mergeCell ref="G15:H15"/>
    <mergeCell ref="I15:J15"/>
    <mergeCell ref="K15:L15"/>
    <mergeCell ref="M15:N15"/>
    <mergeCell ref="O15:P15"/>
    <mergeCell ref="Q15:R15"/>
    <mergeCell ref="S15:T15"/>
    <mergeCell ref="U15:V15"/>
    <mergeCell ref="W15:X15"/>
    <mergeCell ref="BA19:BE19"/>
    <mergeCell ref="D18:D19"/>
    <mergeCell ref="E18:F18"/>
    <mergeCell ref="G18:H18"/>
    <mergeCell ref="I18:J18"/>
    <mergeCell ref="K18:L18"/>
    <mergeCell ref="M18:N18"/>
    <mergeCell ref="O18:P18"/>
    <mergeCell ref="Q18:R18"/>
    <mergeCell ref="S18:T18"/>
    <mergeCell ref="U18:V18"/>
    <mergeCell ref="W18:X18"/>
    <mergeCell ref="DM26:DX26"/>
    <mergeCell ref="BD25:BO25"/>
    <mergeCell ref="BP25:CA25"/>
    <mergeCell ref="CC25:CN25"/>
    <mergeCell ref="CO25:CZ25"/>
    <mergeCell ref="BD26:BO26"/>
    <mergeCell ref="BP26:CA26"/>
    <mergeCell ref="CC26:CN26"/>
    <mergeCell ref="CO26:CZ26"/>
  </mergeCells>
  <printOptions horizontalCentered="1" verticalCentered="1"/>
  <pageMargins left="0" right="0" top="0" bottom="0" header="0" footer="0"/>
  <pageSetup paperSize="9" scale="10" orientation="portrait"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sheetPr codeName="Sheet15"/>
  <dimension ref="A1:AG153"/>
  <sheetViews>
    <sheetView topLeftCell="A16" workbookViewId="0">
      <selection activeCell="D33" sqref="D33"/>
    </sheetView>
  </sheetViews>
  <sheetFormatPr defaultRowHeight="12.75"/>
  <cols>
    <col min="4" max="4" width="54.7109375" customWidth="1"/>
    <col min="5" max="12" width="10.7109375" customWidth="1"/>
    <col min="13" max="13" width="11.7109375" customWidth="1"/>
    <col min="14" max="14" width="10.7109375" customWidth="1"/>
    <col min="15" max="16" width="11.7109375" customWidth="1"/>
    <col min="17" max="17" width="15.7109375"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69"/>
      <c r="F8" s="69"/>
      <c r="G8" s="69"/>
      <c r="H8" s="889" t="str">
        <f>IF(MasterSheet!$A$1=1, MasterSheet!C5,MasterSheet!B5)</f>
        <v>CRNA GORA</v>
      </c>
      <c r="I8" s="889"/>
      <c r="J8" s="889"/>
      <c r="K8" s="69"/>
      <c r="L8" s="69"/>
      <c r="M8" s="69"/>
      <c r="N8" s="69"/>
      <c r="O8" s="69"/>
      <c r="P8" s="69"/>
      <c r="Q8" s="69"/>
      <c r="R8" s="69"/>
      <c r="S8" s="69"/>
      <c r="T8" s="69"/>
      <c r="U8" s="69"/>
      <c r="V8" s="69"/>
      <c r="W8" s="69"/>
      <c r="X8" s="69"/>
      <c r="Y8" s="69"/>
      <c r="Z8" s="69"/>
      <c r="AA8" s="69"/>
      <c r="AB8" s="69"/>
      <c r="AC8" s="69"/>
      <c r="AD8" s="69"/>
      <c r="AE8" s="69"/>
      <c r="AF8" s="69"/>
      <c r="AG8" s="69"/>
    </row>
    <row r="9" spans="1:33" ht="15">
      <c r="A9" s="69"/>
      <c r="B9" s="69"/>
      <c r="C9" s="69"/>
      <c r="D9" s="69"/>
      <c r="E9" s="69"/>
      <c r="F9" s="69"/>
      <c r="G9" s="889" t="str">
        <f>IF(MasterSheet!$A$1=1, MasterSheet!C6,MasterSheet!B6)</f>
        <v>MINISTARSTVO FINANSIJA</v>
      </c>
      <c r="H9" s="889"/>
      <c r="I9" s="889"/>
      <c r="J9" s="889"/>
      <c r="K9" s="889"/>
      <c r="L9" s="69"/>
      <c r="M9" s="69"/>
      <c r="N9" s="69"/>
      <c r="O9" s="69"/>
      <c r="P9" s="69"/>
      <c r="Q9" s="69"/>
      <c r="R9" s="69"/>
      <c r="S9" s="69"/>
      <c r="T9" s="69"/>
      <c r="U9" s="69"/>
      <c r="V9" s="69"/>
      <c r="W9" s="69"/>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69"/>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69"/>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906">
        <f>+'Monthly plan for 2013'!E14:Q14</f>
        <v>3493000000</v>
      </c>
      <c r="F14" s="906"/>
      <c r="G14" s="906"/>
      <c r="H14" s="906"/>
      <c r="I14" s="906"/>
      <c r="J14" s="906"/>
      <c r="K14" s="906"/>
      <c r="L14" s="906"/>
      <c r="M14" s="906"/>
      <c r="N14" s="906"/>
      <c r="O14" s="906"/>
      <c r="P14" s="906"/>
      <c r="Q14" s="90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908" t="str">
        <f>IF(MasterSheet!$A$1=1,MasterSheet!B336,MasterSheet!B335)</f>
        <v>Mjesečni plan za 2013. godinu</v>
      </c>
      <c r="E17" s="910">
        <v>2012</v>
      </c>
      <c r="F17" s="911"/>
      <c r="G17" s="911"/>
      <c r="H17" s="911"/>
      <c r="I17" s="911"/>
      <c r="J17" s="911"/>
      <c r="K17" s="911"/>
      <c r="L17" s="911"/>
      <c r="M17" s="911"/>
      <c r="N17" s="911"/>
      <c r="O17" s="911"/>
      <c r="P17" s="911"/>
      <c r="Q17" s="912"/>
      <c r="R17" s="72"/>
      <c r="S17" s="69"/>
      <c r="T17" s="69"/>
      <c r="U17" s="69"/>
      <c r="V17" s="69"/>
      <c r="W17" s="69"/>
      <c r="X17" s="69"/>
      <c r="Y17" s="69"/>
      <c r="Z17" s="69"/>
      <c r="AA17" s="69"/>
      <c r="AB17" s="69"/>
      <c r="AC17" s="69"/>
      <c r="AD17" s="69"/>
      <c r="AE17" s="69"/>
      <c r="AF17" s="69"/>
      <c r="AG17" s="69"/>
    </row>
    <row r="18" spans="1:33" ht="15" customHeight="1" thickBot="1">
      <c r="A18" s="69"/>
      <c r="B18" s="69"/>
      <c r="C18" s="69"/>
      <c r="D18" s="909"/>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375" t="str">
        <f>IF(MasterSheet!$A$1=1,MasterSheet!N336,MasterSheet!N335)</f>
        <v>Decembar</v>
      </c>
      <c r="Q18" s="367" t="str">
        <f>IF(MasterSheet!$A$1=1,MasterSheet!O336,MasterSheet!O335)</f>
        <v>Plan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361">
        <f>+E20+E28+E33+E38+E45+E50</f>
        <v>49090469.247314483</v>
      </c>
      <c r="F19" s="362">
        <f t="shared" ref="F19:P19" si="0">+F20+F28+F33+F38+F45+F50</f>
        <v>67723340.679999977</v>
      </c>
      <c r="G19" s="362">
        <f t="shared" si="0"/>
        <v>76230494.38000001</v>
      </c>
      <c r="H19" s="362">
        <f t="shared" si="0"/>
        <v>95056928.31688787</v>
      </c>
      <c r="I19" s="362">
        <f t="shared" si="0"/>
        <v>95751882.955327958</v>
      </c>
      <c r="J19" s="362">
        <f t="shared" si="0"/>
        <v>104234267.11657566</v>
      </c>
      <c r="K19" s="362">
        <f t="shared" si="0"/>
        <v>118066917.09975642</v>
      </c>
      <c r="L19" s="363">
        <f t="shared" si="0"/>
        <v>117316712.64636129</v>
      </c>
      <c r="M19" s="363">
        <f t="shared" si="0"/>
        <v>111323542.91336422</v>
      </c>
      <c r="N19" s="363">
        <f t="shared" si="0"/>
        <v>97362840.285213619</v>
      </c>
      <c r="O19" s="363">
        <f t="shared" si="0"/>
        <v>91299112.713989705</v>
      </c>
      <c r="P19" s="376">
        <f t="shared" si="0"/>
        <v>126600464.29134272</v>
      </c>
      <c r="Q19" s="552">
        <f>+SUM(E19:P19)</f>
        <v>1150056972.6461337</v>
      </c>
      <c r="R19" s="72"/>
      <c r="S19" s="584"/>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352">
        <f>+SUM(E21:E27)</f>
        <v>35884139.43</v>
      </c>
      <c r="F20" s="353">
        <f t="shared" ref="F20:P20" si="1">+SUM(F21:F27)</f>
        <v>38790866.019999996</v>
      </c>
      <c r="G20" s="353">
        <f t="shared" si="1"/>
        <v>44749384.840000004</v>
      </c>
      <c r="H20" s="353">
        <f t="shared" si="1"/>
        <v>59809575.521334693</v>
      </c>
      <c r="I20" s="353">
        <f t="shared" si="1"/>
        <v>59954132.231166467</v>
      </c>
      <c r="J20" s="353">
        <f t="shared" si="1"/>
        <v>66594825.407146081</v>
      </c>
      <c r="K20" s="353">
        <f t="shared" si="1"/>
        <v>74656350.874309167</v>
      </c>
      <c r="L20" s="354">
        <f t="shared" si="1"/>
        <v>80900011.372522965</v>
      </c>
      <c r="M20" s="354">
        <f t="shared" si="1"/>
        <v>76427271.044919074</v>
      </c>
      <c r="N20" s="354">
        <f t="shared" si="1"/>
        <v>60689628.398465954</v>
      </c>
      <c r="O20" s="354">
        <f t="shared" si="1"/>
        <v>57540714.64723257</v>
      </c>
      <c r="P20" s="377">
        <f t="shared" si="1"/>
        <v>69616717.594397381</v>
      </c>
      <c r="Q20" s="355">
        <f t="shared" ref="Q20:Q81" si="2">+SUM(E20:P20)</f>
        <v>725613617.3814944</v>
      </c>
      <c r="R20" s="72"/>
      <c r="S20" s="584"/>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v>2584361.34</v>
      </c>
      <c r="F21" s="357">
        <v>5333687.79</v>
      </c>
      <c r="G21" s="357">
        <v>6340026.6100000003</v>
      </c>
      <c r="H21" s="357">
        <v>6899643.1454624813</v>
      </c>
      <c r="I21" s="357">
        <v>6600971.8524795119</v>
      </c>
      <c r="J21" s="357">
        <v>7114020.48814948</v>
      </c>
      <c r="K21" s="357">
        <v>8215100.6202326622</v>
      </c>
      <c r="L21" s="358">
        <v>6740386.7046623118</v>
      </c>
      <c r="M21" s="358">
        <v>6726627.2033528583</v>
      </c>
      <c r="N21" s="358">
        <v>7521228.2862954009</v>
      </c>
      <c r="O21" s="358">
        <v>6865054.8126747478</v>
      </c>
      <c r="P21" s="378">
        <v>10553909.375907566</v>
      </c>
      <c r="Q21" s="359">
        <f t="shared" si="2"/>
        <v>81495018.229217038</v>
      </c>
      <c r="R21" s="72"/>
      <c r="S21" s="584"/>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356">
        <v>405891.15</v>
      </c>
      <c r="F22" s="357">
        <v>434576.57</v>
      </c>
      <c r="G22" s="357">
        <v>4545996.0599999996</v>
      </c>
      <c r="H22" s="357">
        <v>12775632.6306853</v>
      </c>
      <c r="I22" s="357">
        <v>4034745.26468893</v>
      </c>
      <c r="J22" s="357">
        <v>4038531.2986496501</v>
      </c>
      <c r="K22" s="357">
        <v>4096624.1645811498</v>
      </c>
      <c r="L22" s="358">
        <v>4106517.31189611</v>
      </c>
      <c r="M22" s="358">
        <v>3531850.6365874051</v>
      </c>
      <c r="N22" s="358">
        <v>2866253.0291905645</v>
      </c>
      <c r="O22" s="358">
        <v>2210022.150889725</v>
      </c>
      <c r="P22" s="378">
        <v>3827334.67535508</v>
      </c>
      <c r="Q22" s="359">
        <f t="shared" si="2"/>
        <v>46873974.942523912</v>
      </c>
      <c r="R22" s="72"/>
      <c r="S22" s="584"/>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356">
        <v>77264.789999999994</v>
      </c>
      <c r="F23" s="357">
        <v>98564.160000000003</v>
      </c>
      <c r="G23" s="357">
        <v>177064.83</v>
      </c>
      <c r="H23" s="357">
        <v>90009.811791237225</v>
      </c>
      <c r="I23" s="357">
        <v>116008.39646101542</v>
      </c>
      <c r="J23" s="357">
        <v>121085.57673450338</v>
      </c>
      <c r="K23" s="357">
        <v>103764.9934183138</v>
      </c>
      <c r="L23" s="358">
        <v>135318.93016237771</v>
      </c>
      <c r="M23" s="358">
        <v>125345.73569109281</v>
      </c>
      <c r="N23" s="358">
        <v>152102.71025805321</v>
      </c>
      <c r="O23" s="358">
        <v>149405.7751982155</v>
      </c>
      <c r="P23" s="378">
        <v>128911.89908753893</v>
      </c>
      <c r="Q23" s="359">
        <f t="shared" si="2"/>
        <v>1474847.6088023479</v>
      </c>
      <c r="R23" s="72"/>
      <c r="S23" s="584"/>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356">
        <v>21196163.460000001</v>
      </c>
      <c r="F24" s="357">
        <v>21324767.77</v>
      </c>
      <c r="G24" s="357">
        <v>23762618.34</v>
      </c>
      <c r="H24" s="357">
        <v>24674166.005451169</v>
      </c>
      <c r="I24" s="357">
        <v>30277340.189314827</v>
      </c>
      <c r="J24" s="357">
        <v>36331542.321197756</v>
      </c>
      <c r="K24" s="357">
        <v>39251330.15294154</v>
      </c>
      <c r="L24" s="358">
        <v>46581355.607926205</v>
      </c>
      <c r="M24" s="358">
        <v>41560282.748583443</v>
      </c>
      <c r="N24" s="358">
        <v>30962039.26754114</v>
      </c>
      <c r="O24" s="358">
        <v>29798326.476192769</v>
      </c>
      <c r="P24" s="378">
        <v>35500610.184197843</v>
      </c>
      <c r="Q24" s="359">
        <f t="shared" si="2"/>
        <v>381220542.52334666</v>
      </c>
      <c r="R24" s="72"/>
      <c r="S24" s="584"/>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356">
        <v>9267303.6799999997</v>
      </c>
      <c r="F25" s="357">
        <v>9083966.1199999992</v>
      </c>
      <c r="G25" s="357">
        <v>6379102.2800000003</v>
      </c>
      <c r="H25" s="357">
        <v>11244037.765928697</v>
      </c>
      <c r="I25" s="357">
        <v>14079291.317961704</v>
      </c>
      <c r="J25" s="357">
        <v>13784865.076531049</v>
      </c>
      <c r="K25" s="357">
        <v>17843487.435989011</v>
      </c>
      <c r="L25" s="358">
        <v>17698521.140411217</v>
      </c>
      <c r="M25" s="358">
        <v>19479265.326254725</v>
      </c>
      <c r="N25" s="358">
        <v>14959094.680419376</v>
      </c>
      <c r="O25" s="358">
        <v>14431052.556645213</v>
      </c>
      <c r="P25" s="378">
        <v>14810367.692904683</v>
      </c>
      <c r="Q25" s="359">
        <f t="shared" si="2"/>
        <v>163060355.07304567</v>
      </c>
      <c r="R25" s="72"/>
      <c r="S25" s="584"/>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v>2099688</v>
      </c>
      <c r="F26" s="357">
        <v>2267285.1800000002</v>
      </c>
      <c r="G26" s="357">
        <v>3241532.58</v>
      </c>
      <c r="H26" s="357">
        <v>3763688.0048280312</v>
      </c>
      <c r="I26" s="357">
        <v>4479283.9786286028</v>
      </c>
      <c r="J26" s="357">
        <v>4779150.3767327284</v>
      </c>
      <c r="K26" s="357">
        <v>4793105.3140469501</v>
      </c>
      <c r="L26" s="358">
        <v>5232685.6134309592</v>
      </c>
      <c r="M26" s="358">
        <v>4621116.9066925542</v>
      </c>
      <c r="N26" s="358">
        <v>3871649.5325242481</v>
      </c>
      <c r="O26" s="358">
        <v>3733363.4369399128</v>
      </c>
      <c r="P26" s="378">
        <v>4457745.9807347255</v>
      </c>
      <c r="Q26" s="359">
        <f t="shared" si="2"/>
        <v>47340294.904558711</v>
      </c>
      <c r="R26" s="72"/>
      <c r="S26" s="584"/>
      <c r="T26" s="69"/>
      <c r="U26" s="69"/>
      <c r="V26" s="69"/>
      <c r="W26" s="69"/>
      <c r="X26" s="69"/>
      <c r="Y26" s="69"/>
      <c r="Z26" s="69"/>
      <c r="AA26" s="69"/>
      <c r="AB26" s="69"/>
      <c r="AC26" s="69"/>
      <c r="AD26" s="69"/>
      <c r="AE26" s="69"/>
      <c r="AF26" s="69"/>
      <c r="AG26" s="69"/>
    </row>
    <row r="27" spans="1:33" ht="15" customHeight="1">
      <c r="A27" s="69"/>
      <c r="B27" s="69"/>
      <c r="C27" s="69"/>
      <c r="D27" s="304" t="str">
        <f>IF(MasterSheet!$A$1=1,MasterSheet!C345,MasterSheet!B345)</f>
        <v>Ostali republički porezi</v>
      </c>
      <c r="E27" s="356">
        <v>253467.01</v>
      </c>
      <c r="F27" s="357">
        <v>248018.43</v>
      </c>
      <c r="G27" s="357">
        <v>303044.14</v>
      </c>
      <c r="H27" s="357">
        <v>362398.15718777996</v>
      </c>
      <c r="I27" s="357">
        <v>366491.23163187504</v>
      </c>
      <c r="J27" s="357">
        <v>425630.26915091689</v>
      </c>
      <c r="K27" s="357">
        <v>352938.19309954374</v>
      </c>
      <c r="L27" s="358">
        <v>405226.0640337792</v>
      </c>
      <c r="M27" s="358">
        <v>382782.48775700358</v>
      </c>
      <c r="N27" s="358">
        <v>357260.89223716373</v>
      </c>
      <c r="O27" s="358">
        <v>353489.43869199126</v>
      </c>
      <c r="P27" s="378">
        <v>337837.78620994627</v>
      </c>
      <c r="Q27" s="359">
        <f t="shared" si="2"/>
        <v>4148584.0999999996</v>
      </c>
      <c r="R27" s="72"/>
      <c r="S27" s="584"/>
      <c r="T27" s="69"/>
      <c r="U27" s="69"/>
      <c r="V27" s="69"/>
      <c r="W27" s="69"/>
      <c r="X27" s="69"/>
      <c r="Y27" s="69"/>
      <c r="Z27" s="69"/>
      <c r="AA27" s="69"/>
      <c r="AB27" s="69"/>
      <c r="AC27" s="69"/>
      <c r="AD27" s="69"/>
      <c r="AE27" s="69"/>
      <c r="AF27" s="69"/>
      <c r="AG27" s="69"/>
    </row>
    <row r="28" spans="1:33" ht="15" customHeight="1">
      <c r="A28" s="69"/>
      <c r="B28" s="69"/>
      <c r="C28" s="69"/>
      <c r="D28" s="305" t="str">
        <f>IF(MasterSheet!$A$1=1,MasterSheet!C346,MasterSheet!B346)</f>
        <v>Doprinosi</v>
      </c>
      <c r="E28" s="352">
        <f>+SUM(E29:E32)</f>
        <v>9731156.040000001</v>
      </c>
      <c r="F28" s="353">
        <f t="shared" ref="F28:P28" si="3">+SUM(F29:F32)</f>
        <v>25137844.68</v>
      </c>
      <c r="G28" s="353">
        <f t="shared" si="3"/>
        <v>26888282.780000001</v>
      </c>
      <c r="H28" s="353">
        <f t="shared" si="3"/>
        <v>30174901.864837062</v>
      </c>
      <c r="I28" s="353">
        <f t="shared" si="3"/>
        <v>28251560.707096413</v>
      </c>
      <c r="J28" s="353">
        <f t="shared" si="3"/>
        <v>31316530.87041501</v>
      </c>
      <c r="K28" s="353">
        <f t="shared" si="3"/>
        <v>36931561.181749575</v>
      </c>
      <c r="L28" s="354">
        <f t="shared" si="3"/>
        <v>29709846.394185983</v>
      </c>
      <c r="M28" s="354">
        <f t="shared" si="3"/>
        <v>29419650.784605835</v>
      </c>
      <c r="N28" s="354">
        <f t="shared" si="3"/>
        <v>27738827.858062901</v>
      </c>
      <c r="O28" s="354">
        <f t="shared" si="3"/>
        <v>27626752.80655561</v>
      </c>
      <c r="P28" s="377">
        <f t="shared" si="3"/>
        <v>49065769.605793335</v>
      </c>
      <c r="Q28" s="355">
        <f t="shared" si="2"/>
        <v>351992685.57330179</v>
      </c>
      <c r="R28" s="72"/>
      <c r="S28" s="584"/>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356">
        <v>5695801.6600000001</v>
      </c>
      <c r="F29" s="357">
        <v>15441279.77</v>
      </c>
      <c r="G29" s="357">
        <v>15437035.58</v>
      </c>
      <c r="H29" s="357">
        <v>18484245.241564374</v>
      </c>
      <c r="I29" s="357">
        <v>17770132.816178389</v>
      </c>
      <c r="J29" s="357">
        <v>18627623.482507117</v>
      </c>
      <c r="K29" s="357">
        <v>22432831.167018</v>
      </c>
      <c r="L29" s="358">
        <v>18507817.88908077</v>
      </c>
      <c r="M29" s="358">
        <v>17927346.679670043</v>
      </c>
      <c r="N29" s="358">
        <v>15791755.400115408</v>
      </c>
      <c r="O29" s="358">
        <v>15509040.496979561</v>
      </c>
      <c r="P29" s="378">
        <v>30183681.739635807</v>
      </c>
      <c r="Q29" s="359">
        <f t="shared" si="2"/>
        <v>211808591.92274943</v>
      </c>
      <c r="R29" s="72"/>
      <c r="S29" s="584"/>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356">
        <v>3347397.46</v>
      </c>
      <c r="F30" s="357">
        <v>8394380.3000000007</v>
      </c>
      <c r="G30" s="357">
        <v>9781009.6899999995</v>
      </c>
      <c r="H30" s="357">
        <v>10210111.779957371</v>
      </c>
      <c r="I30" s="357">
        <v>9223399.1775990929</v>
      </c>
      <c r="J30" s="357">
        <v>10633262.673842419</v>
      </c>
      <c r="K30" s="357">
        <v>12379390.241026372</v>
      </c>
      <c r="L30" s="358">
        <v>9832882.7879704498</v>
      </c>
      <c r="M30" s="358">
        <v>10128619.60888489</v>
      </c>
      <c r="N30" s="358">
        <v>9667721.9172335733</v>
      </c>
      <c r="O30" s="358">
        <v>10404774.096872106</v>
      </c>
      <c r="P30" s="378">
        <v>16203671.827901902</v>
      </c>
      <c r="Q30" s="359">
        <f t="shared" si="2"/>
        <v>120206621.56128818</v>
      </c>
      <c r="R30" s="72"/>
      <c r="S30" s="584"/>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356">
        <v>261820.11</v>
      </c>
      <c r="F31" s="357">
        <v>670649.61</v>
      </c>
      <c r="G31" s="357">
        <v>810598.01</v>
      </c>
      <c r="H31" s="357">
        <v>998492.13752230862</v>
      </c>
      <c r="I31" s="357">
        <v>877381.50342924136</v>
      </c>
      <c r="J31" s="357">
        <v>1513064.0375214359</v>
      </c>
      <c r="K31" s="357">
        <v>1145734.1238778001</v>
      </c>
      <c r="L31" s="358">
        <v>928882.6409355331</v>
      </c>
      <c r="M31" s="358">
        <v>925847.20714586624</v>
      </c>
      <c r="N31" s="358">
        <v>1124020.9347312516</v>
      </c>
      <c r="O31" s="358">
        <v>518497.140110565</v>
      </c>
      <c r="P31" s="378">
        <v>1290905.1883541213</v>
      </c>
      <c r="Q31" s="359">
        <f t="shared" si="2"/>
        <v>11065892.643628124</v>
      </c>
      <c r="R31" s="72"/>
      <c r="S31" s="584"/>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356">
        <v>426136.81</v>
      </c>
      <c r="F32" s="357">
        <v>631535</v>
      </c>
      <c r="G32" s="357">
        <v>859639.5</v>
      </c>
      <c r="H32" s="357">
        <v>482052.70579300536</v>
      </c>
      <c r="I32" s="357">
        <v>380647.20988968899</v>
      </c>
      <c r="J32" s="357">
        <v>542580.67654403497</v>
      </c>
      <c r="K32" s="357">
        <v>973605.6498274093</v>
      </c>
      <c r="L32" s="358">
        <v>440263.07619923091</v>
      </c>
      <c r="M32" s="358">
        <v>437837.28890503506</v>
      </c>
      <c r="N32" s="358">
        <v>1155329.6059826692</v>
      </c>
      <c r="O32" s="358">
        <v>1194441.0725933802</v>
      </c>
      <c r="P32" s="378">
        <v>1387510.8499015067</v>
      </c>
      <c r="Q32" s="359">
        <f t="shared" si="2"/>
        <v>8911579.4456359595</v>
      </c>
      <c r="R32" s="72"/>
      <c r="S32" s="584"/>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352">
        <f>+SUM(E34:E37)</f>
        <v>1157748.0273144848</v>
      </c>
      <c r="F33" s="353">
        <f t="shared" ref="F33:P33" si="4">+SUM(F34:F37)</f>
        <v>802553.01</v>
      </c>
      <c r="G33" s="353">
        <f t="shared" si="4"/>
        <v>1028373.58</v>
      </c>
      <c r="H33" s="353">
        <f t="shared" si="4"/>
        <v>1689109.847851604</v>
      </c>
      <c r="I33" s="353">
        <f t="shared" si="4"/>
        <v>2799824.8997433251</v>
      </c>
      <c r="J33" s="353">
        <f t="shared" si="4"/>
        <v>2941388.8289866522</v>
      </c>
      <c r="K33" s="353">
        <f t="shared" si="4"/>
        <v>2767670.6173512251</v>
      </c>
      <c r="L33" s="354">
        <f t="shared" si="4"/>
        <v>3019996.1538047213</v>
      </c>
      <c r="M33" s="354">
        <f t="shared" si="4"/>
        <v>2805146.207217061</v>
      </c>
      <c r="N33" s="354">
        <f t="shared" si="4"/>
        <v>2672236.0550296372</v>
      </c>
      <c r="O33" s="354">
        <f t="shared" si="4"/>
        <v>2631987.7001344641</v>
      </c>
      <c r="P33" s="377">
        <f t="shared" si="4"/>
        <v>2773099.8066372396</v>
      </c>
      <c r="Q33" s="355">
        <f t="shared" si="2"/>
        <v>27089134.734070413</v>
      </c>
      <c r="R33" s="72"/>
      <c r="S33" s="584"/>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356">
        <v>669702.69756564009</v>
      </c>
      <c r="F34" s="357">
        <v>514488.16</v>
      </c>
      <c r="G34" s="357">
        <v>683989.8</v>
      </c>
      <c r="H34" s="357">
        <v>1119481.2460152011</v>
      </c>
      <c r="I34" s="357">
        <v>1182651.5193698509</v>
      </c>
      <c r="J34" s="357">
        <v>1242789.2554271924</v>
      </c>
      <c r="K34" s="357">
        <v>1049947.6896450392</v>
      </c>
      <c r="L34" s="358">
        <v>1199052.07047481</v>
      </c>
      <c r="M34" s="358">
        <v>1029504.0962408101</v>
      </c>
      <c r="N34" s="358">
        <v>951733.82764699298</v>
      </c>
      <c r="O34" s="358">
        <v>955537.31299001421</v>
      </c>
      <c r="P34" s="378">
        <v>977576.33247074706</v>
      </c>
      <c r="Q34" s="359">
        <f t="shared" si="2"/>
        <v>11576454.007846298</v>
      </c>
      <c r="R34" s="72"/>
      <c r="S34" s="584"/>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356">
        <v>448577.75176327256</v>
      </c>
      <c r="F35" s="357">
        <v>252773.36</v>
      </c>
      <c r="G35" s="357">
        <v>319795.43</v>
      </c>
      <c r="H35" s="357">
        <v>431391.02357466321</v>
      </c>
      <c r="I35" s="357">
        <v>408596.23006008938</v>
      </c>
      <c r="J35" s="357">
        <v>432932.29827326466</v>
      </c>
      <c r="K35" s="357">
        <v>360058.83565197239</v>
      </c>
      <c r="L35" s="358">
        <v>298534.551709291</v>
      </c>
      <c r="M35" s="358">
        <v>366480.4193458588</v>
      </c>
      <c r="N35" s="358">
        <v>397041.12981746282</v>
      </c>
      <c r="O35" s="358">
        <v>394899.31904399244</v>
      </c>
      <c r="P35" s="378">
        <v>463925.92911660351</v>
      </c>
      <c r="Q35" s="359">
        <f t="shared" si="2"/>
        <v>4575006.278356472</v>
      </c>
      <c r="R35" s="72"/>
      <c r="S35" s="584"/>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356">
        <v>4255.2776430082668</v>
      </c>
      <c r="F36" s="357">
        <v>5374.77</v>
      </c>
      <c r="G36" s="357">
        <v>5399.35</v>
      </c>
      <c r="H36" s="357">
        <v>12735.730956291767</v>
      </c>
      <c r="I36" s="357">
        <v>15890.281741399323</v>
      </c>
      <c r="J36" s="357">
        <v>46484.026257342812</v>
      </c>
      <c r="K36" s="357">
        <v>113799.73141277127</v>
      </c>
      <c r="L36" s="358">
        <v>196723.80202430388</v>
      </c>
      <c r="M36" s="358">
        <v>99640.714607125366</v>
      </c>
      <c r="N36" s="358">
        <v>41043.681967885328</v>
      </c>
      <c r="O36" s="358">
        <v>15621.399052826671</v>
      </c>
      <c r="P36" s="378">
        <v>17507.43652182513</v>
      </c>
      <c r="Q36" s="359">
        <f t="shared" si="2"/>
        <v>574476.20218477992</v>
      </c>
      <c r="R36" s="72"/>
      <c r="S36" s="584"/>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356">
        <v>35212.300342563933</v>
      </c>
      <c r="F37" s="357">
        <v>29916.720000000001</v>
      </c>
      <c r="G37" s="357">
        <v>19189</v>
      </c>
      <c r="H37" s="357">
        <v>125501.84730544793</v>
      </c>
      <c r="I37" s="357">
        <v>1192686.8685719853</v>
      </c>
      <c r="J37" s="357">
        <v>1219183.2490288524</v>
      </c>
      <c r="K37" s="357">
        <v>1243864.3606414422</v>
      </c>
      <c r="L37" s="358">
        <v>1325685.7295963163</v>
      </c>
      <c r="M37" s="358">
        <v>1309520.9770232667</v>
      </c>
      <c r="N37" s="358">
        <v>1282417.4155972959</v>
      </c>
      <c r="O37" s="358">
        <v>1265929.6690476309</v>
      </c>
      <c r="P37" s="378">
        <v>1314090.1085280636</v>
      </c>
      <c r="Q37" s="359">
        <f t="shared" si="2"/>
        <v>10363198.245682865</v>
      </c>
      <c r="R37" s="72"/>
      <c r="S37" s="584"/>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352">
        <f>+SUM(E39:E44)</f>
        <v>839122.82</v>
      </c>
      <c r="F38" s="353">
        <f t="shared" ref="F38:P38" si="5">+SUM(F39:F44)</f>
        <v>792117.05</v>
      </c>
      <c r="G38" s="353">
        <f t="shared" si="5"/>
        <v>742715.4</v>
      </c>
      <c r="H38" s="353">
        <f t="shared" si="5"/>
        <v>1301707.0104430066</v>
      </c>
      <c r="I38" s="353">
        <f t="shared" si="5"/>
        <v>2311222.3007926596</v>
      </c>
      <c r="J38" s="353">
        <f t="shared" si="5"/>
        <v>1118015.8995321407</v>
      </c>
      <c r="K38" s="353">
        <f t="shared" si="5"/>
        <v>1377128.244789782</v>
      </c>
      <c r="L38" s="354">
        <f t="shared" si="5"/>
        <v>1220692.8725631372</v>
      </c>
      <c r="M38" s="354">
        <f t="shared" si="5"/>
        <v>1095139.8697426463</v>
      </c>
      <c r="N38" s="354">
        <f t="shared" si="5"/>
        <v>1965591.7890931712</v>
      </c>
      <c r="O38" s="354">
        <f t="shared" si="5"/>
        <v>1043402.4813424207</v>
      </c>
      <c r="P38" s="377">
        <f t="shared" si="5"/>
        <v>1644215.9155997415</v>
      </c>
      <c r="Q38" s="355">
        <f t="shared" si="2"/>
        <v>15451071.653898705</v>
      </c>
      <c r="R38" s="72"/>
      <c r="S38" s="584"/>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v>55049.09</v>
      </c>
      <c r="F39" s="357">
        <v>17306.62</v>
      </c>
      <c r="G39" s="357">
        <v>16879.599999999999</v>
      </c>
      <c r="H39" s="357">
        <v>309763.84096257715</v>
      </c>
      <c r="I39" s="357">
        <v>279013.71592666203</v>
      </c>
      <c r="J39" s="357">
        <v>398888.85070302931</v>
      </c>
      <c r="K39" s="357">
        <v>284973.01342663105</v>
      </c>
      <c r="L39" s="358">
        <v>342367.87144499319</v>
      </c>
      <c r="M39" s="358">
        <v>327310.54110957368</v>
      </c>
      <c r="N39" s="358">
        <v>319858.27719186351</v>
      </c>
      <c r="O39" s="358">
        <v>279280.09299900749</v>
      </c>
      <c r="P39" s="378">
        <v>368771.64432610344</v>
      </c>
      <c r="Q39" s="359">
        <f t="shared" si="2"/>
        <v>2999463.1580904406</v>
      </c>
      <c r="R39" s="72"/>
      <c r="S39" s="584"/>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v>45159</v>
      </c>
      <c r="F40" s="357">
        <v>65694.95</v>
      </c>
      <c r="G40" s="357">
        <v>71910.320000000007</v>
      </c>
      <c r="H40" s="357">
        <v>95484.339537086067</v>
      </c>
      <c r="I40" s="357">
        <v>95484.339537086067</v>
      </c>
      <c r="J40" s="357">
        <v>95484.339537086067</v>
      </c>
      <c r="K40" s="357">
        <v>95484.339537086067</v>
      </c>
      <c r="L40" s="358">
        <v>95484.339537086067</v>
      </c>
      <c r="M40" s="358">
        <v>95484.339537086067</v>
      </c>
      <c r="N40" s="358">
        <v>95484.339537086067</v>
      </c>
      <c r="O40" s="358">
        <v>95484.339537086067</v>
      </c>
      <c r="P40" s="378">
        <v>95484.339537086067</v>
      </c>
      <c r="Q40" s="359">
        <f t="shared" si="2"/>
        <v>1042123.3258337748</v>
      </c>
      <c r="R40" s="72"/>
      <c r="S40" s="584"/>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356">
        <v>178437.34</v>
      </c>
      <c r="F41" s="357">
        <v>1601.92</v>
      </c>
      <c r="G41" s="357">
        <v>9698.7999999999993</v>
      </c>
      <c r="H41" s="357">
        <v>141504.99939744329</v>
      </c>
      <c r="I41" s="357">
        <v>141504.99939744329</v>
      </c>
      <c r="J41" s="357">
        <v>141504.99939744329</v>
      </c>
      <c r="K41" s="357">
        <v>141504.99939744329</v>
      </c>
      <c r="L41" s="358">
        <v>141504.99939744329</v>
      </c>
      <c r="M41" s="358">
        <v>141504.99939744329</v>
      </c>
      <c r="N41" s="358">
        <v>141504.99939744329</v>
      </c>
      <c r="O41" s="358">
        <v>141504.99939744329</v>
      </c>
      <c r="P41" s="378">
        <v>141504.99939744329</v>
      </c>
      <c r="Q41" s="359">
        <f t="shared" si="2"/>
        <v>1463283.0545769897</v>
      </c>
      <c r="R41" s="72"/>
      <c r="S41" s="584"/>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v>206077.15</v>
      </c>
      <c r="F42" s="357">
        <v>279371.71000000002</v>
      </c>
      <c r="G42" s="357">
        <v>313567.45</v>
      </c>
      <c r="H42" s="357">
        <v>57524.68711496226</v>
      </c>
      <c r="I42" s="357">
        <v>1298804.1898441419</v>
      </c>
      <c r="J42" s="357">
        <v>68352.918112544663</v>
      </c>
      <c r="K42" s="357">
        <v>55576.139532327797</v>
      </c>
      <c r="L42" s="358">
        <v>193691.27846575619</v>
      </c>
      <c r="M42" s="358">
        <v>182617.46701051402</v>
      </c>
      <c r="N42" s="358">
        <v>166919.30026882727</v>
      </c>
      <c r="O42" s="358">
        <v>108666.61947892298</v>
      </c>
      <c r="P42" s="378">
        <v>266314.79083468847</v>
      </c>
      <c r="Q42" s="359">
        <f t="shared" si="2"/>
        <v>3197483.7006626856</v>
      </c>
      <c r="R42" s="72"/>
      <c r="S42" s="584"/>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356">
        <v>245088</v>
      </c>
      <c r="F43" s="357">
        <v>217809.7</v>
      </c>
      <c r="G43" s="357">
        <v>213761.85</v>
      </c>
      <c r="H43" s="357">
        <v>196710.48991102431</v>
      </c>
      <c r="I43" s="357">
        <v>295418.76689994137</v>
      </c>
      <c r="J43" s="357">
        <v>219166.94959957179</v>
      </c>
      <c r="K43" s="357">
        <v>244522.45931992665</v>
      </c>
      <c r="L43" s="358">
        <v>278186.66683583241</v>
      </c>
      <c r="M43" s="358">
        <v>171190.03729971327</v>
      </c>
      <c r="N43" s="358">
        <v>648792.36177756009</v>
      </c>
      <c r="O43" s="358">
        <v>192204.43879678732</v>
      </c>
      <c r="P43" s="378">
        <v>204363.29001997915</v>
      </c>
      <c r="Q43" s="359">
        <f t="shared" si="2"/>
        <v>3127215.0104603367</v>
      </c>
      <c r="R43" s="72"/>
      <c r="S43" s="584"/>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356">
        <v>109312.24</v>
      </c>
      <c r="F44" s="357">
        <v>210332.15</v>
      </c>
      <c r="G44" s="357">
        <v>116897.38</v>
      </c>
      <c r="H44" s="357">
        <v>500718.65351991355</v>
      </c>
      <c r="I44" s="357">
        <v>200996.28918738462</v>
      </c>
      <c r="J44" s="357">
        <v>194617.84218246568</v>
      </c>
      <c r="K44" s="357">
        <v>555067.29357636697</v>
      </c>
      <c r="L44" s="358">
        <v>169457.71688202597</v>
      </c>
      <c r="M44" s="358">
        <v>177032.48538831607</v>
      </c>
      <c r="N44" s="358">
        <v>593032.51092039107</v>
      </c>
      <c r="O44" s="358">
        <v>226261.99113317349</v>
      </c>
      <c r="P44" s="378">
        <v>567776.85148444085</v>
      </c>
      <c r="Q44" s="359">
        <f t="shared" si="2"/>
        <v>3621503.4042744781</v>
      </c>
      <c r="R44" s="72"/>
      <c r="S44" s="584"/>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352">
        <f>+SUM(E46:E49)</f>
        <v>990627.4600000002</v>
      </c>
      <c r="F45" s="353">
        <f t="shared" ref="F45:P45" si="6">+SUM(F46:F49)</f>
        <v>1891043.85</v>
      </c>
      <c r="G45" s="353">
        <f t="shared" si="6"/>
        <v>2485962.0700000003</v>
      </c>
      <c r="H45" s="353">
        <f t="shared" si="6"/>
        <v>1735450.6438601564</v>
      </c>
      <c r="I45" s="353">
        <f t="shared" si="6"/>
        <v>2217758.4453191785</v>
      </c>
      <c r="J45" s="353">
        <f t="shared" si="6"/>
        <v>2057071.1919965199</v>
      </c>
      <c r="K45" s="353">
        <f t="shared" si="6"/>
        <v>2036293.6199941358</v>
      </c>
      <c r="L45" s="354">
        <f t="shared" si="6"/>
        <v>1993610.0165978931</v>
      </c>
      <c r="M45" s="354">
        <f t="shared" si="6"/>
        <v>1319250.1888861335</v>
      </c>
      <c r="N45" s="354">
        <f t="shared" si="6"/>
        <v>3996269.3648696048</v>
      </c>
      <c r="O45" s="354">
        <f t="shared" si="6"/>
        <v>2008962.2379183236</v>
      </c>
      <c r="P45" s="377">
        <f t="shared" si="6"/>
        <v>3009138.3781972951</v>
      </c>
      <c r="Q45" s="355">
        <f t="shared" si="2"/>
        <v>25741437.467639241</v>
      </c>
      <c r="R45" s="72"/>
      <c r="S45" s="584"/>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356">
        <v>150875.69</v>
      </c>
      <c r="F46" s="357">
        <v>279636.31</v>
      </c>
      <c r="G46" s="357">
        <v>417534.63</v>
      </c>
      <c r="H46" s="357">
        <v>149220.17263419394</v>
      </c>
      <c r="I46" s="357">
        <v>163843.8409354756</v>
      </c>
      <c r="J46" s="357">
        <v>273714.32072320936</v>
      </c>
      <c r="K46" s="357">
        <v>351423.27187671443</v>
      </c>
      <c r="L46" s="358">
        <v>197426.7956329266</v>
      </c>
      <c r="M46" s="358">
        <v>87810.154813937435</v>
      </c>
      <c r="N46" s="358">
        <v>2546048.1959137395</v>
      </c>
      <c r="O46" s="358">
        <v>420293.26089019596</v>
      </c>
      <c r="P46" s="378">
        <v>769533.61759751663</v>
      </c>
      <c r="Q46" s="359">
        <f t="shared" si="2"/>
        <v>5807360.2610179093</v>
      </c>
      <c r="R46" s="72"/>
      <c r="S46" s="584"/>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v>394898.64</v>
      </c>
      <c r="F47" s="357">
        <v>492027.45</v>
      </c>
      <c r="G47" s="357">
        <v>704590.7</v>
      </c>
      <c r="H47" s="357">
        <v>467918.21784815041</v>
      </c>
      <c r="I47" s="357">
        <v>517536.66538872255</v>
      </c>
      <c r="J47" s="357">
        <v>615234.27021931775</v>
      </c>
      <c r="K47" s="357">
        <v>796312.28853367199</v>
      </c>
      <c r="L47" s="358">
        <v>980713.96668353933</v>
      </c>
      <c r="M47" s="358">
        <v>475748.20842334238</v>
      </c>
      <c r="N47" s="358">
        <v>463431.04003891215</v>
      </c>
      <c r="O47" s="358">
        <v>572302.52061439876</v>
      </c>
      <c r="P47" s="378">
        <v>739360.43348674255</v>
      </c>
      <c r="Q47" s="359">
        <f t="shared" si="2"/>
        <v>7220074.4012367986</v>
      </c>
      <c r="R47" s="72"/>
      <c r="S47" s="584"/>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v>100875.57</v>
      </c>
      <c r="F48" s="357">
        <v>108799.21</v>
      </c>
      <c r="G48" s="357">
        <v>185279.53</v>
      </c>
      <c r="H48" s="357">
        <v>197585.47473803375</v>
      </c>
      <c r="I48" s="357">
        <v>205676.25987261714</v>
      </c>
      <c r="J48" s="358">
        <v>276328.87456216844</v>
      </c>
      <c r="K48" s="357">
        <v>218638.22353695356</v>
      </c>
      <c r="L48" s="358">
        <v>224648.70576521172</v>
      </c>
      <c r="M48" s="358">
        <v>200722.69649261201</v>
      </c>
      <c r="N48" s="358">
        <v>175912.60248423199</v>
      </c>
      <c r="O48" s="358">
        <v>180666.60183785288</v>
      </c>
      <c r="P48" s="378">
        <v>228916.94282851758</v>
      </c>
      <c r="Q48" s="359">
        <f t="shared" si="2"/>
        <v>2304050.6921181995</v>
      </c>
      <c r="R48" s="72"/>
      <c r="S48" s="584"/>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356">
        <v>343977.56</v>
      </c>
      <c r="F49" s="357">
        <v>1010580.88</v>
      </c>
      <c r="G49" s="357">
        <v>1178557.21</v>
      </c>
      <c r="H49" s="357">
        <v>920726.77863977838</v>
      </c>
      <c r="I49" s="357">
        <v>1330701.6791223635</v>
      </c>
      <c r="J49" s="358">
        <v>891793.72649182426</v>
      </c>
      <c r="K49" s="357">
        <v>669919.83604679583</v>
      </c>
      <c r="L49" s="358">
        <v>590820.54851621552</v>
      </c>
      <c r="M49" s="358">
        <v>554969.12915624178</v>
      </c>
      <c r="N49" s="358">
        <v>810877.52643272129</v>
      </c>
      <c r="O49" s="358">
        <v>835699.85457587591</v>
      </c>
      <c r="P49" s="378">
        <v>1271327.3842845184</v>
      </c>
      <c r="Q49" s="359">
        <f t="shared" si="2"/>
        <v>10409952.113266336</v>
      </c>
      <c r="R49" s="72"/>
      <c r="S49" s="584"/>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371">
        <v>487675.47</v>
      </c>
      <c r="F50" s="373">
        <v>308916.07</v>
      </c>
      <c r="G50" s="373">
        <v>335775.71</v>
      </c>
      <c r="H50" s="373">
        <v>346183.42856134439</v>
      </c>
      <c r="I50" s="373">
        <v>217384.37120992178</v>
      </c>
      <c r="J50" s="373">
        <v>206434.91849926775</v>
      </c>
      <c r="K50" s="373">
        <v>297912.56156254647</v>
      </c>
      <c r="L50" s="372">
        <v>472555.836686589</v>
      </c>
      <c r="M50" s="373">
        <v>257084.81799346188</v>
      </c>
      <c r="N50" s="373">
        <v>300286.81969236297</v>
      </c>
      <c r="O50" s="373">
        <v>447292.84080632549</v>
      </c>
      <c r="P50" s="379">
        <v>491522.9907177118</v>
      </c>
      <c r="Q50" s="374">
        <f t="shared" si="2"/>
        <v>4169025.8357295315</v>
      </c>
      <c r="R50" s="72"/>
      <c r="S50" s="584"/>
      <c r="T50" s="69"/>
      <c r="U50" s="69"/>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387">
        <f>+E53+E67+E73+E79+E80+E81</f>
        <v>53061054.049999997</v>
      </c>
      <c r="F51" s="387">
        <f t="shared" ref="F51:P51" si="7">+F53+F67+F73+F79+F80+F81</f>
        <v>99613025.839999989</v>
      </c>
      <c r="G51" s="387">
        <f t="shared" si="7"/>
        <v>81372572.209999993</v>
      </c>
      <c r="H51" s="387">
        <f t="shared" si="7"/>
        <v>142810163.60999998</v>
      </c>
      <c r="I51" s="387">
        <f t="shared" si="7"/>
        <v>98306431.900000006</v>
      </c>
      <c r="J51" s="387">
        <f t="shared" si="7"/>
        <v>108798787.33714285</v>
      </c>
      <c r="K51" s="387">
        <f t="shared" si="7"/>
        <v>108798787.33714285</v>
      </c>
      <c r="L51" s="387">
        <f t="shared" si="7"/>
        <v>108798787.33714285</v>
      </c>
      <c r="M51" s="387">
        <f t="shared" si="7"/>
        <v>108798787.33714285</v>
      </c>
      <c r="N51" s="387">
        <f t="shared" si="7"/>
        <v>108798787.33714285</v>
      </c>
      <c r="O51" s="387">
        <f t="shared" si="7"/>
        <v>108798787.33714285</v>
      </c>
      <c r="P51" s="434">
        <f t="shared" si="7"/>
        <v>108798787.33714285</v>
      </c>
      <c r="Q51" s="426">
        <f>+SUM(E51:P51)</f>
        <v>1236754758.9699998</v>
      </c>
      <c r="R51" s="591"/>
      <c r="S51" s="444"/>
      <c r="T51" s="69"/>
      <c r="U51" s="69"/>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387">
        <f t="shared" ref="E52:P52" si="8">+E51-E79</f>
        <v>50837403.969999999</v>
      </c>
      <c r="F52" s="387">
        <f t="shared" si="8"/>
        <v>96041867.899999991</v>
      </c>
      <c r="G52" s="387">
        <f t="shared" si="8"/>
        <v>79872481.739999995</v>
      </c>
      <c r="H52" s="387">
        <f t="shared" si="8"/>
        <v>138183188.01999998</v>
      </c>
      <c r="I52" s="387">
        <f t="shared" si="8"/>
        <v>92662882.120000005</v>
      </c>
      <c r="J52" s="387">
        <f t="shared" si="8"/>
        <v>100343766.75857143</v>
      </c>
      <c r="K52" s="387">
        <f t="shared" si="8"/>
        <v>100343766.75857143</v>
      </c>
      <c r="L52" s="387">
        <f t="shared" si="8"/>
        <v>100343766.75857143</v>
      </c>
      <c r="M52" s="387">
        <f t="shared" si="8"/>
        <v>100343766.75857143</v>
      </c>
      <c r="N52" s="387">
        <f t="shared" si="8"/>
        <v>100343766.75857143</v>
      </c>
      <c r="O52" s="387">
        <f t="shared" si="8"/>
        <v>100343766.75857143</v>
      </c>
      <c r="P52" s="434">
        <f t="shared" si="8"/>
        <v>100343766.75857143</v>
      </c>
      <c r="Q52" s="426">
        <f>+SUM(E52:P52)</f>
        <v>1160004191.0599997</v>
      </c>
      <c r="R52" s="69"/>
      <c r="S52" s="444"/>
      <c r="T52" s="69"/>
      <c r="U52" s="69"/>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388">
        <f>+E54+E60+E61+E62+E63+E64+E65+E66</f>
        <v>12289773.26</v>
      </c>
      <c r="F53" s="391">
        <f t="shared" ref="F53:P53" si="9">+F54+F60+F61+F62+F63+F64+F65+F66</f>
        <v>51706209.769999988</v>
      </c>
      <c r="G53" s="390">
        <f t="shared" si="9"/>
        <v>40394679.650000013</v>
      </c>
      <c r="H53" s="392">
        <f t="shared" si="9"/>
        <v>89884247.359999985</v>
      </c>
      <c r="I53" s="392">
        <f t="shared" si="9"/>
        <v>49061336.000000007</v>
      </c>
      <c r="J53" s="392">
        <f t="shared" si="9"/>
        <v>57078484.642857134</v>
      </c>
      <c r="K53" s="392">
        <f t="shared" si="9"/>
        <v>57078484.642857134</v>
      </c>
      <c r="L53" s="392">
        <f t="shared" si="9"/>
        <v>57078484.642857134</v>
      </c>
      <c r="M53" s="392">
        <f t="shared" si="9"/>
        <v>57078484.642857134</v>
      </c>
      <c r="N53" s="391">
        <f t="shared" si="9"/>
        <v>57078484.642857134</v>
      </c>
      <c r="O53" s="390">
        <f t="shared" si="9"/>
        <v>57078484.642857134</v>
      </c>
      <c r="P53" s="389">
        <f t="shared" si="9"/>
        <v>57078484.642857134</v>
      </c>
      <c r="Q53" s="546">
        <f t="shared" si="2"/>
        <v>642885638.53999996</v>
      </c>
      <c r="R53" s="69"/>
      <c r="S53" s="444"/>
      <c r="T53" s="69"/>
      <c r="U53" s="69"/>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388">
        <v>4283.5</v>
      </c>
      <c r="F54" s="391">
        <v>31275360.899999995</v>
      </c>
      <c r="G54" s="390">
        <v>27711888.080000009</v>
      </c>
      <c r="H54" s="392">
        <v>47396528.219999991</v>
      </c>
      <c r="I54" s="392">
        <v>26799661.280000005</v>
      </c>
      <c r="J54" s="392">
        <v>34924084.149999999</v>
      </c>
      <c r="K54" s="392">
        <v>34924084.149999999</v>
      </c>
      <c r="L54" s="392">
        <v>34924084.149999999</v>
      </c>
      <c r="M54" s="392">
        <v>34924084.149999999</v>
      </c>
      <c r="N54" s="391">
        <v>34924084.149999999</v>
      </c>
      <c r="O54" s="390">
        <v>34924084.149999999</v>
      </c>
      <c r="P54" s="389">
        <v>34924084.149999999</v>
      </c>
      <c r="Q54" s="546">
        <f t="shared" si="2"/>
        <v>377656311.02999991</v>
      </c>
      <c r="R54" s="392"/>
      <c r="S54" s="444"/>
      <c r="T54" s="69"/>
      <c r="U54" s="69"/>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356">
        <v>2599.2600000000002</v>
      </c>
      <c r="F55" s="358">
        <v>20211919.549999993</v>
      </c>
      <c r="G55" s="357">
        <v>16943393.250000011</v>
      </c>
      <c r="H55" s="357">
        <v>32039859.959999982</v>
      </c>
      <c r="I55" s="357">
        <v>13787478.570000002</v>
      </c>
      <c r="J55" s="358">
        <v>20094038.312857144</v>
      </c>
      <c r="K55" s="357">
        <v>20094038.312857144</v>
      </c>
      <c r="L55" s="358">
        <v>20094038.312857144</v>
      </c>
      <c r="M55" s="358">
        <v>20094038.312857144</v>
      </c>
      <c r="N55" s="358">
        <v>20094038.312857144</v>
      </c>
      <c r="O55" s="358">
        <v>20094038.312857144</v>
      </c>
      <c r="P55" s="378">
        <v>20094038.312857144</v>
      </c>
      <c r="Q55" s="395">
        <f t="shared" si="2"/>
        <v>223643518.78000003</v>
      </c>
      <c r="R55" s="392"/>
      <c r="S55" s="444"/>
      <c r="T55" s="69"/>
      <c r="U55" s="69"/>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356">
        <v>491.35</v>
      </c>
      <c r="F56" s="357">
        <v>2347250.9700000002</v>
      </c>
      <c r="G56" s="357">
        <v>1937857.879999999</v>
      </c>
      <c r="H56" s="357">
        <v>2940885.09</v>
      </c>
      <c r="I56" s="357">
        <v>2499706.9300000011</v>
      </c>
      <c r="J56" s="358">
        <v>2913782.1799999988</v>
      </c>
      <c r="K56" s="357">
        <v>2913782.1799999988</v>
      </c>
      <c r="L56" s="358">
        <v>2913782.1799999988</v>
      </c>
      <c r="M56" s="358">
        <v>2913782.1799999988</v>
      </c>
      <c r="N56" s="358">
        <v>2913782.1799999988</v>
      </c>
      <c r="O56" s="358">
        <v>2913782.1799999988</v>
      </c>
      <c r="P56" s="378">
        <v>2913782.1799999988</v>
      </c>
      <c r="Q56" s="395">
        <f t="shared" si="2"/>
        <v>30122667.479999997</v>
      </c>
      <c r="R56" s="392"/>
      <c r="S56" s="444"/>
      <c r="T56" s="69"/>
      <c r="U56" s="69"/>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356">
        <v>1119.19</v>
      </c>
      <c r="F57" s="357">
        <v>5216165.66</v>
      </c>
      <c r="G57" s="357">
        <v>5942266.790000001</v>
      </c>
      <c r="H57" s="357">
        <v>7728346.4700000035</v>
      </c>
      <c r="I57" s="357">
        <v>6647730.7200000007</v>
      </c>
      <c r="J57" s="358">
        <v>7582738.9814285692</v>
      </c>
      <c r="K57" s="357">
        <v>7582738.9814285692</v>
      </c>
      <c r="L57" s="358">
        <v>7582738.9814285692</v>
      </c>
      <c r="M57" s="358">
        <v>7582738.9814285692</v>
      </c>
      <c r="N57" s="358">
        <v>7582738.9814285692</v>
      </c>
      <c r="O57" s="358">
        <v>7582738.9814285692</v>
      </c>
      <c r="P57" s="378">
        <v>7582738.9814285692</v>
      </c>
      <c r="Q57" s="395">
        <f t="shared" si="2"/>
        <v>78614801.699999988</v>
      </c>
      <c r="R57" s="392"/>
      <c r="S57" s="444"/>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356">
        <v>0</v>
      </c>
      <c r="F58" s="357">
        <v>3162904.910000002</v>
      </c>
      <c r="G58" s="357">
        <v>2865206.3099999991</v>
      </c>
      <c r="H58" s="357">
        <v>3997188.2799999984</v>
      </c>
      <c r="I58" s="357">
        <v>3536560.0999999987</v>
      </c>
      <c r="J58" s="358">
        <v>3904515.1714285724</v>
      </c>
      <c r="K58" s="357">
        <v>3904515.1714285724</v>
      </c>
      <c r="L58" s="358">
        <v>3904515.1714285724</v>
      </c>
      <c r="M58" s="358">
        <v>3904515.1714285724</v>
      </c>
      <c r="N58" s="358">
        <v>3904515.1714285724</v>
      </c>
      <c r="O58" s="358">
        <v>3904515.1714285724</v>
      </c>
      <c r="P58" s="378">
        <v>3904515.1714285724</v>
      </c>
      <c r="Q58" s="395">
        <f t="shared" si="2"/>
        <v>40893465.800000012</v>
      </c>
      <c r="R58" s="392"/>
      <c r="S58" s="444"/>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356">
        <v>73.7</v>
      </c>
      <c r="F59" s="357">
        <v>337119.80999999994</v>
      </c>
      <c r="G59" s="357">
        <v>23163.85</v>
      </c>
      <c r="H59" s="357">
        <v>690248.42000000039</v>
      </c>
      <c r="I59" s="357">
        <v>328184.96000000008</v>
      </c>
      <c r="J59" s="358">
        <v>429009.5042857143</v>
      </c>
      <c r="K59" s="357">
        <v>429009.5042857143</v>
      </c>
      <c r="L59" s="358">
        <v>429009.5042857143</v>
      </c>
      <c r="M59" s="358">
        <v>429009.5042857143</v>
      </c>
      <c r="N59" s="358">
        <v>429009.5042857143</v>
      </c>
      <c r="O59" s="358">
        <v>429009.5042857143</v>
      </c>
      <c r="P59" s="378">
        <v>429009.5042857143</v>
      </c>
      <c r="Q59" s="395">
        <f t="shared" si="2"/>
        <v>4381857.2699999996</v>
      </c>
      <c r="R59" s="392"/>
      <c r="S59" s="444"/>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388">
        <v>66647.16</v>
      </c>
      <c r="F60" s="391">
        <v>788157.97</v>
      </c>
      <c r="G60" s="391">
        <v>633801.75</v>
      </c>
      <c r="H60" s="392">
        <v>809278.41</v>
      </c>
      <c r="I60" s="392">
        <v>1013373</v>
      </c>
      <c r="J60" s="392">
        <v>1019016.9242857142</v>
      </c>
      <c r="K60" s="392">
        <v>1019016.9242857142</v>
      </c>
      <c r="L60" s="392">
        <v>1019016.9242857142</v>
      </c>
      <c r="M60" s="392">
        <v>1019016.9242857142</v>
      </c>
      <c r="N60" s="391">
        <v>1019016.9242857142</v>
      </c>
      <c r="O60" s="390">
        <v>1019016.9242857142</v>
      </c>
      <c r="P60" s="389">
        <v>1019016.9242857142</v>
      </c>
      <c r="Q60" s="395">
        <f t="shared" si="2"/>
        <v>10444376.76</v>
      </c>
      <c r="R60" s="69"/>
      <c r="S60" s="444"/>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388">
        <v>2307585.9699999997</v>
      </c>
      <c r="F61" s="391">
        <v>12324934.280000001</v>
      </c>
      <c r="G61" s="391">
        <v>6452115.4300000016</v>
      </c>
      <c r="H61" s="392">
        <v>20738433.310000002</v>
      </c>
      <c r="I61" s="392">
        <v>14011695.699999999</v>
      </c>
      <c r="J61" s="392">
        <v>12293045.851428572</v>
      </c>
      <c r="K61" s="392">
        <v>12293045.851428572</v>
      </c>
      <c r="L61" s="392">
        <v>12293045.851428572</v>
      </c>
      <c r="M61" s="392">
        <v>12293045.851428572</v>
      </c>
      <c r="N61" s="391">
        <v>12293045.851428572</v>
      </c>
      <c r="O61" s="390">
        <v>12293045.851428572</v>
      </c>
      <c r="P61" s="389">
        <v>12293045.851428572</v>
      </c>
      <c r="Q61" s="395">
        <f t="shared" si="2"/>
        <v>141886085.64999998</v>
      </c>
      <c r="R61" s="69"/>
      <c r="S61" s="444"/>
      <c r="T61" s="69"/>
      <c r="U61" s="69"/>
      <c r="V61" s="69"/>
      <c r="W61" s="69"/>
      <c r="X61" s="69"/>
      <c r="Y61" s="69"/>
      <c r="Z61" s="69"/>
      <c r="AA61" s="69"/>
      <c r="AB61" s="69"/>
      <c r="AC61" s="69"/>
      <c r="AD61" s="69"/>
      <c r="AE61" s="69"/>
      <c r="AF61" s="69"/>
      <c r="AG61" s="69"/>
    </row>
    <row r="62" spans="1:33">
      <c r="A62" s="69"/>
      <c r="B62" s="69"/>
      <c r="C62" s="69"/>
      <c r="D62" s="305" t="str">
        <f>IF(MasterSheet!$A$1=1,MasterSheet!C380,MasterSheet!B380)</f>
        <v>Tekuće održavanje</v>
      </c>
      <c r="E62" s="388">
        <v>26607.390000000003</v>
      </c>
      <c r="F62" s="391">
        <v>420045.88000000006</v>
      </c>
      <c r="G62" s="391">
        <v>1323223.27</v>
      </c>
      <c r="H62" s="392">
        <v>2902402</v>
      </c>
      <c r="I62" s="392">
        <v>2532098.79</v>
      </c>
      <c r="J62" s="392">
        <v>2281609.7628571419</v>
      </c>
      <c r="K62" s="392">
        <v>2281609.7628571419</v>
      </c>
      <c r="L62" s="392">
        <v>2281609.7628571419</v>
      </c>
      <c r="M62" s="392">
        <v>2281609.7628571419</v>
      </c>
      <c r="N62" s="391">
        <v>2281609.7628571419</v>
      </c>
      <c r="O62" s="390">
        <v>2281609.7628571419</v>
      </c>
      <c r="P62" s="389">
        <v>2281609.7628571419</v>
      </c>
      <c r="Q62" s="395">
        <f t="shared" si="2"/>
        <v>23175645.669999998</v>
      </c>
      <c r="R62" s="69"/>
      <c r="S62" s="444"/>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388">
        <v>3640898.93</v>
      </c>
      <c r="F63" s="391">
        <v>1655265.05</v>
      </c>
      <c r="G63" s="391">
        <v>2651578.2199999997</v>
      </c>
      <c r="H63" s="392">
        <v>14134841.26</v>
      </c>
      <c r="I63" s="392">
        <v>2024043.4900000002</v>
      </c>
      <c r="J63" s="392">
        <v>4399802.1057142848</v>
      </c>
      <c r="K63" s="392">
        <v>4399802.1057142848</v>
      </c>
      <c r="L63" s="392">
        <v>4399802.1057142848</v>
      </c>
      <c r="M63" s="392">
        <v>4399802.1057142848</v>
      </c>
      <c r="N63" s="391">
        <v>4399802.1057142848</v>
      </c>
      <c r="O63" s="390">
        <v>4399802.1057142848</v>
      </c>
      <c r="P63" s="389">
        <v>4399802.1057142848</v>
      </c>
      <c r="Q63" s="395">
        <f t="shared" si="2"/>
        <v>54905241.68999999</v>
      </c>
      <c r="R63" s="69"/>
      <c r="S63" s="444"/>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388">
        <v>85943.950000000012</v>
      </c>
      <c r="F64" s="391">
        <v>745704.3600000001</v>
      </c>
      <c r="G64" s="391">
        <v>326504.72999999992</v>
      </c>
      <c r="H64" s="392">
        <v>1093390.1000000003</v>
      </c>
      <c r="I64" s="392">
        <v>695307.59000000032</v>
      </c>
      <c r="J64" s="392">
        <v>682299.50428571412</v>
      </c>
      <c r="K64" s="392">
        <v>682299.50428571412</v>
      </c>
      <c r="L64" s="392">
        <v>682299.50428571412</v>
      </c>
      <c r="M64" s="392">
        <v>682299.50428571412</v>
      </c>
      <c r="N64" s="391">
        <v>682299.50428571412</v>
      </c>
      <c r="O64" s="390">
        <v>682299.50428571412</v>
      </c>
      <c r="P64" s="389">
        <v>682299.50428571412</v>
      </c>
      <c r="Q64" s="395">
        <f t="shared" si="2"/>
        <v>7722947.2599999979</v>
      </c>
      <c r="R64" s="69"/>
      <c r="S64" s="444"/>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388">
        <v>6141587.4900000002</v>
      </c>
      <c r="F65" s="391">
        <v>3764809.78</v>
      </c>
      <c r="G65" s="391">
        <v>925768.61</v>
      </c>
      <c r="H65" s="392">
        <v>2150317.9900000002</v>
      </c>
      <c r="I65" s="392">
        <v>1550691.25</v>
      </c>
      <c r="J65" s="392">
        <v>880974.98571428529</v>
      </c>
      <c r="K65" s="392">
        <v>880974.98571428529</v>
      </c>
      <c r="L65" s="392">
        <v>880974.98571428529</v>
      </c>
      <c r="M65" s="392">
        <v>880974.98571428529</v>
      </c>
      <c r="N65" s="391">
        <v>880974.98571428529</v>
      </c>
      <c r="O65" s="390">
        <v>880974.98571428529</v>
      </c>
      <c r="P65" s="389">
        <v>880974.98571428529</v>
      </c>
      <c r="Q65" s="395">
        <f t="shared" si="2"/>
        <v>20700000.02</v>
      </c>
      <c r="R65" s="69"/>
      <c r="S65" s="444"/>
      <c r="T65" s="69"/>
      <c r="U65" s="69"/>
      <c r="V65" s="69"/>
      <c r="W65" s="69"/>
      <c r="X65" s="69"/>
      <c r="Y65" s="69"/>
      <c r="Z65" s="69"/>
      <c r="AA65" s="69"/>
      <c r="AB65" s="69"/>
      <c r="AC65" s="69"/>
      <c r="AD65" s="69"/>
      <c r="AE65" s="69"/>
      <c r="AF65" s="69"/>
      <c r="AG65" s="69"/>
    </row>
    <row r="66" spans="1:33">
      <c r="A66" s="69"/>
      <c r="B66" s="69"/>
      <c r="C66" s="69"/>
      <c r="D66" s="305" t="str">
        <f>IF(MasterSheet!$A$1=1,MasterSheet!C384,MasterSheet!B384)</f>
        <v>Ostali izdaci</v>
      </c>
      <c r="E66" s="388">
        <v>16218.87</v>
      </c>
      <c r="F66" s="391">
        <v>731931.54999999993</v>
      </c>
      <c r="G66" s="524">
        <v>369799.56</v>
      </c>
      <c r="H66" s="392">
        <v>659056.07000000007</v>
      </c>
      <c r="I66" s="392">
        <v>434464.89999999997</v>
      </c>
      <c r="J66" s="392">
        <v>597651.35857142857</v>
      </c>
      <c r="K66" s="392">
        <v>597651.35857142857</v>
      </c>
      <c r="L66" s="392">
        <v>597651.35857142857</v>
      </c>
      <c r="M66" s="392">
        <v>597651.35857142857</v>
      </c>
      <c r="N66" s="391">
        <v>597651.35857142857</v>
      </c>
      <c r="O66" s="390">
        <v>597651.35857142857</v>
      </c>
      <c r="P66" s="389">
        <v>597651.35857142857</v>
      </c>
      <c r="Q66" s="395">
        <f t="shared" si="2"/>
        <v>6395030.4600000018</v>
      </c>
      <c r="R66" s="69"/>
      <c r="S66" s="444"/>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Transferi za socijalnu zaštitu</v>
      </c>
      <c r="E67" s="388">
        <f>+SUM(E68:E72)</f>
        <v>37234260.75</v>
      </c>
      <c r="F67" s="391">
        <f t="shared" ref="F67" si="10">+SUM(F68:F72)</f>
        <v>40396294.500000007</v>
      </c>
      <c r="G67" s="390">
        <f t="shared" ref="G67:P67" si="11">+SUM(G68:G72)</f>
        <v>35626046.939999998</v>
      </c>
      <c r="H67" s="392">
        <f t="shared" si="11"/>
        <v>43775263.219999991</v>
      </c>
      <c r="I67" s="392">
        <f t="shared" si="11"/>
        <v>40868198.459999993</v>
      </c>
      <c r="J67" s="392">
        <f t="shared" si="11"/>
        <v>39997496.841428578</v>
      </c>
      <c r="K67" s="392">
        <f t="shared" si="11"/>
        <v>39997496.841428578</v>
      </c>
      <c r="L67" s="392">
        <f t="shared" si="11"/>
        <v>39997496.841428578</v>
      </c>
      <c r="M67" s="392">
        <f t="shared" si="11"/>
        <v>39997496.841428578</v>
      </c>
      <c r="N67" s="391">
        <f t="shared" si="11"/>
        <v>39997496.841428578</v>
      </c>
      <c r="O67" s="390">
        <f t="shared" si="11"/>
        <v>39997496.841428578</v>
      </c>
      <c r="P67" s="389">
        <f t="shared" si="11"/>
        <v>39997496.841428578</v>
      </c>
      <c r="Q67" s="546">
        <f t="shared" si="2"/>
        <v>477882541.76000005</v>
      </c>
      <c r="R67" s="69"/>
      <c r="S67" s="444"/>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Prava iz oblasti socijalne zaštite</v>
      </c>
      <c r="E68" s="356">
        <v>4880739.1300000008</v>
      </c>
      <c r="F68" s="357">
        <v>5464431.5300000003</v>
      </c>
      <c r="G68" s="357">
        <v>5071540.8299999991</v>
      </c>
      <c r="H68" s="357">
        <v>5114262.4700000007</v>
      </c>
      <c r="I68" s="357">
        <v>5127234.6900000004</v>
      </c>
      <c r="J68" s="358">
        <v>4827470.1899999985</v>
      </c>
      <c r="K68" s="357">
        <v>4827470.1899999985</v>
      </c>
      <c r="L68" s="358">
        <v>4827470.1899999985</v>
      </c>
      <c r="M68" s="358">
        <v>4827470.1899999985</v>
      </c>
      <c r="N68" s="358">
        <v>4827470.1899999985</v>
      </c>
      <c r="O68" s="358">
        <v>4827470.1899999985</v>
      </c>
      <c r="P68" s="378">
        <v>4827470.1899999985</v>
      </c>
      <c r="Q68" s="395">
        <f t="shared" si="2"/>
        <v>59450499.979999989</v>
      </c>
      <c r="R68" s="69"/>
      <c r="S68" s="444"/>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Sredstva za tehnološke viškove</v>
      </c>
      <c r="E69" s="356">
        <v>1736584.53</v>
      </c>
      <c r="F69" s="358">
        <v>1660250.14</v>
      </c>
      <c r="G69" s="357">
        <v>1473771.4300000002</v>
      </c>
      <c r="H69" s="357">
        <v>1382169.35</v>
      </c>
      <c r="I69" s="357">
        <v>1498835.8599999999</v>
      </c>
      <c r="J69" s="358">
        <v>1599707.6357142855</v>
      </c>
      <c r="K69" s="357">
        <v>1599707.6357142855</v>
      </c>
      <c r="L69" s="358">
        <v>1599707.6357142855</v>
      </c>
      <c r="M69" s="358">
        <v>1599707.6357142855</v>
      </c>
      <c r="N69" s="358">
        <v>1599707.6357142855</v>
      </c>
      <c r="O69" s="358">
        <v>1599707.6357142855</v>
      </c>
      <c r="P69" s="378">
        <v>1599707.6357142855</v>
      </c>
      <c r="Q69" s="395">
        <f t="shared" si="2"/>
        <v>18949564.759999994</v>
      </c>
      <c r="R69" s="69"/>
      <c r="S69" s="444"/>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Prava iz oblasti penzijskog i invalidskog osiguranja</v>
      </c>
      <c r="E70" s="356">
        <v>30358548.720000003</v>
      </c>
      <c r="F70" s="357">
        <v>31864788.480000004</v>
      </c>
      <c r="G70" s="357">
        <v>28018969.609999999</v>
      </c>
      <c r="H70" s="357">
        <v>35356384.349999994</v>
      </c>
      <c r="I70" s="357">
        <v>31736646.849999994</v>
      </c>
      <c r="J70" s="358">
        <v>31534591.274285723</v>
      </c>
      <c r="K70" s="357">
        <v>31534591.274285723</v>
      </c>
      <c r="L70" s="358">
        <v>31534591.274285723</v>
      </c>
      <c r="M70" s="358">
        <v>31534591.274285723</v>
      </c>
      <c r="N70" s="358">
        <v>31534591.274285723</v>
      </c>
      <c r="O70" s="358">
        <v>31534591.274285723</v>
      </c>
      <c r="P70" s="378">
        <v>31534591.274285723</v>
      </c>
      <c r="Q70" s="395">
        <f t="shared" si="2"/>
        <v>378077476.93000013</v>
      </c>
      <c r="R70" s="69"/>
      <c r="S70" s="444"/>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Ostala prava iz oblasti zdravstvene zaštite</v>
      </c>
      <c r="E71" s="356">
        <v>168399.48</v>
      </c>
      <c r="F71" s="357">
        <v>814363.46</v>
      </c>
      <c r="G71" s="357">
        <v>741766.67</v>
      </c>
      <c r="H71" s="357">
        <v>1080265.98</v>
      </c>
      <c r="I71" s="357">
        <v>1810921.59</v>
      </c>
      <c r="J71" s="358">
        <v>1359183.2557142861</v>
      </c>
      <c r="K71" s="357">
        <v>1359183.2557142861</v>
      </c>
      <c r="L71" s="358">
        <v>1359183.2557142861</v>
      </c>
      <c r="M71" s="358">
        <v>1359183.2557142861</v>
      </c>
      <c r="N71" s="358">
        <v>1359183.2557142861</v>
      </c>
      <c r="O71" s="358">
        <v>1359183.2557142861</v>
      </c>
      <c r="P71" s="378">
        <v>1359183.2557142861</v>
      </c>
      <c r="Q71" s="395">
        <f t="shared" si="2"/>
        <v>14129999.970000003</v>
      </c>
      <c r="R71" s="69"/>
      <c r="S71" s="444"/>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Ostala prava iz oblasti zdravstvenog osiguranja</v>
      </c>
      <c r="E72" s="356">
        <v>89988.89</v>
      </c>
      <c r="F72" s="358">
        <v>592460.8899999999</v>
      </c>
      <c r="G72" s="357">
        <v>319998.40000000002</v>
      </c>
      <c r="H72" s="357">
        <v>842181.07000000007</v>
      </c>
      <c r="I72" s="357">
        <v>694559.47</v>
      </c>
      <c r="J72" s="358">
        <v>676544.48571428563</v>
      </c>
      <c r="K72" s="357">
        <v>676544.48571428563</v>
      </c>
      <c r="L72" s="358">
        <v>676544.48571428563</v>
      </c>
      <c r="M72" s="358">
        <v>676544.48571428563</v>
      </c>
      <c r="N72" s="358">
        <v>676544.48571428563</v>
      </c>
      <c r="O72" s="358">
        <v>676544.48571428563</v>
      </c>
      <c r="P72" s="378">
        <v>676544.48571428563</v>
      </c>
      <c r="Q72" s="395">
        <f t="shared" si="2"/>
        <v>7275000.1199999992</v>
      </c>
      <c r="R72" s="69"/>
      <c r="S72" s="444"/>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Transferi institucijama pojedinicima nevladinom i javnom sektoru</v>
      </c>
      <c r="E73" s="388">
        <f>+SUM(E74:E78)</f>
        <v>442338.09</v>
      </c>
      <c r="F73" s="391">
        <f t="shared" ref="F73" si="12">+SUM(F74:F78)</f>
        <v>2805814.11</v>
      </c>
      <c r="G73" s="390">
        <f t="shared" ref="G73:P73" si="13">+SUM(G74:G78)</f>
        <v>992842.58</v>
      </c>
      <c r="H73" s="392">
        <f t="shared" si="13"/>
        <v>4069831.04</v>
      </c>
      <c r="I73" s="392">
        <f t="shared" si="13"/>
        <v>2468513.6399999997</v>
      </c>
      <c r="J73" s="392">
        <f t="shared" si="13"/>
        <v>2614002.2428571433</v>
      </c>
      <c r="K73" s="392">
        <f t="shared" si="13"/>
        <v>2614002.2428571433</v>
      </c>
      <c r="L73" s="392">
        <f t="shared" si="13"/>
        <v>2614002.2428571433</v>
      </c>
      <c r="M73" s="392">
        <f t="shared" si="13"/>
        <v>2614002.2428571433</v>
      </c>
      <c r="N73" s="391">
        <f t="shared" si="13"/>
        <v>2614002.2428571433</v>
      </c>
      <c r="O73" s="390">
        <f t="shared" si="13"/>
        <v>2614002.2428571433</v>
      </c>
      <c r="P73" s="389">
        <f t="shared" si="13"/>
        <v>2614002.2428571433</v>
      </c>
      <c r="Q73" s="546">
        <f t="shared" si="2"/>
        <v>29077355.160000004</v>
      </c>
      <c r="R73" s="382"/>
      <c r="S73" s="444"/>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Transferi javnim institucijama</v>
      </c>
      <c r="E74" s="356">
        <v>180794.57</v>
      </c>
      <c r="F74" s="358">
        <v>973625.26</v>
      </c>
      <c r="G74" s="357">
        <v>286908.56999999995</v>
      </c>
      <c r="H74" s="357">
        <v>1612546.99</v>
      </c>
      <c r="I74" s="357">
        <v>1303321.6299999999</v>
      </c>
      <c r="J74" s="358">
        <v>1322417.8628571429</v>
      </c>
      <c r="K74" s="357">
        <v>1322417.8628571429</v>
      </c>
      <c r="L74" s="358">
        <v>1322417.8628571429</v>
      </c>
      <c r="M74" s="358">
        <v>1322417.8628571429</v>
      </c>
      <c r="N74" s="358">
        <v>1322417.8628571429</v>
      </c>
      <c r="O74" s="358">
        <v>1322417.8628571429</v>
      </c>
      <c r="P74" s="378">
        <v>1322417.8628571429</v>
      </c>
      <c r="Q74" s="395">
        <f t="shared" si="2"/>
        <v>13614122.059999997</v>
      </c>
      <c r="R74" s="69"/>
      <c r="S74" s="444"/>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Transferi nevladinim organizacijama</v>
      </c>
      <c r="E75" s="356">
        <v>253000</v>
      </c>
      <c r="F75" s="357">
        <v>532747.41999999993</v>
      </c>
      <c r="G75" s="357">
        <v>293479.06</v>
      </c>
      <c r="H75" s="357">
        <v>834504.14</v>
      </c>
      <c r="I75" s="357">
        <v>293789.06</v>
      </c>
      <c r="J75" s="358">
        <v>374501.85428571427</v>
      </c>
      <c r="K75" s="357">
        <v>374501.85428571427</v>
      </c>
      <c r="L75" s="358">
        <v>374501.85428571427</v>
      </c>
      <c r="M75" s="358">
        <v>374501.85428571427</v>
      </c>
      <c r="N75" s="358">
        <v>374501.85428571427</v>
      </c>
      <c r="O75" s="358">
        <v>374501.85428571427</v>
      </c>
      <c r="P75" s="378">
        <v>374501.85428571427</v>
      </c>
      <c r="Q75" s="395">
        <f t="shared" si="2"/>
        <v>4829032.66</v>
      </c>
      <c r="R75" s="69"/>
      <c r="S75" s="444"/>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Transferi pojedincima</v>
      </c>
      <c r="E76" s="356">
        <v>8543.52</v>
      </c>
      <c r="F76" s="357">
        <v>1289941.43</v>
      </c>
      <c r="G76" s="357">
        <v>408004.95000000007</v>
      </c>
      <c r="H76" s="357">
        <v>1609014.91</v>
      </c>
      <c r="I76" s="357">
        <v>864201.95</v>
      </c>
      <c r="J76" s="358">
        <v>800641.95857142902</v>
      </c>
      <c r="K76" s="357">
        <v>800641.95857142902</v>
      </c>
      <c r="L76" s="358">
        <v>800641.95857142902</v>
      </c>
      <c r="M76" s="358">
        <v>800641.95857142902</v>
      </c>
      <c r="N76" s="358">
        <v>800641.95857142902</v>
      </c>
      <c r="O76" s="358">
        <v>800641.95857142902</v>
      </c>
      <c r="P76" s="378">
        <v>800641.95857142902</v>
      </c>
      <c r="Q76" s="395">
        <f t="shared" si="2"/>
        <v>9784200.4700000044</v>
      </c>
      <c r="R76" s="69"/>
      <c r="S76" s="444"/>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Transferi opštinama</v>
      </c>
      <c r="E77" s="356">
        <v>0</v>
      </c>
      <c r="F77" s="357">
        <v>9500</v>
      </c>
      <c r="G77" s="357">
        <v>4450</v>
      </c>
      <c r="H77" s="357">
        <v>13765</v>
      </c>
      <c r="I77" s="357">
        <v>7201</v>
      </c>
      <c r="J77" s="358">
        <v>116440.56714285714</v>
      </c>
      <c r="K77" s="357">
        <v>116440.56714285714</v>
      </c>
      <c r="L77" s="358">
        <v>116440.56714285714</v>
      </c>
      <c r="M77" s="358">
        <v>116440.56714285714</v>
      </c>
      <c r="N77" s="358">
        <v>116440.56714285714</v>
      </c>
      <c r="O77" s="358">
        <v>116440.56714285714</v>
      </c>
      <c r="P77" s="378">
        <v>116440.56714285714</v>
      </c>
      <c r="Q77" s="395">
        <f t="shared" si="2"/>
        <v>849999.96999999986</v>
      </c>
      <c r="R77" s="69"/>
      <c r="S77" s="444"/>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Transferi javnim preduzećima</v>
      </c>
      <c r="E78" s="396">
        <v>0</v>
      </c>
      <c r="F78" s="397">
        <v>0</v>
      </c>
      <c r="G78" s="397">
        <v>0</v>
      </c>
      <c r="H78" s="397">
        <v>0</v>
      </c>
      <c r="I78" s="397">
        <v>0</v>
      </c>
      <c r="J78" s="398">
        <v>0</v>
      </c>
      <c r="K78" s="397">
        <v>0</v>
      </c>
      <c r="L78" s="398">
        <v>0</v>
      </c>
      <c r="M78" s="398">
        <v>0</v>
      </c>
      <c r="N78" s="398">
        <v>0</v>
      </c>
      <c r="O78" s="398">
        <v>0</v>
      </c>
      <c r="P78" s="550">
        <v>0</v>
      </c>
      <c r="Q78" s="547">
        <f t="shared" si="2"/>
        <v>0</v>
      </c>
      <c r="R78" s="69"/>
      <c r="S78" s="444"/>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Kapitalni budžet</v>
      </c>
      <c r="E79" s="399">
        <v>2223650.08</v>
      </c>
      <c r="F79" s="399">
        <v>3571157.94</v>
      </c>
      <c r="G79" s="399">
        <v>1500090.4699999997</v>
      </c>
      <c r="H79" s="402">
        <v>4626975.59</v>
      </c>
      <c r="I79" s="402">
        <v>5643549.7799999993</v>
      </c>
      <c r="J79" s="402">
        <v>8455020.5785714295</v>
      </c>
      <c r="K79" s="402">
        <v>8455020.5785714295</v>
      </c>
      <c r="L79" s="402">
        <v>8455020.5785714295</v>
      </c>
      <c r="M79" s="402">
        <v>8455020.5785714295</v>
      </c>
      <c r="N79" s="400">
        <v>8455020.5785714295</v>
      </c>
      <c r="O79" s="401">
        <v>8455020.5785714295</v>
      </c>
      <c r="P79" s="551">
        <v>8455020.5785714295</v>
      </c>
      <c r="Q79" s="548">
        <f t="shared" si="2"/>
        <v>76750567.910000011</v>
      </c>
      <c r="R79" s="69"/>
      <c r="S79" s="444"/>
      <c r="T79" s="558"/>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Pozajmice i krediti</v>
      </c>
      <c r="E80" s="356">
        <v>0</v>
      </c>
      <c r="F80" s="357">
        <v>327340.79999999999</v>
      </c>
      <c r="G80" s="357">
        <v>125713</v>
      </c>
      <c r="H80" s="357">
        <v>160911</v>
      </c>
      <c r="I80" s="357">
        <v>139637</v>
      </c>
      <c r="J80" s="358">
        <v>135199.74857142859</v>
      </c>
      <c r="K80" s="357">
        <v>135199.74857142859</v>
      </c>
      <c r="L80" s="358">
        <v>135199.74857142859</v>
      </c>
      <c r="M80" s="358">
        <v>135199.74857142859</v>
      </c>
      <c r="N80" s="358">
        <v>135199.74857142859</v>
      </c>
      <c r="O80" s="358">
        <v>135199.74857142859</v>
      </c>
      <c r="P80" s="378">
        <v>135199.74857142859</v>
      </c>
      <c r="Q80" s="549">
        <f t="shared" si="2"/>
        <v>1700000.0399999996</v>
      </c>
      <c r="R80" s="69"/>
      <c r="S80" s="444"/>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Rezerve</v>
      </c>
      <c r="E81" s="396">
        <v>871031.87</v>
      </c>
      <c r="F81" s="397">
        <v>806208.72</v>
      </c>
      <c r="G81" s="397">
        <v>2733199.57</v>
      </c>
      <c r="H81" s="397">
        <v>292935.40000000002</v>
      </c>
      <c r="I81" s="397">
        <v>125197.02</v>
      </c>
      <c r="J81" s="398">
        <v>518583.28285714239</v>
      </c>
      <c r="K81" s="397">
        <v>518583.28285714239</v>
      </c>
      <c r="L81" s="398">
        <v>518583.28285714239</v>
      </c>
      <c r="M81" s="398">
        <v>518583.28285714239</v>
      </c>
      <c r="N81" s="398">
        <v>518583.28285714239</v>
      </c>
      <c r="O81" s="398">
        <v>518583.28285714239</v>
      </c>
      <c r="P81" s="550">
        <v>518583.28285714239</v>
      </c>
      <c r="Q81" s="547">
        <f t="shared" si="2"/>
        <v>8458655.5599999968</v>
      </c>
      <c r="R81" s="69"/>
      <c r="S81" s="444"/>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Suficit/ Deficit</v>
      </c>
      <c r="E82" s="387">
        <f t="shared" ref="E82:P82" si="14">+E19-E51</f>
        <v>-3970584.8026855141</v>
      </c>
      <c r="F82" s="387">
        <f t="shared" si="14"/>
        <v>-31889685.160000011</v>
      </c>
      <c r="G82" s="387">
        <f t="shared" si="14"/>
        <v>-5142077.8299999833</v>
      </c>
      <c r="H82" s="387">
        <f t="shared" si="14"/>
        <v>-47753235.293112114</v>
      </c>
      <c r="I82" s="387">
        <f t="shared" si="14"/>
        <v>-2554548.9446720481</v>
      </c>
      <c r="J82" s="387">
        <f t="shared" si="14"/>
        <v>-4564520.2205671966</v>
      </c>
      <c r="K82" s="387">
        <f t="shared" si="14"/>
        <v>9268129.7626135647</v>
      </c>
      <c r="L82" s="387">
        <f t="shared" si="14"/>
        <v>8517925.3092184365</v>
      </c>
      <c r="M82" s="387">
        <f t="shared" si="14"/>
        <v>2524755.5762213618</v>
      </c>
      <c r="N82" s="387">
        <f t="shared" si="14"/>
        <v>-11435947.051929235</v>
      </c>
      <c r="O82" s="387">
        <f t="shared" si="14"/>
        <v>-17499674.62315315</v>
      </c>
      <c r="P82" s="434">
        <f t="shared" si="14"/>
        <v>17801676.954199865</v>
      </c>
      <c r="Q82" s="426">
        <f t="shared" ref="Q82:Q87" si="15">+SUM(E82:P82)</f>
        <v>-86697786.323866025</v>
      </c>
      <c r="R82" s="69"/>
      <c r="S82" s="444"/>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Primarni deficit</v>
      </c>
      <c r="E83" s="387">
        <f t="shared" ref="E83:P83" si="16">+E82+E63</f>
        <v>-329685.87268551392</v>
      </c>
      <c r="F83" s="387">
        <f t="shared" si="16"/>
        <v>-30234420.110000011</v>
      </c>
      <c r="G83" s="387">
        <f t="shared" si="16"/>
        <v>-2490499.6099999836</v>
      </c>
      <c r="H83" s="387">
        <f t="shared" si="16"/>
        <v>-33618394.033112116</v>
      </c>
      <c r="I83" s="387">
        <f t="shared" si="16"/>
        <v>-530505.45467204787</v>
      </c>
      <c r="J83" s="387">
        <f t="shared" si="16"/>
        <v>-164718.11485291179</v>
      </c>
      <c r="K83" s="387">
        <f t="shared" si="16"/>
        <v>13667931.868327849</v>
      </c>
      <c r="L83" s="387">
        <f t="shared" si="16"/>
        <v>12917727.41493272</v>
      </c>
      <c r="M83" s="387">
        <f t="shared" si="16"/>
        <v>6924557.6819356466</v>
      </c>
      <c r="N83" s="387">
        <f t="shared" si="16"/>
        <v>-7036144.9462149506</v>
      </c>
      <c r="O83" s="387">
        <f t="shared" si="16"/>
        <v>-13099872.517438866</v>
      </c>
      <c r="P83" s="434">
        <f t="shared" si="16"/>
        <v>22201479.059914149</v>
      </c>
      <c r="Q83" s="426">
        <f t="shared" si="15"/>
        <v>-31792544.633866042</v>
      </c>
      <c r="R83" s="69"/>
      <c r="S83" s="444"/>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Otplata duga</v>
      </c>
      <c r="E84" s="387">
        <f>+SUM(E85:E88)</f>
        <v>15701160.219999999</v>
      </c>
      <c r="F84" s="387">
        <f t="shared" ref="F84:P84" si="17">+SUM(F85:F88)</f>
        <v>11938455.789999999</v>
      </c>
      <c r="G84" s="387">
        <f t="shared" si="17"/>
        <v>9703814.5700000003</v>
      </c>
      <c r="H84" s="387">
        <f t="shared" si="17"/>
        <v>35322547.710000001</v>
      </c>
      <c r="I84" s="387">
        <f t="shared" si="17"/>
        <v>10712030.08</v>
      </c>
      <c r="J84" s="387">
        <f t="shared" si="17"/>
        <v>19277124.890000001</v>
      </c>
      <c r="K84" s="387">
        <f t="shared" si="17"/>
        <v>17836431.240000002</v>
      </c>
      <c r="L84" s="387">
        <f t="shared" si="17"/>
        <v>6875017.54</v>
      </c>
      <c r="M84" s="387">
        <f t="shared" si="17"/>
        <v>9630017.8300000001</v>
      </c>
      <c r="N84" s="387">
        <f t="shared" si="17"/>
        <v>8290389.5199999996</v>
      </c>
      <c r="O84" s="387">
        <f t="shared" si="17"/>
        <v>6948208.5899999999</v>
      </c>
      <c r="P84" s="434">
        <f t="shared" si="17"/>
        <v>19309526.120000012</v>
      </c>
      <c r="Q84" s="426">
        <f>+SUM(E84:P84)</f>
        <v>171544724.10000002</v>
      </c>
      <c r="R84" s="87"/>
      <c r="S84" s="444"/>
      <c r="T84" s="72"/>
      <c r="U84" s="72"/>
      <c r="V84" s="69"/>
      <c r="W84" s="69"/>
      <c r="X84" s="69"/>
      <c r="Y84" s="69"/>
      <c r="Z84" s="69"/>
      <c r="AA84" s="69"/>
      <c r="AB84" s="69"/>
      <c r="AC84" s="69"/>
      <c r="AD84" s="69"/>
      <c r="AE84" s="69"/>
      <c r="AF84" s="69"/>
      <c r="AG84" s="69"/>
    </row>
    <row r="85" spans="1:33" ht="13.5" thickTop="1">
      <c r="A85" s="69"/>
      <c r="B85" s="69"/>
      <c r="C85" s="69"/>
      <c r="D85" s="383" t="str">
        <f>IF(MasterSheet!$A$1=1,MasterSheet!C405,MasterSheet!B405)</f>
        <v>Otplata duga rezidentima</v>
      </c>
      <c r="E85" s="356">
        <v>4367230.4400000004</v>
      </c>
      <c r="F85" s="357">
        <v>5235864.3</v>
      </c>
      <c r="G85" s="357">
        <v>4138404.89</v>
      </c>
      <c r="H85" s="357">
        <v>8806701.6500000004</v>
      </c>
      <c r="I85" s="357">
        <v>8698958</v>
      </c>
      <c r="J85" s="358">
        <v>2255304.21</v>
      </c>
      <c r="K85" s="357">
        <v>2557262.25</v>
      </c>
      <c r="L85" s="358">
        <v>847758.62</v>
      </c>
      <c r="M85" s="358">
        <v>2310313.6</v>
      </c>
      <c r="N85" s="358">
        <v>2623201.64</v>
      </c>
      <c r="O85" s="358">
        <v>863263.65</v>
      </c>
      <c r="P85" s="378">
        <v>6145172.4500000002</v>
      </c>
      <c r="Q85" s="359">
        <f t="shared" si="15"/>
        <v>48849435.700000003</v>
      </c>
      <c r="R85" s="69"/>
      <c r="S85" s="442"/>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Otplata duga nerezidentima</v>
      </c>
      <c r="E86" s="356">
        <v>10468608.6</v>
      </c>
      <c r="F86" s="357">
        <v>4137572.64</v>
      </c>
      <c r="G86" s="357">
        <v>2782704.84</v>
      </c>
      <c r="H86" s="357">
        <v>2116906.48</v>
      </c>
      <c r="I86" s="357">
        <v>1830498.99</v>
      </c>
      <c r="J86" s="358">
        <v>11172575</v>
      </c>
      <c r="K86" s="357">
        <v>2629168.9900000002</v>
      </c>
      <c r="L86" s="358">
        <v>928013.22</v>
      </c>
      <c r="M86" s="358">
        <v>3570458.55</v>
      </c>
      <c r="N86" s="358">
        <v>2217942.19</v>
      </c>
      <c r="O86" s="358">
        <v>2735699.26</v>
      </c>
      <c r="P86" s="378">
        <v>9865107.9800000098</v>
      </c>
      <c r="Q86" s="395">
        <f t="shared" si="15"/>
        <v>54455256.740000002</v>
      </c>
      <c r="R86" s="69"/>
      <c r="S86" s="443"/>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Otplata obaveza iz prethodnog perioda</v>
      </c>
      <c r="E87" s="356">
        <v>865321.18</v>
      </c>
      <c r="F87" s="357">
        <v>2565018.85</v>
      </c>
      <c r="G87" s="357">
        <v>2782704.84</v>
      </c>
      <c r="H87" s="357">
        <v>971199.4</v>
      </c>
      <c r="I87" s="357">
        <v>182573.09</v>
      </c>
      <c r="J87" s="358">
        <v>5849245.6799999997</v>
      </c>
      <c r="K87" s="357">
        <v>12650000</v>
      </c>
      <c r="L87" s="358">
        <v>5099245.7</v>
      </c>
      <c r="M87" s="358">
        <v>3749245.68</v>
      </c>
      <c r="N87" s="358">
        <v>3449245.69</v>
      </c>
      <c r="O87" s="358">
        <v>3349245.68</v>
      </c>
      <c r="P87" s="378">
        <v>3299245.69</v>
      </c>
      <c r="Q87" s="359">
        <f t="shared" si="15"/>
        <v>44812291.479999997</v>
      </c>
      <c r="R87" s="69"/>
      <c r="S87" s="442"/>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Otplata garancija</v>
      </c>
      <c r="E88" s="356">
        <v>0</v>
      </c>
      <c r="F88" s="357">
        <v>0</v>
      </c>
      <c r="G88" s="357">
        <v>0</v>
      </c>
      <c r="H88" s="357">
        <v>23427740.18</v>
      </c>
      <c r="I88" s="357">
        <v>0</v>
      </c>
      <c r="J88" s="358">
        <v>0</v>
      </c>
      <c r="K88" s="357">
        <v>0</v>
      </c>
      <c r="L88" s="358">
        <v>0</v>
      </c>
      <c r="M88" s="358">
        <v>0</v>
      </c>
      <c r="N88" s="358">
        <v>0</v>
      </c>
      <c r="O88" s="358">
        <v>0</v>
      </c>
      <c r="P88" s="378">
        <v>0</v>
      </c>
      <c r="Q88" s="359">
        <f t="shared" ref="Q88:Q95" si="18">+SUM(E88:P88)</f>
        <v>23427740.18</v>
      </c>
      <c r="R88" s="69"/>
      <c r="S88" s="442"/>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Nedostajuća sredstva</v>
      </c>
      <c r="E89" s="387">
        <f t="shared" ref="E89:P89" si="19">+E82-E84</f>
        <v>-19671745.022685513</v>
      </c>
      <c r="F89" s="387">
        <f t="shared" si="19"/>
        <v>-43828140.95000001</v>
      </c>
      <c r="G89" s="387">
        <f t="shared" si="19"/>
        <v>-14845892.399999984</v>
      </c>
      <c r="H89" s="387">
        <f t="shared" si="19"/>
        <v>-83075783.003112108</v>
      </c>
      <c r="I89" s="387">
        <f t="shared" si="19"/>
        <v>-13266579.024672048</v>
      </c>
      <c r="J89" s="387">
        <f t="shared" si="19"/>
        <v>-23841645.110567197</v>
      </c>
      <c r="K89" s="387">
        <f t="shared" si="19"/>
        <v>-8568301.4773864374</v>
      </c>
      <c r="L89" s="387">
        <f t="shared" si="19"/>
        <v>1642907.7692184364</v>
      </c>
      <c r="M89" s="387">
        <f t="shared" si="19"/>
        <v>-7105262.2537786383</v>
      </c>
      <c r="N89" s="387">
        <f t="shared" si="19"/>
        <v>-19726336.571929235</v>
      </c>
      <c r="O89" s="387">
        <f t="shared" si="19"/>
        <v>-24447883.21315315</v>
      </c>
      <c r="P89" s="434">
        <f t="shared" si="19"/>
        <v>-1507849.1658001468</v>
      </c>
      <c r="Q89" s="426">
        <f t="shared" si="18"/>
        <v>-258242510.42386606</v>
      </c>
      <c r="R89" s="69"/>
      <c r="S89" s="444"/>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Finansiranje</v>
      </c>
      <c r="E90" s="387">
        <f>+SUM(E91:E95)</f>
        <v>19671745.022685513</v>
      </c>
      <c r="F90" s="387">
        <f t="shared" ref="F90:P90" si="20">+SUM(F91:F95)</f>
        <v>43828140.95000001</v>
      </c>
      <c r="G90" s="387">
        <f t="shared" si="20"/>
        <v>14845892.399999984</v>
      </c>
      <c r="H90" s="387">
        <f t="shared" si="20"/>
        <v>83075783.003112108</v>
      </c>
      <c r="I90" s="387">
        <f t="shared" si="20"/>
        <v>13266579.024672048</v>
      </c>
      <c r="J90" s="387">
        <f t="shared" si="20"/>
        <v>23841645.110567197</v>
      </c>
      <c r="K90" s="387">
        <f t="shared" si="20"/>
        <v>8568301.4773864299</v>
      </c>
      <c r="L90" s="387">
        <f t="shared" si="20"/>
        <v>-1642907.7692184364</v>
      </c>
      <c r="M90" s="387">
        <f t="shared" si="20"/>
        <v>7105262.2537786383</v>
      </c>
      <c r="N90" s="387">
        <f t="shared" si="20"/>
        <v>19726336.571929235</v>
      </c>
      <c r="O90" s="387">
        <f t="shared" si="20"/>
        <v>24447883.21315315</v>
      </c>
      <c r="P90" s="434">
        <f t="shared" si="20"/>
        <v>1507849.1658001468</v>
      </c>
      <c r="Q90" s="426">
        <f t="shared" si="18"/>
        <v>258242510.42386603</v>
      </c>
      <c r="R90" s="69"/>
      <c r="S90" s="444"/>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Pozajmice i krediti iz domaćih izvora</v>
      </c>
      <c r="E91" s="356">
        <v>9940519.3800000008</v>
      </c>
      <c r="F91" s="357">
        <v>1500000</v>
      </c>
      <c r="G91" s="357">
        <v>5000000</v>
      </c>
      <c r="H91" s="357">
        <v>0</v>
      </c>
      <c r="I91" s="357">
        <v>0</v>
      </c>
      <c r="J91" s="358">
        <v>0</v>
      </c>
      <c r="K91" s="357">
        <v>0</v>
      </c>
      <c r="L91" s="358">
        <v>0</v>
      </c>
      <c r="M91" s="358">
        <v>0</v>
      </c>
      <c r="N91" s="358">
        <v>0</v>
      </c>
      <c r="O91" s="358">
        <v>0</v>
      </c>
      <c r="P91" s="378">
        <v>0</v>
      </c>
      <c r="Q91" s="359">
        <f t="shared" si="18"/>
        <v>16440519.380000001</v>
      </c>
      <c r="R91" s="69"/>
      <c r="S91" s="442"/>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Pozajmice i krediti iz inostranih izvora</v>
      </c>
      <c r="E92" s="356">
        <v>17753.55</v>
      </c>
      <c r="F92" s="357">
        <v>59489562.469999999</v>
      </c>
      <c r="G92" s="357">
        <v>308302.08000000002</v>
      </c>
      <c r="H92" s="357">
        <v>98000000</v>
      </c>
      <c r="I92" s="357">
        <v>0</v>
      </c>
      <c r="J92" s="358">
        <v>0</v>
      </c>
      <c r="K92" s="357">
        <v>100000000</v>
      </c>
      <c r="L92" s="358">
        <v>0</v>
      </c>
      <c r="M92" s="358">
        <v>0</v>
      </c>
      <c r="N92" s="358">
        <v>0</v>
      </c>
      <c r="O92" s="358">
        <v>33986892.173866034</v>
      </c>
      <c r="P92" s="378">
        <v>0</v>
      </c>
      <c r="Q92" s="359">
        <f t="shared" si="18"/>
        <v>291802510.27386606</v>
      </c>
      <c r="R92" s="69"/>
      <c r="S92" s="442"/>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Donacije</v>
      </c>
      <c r="E93" s="356">
        <v>0</v>
      </c>
      <c r="F93" s="357">
        <v>0</v>
      </c>
      <c r="G93" s="357">
        <v>0</v>
      </c>
      <c r="H93" s="357">
        <v>0</v>
      </c>
      <c r="I93" s="357">
        <v>0</v>
      </c>
      <c r="J93" s="358">
        <v>0</v>
      </c>
      <c r="K93" s="357">
        <v>0</v>
      </c>
      <c r="L93" s="358">
        <v>0</v>
      </c>
      <c r="M93" s="358">
        <v>0</v>
      </c>
      <c r="N93" s="358">
        <v>0</v>
      </c>
      <c r="O93" s="358">
        <v>0</v>
      </c>
      <c r="P93" s="378">
        <v>0</v>
      </c>
      <c r="Q93" s="359">
        <f t="shared" si="18"/>
        <v>0</v>
      </c>
      <c r="R93" s="69"/>
      <c r="S93" s="442"/>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Prihodi od privatizacije</v>
      </c>
      <c r="E94" s="356">
        <v>103661.6</v>
      </c>
      <c r="F94" s="358">
        <v>231003.75</v>
      </c>
      <c r="G94" s="358">
        <v>52105.86</v>
      </c>
      <c r="H94" s="357">
        <v>1068136.5322222221</v>
      </c>
      <c r="I94" s="357">
        <v>1068136.5322222221</v>
      </c>
      <c r="J94" s="358">
        <v>1068136.5322222221</v>
      </c>
      <c r="K94" s="357">
        <v>1068136.5322222221</v>
      </c>
      <c r="L94" s="358">
        <v>1068136.5322222221</v>
      </c>
      <c r="M94" s="358">
        <v>1068136.5322222221</v>
      </c>
      <c r="N94" s="358">
        <v>1068136.5322222221</v>
      </c>
      <c r="O94" s="358">
        <v>1068136.5322222221</v>
      </c>
      <c r="P94" s="378">
        <v>1068136.5322222221</v>
      </c>
      <c r="Q94" s="359">
        <f t="shared" si="18"/>
        <v>10000000</v>
      </c>
      <c r="R94" s="69"/>
      <c r="S94" s="442"/>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Povećanje/smanjenje depozita</v>
      </c>
      <c r="E95" s="371">
        <f>-E89-SUM(E91:E94)</f>
        <v>9609810.4926855117</v>
      </c>
      <c r="F95" s="373">
        <f t="shared" ref="F95:P95" si="21">-F89-SUM(F91:F94)</f>
        <v>-17392425.269999988</v>
      </c>
      <c r="G95" s="373">
        <f t="shared" si="21"/>
        <v>9485484.4599999823</v>
      </c>
      <c r="H95" s="394">
        <f t="shared" si="21"/>
        <v>-15992353.529110119</v>
      </c>
      <c r="I95" s="394">
        <f t="shared" si="21"/>
        <v>12198442.492449826</v>
      </c>
      <c r="J95" s="394">
        <f t="shared" si="21"/>
        <v>22773508.578344975</v>
      </c>
      <c r="K95" s="394">
        <f t="shared" si="21"/>
        <v>-92499835.054835796</v>
      </c>
      <c r="L95" s="394">
        <f t="shared" si="21"/>
        <v>-2711044.3014406585</v>
      </c>
      <c r="M95" s="394">
        <f t="shared" si="21"/>
        <v>6037125.7215564158</v>
      </c>
      <c r="N95" s="394">
        <f t="shared" si="21"/>
        <v>18658200.039707012</v>
      </c>
      <c r="O95" s="394">
        <f t="shared" si="21"/>
        <v>-10607145.492935102</v>
      </c>
      <c r="P95" s="379">
        <f t="shared" si="21"/>
        <v>439712.63357792469</v>
      </c>
      <c r="Q95" s="425">
        <f t="shared" si="18"/>
        <v>-60000519.230000019</v>
      </c>
      <c r="R95" s="382"/>
      <c r="S95" s="390"/>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558"/>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558"/>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H8:J8"/>
    <mergeCell ref="G9:K9"/>
    <mergeCell ref="E14:Q14"/>
    <mergeCell ref="D17:D18"/>
    <mergeCell ref="E17:Q17"/>
  </mergeCell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sheetPr codeName="Sheet16"/>
  <dimension ref="A1:AG153"/>
  <sheetViews>
    <sheetView workbookViewId="0">
      <selection activeCell="D17" sqref="D17:D18"/>
    </sheetView>
  </sheetViews>
  <sheetFormatPr defaultRowHeight="12.75"/>
  <cols>
    <col min="1" max="1" width="9.140625" customWidth="1"/>
    <col min="2" max="2" width="9.28515625" customWidth="1"/>
    <col min="3" max="3" width="9.85546875" customWidth="1"/>
    <col min="4" max="4" width="54.7109375" customWidth="1"/>
    <col min="5" max="12" width="10.7109375" customWidth="1"/>
    <col min="13" max="13" width="11.7109375" customWidth="1"/>
    <col min="14" max="14" width="10.7109375" customWidth="1"/>
    <col min="15" max="15" width="11.7109375" customWidth="1"/>
    <col min="16" max="16" width="11.7109375" hidden="1" customWidth="1"/>
    <col min="17" max="17" width="15.7109375" customWidth="1"/>
    <col min="19" max="19" width="12.5703125" bestFit="1" customWidth="1"/>
  </cols>
  <sheetData>
    <row r="1" spans="1:33">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c r="AF1" s="69"/>
      <c r="AG1" s="69"/>
    </row>
    <row r="2" spans="1:33">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row>
    <row r="3" spans="1:33">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row>
    <row r="4" spans="1:33">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row>
    <row r="5" spans="1:33">
      <c r="A5" s="69"/>
      <c r="B5" s="69"/>
      <c r="C5" s="69"/>
      <c r="D5" s="70"/>
      <c r="E5" s="69"/>
      <c r="F5" s="69"/>
      <c r="G5" s="69"/>
      <c r="H5" s="69"/>
      <c r="I5" s="69"/>
      <c r="J5" s="69"/>
      <c r="K5" s="69"/>
      <c r="L5" s="69"/>
      <c r="M5" s="69"/>
      <c r="N5" s="69"/>
      <c r="O5" s="69"/>
      <c r="P5" s="69"/>
      <c r="Q5" s="69"/>
      <c r="R5" s="69"/>
      <c r="S5" s="69"/>
      <c r="T5" s="69"/>
      <c r="U5" s="69"/>
      <c r="V5" s="69"/>
      <c r="W5" s="69"/>
      <c r="X5" s="69"/>
      <c r="Y5" s="69"/>
      <c r="Z5" s="69"/>
      <c r="AA5" s="69"/>
      <c r="AB5" s="69"/>
      <c r="AC5" s="69"/>
      <c r="AD5" s="69"/>
      <c r="AE5" s="69"/>
      <c r="AF5" s="69"/>
      <c r="AG5" s="69"/>
    </row>
    <row r="6" spans="1:33">
      <c r="A6" s="69"/>
      <c r="B6" s="69"/>
      <c r="C6" s="69"/>
      <c r="D6" s="70"/>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row>
    <row r="7" spans="1:33">
      <c r="A7" s="69"/>
      <c r="B7" s="69"/>
      <c r="C7" s="69"/>
      <c r="D7" s="70"/>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row>
    <row r="8" spans="1:33" ht="15">
      <c r="A8" s="69"/>
      <c r="B8" s="69"/>
      <c r="C8" s="69"/>
      <c r="D8" s="70"/>
      <c r="E8" s="889" t="str">
        <f>IF(MasterSheet!$A$1=1, MasterSheet!C5,MasterSheet!B5)</f>
        <v>CRNA GORA</v>
      </c>
      <c r="F8" s="889"/>
      <c r="G8" s="889"/>
      <c r="H8" s="889"/>
      <c r="I8" s="889"/>
      <c r="J8" s="889"/>
      <c r="K8" s="889"/>
      <c r="L8" s="889"/>
      <c r="M8" s="889"/>
      <c r="N8" s="889"/>
      <c r="O8" s="889"/>
      <c r="P8" s="889"/>
      <c r="Q8" s="889"/>
      <c r="R8" s="69"/>
      <c r="S8" s="69"/>
      <c r="T8" s="69"/>
      <c r="U8" s="69"/>
      <c r="V8" s="69"/>
      <c r="W8" s="70"/>
      <c r="X8" s="69"/>
      <c r="Y8" s="69"/>
      <c r="Z8" s="69"/>
      <c r="AA8" s="69"/>
      <c r="AB8" s="69"/>
      <c r="AC8" s="69"/>
      <c r="AD8" s="69"/>
      <c r="AE8" s="69"/>
      <c r="AF8" s="69"/>
      <c r="AG8" s="69"/>
    </row>
    <row r="9" spans="1:33" ht="15">
      <c r="A9" s="69"/>
      <c r="B9" s="69"/>
      <c r="C9" s="69"/>
      <c r="D9" s="69"/>
      <c r="E9" s="889" t="str">
        <f>IF(MasterSheet!$A$1=1, MasterSheet!C6,MasterSheet!B6)</f>
        <v>MINISTARSTVO FINANSIJA</v>
      </c>
      <c r="F9" s="889"/>
      <c r="G9" s="889"/>
      <c r="H9" s="889"/>
      <c r="I9" s="889"/>
      <c r="J9" s="889"/>
      <c r="K9" s="889"/>
      <c r="L9" s="889"/>
      <c r="M9" s="889"/>
      <c r="N9" s="889"/>
      <c r="O9" s="889"/>
      <c r="P9" s="889"/>
      <c r="Q9" s="889"/>
      <c r="R9" s="69"/>
      <c r="S9" s="69"/>
      <c r="T9" s="69"/>
      <c r="U9" s="69"/>
      <c r="V9" s="69"/>
      <c r="W9" s="70"/>
      <c r="X9" s="69"/>
      <c r="Y9" s="69"/>
      <c r="Z9" s="69"/>
      <c r="AA9" s="69"/>
      <c r="AB9" s="69"/>
      <c r="AC9" s="69"/>
      <c r="AD9" s="69"/>
      <c r="AE9" s="69"/>
      <c r="AF9" s="69"/>
      <c r="AG9" s="69"/>
    </row>
    <row r="10" spans="1:33">
      <c r="A10" s="69"/>
      <c r="B10" s="69"/>
      <c r="C10" s="69"/>
      <c r="D10" s="72"/>
      <c r="E10" s="72"/>
      <c r="F10" s="72"/>
      <c r="G10" s="72"/>
      <c r="H10" s="72"/>
      <c r="I10" s="72"/>
      <c r="J10" s="72"/>
      <c r="K10" s="72"/>
      <c r="L10" s="72"/>
      <c r="M10" s="72"/>
      <c r="N10" s="72"/>
      <c r="O10" s="72"/>
      <c r="P10" s="72"/>
      <c r="Q10" s="72"/>
      <c r="R10" s="72"/>
      <c r="S10" s="69"/>
      <c r="T10" s="69"/>
      <c r="U10" s="69"/>
      <c r="V10" s="69"/>
      <c r="W10" s="70"/>
      <c r="X10" s="69"/>
      <c r="Y10" s="69"/>
      <c r="Z10" s="69"/>
      <c r="AA10" s="69"/>
      <c r="AB10" s="69"/>
      <c r="AC10" s="69"/>
      <c r="AD10" s="69"/>
      <c r="AE10" s="69"/>
      <c r="AF10" s="69"/>
      <c r="AG10" s="69"/>
    </row>
    <row r="11" spans="1:33">
      <c r="A11" s="69"/>
      <c r="B11" s="69"/>
      <c r="C11" s="69"/>
      <c r="D11" s="72"/>
      <c r="E11" s="72"/>
      <c r="F11" s="72"/>
      <c r="G11" s="72"/>
      <c r="H11" s="72"/>
      <c r="I11" s="72"/>
      <c r="J11" s="72"/>
      <c r="K11" s="72"/>
      <c r="L11" s="72"/>
      <c r="M11" s="72"/>
      <c r="N11" s="72"/>
      <c r="O11" s="72"/>
      <c r="P11" s="72"/>
      <c r="Q11" s="72"/>
      <c r="R11" s="72"/>
      <c r="S11" s="69"/>
      <c r="T11" s="69"/>
      <c r="U11" s="69"/>
      <c r="V11" s="69"/>
      <c r="W11" s="70"/>
      <c r="X11" s="69"/>
      <c r="Y11" s="69"/>
      <c r="Z11" s="69"/>
      <c r="AA11" s="69"/>
      <c r="AB11" s="69"/>
      <c r="AC11" s="69"/>
      <c r="AD11" s="69"/>
      <c r="AE11" s="69"/>
      <c r="AF11" s="69"/>
      <c r="AG11" s="69"/>
    </row>
    <row r="12" spans="1:33">
      <c r="A12" s="69"/>
      <c r="B12" s="69"/>
      <c r="C12" s="69"/>
      <c r="D12" s="213"/>
      <c r="E12" s="72"/>
      <c r="F12" s="72"/>
      <c r="G12" s="72"/>
      <c r="H12" s="72"/>
      <c r="I12" s="72"/>
      <c r="J12" s="72"/>
      <c r="K12" s="72"/>
      <c r="L12" s="72"/>
      <c r="M12" s="72"/>
      <c r="N12" s="72"/>
      <c r="O12" s="72"/>
      <c r="P12" s="72"/>
      <c r="Q12" s="72"/>
      <c r="R12" s="72"/>
      <c r="S12" s="69"/>
      <c r="T12" s="69"/>
      <c r="U12" s="69"/>
      <c r="V12" s="69"/>
      <c r="W12" s="69"/>
      <c r="X12" s="69"/>
      <c r="Y12" s="69"/>
      <c r="Z12" s="69"/>
      <c r="AA12" s="69"/>
      <c r="AB12" s="69"/>
      <c r="AC12" s="69"/>
      <c r="AD12" s="69"/>
      <c r="AE12" s="69"/>
      <c r="AF12" s="69"/>
      <c r="AG12" s="69"/>
    </row>
    <row r="13" spans="1:33" ht="13.5" thickBot="1">
      <c r="A13" s="69"/>
      <c r="B13" s="69"/>
      <c r="C13" s="69"/>
      <c r="D13" s="72"/>
      <c r="E13" s="72"/>
      <c r="F13" s="72"/>
      <c r="G13" s="72"/>
      <c r="H13" s="72"/>
      <c r="I13" s="72"/>
      <c r="J13" s="72"/>
      <c r="K13" s="72"/>
      <c r="L13" s="72"/>
      <c r="M13" s="72"/>
      <c r="N13" s="72"/>
      <c r="O13" s="72"/>
      <c r="P13" s="72"/>
      <c r="Q13" s="72"/>
      <c r="R13" s="213"/>
      <c r="S13" s="70"/>
      <c r="T13" s="69"/>
      <c r="U13" s="69"/>
      <c r="V13" s="69"/>
      <c r="W13" s="69"/>
      <c r="X13" s="69"/>
      <c r="Y13" s="69"/>
      <c r="Z13" s="69"/>
      <c r="AA13" s="69"/>
      <c r="AB13" s="69"/>
      <c r="AC13" s="69"/>
      <c r="AD13" s="69"/>
      <c r="AE13" s="69"/>
      <c r="AF13" s="69"/>
      <c r="AG13" s="69"/>
    </row>
    <row r="14" spans="1:33" ht="17.25" thickTop="1" thickBot="1">
      <c r="B14" s="415"/>
      <c r="C14" s="416"/>
      <c r="D14" s="417" t="str">
        <f>IF(MasterSheet!$A$1=1,MasterSheet!B67,MasterSheet!B66)</f>
        <v>BDP (u mil. €)</v>
      </c>
      <c r="E14" s="906">
        <f>+'Monthly plan for 2012'!E14:Q14</f>
        <v>3493000000</v>
      </c>
      <c r="F14" s="906"/>
      <c r="G14" s="906"/>
      <c r="H14" s="906"/>
      <c r="I14" s="906"/>
      <c r="J14" s="906"/>
      <c r="K14" s="906"/>
      <c r="L14" s="906"/>
      <c r="M14" s="906"/>
      <c r="N14" s="906"/>
      <c r="O14" s="906"/>
      <c r="P14" s="906"/>
      <c r="Q14" s="907"/>
      <c r="R14" s="413"/>
      <c r="S14" s="414"/>
      <c r="T14" s="69"/>
      <c r="U14" s="69"/>
      <c r="V14" s="69"/>
      <c r="W14" s="69"/>
      <c r="X14" s="69"/>
      <c r="Y14" s="69"/>
      <c r="Z14" s="69"/>
      <c r="AA14" s="69"/>
      <c r="AB14" s="69"/>
      <c r="AC14" s="69"/>
      <c r="AD14" s="69"/>
      <c r="AE14" s="69"/>
      <c r="AF14" s="69"/>
      <c r="AG14" s="69"/>
    </row>
    <row r="15" spans="1:33" ht="15.75" thickTop="1">
      <c r="A15" s="410"/>
      <c r="B15" s="237"/>
      <c r="C15" s="237"/>
      <c r="D15" s="236"/>
      <c r="E15" s="236"/>
      <c r="F15" s="236"/>
      <c r="G15" s="236"/>
      <c r="H15" s="236"/>
      <c r="I15" s="236"/>
      <c r="J15" s="236"/>
      <c r="K15" s="236"/>
      <c r="L15" s="236"/>
      <c r="M15" s="236"/>
      <c r="N15" s="411"/>
      <c r="O15" s="411"/>
      <c r="P15" s="412"/>
      <c r="Q15" s="412"/>
      <c r="R15" s="412"/>
      <c r="S15" s="412"/>
      <c r="T15" s="69"/>
      <c r="U15" s="69"/>
      <c r="V15" s="69"/>
      <c r="W15" s="69"/>
      <c r="X15" s="69"/>
      <c r="Y15" s="69"/>
      <c r="Z15" s="69"/>
      <c r="AA15" s="69"/>
      <c r="AB15" s="69"/>
      <c r="AC15" s="69"/>
      <c r="AD15" s="69"/>
      <c r="AE15" s="69"/>
      <c r="AF15" s="69"/>
      <c r="AG15" s="69"/>
    </row>
    <row r="16" spans="1:33" ht="17.25" customHeight="1" thickBot="1">
      <c r="A16" s="69"/>
      <c r="B16" s="69"/>
      <c r="C16" s="69"/>
      <c r="D16" s="72"/>
      <c r="E16" s="72"/>
      <c r="F16" s="72"/>
      <c r="G16" s="72"/>
      <c r="H16" s="72"/>
      <c r="I16" s="72"/>
      <c r="J16" s="72"/>
      <c r="K16" s="72"/>
      <c r="L16" s="72"/>
      <c r="M16" s="72"/>
      <c r="N16" s="72"/>
      <c r="O16" s="72"/>
      <c r="P16" s="72"/>
      <c r="Q16" s="72"/>
      <c r="R16" s="72"/>
      <c r="S16" s="69"/>
      <c r="T16" s="69"/>
      <c r="U16" s="69"/>
      <c r="V16" s="69"/>
      <c r="W16" s="69"/>
      <c r="X16" s="69"/>
      <c r="Y16" s="69"/>
      <c r="Z16" s="69"/>
      <c r="AA16" s="69"/>
      <c r="AB16" s="69"/>
      <c r="AC16" s="69"/>
      <c r="AD16" s="69"/>
      <c r="AE16" s="69"/>
      <c r="AF16" s="69"/>
      <c r="AG16" s="69"/>
    </row>
    <row r="17" spans="1:33" ht="17.25" customHeight="1" thickTop="1">
      <c r="A17" s="69"/>
      <c r="B17" s="69"/>
      <c r="C17" s="69"/>
      <c r="D17" s="908" t="str">
        <f>IF(MasterSheet!$A$1=1,MasterSheet!B422,MasterSheet!B421)</f>
        <v>Izvršenje budžeta, po mjesecima</v>
      </c>
      <c r="E17" s="910">
        <v>2012</v>
      </c>
      <c r="F17" s="911"/>
      <c r="G17" s="911"/>
      <c r="H17" s="911"/>
      <c r="I17" s="911"/>
      <c r="J17" s="911"/>
      <c r="K17" s="911"/>
      <c r="L17" s="911"/>
      <c r="M17" s="911"/>
      <c r="N17" s="911"/>
      <c r="O17" s="911"/>
      <c r="P17" s="911"/>
      <c r="Q17" s="912"/>
      <c r="R17" s="72"/>
      <c r="S17" s="69"/>
      <c r="T17" s="69"/>
      <c r="U17" s="69"/>
      <c r="V17" s="69"/>
      <c r="W17" s="69"/>
      <c r="X17" s="69"/>
      <c r="Y17" s="69"/>
      <c r="Z17" s="69"/>
      <c r="AA17" s="69"/>
      <c r="AB17" s="69"/>
      <c r="AC17" s="69"/>
      <c r="AD17" s="69"/>
      <c r="AE17" s="69"/>
      <c r="AF17" s="69"/>
      <c r="AG17" s="69"/>
    </row>
    <row r="18" spans="1:33" ht="15" customHeight="1" thickBot="1">
      <c r="A18" s="69"/>
      <c r="B18" s="69"/>
      <c r="C18" s="69"/>
      <c r="D18" s="909"/>
      <c r="E18" s="364" t="str">
        <f>IF(MasterSheet!$A$1=1,MasterSheet!C336,MasterSheet!C335)</f>
        <v>Januar</v>
      </c>
      <c r="F18" s="365" t="str">
        <f>IF(MasterSheet!$A$1=1,MasterSheet!D336,MasterSheet!D335)</f>
        <v>Februar</v>
      </c>
      <c r="G18" s="365" t="str">
        <f>IF(MasterSheet!$A$1=1,MasterSheet!E336,MasterSheet!E335)</f>
        <v>Mart</v>
      </c>
      <c r="H18" s="365" t="str">
        <f>IF(MasterSheet!$A$1=1,MasterSheet!F336,MasterSheet!F335)</f>
        <v>April</v>
      </c>
      <c r="I18" s="365" t="str">
        <f>IF(MasterSheet!$A$1=1,MasterSheet!G336,MasterSheet!G335)</f>
        <v>Maj</v>
      </c>
      <c r="J18" s="365" t="str">
        <f>IF(MasterSheet!$A$1=1,MasterSheet!H336,MasterSheet!H335)</f>
        <v>Jun</v>
      </c>
      <c r="K18" s="365" t="str">
        <f>IF(MasterSheet!$A$1=1,MasterSheet!I336,MasterSheet!I335)</f>
        <v>Jul</v>
      </c>
      <c r="L18" s="366" t="str">
        <f>IF(MasterSheet!$A$1=1,MasterSheet!J336,MasterSheet!J335)</f>
        <v>Avgust</v>
      </c>
      <c r="M18" s="366" t="str">
        <f>IF(MasterSheet!$A$1=1,MasterSheet!K336,MasterSheet!K335)</f>
        <v>Septembar</v>
      </c>
      <c r="N18" s="366" t="str">
        <f>IF(MasterSheet!$A$1=1,MasterSheet!L336,MasterSheet!L335)</f>
        <v>Oktobar</v>
      </c>
      <c r="O18" s="366" t="str">
        <f>IF(MasterSheet!$A$1=1,MasterSheet!M336,MasterSheet!M335)</f>
        <v>Novembar</v>
      </c>
      <c r="P18" s="418" t="str">
        <f>IF(MasterSheet!$A$1=1,MasterSheet!N336,MasterSheet!N335)</f>
        <v>Decembar</v>
      </c>
      <c r="Q18" s="630" t="str">
        <f>+'Execution for 2013'!Q18</f>
        <v>Jan- April 2013</v>
      </c>
      <c r="R18" s="72"/>
      <c r="S18" s="69"/>
      <c r="T18" s="69"/>
      <c r="U18" s="69"/>
      <c r="V18" s="69"/>
      <c r="W18" s="69"/>
      <c r="X18" s="69"/>
      <c r="Y18" s="69"/>
      <c r="Z18" s="69"/>
      <c r="AA18" s="69"/>
      <c r="AB18" s="69"/>
      <c r="AC18" s="69"/>
      <c r="AD18" s="69"/>
      <c r="AE18" s="69"/>
      <c r="AF18" s="69"/>
      <c r="AG18" s="69"/>
    </row>
    <row r="19" spans="1:33" ht="15" customHeight="1" thickTop="1" thickBot="1">
      <c r="A19" s="69"/>
      <c r="B19" s="69"/>
      <c r="C19" s="69"/>
      <c r="D19" s="360" t="str">
        <f>IF(MasterSheet!$A$1=1,MasterSheet!C337,MasterSheet!B337)</f>
        <v>Izvorni prihodi</v>
      </c>
      <c r="E19" s="424">
        <f t="shared" ref="E19:P19" si="0">E20+E28+E33+E38+E45+E50</f>
        <v>54542432.849999994</v>
      </c>
      <c r="F19" s="424">
        <f t="shared" si="0"/>
        <v>75644319.790000007</v>
      </c>
      <c r="G19" s="424">
        <f t="shared" si="0"/>
        <v>88285086.690000013</v>
      </c>
      <c r="H19" s="424">
        <f t="shared" si="0"/>
        <v>103190215.27</v>
      </c>
      <c r="I19" s="424">
        <f t="shared" si="0"/>
        <v>0</v>
      </c>
      <c r="J19" s="424">
        <f t="shared" si="0"/>
        <v>0</v>
      </c>
      <c r="K19" s="424">
        <f t="shared" si="0"/>
        <v>0</v>
      </c>
      <c r="L19" s="424">
        <f t="shared" si="0"/>
        <v>0</v>
      </c>
      <c r="M19" s="424">
        <f t="shared" si="0"/>
        <v>0</v>
      </c>
      <c r="N19" s="424">
        <f t="shared" si="0"/>
        <v>0</v>
      </c>
      <c r="O19" s="424">
        <f t="shared" si="0"/>
        <v>0</v>
      </c>
      <c r="P19" s="424">
        <f t="shared" si="0"/>
        <v>0</v>
      </c>
      <c r="Q19" s="622">
        <f>SUM(E19:P19)</f>
        <v>321662054.60000002</v>
      </c>
      <c r="R19" s="591"/>
      <c r="S19" s="69"/>
      <c r="T19" s="69"/>
      <c r="U19" s="69"/>
      <c r="V19" s="69"/>
      <c r="W19" s="69"/>
      <c r="X19" s="69"/>
      <c r="Y19" s="69"/>
      <c r="Z19" s="69"/>
      <c r="AA19" s="69"/>
      <c r="AB19" s="69"/>
      <c r="AC19" s="69"/>
      <c r="AD19" s="69"/>
      <c r="AE19" s="69"/>
      <c r="AF19" s="69"/>
      <c r="AG19" s="69"/>
    </row>
    <row r="20" spans="1:33" ht="15" customHeight="1" thickTop="1">
      <c r="A20" s="69"/>
      <c r="B20" s="69"/>
      <c r="C20" s="69"/>
      <c r="D20" s="303" t="str">
        <f>IF(MasterSheet!$A$1=1,MasterSheet!C338,MasterSheet!B338)</f>
        <v>Porezi</v>
      </c>
      <c r="E20" s="448">
        <f t="shared" ref="E20:O20" si="1">SUM(E21:E27)</f>
        <v>38651682.139999993</v>
      </c>
      <c r="F20" s="448">
        <f t="shared" si="1"/>
        <v>43074559.129999995</v>
      </c>
      <c r="G20" s="448">
        <f t="shared" si="1"/>
        <v>53935470.890000008</v>
      </c>
      <c r="H20" s="448">
        <f t="shared" si="1"/>
        <v>70397095.139999986</v>
      </c>
      <c r="I20" s="448">
        <f t="shared" si="1"/>
        <v>0</v>
      </c>
      <c r="J20" s="448">
        <f t="shared" si="1"/>
        <v>0</v>
      </c>
      <c r="K20" s="448">
        <f t="shared" si="1"/>
        <v>0</v>
      </c>
      <c r="L20" s="448">
        <f t="shared" si="1"/>
        <v>0</v>
      </c>
      <c r="M20" s="448">
        <f t="shared" si="1"/>
        <v>0</v>
      </c>
      <c r="N20" s="448">
        <f t="shared" si="1"/>
        <v>0</v>
      </c>
      <c r="O20" s="448">
        <f t="shared" si="1"/>
        <v>0</v>
      </c>
      <c r="P20" s="612">
        <f t="shared" ref="P20" si="2">SUM(P21:P27)</f>
        <v>0</v>
      </c>
      <c r="Q20" s="623">
        <f t="shared" ref="Q20:Q81" si="3">SUM(E20:P20)</f>
        <v>206058807.29999998</v>
      </c>
      <c r="R20" s="72"/>
      <c r="S20" s="69"/>
      <c r="T20" s="69"/>
      <c r="U20" s="69"/>
      <c r="V20" s="69"/>
      <c r="W20" s="69"/>
      <c r="X20" s="69"/>
      <c r="Y20" s="69"/>
      <c r="Z20" s="69"/>
      <c r="AA20" s="69"/>
      <c r="AB20" s="69"/>
      <c r="AC20" s="69"/>
      <c r="AD20" s="69"/>
      <c r="AE20" s="69"/>
      <c r="AF20" s="69"/>
      <c r="AG20" s="69"/>
    </row>
    <row r="21" spans="1:33" ht="15" customHeight="1">
      <c r="A21" s="69"/>
      <c r="B21" s="69"/>
      <c r="C21" s="69"/>
      <c r="D21" s="304" t="str">
        <f>IF(MasterSheet!$A$1=1,MasterSheet!C339,MasterSheet!B339)</f>
        <v>Porez na dohodak fizičkih lica</v>
      </c>
      <c r="E21" s="356">
        <f>+'Execution for 2013'!E21</f>
        <v>2526434.27</v>
      </c>
      <c r="F21" s="357">
        <f>+'Execution for 2013'!F21</f>
        <v>6576693.6500000004</v>
      </c>
      <c r="G21" s="357">
        <f>+'Execution for 2013'!G21</f>
        <v>6649607.6900000004</v>
      </c>
      <c r="H21" s="357">
        <f>+'Execution for 2013'!H21</f>
        <v>6878624.96</v>
      </c>
      <c r="I21" s="357">
        <f>+'Execution for 2013'!I21</f>
        <v>0</v>
      </c>
      <c r="J21" s="357">
        <f>+'Execution for 2013'!J21</f>
        <v>0</v>
      </c>
      <c r="K21" s="357">
        <f>+'Execution for 2013'!K21</f>
        <v>0</v>
      </c>
      <c r="L21" s="358">
        <f>+'Execution for 2013'!L21</f>
        <v>0</v>
      </c>
      <c r="M21" s="358">
        <f>+'Execution for 2013'!M21</f>
        <v>0</v>
      </c>
      <c r="N21" s="358">
        <f>+'Execution for 2013'!N21</f>
        <v>0</v>
      </c>
      <c r="O21" s="358">
        <f>+'Execution for 2013'!O21</f>
        <v>0</v>
      </c>
      <c r="P21" s="613"/>
      <c r="Q21" s="624">
        <f t="shared" si="3"/>
        <v>22631360.57</v>
      </c>
      <c r="R21" s="72"/>
      <c r="S21" s="558"/>
      <c r="T21" s="69"/>
      <c r="U21" s="69"/>
      <c r="V21" s="69"/>
      <c r="W21" s="69"/>
      <c r="X21" s="69"/>
      <c r="Y21" s="69"/>
      <c r="Z21" s="69"/>
      <c r="AA21" s="69"/>
      <c r="AB21" s="69"/>
      <c r="AC21" s="69"/>
      <c r="AD21" s="69"/>
      <c r="AE21" s="69"/>
      <c r="AF21" s="69"/>
      <c r="AG21" s="69"/>
    </row>
    <row r="22" spans="1:33" ht="15" customHeight="1">
      <c r="A22" s="69"/>
      <c r="B22" s="69"/>
      <c r="C22" s="69"/>
      <c r="D22" s="304" t="str">
        <f>IF(MasterSheet!$A$1=1,MasterSheet!C340,MasterSheet!B340)</f>
        <v>Porez na dobit pravnih lica</v>
      </c>
      <c r="E22" s="356">
        <f>+'Execution for 2013'!E22</f>
        <v>496276.24</v>
      </c>
      <c r="F22" s="357">
        <f>+'Execution for 2013'!F22</f>
        <v>1055200.6000000001</v>
      </c>
      <c r="G22" s="357">
        <f>+'Execution for 2013'!G22</f>
        <v>5089275.75</v>
      </c>
      <c r="H22" s="357">
        <f>+'Execution for 2013'!H22</f>
        <v>14799003.470000001</v>
      </c>
      <c r="I22" s="357">
        <f>+'Execution for 2013'!I22</f>
        <v>0</v>
      </c>
      <c r="J22" s="357">
        <f>+'Execution for 2013'!J22</f>
        <v>0</v>
      </c>
      <c r="K22" s="357">
        <f>+'Execution for 2013'!K22</f>
        <v>0</v>
      </c>
      <c r="L22" s="358">
        <f>+'Execution for 2013'!L22</f>
        <v>0</v>
      </c>
      <c r="M22" s="358">
        <f>+'Execution for 2013'!M22</f>
        <v>0</v>
      </c>
      <c r="N22" s="358">
        <f>+'Execution for 2013'!N22</f>
        <v>0</v>
      </c>
      <c r="O22" s="358">
        <f>+'Execution for 2013'!O22</f>
        <v>0</v>
      </c>
      <c r="P22" s="613"/>
      <c r="Q22" s="624">
        <f t="shared" si="3"/>
        <v>21439756.060000002</v>
      </c>
      <c r="R22" s="72"/>
      <c r="S22" s="69"/>
      <c r="T22" s="69"/>
      <c r="U22" s="69"/>
      <c r="V22" s="69"/>
      <c r="W22" s="69"/>
      <c r="X22" s="69"/>
      <c r="Y22" s="69"/>
      <c r="Z22" s="69"/>
      <c r="AA22" s="69"/>
      <c r="AB22" s="69"/>
      <c r="AC22" s="69"/>
      <c r="AD22" s="69"/>
      <c r="AE22" s="69"/>
      <c r="AF22" s="69"/>
      <c r="AG22" s="69"/>
    </row>
    <row r="23" spans="1:33" ht="15" customHeight="1">
      <c r="A23" s="69"/>
      <c r="B23" s="69"/>
      <c r="C23" s="69"/>
      <c r="D23" s="304" t="str">
        <f>IF(MasterSheet!$A$1=1,MasterSheet!C341,MasterSheet!B341)</f>
        <v>Porez na imovinu</v>
      </c>
      <c r="E23" s="356">
        <f>+'Execution for 2013'!E23</f>
        <v>115652.5</v>
      </c>
      <c r="F23" s="357">
        <f>+'Execution for 2013'!F23</f>
        <v>124226.81</v>
      </c>
      <c r="G23" s="357">
        <f>+'Execution for 2013'!G23</f>
        <v>132357.70000000001</v>
      </c>
      <c r="H23" s="357">
        <f>+'Execution for 2013'!H23</f>
        <v>115457.95</v>
      </c>
      <c r="I23" s="357">
        <f>+'Execution for 2013'!I23</f>
        <v>0</v>
      </c>
      <c r="J23" s="357">
        <f>+'Execution for 2013'!J23</f>
        <v>0</v>
      </c>
      <c r="K23" s="357">
        <f>+'Execution for 2013'!K23</f>
        <v>0</v>
      </c>
      <c r="L23" s="358">
        <f>+'Execution for 2013'!L23</f>
        <v>0</v>
      </c>
      <c r="M23" s="358">
        <f>+'Execution for 2013'!M23</f>
        <v>0</v>
      </c>
      <c r="N23" s="358">
        <f>+'Execution for 2013'!N23</f>
        <v>0</v>
      </c>
      <c r="O23" s="358">
        <f>+'Execution for 2013'!O23</f>
        <v>0</v>
      </c>
      <c r="P23" s="613"/>
      <c r="Q23" s="624">
        <f t="shared" si="3"/>
        <v>487694.96</v>
      </c>
      <c r="R23" s="72"/>
      <c r="S23" s="69"/>
      <c r="T23" s="69"/>
      <c r="U23" s="69"/>
      <c r="V23" s="69"/>
      <c r="W23" s="69"/>
      <c r="X23" s="69"/>
      <c r="Y23" s="69"/>
      <c r="Z23" s="69"/>
      <c r="AA23" s="69"/>
      <c r="AB23" s="69"/>
      <c r="AC23" s="69"/>
      <c r="AD23" s="69"/>
      <c r="AE23" s="69"/>
      <c r="AF23" s="69"/>
      <c r="AG23" s="69"/>
    </row>
    <row r="24" spans="1:33" ht="15" customHeight="1">
      <c r="A24" s="69"/>
      <c r="B24" s="69"/>
      <c r="C24" s="69"/>
      <c r="D24" s="304" t="str">
        <f>IF(MasterSheet!$A$1=1,MasterSheet!C342,MasterSheet!B342)</f>
        <v>Porez na dodatu vrijednost</v>
      </c>
      <c r="E24" s="356">
        <f>+'Execution for 2013'!E24</f>
        <v>24859352.079999998</v>
      </c>
      <c r="F24" s="357">
        <f>+'Execution for 2013'!F24</f>
        <v>24747849.059999999</v>
      </c>
      <c r="G24" s="357">
        <f>+'Execution for 2013'!G24</f>
        <v>29494568</v>
      </c>
      <c r="H24" s="357">
        <f>+'Execution for 2013'!H24</f>
        <v>33764031.280000001</v>
      </c>
      <c r="I24" s="357">
        <f>+'Execution for 2013'!I24</f>
        <v>0</v>
      </c>
      <c r="J24" s="357">
        <f>+'Execution for 2013'!J24</f>
        <v>0</v>
      </c>
      <c r="K24" s="357">
        <f>+'Execution for 2013'!K24</f>
        <v>0</v>
      </c>
      <c r="L24" s="358">
        <f>+'Execution for 2013'!L24</f>
        <v>0</v>
      </c>
      <c r="M24" s="358">
        <f>+'Execution for 2013'!M24</f>
        <v>0</v>
      </c>
      <c r="N24" s="358">
        <f>+'Execution for 2013'!N24</f>
        <v>0</v>
      </c>
      <c r="O24" s="358">
        <f>+'Execution for 2013'!O24</f>
        <v>0</v>
      </c>
      <c r="P24" s="613"/>
      <c r="Q24" s="624">
        <f t="shared" si="3"/>
        <v>112865800.42</v>
      </c>
      <c r="R24" s="72"/>
      <c r="S24" s="69"/>
      <c r="T24" s="69"/>
      <c r="U24" s="69"/>
      <c r="V24" s="69"/>
      <c r="W24" s="69"/>
      <c r="X24" s="69"/>
      <c r="Y24" s="69"/>
      <c r="Z24" s="69"/>
      <c r="AA24" s="69"/>
      <c r="AB24" s="69"/>
      <c r="AC24" s="69"/>
      <c r="AD24" s="69"/>
      <c r="AE24" s="69"/>
      <c r="AF24" s="69"/>
      <c r="AG24" s="69"/>
    </row>
    <row r="25" spans="1:33" ht="15" customHeight="1">
      <c r="A25" s="69"/>
      <c r="B25" s="69"/>
      <c r="C25" s="69"/>
      <c r="D25" s="304" t="str">
        <f>IF(MasterSheet!$A$1=1,MasterSheet!C343,MasterSheet!B343)</f>
        <v xml:space="preserve">Akcize </v>
      </c>
      <c r="E25" s="356">
        <f>+'Execution for 2013'!E25</f>
        <v>9255849.1899999995</v>
      </c>
      <c r="F25" s="357">
        <f>+'Execution for 2013'!F25</f>
        <v>8985711.9700000007</v>
      </c>
      <c r="G25" s="357">
        <f>+'Execution for 2013'!G25</f>
        <v>10357645.699999999</v>
      </c>
      <c r="H25" s="357">
        <f>+'Execution for 2013'!H25</f>
        <v>12315837.07</v>
      </c>
      <c r="I25" s="357">
        <f>+'Execution for 2013'!I25</f>
        <v>0</v>
      </c>
      <c r="J25" s="357">
        <f>+'Execution for 2013'!J25</f>
        <v>0</v>
      </c>
      <c r="K25" s="357">
        <f>+'Execution for 2013'!K25</f>
        <v>0</v>
      </c>
      <c r="L25" s="358">
        <f>+'Execution for 2013'!L25</f>
        <v>0</v>
      </c>
      <c r="M25" s="358">
        <f>+'Execution for 2013'!M25</f>
        <v>0</v>
      </c>
      <c r="N25" s="358">
        <f>+'Execution for 2013'!N25</f>
        <v>0</v>
      </c>
      <c r="O25" s="358">
        <f>+'Execution for 2013'!O25</f>
        <v>0</v>
      </c>
      <c r="P25" s="613"/>
      <c r="Q25" s="624">
        <f t="shared" si="3"/>
        <v>40915043.93</v>
      </c>
      <c r="R25" s="72"/>
      <c r="S25" s="69"/>
      <c r="T25" s="69"/>
      <c r="U25" s="69"/>
      <c r="V25" s="69"/>
      <c r="W25" s="69"/>
      <c r="X25" s="69"/>
      <c r="Y25" s="69"/>
      <c r="Z25" s="69"/>
      <c r="AA25" s="69"/>
      <c r="AB25" s="69"/>
      <c r="AC25" s="69"/>
      <c r="AD25" s="69"/>
      <c r="AE25" s="69"/>
      <c r="AF25" s="69"/>
      <c r="AG25" s="69"/>
    </row>
    <row r="26" spans="1:33" ht="15" customHeight="1">
      <c r="A26" s="69"/>
      <c r="B26" s="69"/>
      <c r="C26" s="69"/>
      <c r="D26" s="304" t="str">
        <f>IF(MasterSheet!$A$1=1,MasterSheet!C344,MasterSheet!B344)</f>
        <v>Porez na međ. trgov. i transakcije</v>
      </c>
      <c r="E26" s="356">
        <f>+'Execution for 2013'!E26</f>
        <v>1102894.92</v>
      </c>
      <c r="F26" s="357">
        <f>+'Execution for 2013'!F26</f>
        <v>1314712.1299999999</v>
      </c>
      <c r="G26" s="357">
        <f>+'Execution for 2013'!G26</f>
        <v>1860387.34</v>
      </c>
      <c r="H26" s="357">
        <f>+'Execution for 2013'!H26</f>
        <v>2089824.5</v>
      </c>
      <c r="I26" s="357">
        <f>+'Execution for 2013'!I26</f>
        <v>0</v>
      </c>
      <c r="J26" s="357">
        <f>+'Execution for 2013'!J26</f>
        <v>0</v>
      </c>
      <c r="K26" s="357">
        <f>+'Execution for 2013'!K26</f>
        <v>0</v>
      </c>
      <c r="L26" s="358">
        <f>+'Execution for 2013'!L26</f>
        <v>0</v>
      </c>
      <c r="M26" s="358">
        <f>+'Execution for 2013'!M26</f>
        <v>0</v>
      </c>
      <c r="N26" s="358">
        <f>+'Execution for 2013'!N26</f>
        <v>0</v>
      </c>
      <c r="O26" s="358">
        <f>+'Execution for 2013'!O26</f>
        <v>0</v>
      </c>
      <c r="P26" s="613"/>
      <c r="Q26" s="624">
        <f t="shared" si="3"/>
        <v>6367818.8899999997</v>
      </c>
      <c r="R26" s="72"/>
      <c r="S26" s="69"/>
      <c r="T26" s="69"/>
      <c r="U26" s="69"/>
      <c r="V26" s="69"/>
      <c r="W26" s="69"/>
      <c r="X26" s="69"/>
      <c r="Y26" s="69"/>
      <c r="Z26" s="69"/>
      <c r="AA26" s="69"/>
      <c r="AB26" s="69"/>
      <c r="AC26" s="69"/>
      <c r="AD26" s="69"/>
      <c r="AE26" s="69"/>
      <c r="AF26" s="69"/>
      <c r="AG26" s="69"/>
    </row>
    <row r="27" spans="1:33" ht="15" customHeight="1">
      <c r="B27" s="69"/>
      <c r="C27" s="69"/>
      <c r="D27" s="304" t="str">
        <f>IF(MasterSheet!$A$1=1,MasterSheet!C345,MasterSheet!B345)</f>
        <v>Ostali republički porezi</v>
      </c>
      <c r="E27" s="356">
        <f>+'Execution for 2013'!E27</f>
        <v>295222.94</v>
      </c>
      <c r="F27" s="357">
        <f>+'Execution for 2013'!F27</f>
        <v>270164.90999999997</v>
      </c>
      <c r="G27" s="357">
        <f>+'Execution for 2013'!G27</f>
        <v>351628.71</v>
      </c>
      <c r="H27" s="357">
        <f>+'Execution for 2013'!H27</f>
        <v>434315.91</v>
      </c>
      <c r="I27" s="357">
        <f>+'Execution for 2013'!I27</f>
        <v>0</v>
      </c>
      <c r="J27" s="357">
        <f>+'Execution for 2013'!J27</f>
        <v>0</v>
      </c>
      <c r="K27" s="357">
        <f>+'Execution for 2013'!K27</f>
        <v>0</v>
      </c>
      <c r="L27" s="358">
        <f>+'Execution for 2013'!L27</f>
        <v>0</v>
      </c>
      <c r="M27" s="358">
        <f>+'Execution for 2013'!M27</f>
        <v>0</v>
      </c>
      <c r="N27" s="358">
        <f>+'Execution for 2013'!N27</f>
        <v>0</v>
      </c>
      <c r="O27" s="358">
        <f>+'Execution for 2013'!O27</f>
        <v>0</v>
      </c>
      <c r="P27" s="613"/>
      <c r="Q27" s="624">
        <f t="shared" si="3"/>
        <v>1351332.47</v>
      </c>
      <c r="R27" s="72"/>
      <c r="S27" s="69"/>
      <c r="T27" s="69"/>
      <c r="U27" s="69"/>
      <c r="V27" s="69"/>
      <c r="W27" s="69"/>
      <c r="X27" s="69"/>
      <c r="Y27" s="69"/>
      <c r="Z27" s="69"/>
      <c r="AA27" s="69"/>
      <c r="AB27" s="69"/>
      <c r="AC27" s="69"/>
      <c r="AD27" s="69"/>
      <c r="AE27" s="69"/>
      <c r="AF27" s="69"/>
      <c r="AG27" s="69"/>
    </row>
    <row r="28" spans="1:33" ht="15" customHeight="1">
      <c r="A28" s="69"/>
      <c r="C28" s="69"/>
      <c r="D28" s="305" t="str">
        <f>IF(MasterSheet!$A$1=1,MasterSheet!C346,MasterSheet!B346)</f>
        <v>Doprinosi</v>
      </c>
      <c r="E28" s="352">
        <f t="shared" ref="E28:O28" si="4">SUM(E29:E32)</f>
        <v>11682979.650000002</v>
      </c>
      <c r="F28" s="352">
        <f t="shared" si="4"/>
        <v>27994298.860000003</v>
      </c>
      <c r="G28" s="352">
        <f t="shared" si="4"/>
        <v>28945916.93</v>
      </c>
      <c r="H28" s="352">
        <f t="shared" si="4"/>
        <v>27280628.250000004</v>
      </c>
      <c r="I28" s="352">
        <f t="shared" si="4"/>
        <v>0</v>
      </c>
      <c r="J28" s="352">
        <f t="shared" si="4"/>
        <v>0</v>
      </c>
      <c r="K28" s="352">
        <f t="shared" si="4"/>
        <v>0</v>
      </c>
      <c r="L28" s="352">
        <f t="shared" si="4"/>
        <v>0</v>
      </c>
      <c r="M28" s="352">
        <f t="shared" si="4"/>
        <v>0</v>
      </c>
      <c r="N28" s="352">
        <f t="shared" si="4"/>
        <v>0</v>
      </c>
      <c r="O28" s="352">
        <f t="shared" si="4"/>
        <v>0</v>
      </c>
      <c r="P28" s="612">
        <f t="shared" ref="P28" si="5">SUM(P29:P32)</f>
        <v>0</v>
      </c>
      <c r="Q28" s="623">
        <f t="shared" si="3"/>
        <v>95903823.689999998</v>
      </c>
      <c r="R28" s="72"/>
      <c r="S28" s="69"/>
      <c r="T28" s="69"/>
      <c r="U28" s="69"/>
      <c r="V28" s="69"/>
      <c r="W28" s="69"/>
      <c r="X28" s="69"/>
      <c r="Y28" s="69"/>
      <c r="Z28" s="69"/>
      <c r="AA28" s="69"/>
      <c r="AB28" s="69"/>
      <c r="AC28" s="69"/>
      <c r="AD28" s="69"/>
      <c r="AE28" s="69"/>
      <c r="AF28" s="69"/>
      <c r="AG28" s="69"/>
    </row>
    <row r="29" spans="1:33" ht="15" customHeight="1">
      <c r="A29" s="69"/>
      <c r="B29" s="69"/>
      <c r="C29" s="69"/>
      <c r="D29" s="304" t="str">
        <f>IF(MasterSheet!$A$1=1,MasterSheet!C347,MasterSheet!B347)</f>
        <v>Doprinosi za PIO</v>
      </c>
      <c r="E29" s="356">
        <f>+'Execution for 2013'!E29</f>
        <v>6569958.79</v>
      </c>
      <c r="F29" s="357">
        <f>+'Execution for 2013'!F29</f>
        <v>16611196.84</v>
      </c>
      <c r="G29" s="357">
        <f>+'Execution for 2013'!G29</f>
        <v>17067697.949999999</v>
      </c>
      <c r="H29" s="357">
        <f>+'Execution for 2013'!H29</f>
        <v>16395294.609999999</v>
      </c>
      <c r="I29" s="357">
        <f>+'Execution for 2013'!I29</f>
        <v>0</v>
      </c>
      <c r="J29" s="357">
        <f>+'Execution for 2013'!J29</f>
        <v>0</v>
      </c>
      <c r="K29" s="357">
        <f>+'Execution for 2013'!K29</f>
        <v>0</v>
      </c>
      <c r="L29" s="358">
        <f>+'Execution for 2013'!L29</f>
        <v>0</v>
      </c>
      <c r="M29" s="358">
        <f>+'Execution for 2013'!M29</f>
        <v>0</v>
      </c>
      <c r="N29" s="358">
        <f>+'Execution for 2013'!N29</f>
        <v>0</v>
      </c>
      <c r="O29" s="358">
        <f>+'Execution for 2013'!O29</f>
        <v>0</v>
      </c>
      <c r="P29" s="613"/>
      <c r="Q29" s="624">
        <f>SUM(E29:P29)</f>
        <v>56644148.189999998</v>
      </c>
      <c r="R29" s="72"/>
      <c r="S29" s="69"/>
      <c r="T29" s="69"/>
      <c r="U29" s="69"/>
      <c r="V29" s="69"/>
      <c r="W29" s="69"/>
      <c r="X29" s="69"/>
      <c r="Y29" s="69"/>
      <c r="Z29" s="69"/>
      <c r="AA29" s="69"/>
      <c r="AB29" s="69"/>
      <c r="AC29" s="69"/>
      <c r="AD29" s="69"/>
      <c r="AE29" s="69"/>
      <c r="AF29" s="69"/>
      <c r="AG29" s="69"/>
    </row>
    <row r="30" spans="1:33" ht="15" customHeight="1">
      <c r="A30" s="69"/>
      <c r="B30" s="69"/>
      <c r="C30" s="69"/>
      <c r="D30" s="304" t="str">
        <f>IF(MasterSheet!$A$1=1,MasterSheet!C348,MasterSheet!B348)</f>
        <v>Doprinosi za zdravstvo</v>
      </c>
      <c r="E30" s="356">
        <f>+'Execution for 2013'!E30</f>
        <v>4448210.58</v>
      </c>
      <c r="F30" s="357">
        <f>+'Execution for 2013'!F30</f>
        <v>9815385.6500000004</v>
      </c>
      <c r="G30" s="357">
        <f>+'Execution for 2013'!G30</f>
        <v>10258473.91</v>
      </c>
      <c r="H30" s="357">
        <f>+'Execution for 2013'!H30</f>
        <v>9269268.3100000005</v>
      </c>
      <c r="I30" s="357">
        <f>+'Execution for 2013'!I30</f>
        <v>0</v>
      </c>
      <c r="J30" s="357">
        <f>+'Execution for 2013'!J30</f>
        <v>0</v>
      </c>
      <c r="K30" s="357">
        <f>+'Execution for 2013'!K30</f>
        <v>0</v>
      </c>
      <c r="L30" s="358">
        <f>+'Execution for 2013'!L30</f>
        <v>0</v>
      </c>
      <c r="M30" s="358">
        <f>+'Execution for 2013'!M30</f>
        <v>0</v>
      </c>
      <c r="N30" s="358">
        <f>+'Execution for 2013'!N30</f>
        <v>0</v>
      </c>
      <c r="O30" s="358">
        <f>+'Execution for 2013'!O30</f>
        <v>0</v>
      </c>
      <c r="P30" s="613"/>
      <c r="Q30" s="624">
        <f t="shared" si="3"/>
        <v>33791338.450000003</v>
      </c>
      <c r="R30" s="72"/>
      <c r="S30" s="69"/>
      <c r="T30" s="69"/>
      <c r="U30" s="69"/>
      <c r="V30" s="69"/>
      <c r="W30" s="69"/>
      <c r="X30" s="69"/>
      <c r="Y30" s="69"/>
      <c r="Z30" s="69"/>
      <c r="AA30" s="69"/>
      <c r="AB30" s="69"/>
      <c r="AC30" s="69"/>
      <c r="AD30" s="69"/>
      <c r="AE30" s="69"/>
      <c r="AF30" s="69"/>
      <c r="AG30" s="69"/>
    </row>
    <row r="31" spans="1:33" ht="15" customHeight="1">
      <c r="A31" s="69"/>
      <c r="B31" s="69"/>
      <c r="C31" s="69"/>
      <c r="D31" s="304" t="str">
        <f>IF(MasterSheet!$A$1=1,MasterSheet!C349,MasterSheet!B349)</f>
        <v>Doprinosi za nezaposlene</v>
      </c>
      <c r="E31" s="356">
        <f>+'Execution for 2013'!E31</f>
        <v>320175.14</v>
      </c>
      <c r="F31" s="357">
        <f>+'Execution for 2013'!F31</f>
        <v>855409.48</v>
      </c>
      <c r="G31" s="357">
        <f>+'Execution for 2013'!G31</f>
        <v>794755.32</v>
      </c>
      <c r="H31" s="357">
        <f>+'Execution for 2013'!H31</f>
        <v>736973.07</v>
      </c>
      <c r="I31" s="357">
        <f>+'Execution for 2013'!I31</f>
        <v>0</v>
      </c>
      <c r="J31" s="357">
        <f>+'Execution for 2013'!J31</f>
        <v>0</v>
      </c>
      <c r="K31" s="357">
        <f>+'Execution for 2013'!K31</f>
        <v>0</v>
      </c>
      <c r="L31" s="358">
        <f>+'Execution for 2013'!L31</f>
        <v>0</v>
      </c>
      <c r="M31" s="358">
        <f>+'Execution for 2013'!M31</f>
        <v>0</v>
      </c>
      <c r="N31" s="358">
        <f>+'Execution for 2013'!N31</f>
        <v>0</v>
      </c>
      <c r="O31" s="358">
        <f>+'Execution for 2013'!O31</f>
        <v>0</v>
      </c>
      <c r="P31" s="613"/>
      <c r="Q31" s="624">
        <f>SUM(E31:P31)</f>
        <v>2707313.01</v>
      </c>
      <c r="R31" s="72"/>
      <c r="S31" s="69"/>
      <c r="T31" s="69"/>
      <c r="U31" s="69"/>
      <c r="V31" s="69"/>
      <c r="W31" s="69"/>
      <c r="X31" s="69"/>
      <c r="Y31" s="69"/>
      <c r="Z31" s="69"/>
      <c r="AA31" s="69"/>
      <c r="AB31" s="69"/>
      <c r="AC31" s="69"/>
      <c r="AD31" s="69"/>
      <c r="AE31" s="69"/>
      <c r="AF31" s="69"/>
      <c r="AG31" s="69"/>
    </row>
    <row r="32" spans="1:33" ht="15" customHeight="1">
      <c r="A32" s="69"/>
      <c r="B32" s="69"/>
      <c r="C32" s="69"/>
      <c r="D32" s="304" t="str">
        <f>IF(MasterSheet!$A$1=1,MasterSheet!C350,MasterSheet!B350)</f>
        <v>Ostali doprinosi</v>
      </c>
      <c r="E32" s="356">
        <f>+'Execution for 2013'!E32</f>
        <v>344635.14</v>
      </c>
      <c r="F32" s="357">
        <f>+'Execution for 2013'!F32</f>
        <v>712306.89</v>
      </c>
      <c r="G32" s="357">
        <f>+'Execution for 2013'!G32</f>
        <v>824989.75</v>
      </c>
      <c r="H32" s="357">
        <f>+'Execution for 2013'!H32</f>
        <v>879092.26</v>
      </c>
      <c r="I32" s="357">
        <f>+'Execution for 2013'!I32</f>
        <v>0</v>
      </c>
      <c r="J32" s="357">
        <f>+'Execution for 2013'!J32</f>
        <v>0</v>
      </c>
      <c r="K32" s="357">
        <f>+'Execution for 2013'!K32</f>
        <v>0</v>
      </c>
      <c r="L32" s="358">
        <f>+'Execution for 2013'!L32</f>
        <v>0</v>
      </c>
      <c r="M32" s="358">
        <f>+'Execution for 2013'!M32</f>
        <v>0</v>
      </c>
      <c r="N32" s="358">
        <f>+'Execution for 2013'!N32</f>
        <v>0</v>
      </c>
      <c r="O32" s="358">
        <f>+'Execution for 2013'!O32</f>
        <v>0</v>
      </c>
      <c r="P32" s="613"/>
      <c r="Q32" s="624">
        <f t="shared" si="3"/>
        <v>2761024.04</v>
      </c>
      <c r="R32" s="72"/>
      <c r="S32" s="69"/>
      <c r="T32" s="69"/>
      <c r="U32" s="69"/>
      <c r="V32" s="69"/>
      <c r="W32" s="69"/>
      <c r="X32" s="69"/>
      <c r="Y32" s="69"/>
      <c r="Z32" s="69"/>
      <c r="AA32" s="69"/>
      <c r="AB32" s="69"/>
      <c r="AC32" s="69"/>
      <c r="AD32" s="69"/>
      <c r="AE32" s="69"/>
      <c r="AF32" s="69"/>
      <c r="AG32" s="69"/>
    </row>
    <row r="33" spans="1:33" ht="15" customHeight="1">
      <c r="A33" s="69"/>
      <c r="B33" s="69"/>
      <c r="C33" s="69"/>
      <c r="D33" s="305" t="str">
        <f>IF(MasterSheet!$A$1=1,MasterSheet!C351,MasterSheet!B351)</f>
        <v>Takse</v>
      </c>
      <c r="E33" s="352">
        <f t="shared" ref="E33:O33" si="6">SUM(E34:E37)</f>
        <v>1061166.97</v>
      </c>
      <c r="F33" s="352">
        <f t="shared" si="6"/>
        <v>1797815.22</v>
      </c>
      <c r="G33" s="352">
        <f t="shared" si="6"/>
        <v>2131564.3200000003</v>
      </c>
      <c r="H33" s="352">
        <f t="shared" si="6"/>
        <v>2115156.0099999998</v>
      </c>
      <c r="I33" s="352">
        <f t="shared" si="6"/>
        <v>0</v>
      </c>
      <c r="J33" s="352">
        <f t="shared" si="6"/>
        <v>0</v>
      </c>
      <c r="K33" s="352">
        <f t="shared" si="6"/>
        <v>0</v>
      </c>
      <c r="L33" s="352">
        <f t="shared" si="6"/>
        <v>0</v>
      </c>
      <c r="M33" s="352">
        <f t="shared" si="6"/>
        <v>0</v>
      </c>
      <c r="N33" s="352">
        <f t="shared" si="6"/>
        <v>0</v>
      </c>
      <c r="O33" s="352">
        <f t="shared" si="6"/>
        <v>0</v>
      </c>
      <c r="P33" s="612">
        <f t="shared" ref="P33" si="7">SUM(P34:P37)</f>
        <v>0</v>
      </c>
      <c r="Q33" s="623">
        <f t="shared" si="3"/>
        <v>7105702.5199999996</v>
      </c>
      <c r="R33" s="72"/>
      <c r="S33" s="69"/>
      <c r="T33" s="69"/>
      <c r="U33" s="69"/>
      <c r="V33" s="69"/>
      <c r="W33" s="69"/>
      <c r="X33" s="69"/>
      <c r="Y33" s="69"/>
      <c r="Z33" s="69"/>
      <c r="AA33" s="69"/>
      <c r="AB33" s="69"/>
      <c r="AC33" s="69"/>
      <c r="AD33" s="69"/>
      <c r="AE33" s="69"/>
      <c r="AF33" s="69"/>
      <c r="AG33" s="69"/>
    </row>
    <row r="34" spans="1:33" ht="15" customHeight="1">
      <c r="A34" s="69"/>
      <c r="B34" s="69"/>
      <c r="C34" s="69"/>
      <c r="D34" s="304" t="str">
        <f>IF(MasterSheet!$A$1=1,MasterSheet!C352,MasterSheet!B352)</f>
        <v>Administrativne takse</v>
      </c>
      <c r="E34" s="356">
        <f>+'Execution for 2013'!E34</f>
        <v>440031.7</v>
      </c>
      <c r="F34" s="357">
        <f>+'Execution for 2013'!F34</f>
        <v>469362.05</v>
      </c>
      <c r="G34" s="357">
        <f>+'Execution for 2013'!G34</f>
        <v>416213.56</v>
      </c>
      <c r="H34" s="357">
        <f>+'Execution for 2013'!H34</f>
        <v>685517.92</v>
      </c>
      <c r="I34" s="357">
        <f>+'Execution for 2013'!I34</f>
        <v>0</v>
      </c>
      <c r="J34" s="357">
        <f>+'Execution for 2013'!J34</f>
        <v>0</v>
      </c>
      <c r="K34" s="357">
        <f>+'Execution for 2013'!K34</f>
        <v>0</v>
      </c>
      <c r="L34" s="358">
        <f>+'Execution for 2013'!L34</f>
        <v>0</v>
      </c>
      <c r="M34" s="358">
        <f>+'Execution for 2013'!M34</f>
        <v>0</v>
      </c>
      <c r="N34" s="358">
        <f>+'Execution for 2013'!N34</f>
        <v>0</v>
      </c>
      <c r="O34" s="358">
        <f>+'Execution for 2013'!O34</f>
        <v>0</v>
      </c>
      <c r="P34" s="613"/>
      <c r="Q34" s="624">
        <f t="shared" si="3"/>
        <v>2011125.23</v>
      </c>
      <c r="R34" s="72"/>
      <c r="S34" s="69"/>
      <c r="T34" s="69"/>
      <c r="U34" s="69"/>
      <c r="V34" s="69"/>
      <c r="W34" s="69"/>
      <c r="X34" s="69"/>
      <c r="Y34" s="69"/>
      <c r="Z34" s="69"/>
      <c r="AA34" s="69"/>
      <c r="AB34" s="69"/>
      <c r="AC34" s="69"/>
      <c r="AD34" s="69"/>
      <c r="AE34" s="69"/>
      <c r="AF34" s="69"/>
      <c r="AG34" s="69"/>
    </row>
    <row r="35" spans="1:33" ht="15" customHeight="1">
      <c r="A35" s="69"/>
      <c r="B35" s="69"/>
      <c r="C35" s="69"/>
      <c r="D35" s="304" t="str">
        <f>IF(MasterSheet!$A$1=1,MasterSheet!C353,MasterSheet!B353)</f>
        <v>Sudske takse</v>
      </c>
      <c r="E35" s="356">
        <f>+'Execution for 2013'!E35</f>
        <v>249117.52</v>
      </c>
      <c r="F35" s="357">
        <f>+'Execution for 2013'!F35</f>
        <v>274019.34999999998</v>
      </c>
      <c r="G35" s="357">
        <f>+'Execution for 2013'!G35</f>
        <v>324113.08</v>
      </c>
      <c r="H35" s="357">
        <f>+'Execution for 2013'!H35</f>
        <v>340962.4</v>
      </c>
      <c r="I35" s="357">
        <f>+'Execution for 2013'!I35</f>
        <v>0</v>
      </c>
      <c r="J35" s="357">
        <f>+'Execution for 2013'!J35</f>
        <v>0</v>
      </c>
      <c r="K35" s="357">
        <f>+'Execution for 2013'!K35</f>
        <v>0</v>
      </c>
      <c r="L35" s="358">
        <f>+'Execution for 2013'!L35</f>
        <v>0</v>
      </c>
      <c r="M35" s="358">
        <f>+'Execution for 2013'!M35</f>
        <v>0</v>
      </c>
      <c r="N35" s="358">
        <f>+'Execution for 2013'!N35</f>
        <v>0</v>
      </c>
      <c r="O35" s="358">
        <f>+'Execution for 2013'!O35</f>
        <v>0</v>
      </c>
      <c r="P35" s="613"/>
      <c r="Q35" s="624">
        <f t="shared" si="3"/>
        <v>1188212.3500000001</v>
      </c>
      <c r="R35" s="72"/>
      <c r="S35" s="69"/>
      <c r="T35" s="69"/>
      <c r="U35" s="69"/>
      <c r="V35" s="69"/>
      <c r="W35" s="69"/>
      <c r="X35" s="69"/>
      <c r="Y35" s="69"/>
      <c r="Z35" s="69"/>
      <c r="AA35" s="69"/>
      <c r="AB35" s="69"/>
      <c r="AC35" s="69"/>
      <c r="AD35" s="69"/>
      <c r="AE35" s="69"/>
      <c r="AF35" s="69"/>
      <c r="AG35" s="69"/>
    </row>
    <row r="36" spans="1:33" ht="15" customHeight="1">
      <c r="A36" s="69"/>
      <c r="B36" s="69"/>
      <c r="C36" s="69"/>
      <c r="D36" s="304" t="str">
        <f>IF(MasterSheet!$A$1=1,MasterSheet!C354,MasterSheet!B354)</f>
        <v>Boravišne takse</v>
      </c>
      <c r="E36" s="356">
        <f>+'Execution for 2013'!E36</f>
        <v>7635.04</v>
      </c>
      <c r="F36" s="357">
        <f>+'Execution for 2013'!F36</f>
        <v>9839.27</v>
      </c>
      <c r="G36" s="357">
        <f>+'Execution for 2013'!G36</f>
        <v>13749.62</v>
      </c>
      <c r="H36" s="357">
        <f>+'Execution for 2013'!H36</f>
        <v>30237.24</v>
      </c>
      <c r="I36" s="357">
        <f>+'Execution for 2013'!I36</f>
        <v>0</v>
      </c>
      <c r="J36" s="357">
        <f>+'Execution for 2013'!J36</f>
        <v>0</v>
      </c>
      <c r="K36" s="357">
        <f>+'Execution for 2013'!K36</f>
        <v>0</v>
      </c>
      <c r="L36" s="358">
        <f>+'Execution for 2013'!L36</f>
        <v>0</v>
      </c>
      <c r="M36" s="358">
        <f>+'Execution for 2013'!M36</f>
        <v>0</v>
      </c>
      <c r="N36" s="358">
        <f>+'Execution for 2013'!N36</f>
        <v>0</v>
      </c>
      <c r="O36" s="358">
        <f>+'Execution for 2013'!O36</f>
        <v>0</v>
      </c>
      <c r="P36" s="613"/>
      <c r="Q36" s="624">
        <f t="shared" si="3"/>
        <v>61461.17</v>
      </c>
      <c r="R36" s="72"/>
      <c r="S36" s="69"/>
      <c r="T36" s="69"/>
      <c r="U36" s="69"/>
      <c r="V36" s="69"/>
      <c r="W36" s="69"/>
      <c r="X36" s="69"/>
      <c r="Y36" s="69"/>
      <c r="Z36" s="69"/>
      <c r="AA36" s="69"/>
      <c r="AB36" s="69"/>
      <c r="AC36" s="69"/>
      <c r="AD36" s="69"/>
      <c r="AE36" s="69"/>
      <c r="AF36" s="69"/>
      <c r="AG36" s="69"/>
    </row>
    <row r="37" spans="1:33" ht="15" customHeight="1">
      <c r="A37" s="69"/>
      <c r="B37" s="69"/>
      <c r="C37" s="69"/>
      <c r="D37" s="304" t="str">
        <f>IF(MasterSheet!$A$1=1,MasterSheet!C355,MasterSheet!B355)</f>
        <v>Ostale takse</v>
      </c>
      <c r="E37" s="356">
        <f>+'Execution for 2013'!E37</f>
        <v>364382.71</v>
      </c>
      <c r="F37" s="357">
        <f>+'Execution for 2013'!F37</f>
        <v>1044594.55</v>
      </c>
      <c r="G37" s="357">
        <f>+'Execution for 2013'!G37</f>
        <v>1377488.06</v>
      </c>
      <c r="H37" s="357">
        <f>+'Execution for 2013'!H37</f>
        <v>1058438.45</v>
      </c>
      <c r="I37" s="357">
        <f>+'Execution for 2013'!I37</f>
        <v>0</v>
      </c>
      <c r="J37" s="357">
        <f>+'Execution for 2013'!J37</f>
        <v>0</v>
      </c>
      <c r="K37" s="357">
        <f>+'Execution for 2013'!K37</f>
        <v>0</v>
      </c>
      <c r="L37" s="358">
        <f>+'Execution for 2013'!L37</f>
        <v>0</v>
      </c>
      <c r="M37" s="358">
        <f>+'Execution for 2013'!M37</f>
        <v>0</v>
      </c>
      <c r="N37" s="358">
        <f>+'Execution for 2013'!N37</f>
        <v>0</v>
      </c>
      <c r="O37" s="358">
        <f>+'Execution for 2013'!O37</f>
        <v>0</v>
      </c>
      <c r="P37" s="613"/>
      <c r="Q37" s="624">
        <f t="shared" si="3"/>
        <v>3844903.7700000005</v>
      </c>
      <c r="R37" s="72"/>
      <c r="S37" s="69"/>
      <c r="T37" s="69"/>
      <c r="U37" s="69"/>
      <c r="V37" s="69"/>
      <c r="W37" s="69"/>
      <c r="X37" s="69"/>
      <c r="Y37" s="69"/>
      <c r="Z37" s="69"/>
      <c r="AA37" s="69"/>
      <c r="AB37" s="69"/>
      <c r="AC37" s="69"/>
      <c r="AD37" s="69"/>
      <c r="AE37" s="69"/>
      <c r="AF37" s="69"/>
      <c r="AG37" s="69"/>
    </row>
    <row r="38" spans="1:33" ht="15" customHeight="1">
      <c r="A38" s="69"/>
      <c r="B38" s="69"/>
      <c r="C38" s="69"/>
      <c r="D38" s="305" t="str">
        <f>IF(MasterSheet!$A$1=1,MasterSheet!C356,MasterSheet!B356)</f>
        <v>Naknade</v>
      </c>
      <c r="E38" s="352">
        <f t="shared" ref="E38:O38" si="8">SUM(E39:E44)</f>
        <v>893749.17</v>
      </c>
      <c r="F38" s="352">
        <f t="shared" si="8"/>
        <v>1163449.29</v>
      </c>
      <c r="G38" s="352">
        <f t="shared" si="8"/>
        <v>1397810.9500000002</v>
      </c>
      <c r="H38" s="352">
        <f t="shared" si="8"/>
        <v>988260.99</v>
      </c>
      <c r="I38" s="352">
        <f t="shared" si="8"/>
        <v>0</v>
      </c>
      <c r="J38" s="352">
        <f t="shared" si="8"/>
        <v>0</v>
      </c>
      <c r="K38" s="352">
        <f t="shared" si="8"/>
        <v>0</v>
      </c>
      <c r="L38" s="352">
        <f t="shared" si="8"/>
        <v>0</v>
      </c>
      <c r="M38" s="352">
        <f t="shared" si="8"/>
        <v>0</v>
      </c>
      <c r="N38" s="352">
        <f t="shared" si="8"/>
        <v>0</v>
      </c>
      <c r="O38" s="352">
        <f t="shared" si="8"/>
        <v>0</v>
      </c>
      <c r="P38" s="612">
        <f t="shared" ref="P38" si="9">SUM(P39:P44)</f>
        <v>0</v>
      </c>
      <c r="Q38" s="623">
        <f t="shared" si="3"/>
        <v>4443270.4000000004</v>
      </c>
      <c r="R38" s="72"/>
      <c r="S38" s="69"/>
      <c r="T38" s="69"/>
      <c r="U38" s="69"/>
      <c r="V38" s="69"/>
      <c r="W38" s="69"/>
      <c r="X38" s="69"/>
      <c r="Y38" s="69"/>
      <c r="Z38" s="69"/>
      <c r="AA38" s="69"/>
      <c r="AB38" s="69"/>
      <c r="AC38" s="69"/>
      <c r="AD38" s="69"/>
      <c r="AE38" s="69"/>
      <c r="AF38" s="69"/>
      <c r="AG38" s="69"/>
    </row>
    <row r="39" spans="1:33" ht="15" customHeight="1">
      <c r="A39" s="69"/>
      <c r="B39" s="69"/>
      <c r="C39" s="69"/>
      <c r="D39" s="304" t="str">
        <f>IF(MasterSheet!$A$1=1,MasterSheet!C357,MasterSheet!B357)</f>
        <v>Nakn. za koriš. dob. od opš. int.</v>
      </c>
      <c r="E39" s="356">
        <f>+'Execution for 2013'!E39</f>
        <v>12391.26</v>
      </c>
      <c r="F39" s="357">
        <f>+'Execution for 2013'!F39</f>
        <v>9264.06</v>
      </c>
      <c r="G39" s="357">
        <f>+'Execution for 2013'!G39</f>
        <v>19332.669999999998</v>
      </c>
      <c r="H39" s="357">
        <f>+'Execution for 2013'!H39</f>
        <v>48395.81</v>
      </c>
      <c r="I39" s="357">
        <f>+'Execution for 2013'!I39</f>
        <v>0</v>
      </c>
      <c r="J39" s="357">
        <f>+'Execution for 2013'!J39</f>
        <v>0</v>
      </c>
      <c r="K39" s="357">
        <f>+'Execution for 2013'!K39</f>
        <v>0</v>
      </c>
      <c r="L39" s="358">
        <f>+'Execution for 2013'!L39</f>
        <v>0</v>
      </c>
      <c r="M39" s="358">
        <f>+'Execution for 2013'!M39</f>
        <v>0</v>
      </c>
      <c r="N39" s="358">
        <f>+'Execution for 2013'!N39</f>
        <v>0</v>
      </c>
      <c r="O39" s="358">
        <f>+'Execution for 2013'!O39</f>
        <v>0</v>
      </c>
      <c r="P39" s="613"/>
      <c r="Q39" s="624">
        <f t="shared" si="3"/>
        <v>89383.799999999988</v>
      </c>
      <c r="R39" s="72"/>
      <c r="S39" s="69"/>
      <c r="T39" s="69"/>
      <c r="U39" s="69"/>
      <c r="V39" s="69"/>
      <c r="W39" s="69"/>
      <c r="X39" s="69"/>
      <c r="Y39" s="69"/>
      <c r="Z39" s="69"/>
      <c r="AA39" s="69"/>
      <c r="AB39" s="69"/>
      <c r="AC39" s="69"/>
      <c r="AD39" s="69"/>
      <c r="AE39" s="69"/>
      <c r="AF39" s="69"/>
      <c r="AG39" s="69"/>
    </row>
    <row r="40" spans="1:33" ht="15" customHeight="1">
      <c r="A40" s="69"/>
      <c r="B40" s="69"/>
      <c r="C40" s="69"/>
      <c r="D40" s="304" t="str">
        <f>IF(MasterSheet!$A$1=1,MasterSheet!C358,MasterSheet!B358)</f>
        <v>Naknada za kor. prirodnih dobara</v>
      </c>
      <c r="E40" s="356">
        <f>+'Execution for 2013'!E40</f>
        <v>68464.97</v>
      </c>
      <c r="F40" s="357">
        <f>+'Execution for 2013'!F40</f>
        <v>158539.48000000001</v>
      </c>
      <c r="G40" s="357">
        <f>+'Execution for 2013'!G40</f>
        <v>86875.06</v>
      </c>
      <c r="H40" s="357">
        <f>+'Execution for 2013'!H40</f>
        <v>139023.51</v>
      </c>
      <c r="I40" s="357">
        <f>+'Execution for 2013'!I40</f>
        <v>0</v>
      </c>
      <c r="J40" s="357">
        <f>+'Execution for 2013'!J40</f>
        <v>0</v>
      </c>
      <c r="K40" s="357">
        <f>+'Execution for 2013'!K40</f>
        <v>0</v>
      </c>
      <c r="L40" s="358">
        <f>+'Execution for 2013'!L40</f>
        <v>0</v>
      </c>
      <c r="M40" s="358">
        <f>+'Execution for 2013'!M40</f>
        <v>0</v>
      </c>
      <c r="N40" s="358">
        <f>+'Execution for 2013'!N40</f>
        <v>0</v>
      </c>
      <c r="O40" s="358">
        <f>+'Execution for 2013'!O40</f>
        <v>0</v>
      </c>
      <c r="P40" s="613"/>
      <c r="Q40" s="624">
        <f t="shared" si="3"/>
        <v>452903.02</v>
      </c>
      <c r="R40" s="72"/>
      <c r="S40" s="69"/>
      <c r="T40" s="69"/>
      <c r="U40" s="69"/>
      <c r="V40" s="69"/>
      <c r="W40" s="69"/>
      <c r="X40" s="69"/>
      <c r="Y40" s="69"/>
      <c r="Z40" s="69"/>
      <c r="AA40" s="69"/>
      <c r="AB40" s="69"/>
      <c r="AC40" s="69"/>
      <c r="AD40" s="69"/>
      <c r="AE40" s="69"/>
      <c r="AF40" s="69"/>
      <c r="AG40" s="69"/>
    </row>
    <row r="41" spans="1:33" ht="15" customHeight="1">
      <c r="A41" s="69"/>
      <c r="B41" s="69"/>
      <c r="C41" s="69"/>
      <c r="D41" s="304" t="str">
        <f>IF(MasterSheet!$A$1=1,MasterSheet!C359,MasterSheet!B359)</f>
        <v>Ekološke naknade</v>
      </c>
      <c r="E41" s="356">
        <f>+'Execution for 2013'!E41</f>
        <v>6048</v>
      </c>
      <c r="F41" s="357">
        <f>+'Execution for 2013'!F41</f>
        <v>320.11</v>
      </c>
      <c r="G41" s="357">
        <f>+'Execution for 2013'!G41</f>
        <v>56177.94</v>
      </c>
      <c r="H41" s="357">
        <f>+'Execution for 2013'!H41</f>
        <v>130839.86</v>
      </c>
      <c r="I41" s="357">
        <f>+'Execution for 2013'!I41</f>
        <v>0</v>
      </c>
      <c r="J41" s="357">
        <f>+'Execution for 2013'!J41</f>
        <v>0</v>
      </c>
      <c r="K41" s="357">
        <f>+'Execution for 2013'!K41</f>
        <v>0</v>
      </c>
      <c r="L41" s="358">
        <f>+'Execution for 2013'!L41</f>
        <v>0</v>
      </c>
      <c r="M41" s="358">
        <f>+'Execution for 2013'!M41</f>
        <v>0</v>
      </c>
      <c r="N41" s="358">
        <f>+'Execution for 2013'!N41</f>
        <v>0</v>
      </c>
      <c r="O41" s="358">
        <f>+'Execution for 2013'!O41</f>
        <v>0</v>
      </c>
      <c r="P41" s="613"/>
      <c r="Q41" s="624">
        <f t="shared" si="3"/>
        <v>193385.91</v>
      </c>
      <c r="R41" s="72"/>
      <c r="S41" s="69"/>
      <c r="T41" s="69"/>
      <c r="U41" s="69"/>
      <c r="V41" s="69"/>
      <c r="W41" s="69"/>
      <c r="X41" s="69"/>
      <c r="Y41" s="69"/>
      <c r="Z41" s="69"/>
      <c r="AA41" s="69"/>
      <c r="AB41" s="69"/>
      <c r="AC41" s="69"/>
      <c r="AD41" s="69"/>
      <c r="AE41" s="69"/>
      <c r="AF41" s="69"/>
      <c r="AG41" s="69"/>
    </row>
    <row r="42" spans="1:33" ht="15" customHeight="1">
      <c r="A42" s="69"/>
      <c r="B42" s="69"/>
      <c r="C42" s="69"/>
      <c r="D42" s="304" t="str">
        <f>IF(MasterSheet!$A$1=1,MasterSheet!C360,MasterSheet!B360)</f>
        <v>Naknade za priređ.  igara na sreću</v>
      </c>
      <c r="E42" s="356">
        <f>+'Execution for 2013'!E42</f>
        <v>222019.59</v>
      </c>
      <c r="F42" s="357">
        <f>+'Execution for 2013'!F42</f>
        <v>260412.76</v>
      </c>
      <c r="G42" s="357">
        <f>+'Execution for 2013'!G42</f>
        <v>313915.52000000002</v>
      </c>
      <c r="H42" s="357">
        <f>+'Execution for 2013'!H42</f>
        <v>296413.03999999998</v>
      </c>
      <c r="I42" s="357">
        <f>+'Execution for 2013'!I42</f>
        <v>0</v>
      </c>
      <c r="J42" s="357">
        <f>+'Execution for 2013'!J42</f>
        <v>0</v>
      </c>
      <c r="K42" s="357">
        <f>+'Execution for 2013'!K42</f>
        <v>0</v>
      </c>
      <c r="L42" s="358">
        <f>+'Execution for 2013'!L42</f>
        <v>0</v>
      </c>
      <c r="M42" s="358">
        <f>+'Execution for 2013'!M42</f>
        <v>0</v>
      </c>
      <c r="N42" s="358">
        <f>+'Execution for 2013'!N42</f>
        <v>0</v>
      </c>
      <c r="O42" s="358">
        <f>+'Execution for 2013'!O42</f>
        <v>0</v>
      </c>
      <c r="P42" s="613"/>
      <c r="Q42" s="624">
        <f t="shared" si="3"/>
        <v>1092760.9099999999</v>
      </c>
      <c r="R42" s="72"/>
      <c r="S42" s="69"/>
      <c r="T42" s="69"/>
      <c r="U42" s="69"/>
      <c r="V42" s="69"/>
      <c r="W42" s="69"/>
      <c r="X42" s="69"/>
      <c r="Y42" s="69"/>
      <c r="Z42" s="69"/>
      <c r="AA42" s="69"/>
      <c r="AB42" s="69"/>
      <c r="AC42" s="69"/>
      <c r="AD42" s="69"/>
      <c r="AE42" s="69"/>
      <c r="AF42" s="69"/>
      <c r="AG42" s="69"/>
    </row>
    <row r="43" spans="1:33" ht="15" customHeight="1">
      <c r="A43" s="69"/>
      <c r="B43" s="69"/>
      <c r="C43" s="69"/>
      <c r="D43" s="304" t="str">
        <f>IF(MasterSheet!$A$1=1,MasterSheet!C361,MasterSheet!B361)</f>
        <v>Naknade za puteve</v>
      </c>
      <c r="E43" s="356">
        <f>+'Execution for 2013'!E43</f>
        <v>200170.6</v>
      </c>
      <c r="F43" s="357">
        <f>+'Execution for 2013'!F43</f>
        <v>185750</v>
      </c>
      <c r="G43" s="357">
        <f>+'Execution for 2013'!G43</f>
        <v>228989.35</v>
      </c>
      <c r="H43" s="357">
        <f>+'Execution for 2013'!H43</f>
        <v>274371.25</v>
      </c>
      <c r="I43" s="357">
        <f>+'Execution for 2013'!I43</f>
        <v>0</v>
      </c>
      <c r="J43" s="357">
        <f>+'Execution for 2013'!J43</f>
        <v>0</v>
      </c>
      <c r="K43" s="357">
        <f>+'Execution for 2013'!K43</f>
        <v>0</v>
      </c>
      <c r="L43" s="358">
        <f>+'Execution for 2013'!L43</f>
        <v>0</v>
      </c>
      <c r="M43" s="358">
        <f>+'Execution for 2013'!M43</f>
        <v>0</v>
      </c>
      <c r="N43" s="358">
        <f>+'Execution for 2013'!N43</f>
        <v>0</v>
      </c>
      <c r="O43" s="358">
        <f>+'Execution for 2013'!O43</f>
        <v>0</v>
      </c>
      <c r="P43" s="613"/>
      <c r="Q43" s="624">
        <f t="shared" si="3"/>
        <v>889281.2</v>
      </c>
      <c r="R43" s="72"/>
      <c r="S43" s="69"/>
      <c r="T43" s="69"/>
      <c r="U43" s="69"/>
      <c r="V43" s="69"/>
      <c r="W43" s="69"/>
      <c r="X43" s="69"/>
      <c r="Y43" s="69"/>
      <c r="Z43" s="69"/>
      <c r="AA43" s="69"/>
      <c r="AB43" s="69"/>
      <c r="AC43" s="69"/>
      <c r="AD43" s="69"/>
      <c r="AE43" s="69"/>
      <c r="AF43" s="69"/>
      <c r="AG43" s="69"/>
    </row>
    <row r="44" spans="1:33" ht="15" customHeight="1">
      <c r="A44" s="69"/>
      <c r="B44" s="69"/>
      <c r="C44" s="69"/>
      <c r="D44" s="304" t="str">
        <f>IF(MasterSheet!$A$1=1,MasterSheet!C362,MasterSheet!B362)</f>
        <v>Ostale naknade</v>
      </c>
      <c r="E44" s="356">
        <f>+'Execution for 2013'!E44</f>
        <v>384654.75</v>
      </c>
      <c r="F44" s="357">
        <f>+'Execution for 2013'!F44</f>
        <v>549162.88</v>
      </c>
      <c r="G44" s="357">
        <f>+'Execution for 2013'!G44</f>
        <v>692520.41</v>
      </c>
      <c r="H44" s="357">
        <f>+'Execution for 2013'!H44</f>
        <v>99217.52</v>
      </c>
      <c r="I44" s="357">
        <f>+'Execution for 2013'!I44</f>
        <v>0</v>
      </c>
      <c r="J44" s="357">
        <f>+'Execution for 2013'!J44</f>
        <v>0</v>
      </c>
      <c r="K44" s="357">
        <f>+'Execution for 2013'!K44</f>
        <v>0</v>
      </c>
      <c r="L44" s="358">
        <f>+'Execution for 2013'!L44</f>
        <v>0</v>
      </c>
      <c r="M44" s="358">
        <f>+'Execution for 2013'!M44</f>
        <v>0</v>
      </c>
      <c r="N44" s="358">
        <f>+'Execution for 2013'!N44</f>
        <v>0</v>
      </c>
      <c r="O44" s="358">
        <f>+'Execution for 2013'!O44</f>
        <v>0</v>
      </c>
      <c r="P44" s="613"/>
      <c r="Q44" s="624">
        <f t="shared" si="3"/>
        <v>1725555.56</v>
      </c>
      <c r="R44" s="72"/>
      <c r="S44" s="69"/>
      <c r="T44" s="69"/>
      <c r="U44" s="69"/>
      <c r="V44" s="69"/>
      <c r="W44" s="69"/>
      <c r="X44" s="69"/>
      <c r="Y44" s="69"/>
      <c r="Z44" s="69"/>
      <c r="AA44" s="69"/>
      <c r="AB44" s="69"/>
      <c r="AC44" s="69"/>
      <c r="AD44" s="69"/>
      <c r="AE44" s="69"/>
      <c r="AF44" s="69"/>
      <c r="AG44" s="69"/>
    </row>
    <row r="45" spans="1:33" ht="15" customHeight="1">
      <c r="A45" s="69"/>
      <c r="B45" s="69"/>
      <c r="C45" s="69"/>
      <c r="D45" s="305" t="str">
        <f>IF(MasterSheet!$A$1=1,MasterSheet!C363,MasterSheet!B363)</f>
        <v>Ostali prihodi</v>
      </c>
      <c r="E45" s="352">
        <f t="shared" ref="E45:O45" si="10">SUM(E46:E49)</f>
        <v>2045905.02</v>
      </c>
      <c r="F45" s="352">
        <f t="shared" si="10"/>
        <v>1379089.5</v>
      </c>
      <c r="G45" s="352">
        <f t="shared" si="10"/>
        <v>1574575.41</v>
      </c>
      <c r="H45" s="352">
        <f t="shared" si="10"/>
        <v>2236525.4300000002</v>
      </c>
      <c r="I45" s="352">
        <f t="shared" si="10"/>
        <v>0</v>
      </c>
      <c r="J45" s="352">
        <f t="shared" si="10"/>
        <v>0</v>
      </c>
      <c r="K45" s="352">
        <f t="shared" si="10"/>
        <v>0</v>
      </c>
      <c r="L45" s="352">
        <f t="shared" si="10"/>
        <v>0</v>
      </c>
      <c r="M45" s="352">
        <f t="shared" si="10"/>
        <v>0</v>
      </c>
      <c r="N45" s="352">
        <f t="shared" si="10"/>
        <v>0</v>
      </c>
      <c r="O45" s="352">
        <f t="shared" si="10"/>
        <v>0</v>
      </c>
      <c r="P45" s="612">
        <f t="shared" ref="P45" si="11">SUM(P46:P49)</f>
        <v>0</v>
      </c>
      <c r="Q45" s="623">
        <f t="shared" si="3"/>
        <v>7236095.3599999994</v>
      </c>
      <c r="R45" s="72"/>
      <c r="S45" s="69"/>
      <c r="T45" s="69"/>
      <c r="U45" s="69"/>
      <c r="V45" s="69"/>
      <c r="W45" s="69"/>
      <c r="X45" s="69"/>
      <c r="Y45" s="69"/>
      <c r="Z45" s="69"/>
      <c r="AA45" s="69"/>
      <c r="AB45" s="69"/>
      <c r="AC45" s="69"/>
      <c r="AD45" s="69"/>
      <c r="AE45" s="69"/>
      <c r="AF45" s="69"/>
      <c r="AG45" s="69"/>
    </row>
    <row r="46" spans="1:33" ht="15" customHeight="1">
      <c r="A46" s="69"/>
      <c r="B46" s="69"/>
      <c r="C46" s="69"/>
      <c r="D46" s="304" t="str">
        <f>IF(MasterSheet!$A$1=1,MasterSheet!C364,MasterSheet!B364)</f>
        <v>Prihodi od kapitala</v>
      </c>
      <c r="E46" s="356">
        <f>+'Execution for 2013'!E46</f>
        <v>10440.799999999999</v>
      </c>
      <c r="F46" s="357">
        <f>+'Execution for 2013'!F46</f>
        <v>15445.82</v>
      </c>
      <c r="G46" s="357">
        <f>+'Execution for 2013'!G46</f>
        <v>35393.42</v>
      </c>
      <c r="H46" s="357">
        <f>+'Execution for 2013'!H46</f>
        <v>504242.59</v>
      </c>
      <c r="I46" s="357">
        <f>+'Execution for 2013'!I46</f>
        <v>0</v>
      </c>
      <c r="J46" s="357">
        <f>+'Execution for 2013'!J46</f>
        <v>0</v>
      </c>
      <c r="K46" s="357">
        <f>+'Execution for 2013'!K46</f>
        <v>0</v>
      </c>
      <c r="L46" s="358">
        <f>+'Execution for 2013'!L46</f>
        <v>0</v>
      </c>
      <c r="M46" s="358">
        <f>+'Execution for 2013'!M46</f>
        <v>0</v>
      </c>
      <c r="N46" s="358">
        <f>+'Execution for 2013'!N46</f>
        <v>0</v>
      </c>
      <c r="O46" s="358">
        <f>+'Execution for 2013'!O46</f>
        <v>0</v>
      </c>
      <c r="P46" s="613"/>
      <c r="Q46" s="624">
        <f t="shared" si="3"/>
        <v>565522.63</v>
      </c>
      <c r="R46" s="72"/>
      <c r="S46" s="69"/>
      <c r="T46" s="69"/>
      <c r="U46" s="69"/>
      <c r="V46" s="69"/>
      <c r="W46" s="69"/>
      <c r="X46" s="69"/>
      <c r="Y46" s="69"/>
      <c r="Z46" s="69"/>
      <c r="AA46" s="69"/>
      <c r="AB46" s="69"/>
      <c r="AC46" s="69"/>
      <c r="AD46" s="69"/>
      <c r="AE46" s="69"/>
      <c r="AF46" s="69"/>
      <c r="AG46" s="69"/>
    </row>
    <row r="47" spans="1:33" ht="15" customHeight="1">
      <c r="A47" s="69"/>
      <c r="B47" s="69"/>
      <c r="C47" s="69"/>
      <c r="D47" s="304" t="str">
        <f>IF(MasterSheet!$A$1=1,MasterSheet!C365,MasterSheet!B365)</f>
        <v>Novčane kazne i oduzete imovinske koristi</v>
      </c>
      <c r="E47" s="356">
        <f>+'Execution for 2013'!E47</f>
        <v>557860.02</v>
      </c>
      <c r="F47" s="357">
        <f>+'Execution for 2013'!F47</f>
        <v>771358.48</v>
      </c>
      <c r="G47" s="357">
        <f>+'Execution for 2013'!G47</f>
        <v>756900.54999999993</v>
      </c>
      <c r="H47" s="357">
        <f>+'Execution for 2013'!H47</f>
        <v>784739.93</v>
      </c>
      <c r="I47" s="357">
        <f>+'Execution for 2013'!I47</f>
        <v>0</v>
      </c>
      <c r="J47" s="357">
        <f>+'Execution for 2013'!J47</f>
        <v>0</v>
      </c>
      <c r="K47" s="357">
        <f>+'Execution for 2013'!K47</f>
        <v>0</v>
      </c>
      <c r="L47" s="358">
        <f>+'Execution for 2013'!L47</f>
        <v>0</v>
      </c>
      <c r="M47" s="358">
        <f>+'Execution for 2013'!M47</f>
        <v>0</v>
      </c>
      <c r="N47" s="358">
        <f>+'Execution for 2013'!N47</f>
        <v>0</v>
      </c>
      <c r="O47" s="358">
        <f>+'Execution for 2013'!O47</f>
        <v>0</v>
      </c>
      <c r="P47" s="613"/>
      <c r="Q47" s="624">
        <f t="shared" si="3"/>
        <v>2870858.98</v>
      </c>
      <c r="R47" s="72"/>
      <c r="S47" s="69"/>
      <c r="T47" s="69"/>
      <c r="U47" s="69"/>
      <c r="V47" s="69"/>
      <c r="W47" s="69"/>
      <c r="X47" s="69"/>
      <c r="Y47" s="69"/>
      <c r="Z47" s="69"/>
      <c r="AA47" s="69"/>
      <c r="AB47" s="69"/>
      <c r="AC47" s="69"/>
      <c r="AD47" s="69"/>
      <c r="AE47" s="69"/>
      <c r="AF47" s="69"/>
      <c r="AG47" s="69"/>
    </row>
    <row r="48" spans="1:33" ht="15" customHeight="1">
      <c r="A48" s="69"/>
      <c r="B48" s="69"/>
      <c r="C48" s="69"/>
      <c r="D48" s="304" t="str">
        <f>IF(MasterSheet!$A$1=1,MasterSheet!C366,MasterSheet!B366)</f>
        <v>Prihodi koje organi ostvaruju vršenjem svoje djel.</v>
      </c>
      <c r="E48" s="356">
        <f>+'Execution for 2013'!E48</f>
        <v>90759.26</v>
      </c>
      <c r="F48" s="357">
        <f>+'Execution for 2013'!F48</f>
        <v>122800.12</v>
      </c>
      <c r="G48" s="357">
        <f>+'Execution for 2013'!G48</f>
        <v>196877.73</v>
      </c>
      <c r="H48" s="357">
        <f>+'Execution for 2013'!H48</f>
        <v>166320.09</v>
      </c>
      <c r="I48" s="357">
        <f>+'Execution for 2013'!I48</f>
        <v>0</v>
      </c>
      <c r="J48" s="358">
        <f>+'Execution for 2013'!J48</f>
        <v>0</v>
      </c>
      <c r="K48" s="357">
        <f>+'Execution for 2013'!K48</f>
        <v>0</v>
      </c>
      <c r="L48" s="358">
        <f>+'Execution for 2013'!L48</f>
        <v>0</v>
      </c>
      <c r="M48" s="358">
        <f>+'Execution for 2013'!M48</f>
        <v>0</v>
      </c>
      <c r="N48" s="358">
        <f>+'Execution for 2013'!N48</f>
        <v>0</v>
      </c>
      <c r="O48" s="358">
        <f>+'Execution for 2013'!O48</f>
        <v>0</v>
      </c>
      <c r="P48" s="613"/>
      <c r="Q48" s="624">
        <f t="shared" si="3"/>
        <v>576757.19999999995</v>
      </c>
      <c r="R48" s="72"/>
      <c r="S48" s="69"/>
      <c r="T48" s="69"/>
      <c r="U48" s="69"/>
      <c r="V48" s="69"/>
      <c r="W48" s="69"/>
      <c r="X48" s="69"/>
      <c r="Y48" s="69"/>
      <c r="Z48" s="69"/>
      <c r="AA48" s="69"/>
      <c r="AB48" s="69"/>
      <c r="AC48" s="69"/>
      <c r="AD48" s="69"/>
      <c r="AE48" s="69"/>
      <c r="AF48" s="69"/>
      <c r="AG48" s="69"/>
    </row>
    <row r="49" spans="1:33">
      <c r="A49" s="69"/>
      <c r="B49" s="69"/>
      <c r="C49" s="69"/>
      <c r="D49" s="304" t="str">
        <f>IF(MasterSheet!$A$1=1,MasterSheet!C367,MasterSheet!B367)</f>
        <v>Ostali prihodi</v>
      </c>
      <c r="E49" s="356">
        <f>+'Execution for 2013'!E49</f>
        <v>1386844.94</v>
      </c>
      <c r="F49" s="357">
        <f>+'Execution for 2013'!F49</f>
        <v>469485.08</v>
      </c>
      <c r="G49" s="357">
        <f>+'Execution for 2013'!G49</f>
        <v>585403.71</v>
      </c>
      <c r="H49" s="357">
        <f>+'Execution for 2013'!H49</f>
        <v>781222.82</v>
      </c>
      <c r="I49" s="357">
        <f>+'Execution for 2013'!I49</f>
        <v>0</v>
      </c>
      <c r="J49" s="358">
        <f>+'Execution for 2013'!J49</f>
        <v>0</v>
      </c>
      <c r="K49" s="357">
        <f>+'Execution for 2013'!K49</f>
        <v>0</v>
      </c>
      <c r="L49" s="358">
        <f>+'Execution for 2013'!L49</f>
        <v>0</v>
      </c>
      <c r="M49" s="358">
        <f>+'Execution for 2013'!M49</f>
        <v>0</v>
      </c>
      <c r="N49" s="358">
        <f>+'Execution for 2013'!N49</f>
        <v>0</v>
      </c>
      <c r="O49" s="358">
        <f>+'Execution for 2013'!O49</f>
        <v>0</v>
      </c>
      <c r="P49" s="613"/>
      <c r="Q49" s="624">
        <f t="shared" si="3"/>
        <v>3222956.55</v>
      </c>
      <c r="R49" s="72"/>
      <c r="S49" s="69"/>
      <c r="T49" s="69"/>
      <c r="U49" s="69"/>
      <c r="V49" s="69"/>
      <c r="W49" s="69"/>
      <c r="X49" s="69"/>
      <c r="Y49" s="69"/>
      <c r="Z49" s="69"/>
      <c r="AA49" s="69"/>
      <c r="AB49" s="69"/>
      <c r="AC49" s="69"/>
      <c r="AD49" s="69"/>
      <c r="AE49" s="69"/>
      <c r="AF49" s="69"/>
      <c r="AG49" s="69"/>
    </row>
    <row r="50" spans="1:33" ht="26.25" thickBot="1">
      <c r="A50" s="69"/>
      <c r="B50" s="69"/>
      <c r="C50" s="69"/>
      <c r="D50" s="370" t="str">
        <f>IF(MasterSheet!$A$1=1,MasterSheet!C368,MasterSheet!B368)</f>
        <v>Primici od otplate kredita i sredstva prenijeta iz prethodne godine</v>
      </c>
      <c r="E50" s="371">
        <f>+'Execution for 2013'!E50</f>
        <v>206949.9</v>
      </c>
      <c r="F50" s="372">
        <f>+'Execution for 2013'!F50</f>
        <v>235107.79</v>
      </c>
      <c r="G50" s="372">
        <f>+'Execution for 2013'!G50</f>
        <v>299748.19</v>
      </c>
      <c r="H50" s="373">
        <f>+'Execution for 2013'!H50</f>
        <v>172549.45</v>
      </c>
      <c r="I50" s="373">
        <f>+'Execution for 2013'!I50</f>
        <v>0</v>
      </c>
      <c r="J50" s="373">
        <f>+'Execution for 2013'!J50</f>
        <v>0</v>
      </c>
      <c r="K50" s="373">
        <f>+'Execution for 2013'!K50</f>
        <v>0</v>
      </c>
      <c r="L50" s="372">
        <f>+'Execution for 2013'!L50</f>
        <v>0</v>
      </c>
      <c r="M50" s="372">
        <f>+'Execution for 2013'!M50</f>
        <v>0</v>
      </c>
      <c r="N50" s="373">
        <f>+'Execution for 2013'!N50</f>
        <v>0</v>
      </c>
      <c r="O50" s="373">
        <f>+'Execution for 2013'!O50</f>
        <v>0</v>
      </c>
      <c r="P50" s="614"/>
      <c r="Q50" s="625">
        <f>SUM(E50:P50)</f>
        <v>914355.33000000007</v>
      </c>
      <c r="R50" s="72"/>
      <c r="S50" s="70"/>
      <c r="T50" s="70"/>
      <c r="U50" s="70"/>
      <c r="V50" s="69"/>
      <c r="W50" s="69"/>
      <c r="X50" s="69"/>
      <c r="Y50" s="69"/>
      <c r="Z50" s="69"/>
      <c r="AA50" s="69"/>
      <c r="AB50" s="69"/>
      <c r="AC50" s="69"/>
      <c r="AD50" s="69"/>
      <c r="AE50" s="69"/>
      <c r="AF50" s="69"/>
      <c r="AG50" s="69"/>
    </row>
    <row r="51" spans="1:33" ht="14.25" thickTop="1" thickBot="1">
      <c r="A51" s="69"/>
      <c r="B51" s="69"/>
      <c r="C51" s="69"/>
      <c r="D51" s="360" t="str">
        <f>IF(MasterSheet!$A$1=1,MasterSheet!C369,MasterSheet!B369)</f>
        <v>Izdaci</v>
      </c>
      <c r="E51" s="434">
        <f>E53+E67+E73+E79+E80+E81</f>
        <v>80714571.699999988</v>
      </c>
      <c r="F51" s="434">
        <f t="shared" ref="F51:P51" si="12">F53+F67+F73+F79+F80+F81</f>
        <v>91000889.840000004</v>
      </c>
      <c r="G51" s="434">
        <f t="shared" si="12"/>
        <v>105744406.97999999</v>
      </c>
      <c r="H51" s="434">
        <f t="shared" si="12"/>
        <v>114617072.91000001</v>
      </c>
      <c r="I51" s="434">
        <f t="shared" si="12"/>
        <v>0</v>
      </c>
      <c r="J51" s="434">
        <f t="shared" si="12"/>
        <v>0</v>
      </c>
      <c r="K51" s="434">
        <f t="shared" si="12"/>
        <v>0</v>
      </c>
      <c r="L51" s="434">
        <f t="shared" si="12"/>
        <v>0</v>
      </c>
      <c r="M51" s="434">
        <f t="shared" si="12"/>
        <v>0</v>
      </c>
      <c r="N51" s="434">
        <f t="shared" si="12"/>
        <v>103171653.79000001</v>
      </c>
      <c r="O51" s="434">
        <f t="shared" si="12"/>
        <v>0</v>
      </c>
      <c r="P51" s="434">
        <f t="shared" si="12"/>
        <v>0</v>
      </c>
      <c r="Q51" s="622">
        <f t="shared" si="3"/>
        <v>495248595.22000003</v>
      </c>
      <c r="R51" s="591"/>
      <c r="S51" s="70"/>
      <c r="T51" s="70"/>
      <c r="U51" s="70"/>
      <c r="V51" s="69"/>
      <c r="W51" s="69"/>
      <c r="X51" s="69"/>
      <c r="Y51" s="69"/>
      <c r="Z51" s="69"/>
      <c r="AA51" s="69"/>
      <c r="AB51" s="69"/>
      <c r="AC51" s="69"/>
      <c r="AD51" s="69"/>
      <c r="AE51" s="69"/>
      <c r="AF51" s="69"/>
      <c r="AG51" s="69"/>
    </row>
    <row r="52" spans="1:33" ht="14.25" thickTop="1" thickBot="1">
      <c r="A52" s="69"/>
      <c r="B52" s="69"/>
      <c r="C52" s="69"/>
      <c r="D52" s="360" t="str">
        <f>IF(MasterSheet!$A$1=1,MasterSheet!C370,MasterSheet!B370)</f>
        <v>Tekuća budžetska potrošnja</v>
      </c>
      <c r="E52" s="434">
        <f t="shared" ref="E52" si="13">E51-E79</f>
        <v>80576493.889999986</v>
      </c>
      <c r="F52" s="434">
        <f t="shared" ref="F52:P52" si="14">F51-F79</f>
        <v>88992824.820000008</v>
      </c>
      <c r="G52" s="434">
        <f t="shared" si="14"/>
        <v>101322165.72999999</v>
      </c>
      <c r="H52" s="434">
        <f t="shared" si="14"/>
        <v>110419400.24000001</v>
      </c>
      <c r="I52" s="434">
        <f t="shared" si="14"/>
        <v>0</v>
      </c>
      <c r="J52" s="434">
        <f t="shared" si="14"/>
        <v>0</v>
      </c>
      <c r="K52" s="434">
        <f t="shared" si="14"/>
        <v>0</v>
      </c>
      <c r="L52" s="434">
        <f t="shared" si="14"/>
        <v>0</v>
      </c>
      <c r="M52" s="434">
        <f t="shared" si="14"/>
        <v>0</v>
      </c>
      <c r="N52" s="434">
        <f t="shared" si="14"/>
        <v>97319488.38000001</v>
      </c>
      <c r="O52" s="434">
        <f t="shared" si="14"/>
        <v>0</v>
      </c>
      <c r="P52" s="434">
        <f t="shared" si="14"/>
        <v>0</v>
      </c>
      <c r="Q52" s="622">
        <f>SUM(E52:P52)</f>
        <v>478630373.05999994</v>
      </c>
      <c r="R52" s="69"/>
      <c r="S52" s="70"/>
      <c r="T52" s="70"/>
      <c r="U52" s="70"/>
      <c r="V52" s="69"/>
      <c r="W52" s="69"/>
      <c r="X52" s="69"/>
      <c r="Y52" s="69"/>
      <c r="Z52" s="69"/>
      <c r="AA52" s="69"/>
      <c r="AB52" s="69"/>
      <c r="AC52" s="69"/>
      <c r="AD52" s="69"/>
      <c r="AE52" s="69"/>
      <c r="AF52" s="69"/>
      <c r="AG52" s="69"/>
    </row>
    <row r="53" spans="1:33" ht="13.5" thickTop="1">
      <c r="A53" s="69"/>
      <c r="B53" s="69"/>
      <c r="C53" s="69"/>
      <c r="D53" s="305" t="str">
        <f>IF(MasterSheet!$A$1=1,MasterSheet!C371,MasterSheet!B371)</f>
        <v>Tekući izdaci</v>
      </c>
      <c r="E53" s="320">
        <f t="shared" ref="E53" si="15">E54+SUM(E60:E66)</f>
        <v>37501628.289999999</v>
      </c>
      <c r="F53" s="320">
        <f t="shared" ref="F53:P53" si="16">F54+SUM(F60:F66)</f>
        <v>41698336.149999999</v>
      </c>
      <c r="G53" s="320">
        <f t="shared" si="16"/>
        <v>48560906.589999996</v>
      </c>
      <c r="H53" s="320">
        <f t="shared" si="16"/>
        <v>66795012.109999999</v>
      </c>
      <c r="I53" s="320">
        <f t="shared" si="16"/>
        <v>0</v>
      </c>
      <c r="J53" s="320">
        <f t="shared" si="16"/>
        <v>0</v>
      </c>
      <c r="K53" s="320">
        <f t="shared" si="16"/>
        <v>0</v>
      </c>
      <c r="L53" s="320">
        <f t="shared" si="16"/>
        <v>0</v>
      </c>
      <c r="M53" s="320">
        <f t="shared" si="16"/>
        <v>0</v>
      </c>
      <c r="N53" s="320">
        <f t="shared" si="16"/>
        <v>51637719.450000003</v>
      </c>
      <c r="O53" s="320">
        <f t="shared" si="16"/>
        <v>0</v>
      </c>
      <c r="P53" s="320">
        <f t="shared" si="16"/>
        <v>0</v>
      </c>
      <c r="Q53" s="626">
        <f t="shared" si="3"/>
        <v>246193602.58999997</v>
      </c>
      <c r="R53" s="69"/>
      <c r="S53" s="70"/>
      <c r="T53" s="70"/>
      <c r="U53" s="70"/>
      <c r="V53" s="69"/>
      <c r="W53" s="69"/>
      <c r="X53" s="69"/>
      <c r="Y53" s="69"/>
      <c r="Z53" s="69"/>
      <c r="AA53" s="69"/>
      <c r="AB53" s="69"/>
      <c r="AC53" s="69"/>
      <c r="AD53" s="69"/>
      <c r="AE53" s="69"/>
      <c r="AF53" s="69"/>
      <c r="AG53" s="69"/>
    </row>
    <row r="54" spans="1:33">
      <c r="A54" s="69"/>
      <c r="B54" s="69"/>
      <c r="C54" s="69"/>
      <c r="D54" s="305" t="str">
        <f>IF(MasterSheet!$A$1=1,MasterSheet!C372,MasterSheet!B372)</f>
        <v>Bruto zarade i doprinosi na teret poslodavca</v>
      </c>
      <c r="E54" s="320">
        <f t="shared" ref="E54:O54" si="17">SUM(E55:E59)</f>
        <v>30983556.829999998</v>
      </c>
      <c r="F54" s="320">
        <f t="shared" si="17"/>
        <v>30983556.829999998</v>
      </c>
      <c r="G54" s="320">
        <f t="shared" si="17"/>
        <v>30983556.829999998</v>
      </c>
      <c r="H54" s="320">
        <f t="shared" si="17"/>
        <v>30983556.829999998</v>
      </c>
      <c r="I54" s="320">
        <f t="shared" si="17"/>
        <v>0</v>
      </c>
      <c r="J54" s="320">
        <f t="shared" si="17"/>
        <v>0</v>
      </c>
      <c r="K54" s="320">
        <f t="shared" si="17"/>
        <v>0</v>
      </c>
      <c r="L54" s="320">
        <f t="shared" si="17"/>
        <v>0</v>
      </c>
      <c r="M54" s="320">
        <f t="shared" si="17"/>
        <v>0</v>
      </c>
      <c r="N54" s="320">
        <f t="shared" si="17"/>
        <v>31269261.440000001</v>
      </c>
      <c r="O54" s="320">
        <f t="shared" si="17"/>
        <v>0</v>
      </c>
      <c r="P54" s="616">
        <f t="shared" ref="P54" si="18">SUM(P55:P59)</f>
        <v>0</v>
      </c>
      <c r="Q54" s="626">
        <f t="shared" si="3"/>
        <v>155203488.75999999</v>
      </c>
      <c r="R54" s="392"/>
      <c r="S54" s="525"/>
      <c r="T54" s="70"/>
      <c r="U54" s="70"/>
      <c r="V54" s="69"/>
      <c r="W54" s="69"/>
      <c r="X54" s="69"/>
      <c r="Y54" s="69"/>
      <c r="Z54" s="69"/>
      <c r="AA54" s="69"/>
      <c r="AB54" s="69"/>
      <c r="AC54" s="69"/>
      <c r="AD54" s="69"/>
      <c r="AE54" s="69"/>
      <c r="AF54" s="69"/>
      <c r="AG54" s="69"/>
    </row>
    <row r="55" spans="1:33">
      <c r="A55" s="69"/>
      <c r="B55" s="69"/>
      <c r="C55" s="69"/>
      <c r="D55" s="383" t="str">
        <f>IF(MasterSheet!$A$1=1,MasterSheet!C373,MasterSheet!B373)</f>
        <v>Neto zarade</v>
      </c>
      <c r="E55" s="356">
        <f>+'Execution for 2013'!E55</f>
        <v>30983556.829999998</v>
      </c>
      <c r="F55" s="358">
        <f>+'Execution for 2013'!F55</f>
        <v>30983556.829999998</v>
      </c>
      <c r="G55" s="357">
        <f>+'Execution for 2013'!G55</f>
        <v>30983556.829999998</v>
      </c>
      <c r="H55" s="357">
        <f>+'Execution for 2013'!H55</f>
        <v>30983556.829999998</v>
      </c>
      <c r="I55" s="357">
        <f>+'Execution for 2013'!I55</f>
        <v>0</v>
      </c>
      <c r="J55" s="358">
        <f>+'Execution for 2013'!J55</f>
        <v>0</v>
      </c>
      <c r="K55" s="358">
        <f>+'Execution for 2013'!K55</f>
        <v>0</v>
      </c>
      <c r="L55" s="358">
        <f>+'Execution for 2013'!L55</f>
        <v>0</v>
      </c>
      <c r="M55" s="358">
        <f>+'Execution for 2013'!M55</f>
        <v>0</v>
      </c>
      <c r="N55" s="358">
        <v>18578252.530000001</v>
      </c>
      <c r="O55" s="358">
        <f>+'Execution for 2013'!O55</f>
        <v>0</v>
      </c>
      <c r="P55" s="613"/>
      <c r="Q55" s="624">
        <f t="shared" si="3"/>
        <v>142512479.84999999</v>
      </c>
      <c r="R55" s="392"/>
      <c r="S55" s="70"/>
      <c r="T55" s="70"/>
      <c r="U55" s="70"/>
      <c r="V55" s="69"/>
      <c r="W55" s="69"/>
      <c r="X55" s="69"/>
      <c r="Y55" s="69"/>
      <c r="Z55" s="69"/>
      <c r="AA55" s="69"/>
      <c r="AB55" s="69"/>
      <c r="AC55" s="69"/>
      <c r="AD55" s="69"/>
      <c r="AE55" s="69"/>
      <c r="AF55" s="69"/>
      <c r="AG55" s="69"/>
    </row>
    <row r="56" spans="1:33">
      <c r="A56" s="69"/>
      <c r="B56" s="69"/>
      <c r="C56" s="69"/>
      <c r="D56" s="383" t="str">
        <f>IF(MasterSheet!$A$1=1,MasterSheet!C374,MasterSheet!B374)</f>
        <v>Porez na zarade</v>
      </c>
      <c r="E56" s="356">
        <f>+'Execution for 2013'!E56</f>
        <v>0</v>
      </c>
      <c r="F56" s="357">
        <f>+'Execution for 2013'!F56</f>
        <v>0</v>
      </c>
      <c r="G56" s="357">
        <f>+'Execution for 2013'!G56</f>
        <v>0</v>
      </c>
      <c r="H56" s="357">
        <f>+'Execution for 2013'!H56</f>
        <v>0</v>
      </c>
      <c r="I56" s="357">
        <f>+'Execution for 2013'!I56</f>
        <v>0</v>
      </c>
      <c r="J56" s="358">
        <f>+'Execution for 2013'!J56</f>
        <v>0</v>
      </c>
      <c r="K56" s="358">
        <f>+'Execution for 2013'!K56</f>
        <v>0</v>
      </c>
      <c r="L56" s="358">
        <f>+'Execution for 2013'!L56</f>
        <v>0</v>
      </c>
      <c r="M56" s="358">
        <f>+'Execution for 2013'!M56</f>
        <v>0</v>
      </c>
      <c r="N56" s="358">
        <v>2458771.5499999998</v>
      </c>
      <c r="O56" s="358">
        <f>+'Execution for 2013'!O56</f>
        <v>0</v>
      </c>
      <c r="P56" s="613"/>
      <c r="Q56" s="624">
        <f t="shared" si="3"/>
        <v>2458771.5499999998</v>
      </c>
      <c r="R56" s="392"/>
      <c r="S56" s="70"/>
      <c r="T56" s="70"/>
      <c r="U56" s="70"/>
      <c r="V56" s="69"/>
      <c r="W56" s="69"/>
      <c r="X56" s="69"/>
      <c r="Y56" s="69"/>
      <c r="Z56" s="69"/>
      <c r="AA56" s="69"/>
      <c r="AB56" s="69"/>
      <c r="AC56" s="69"/>
      <c r="AD56" s="69"/>
      <c r="AE56" s="69"/>
      <c r="AF56" s="69"/>
      <c r="AG56" s="69"/>
    </row>
    <row r="57" spans="1:33">
      <c r="A57" s="69"/>
      <c r="B57" s="69"/>
      <c r="C57" s="69"/>
      <c r="D57" s="383" t="str">
        <f>IF(MasterSheet!$A$1=1,MasterSheet!C375,MasterSheet!B375)</f>
        <v>Doprinosi na teret zaposlenog</v>
      </c>
      <c r="E57" s="356">
        <f>+'Execution for 2013'!E57</f>
        <v>0</v>
      </c>
      <c r="F57" s="357">
        <f>+'Execution for 2013'!F57</f>
        <v>0</v>
      </c>
      <c r="G57" s="357">
        <f>+'Execution for 2013'!G57</f>
        <v>0</v>
      </c>
      <c r="H57" s="357">
        <f>+'Execution for 2013'!H57</f>
        <v>0</v>
      </c>
      <c r="I57" s="357">
        <f>+'Execution for 2013'!I57</f>
        <v>0</v>
      </c>
      <c r="J57" s="358">
        <f>+'Execution for 2013'!J57</f>
        <v>0</v>
      </c>
      <c r="K57" s="358">
        <f>+'Execution for 2013'!K57</f>
        <v>0</v>
      </c>
      <c r="L57" s="358">
        <f>+'Execution for 2013'!L57</f>
        <v>0</v>
      </c>
      <c r="M57" s="358">
        <f>+'Execution for 2013'!M57</f>
        <v>0</v>
      </c>
      <c r="N57" s="358">
        <v>6435139.79</v>
      </c>
      <c r="O57" s="358">
        <f>+'Execution for 2013'!O57</f>
        <v>0</v>
      </c>
      <c r="P57" s="613"/>
      <c r="Q57" s="624">
        <f t="shared" si="3"/>
        <v>6435139.79</v>
      </c>
      <c r="R57" s="392"/>
      <c r="S57" s="558"/>
      <c r="T57" s="69"/>
      <c r="U57" s="69"/>
      <c r="V57" s="69"/>
      <c r="W57" s="69"/>
      <c r="X57" s="69"/>
      <c r="Y57" s="69"/>
      <c r="Z57" s="69"/>
      <c r="AA57" s="69"/>
      <c r="AB57" s="69"/>
      <c r="AC57" s="69"/>
      <c r="AD57" s="69"/>
      <c r="AE57" s="69"/>
      <c r="AF57" s="69"/>
      <c r="AG57" s="69"/>
    </row>
    <row r="58" spans="1:33">
      <c r="A58" s="69"/>
      <c r="B58" s="69"/>
      <c r="C58" s="69"/>
      <c r="D58" s="383" t="str">
        <f>IF(MasterSheet!$A$1=1,MasterSheet!C376,MasterSheet!B376)</f>
        <v>Doprinosi na teret poslodavca</v>
      </c>
      <c r="E58" s="356">
        <f>+'Execution for 2013'!E58</f>
        <v>0</v>
      </c>
      <c r="F58" s="357">
        <f>+'Execution for 2013'!F58</f>
        <v>0</v>
      </c>
      <c r="G58" s="357">
        <f>+'Execution for 2013'!G58</f>
        <v>0</v>
      </c>
      <c r="H58" s="357">
        <f>+'Execution for 2013'!H58</f>
        <v>0</v>
      </c>
      <c r="I58" s="357">
        <f>+'Execution for 2013'!I58</f>
        <v>0</v>
      </c>
      <c r="J58" s="358">
        <f>+'Execution for 2013'!J58</f>
        <v>0</v>
      </c>
      <c r="K58" s="358">
        <f>+'Execution for 2013'!K58</f>
        <v>0</v>
      </c>
      <c r="L58" s="358">
        <f>+'Execution for 2013'!L58</f>
        <v>0</v>
      </c>
      <c r="M58" s="358">
        <f>+'Execution for 2013'!M58</f>
        <v>0</v>
      </c>
      <c r="N58" s="358">
        <v>3432252.81</v>
      </c>
      <c r="O58" s="358">
        <f>+'Execution for 2013'!O58</f>
        <v>0</v>
      </c>
      <c r="P58" s="613"/>
      <c r="Q58" s="624">
        <f t="shared" si="3"/>
        <v>3432252.81</v>
      </c>
      <c r="R58" s="392"/>
      <c r="S58" s="69"/>
      <c r="T58" s="69"/>
      <c r="U58" s="69"/>
      <c r="V58" s="69"/>
      <c r="W58" s="69"/>
      <c r="X58" s="69"/>
      <c r="Y58" s="69"/>
      <c r="Z58" s="69"/>
      <c r="AA58" s="69"/>
      <c r="AB58" s="69"/>
      <c r="AC58" s="69"/>
      <c r="AD58" s="69"/>
      <c r="AE58" s="69"/>
      <c r="AF58" s="69"/>
      <c r="AG58" s="69"/>
    </row>
    <row r="59" spans="1:33">
      <c r="A59" s="69"/>
      <c r="B59" s="69"/>
      <c r="C59" s="69"/>
      <c r="D59" s="383" t="str">
        <f>IF(MasterSheet!$A$1=1,MasterSheet!C377,MasterSheet!B377)</f>
        <v>Prirez na porez na dohodak</v>
      </c>
      <c r="E59" s="356">
        <f>+'Execution for 2013'!E59</f>
        <v>0</v>
      </c>
      <c r="F59" s="357">
        <f>+'Execution for 2013'!F59</f>
        <v>0</v>
      </c>
      <c r="G59" s="357">
        <f>+'Execution for 2013'!G59</f>
        <v>0</v>
      </c>
      <c r="H59" s="357">
        <f>+'Execution for 2013'!H59</f>
        <v>0</v>
      </c>
      <c r="I59" s="357">
        <f>+'Execution for 2013'!I59</f>
        <v>0</v>
      </c>
      <c r="J59" s="358">
        <f>+'Execution for 2013'!J59</f>
        <v>0</v>
      </c>
      <c r="K59" s="358">
        <f>+'Execution for 2013'!K59</f>
        <v>0</v>
      </c>
      <c r="L59" s="358">
        <f>+'Execution for 2013'!L59</f>
        <v>0</v>
      </c>
      <c r="M59" s="358">
        <f>+'Execution for 2013'!M59</f>
        <v>0</v>
      </c>
      <c r="N59" s="358">
        <v>364844.76</v>
      </c>
      <c r="O59" s="358">
        <f>+'Execution for 2013'!O59</f>
        <v>0</v>
      </c>
      <c r="P59" s="613"/>
      <c r="Q59" s="624">
        <f t="shared" si="3"/>
        <v>364844.76</v>
      </c>
      <c r="R59" s="392"/>
      <c r="S59" s="69"/>
      <c r="T59" s="69"/>
      <c r="U59" s="69"/>
      <c r="V59" s="69"/>
      <c r="W59" s="69"/>
      <c r="X59" s="69"/>
      <c r="Y59" s="69"/>
      <c r="Z59" s="69"/>
      <c r="AA59" s="69"/>
      <c r="AB59" s="69"/>
      <c r="AC59" s="69"/>
      <c r="AD59" s="69"/>
      <c r="AE59" s="69"/>
      <c r="AF59" s="69"/>
      <c r="AG59" s="69"/>
    </row>
    <row r="60" spans="1:33">
      <c r="A60" s="69"/>
      <c r="B60" s="69"/>
      <c r="C60" s="69"/>
      <c r="D60" s="305" t="str">
        <f>IF(MasterSheet!$A$1=1,MasterSheet!C378,MasterSheet!B378)</f>
        <v>Ostala lična primanja</v>
      </c>
      <c r="E60" s="388">
        <f>+'Execution for 2013'!E60</f>
        <v>1584140</v>
      </c>
      <c r="F60" s="391">
        <f>+'Execution for 2013'!F60</f>
        <v>494334.27999999997</v>
      </c>
      <c r="G60" s="391">
        <f>+'Execution for 2013'!G60</f>
        <v>1196100.06</v>
      </c>
      <c r="H60" s="392">
        <f>+'Execution for 2013'!H60</f>
        <v>1826212.77</v>
      </c>
      <c r="I60" s="392">
        <f>+'Execution for 2013'!I60</f>
        <v>0</v>
      </c>
      <c r="J60" s="392">
        <f>+'Execution for 2013'!J60</f>
        <v>0</v>
      </c>
      <c r="K60" s="392">
        <f>+'Execution for 2013'!K60</f>
        <v>0</v>
      </c>
      <c r="L60" s="392">
        <f>+'Execution for 2013'!L60</f>
        <v>0</v>
      </c>
      <c r="M60" s="354">
        <f>+'Execution for 2013'!M60</f>
        <v>0</v>
      </c>
      <c r="N60" s="391">
        <v>903060.27</v>
      </c>
      <c r="O60" s="390">
        <f>+'Execution for 2013'!O60</f>
        <v>0</v>
      </c>
      <c r="P60" s="616"/>
      <c r="Q60" s="623">
        <f t="shared" si="3"/>
        <v>6003847.379999999</v>
      </c>
      <c r="R60" s="69"/>
      <c r="S60" s="69"/>
      <c r="T60" s="69"/>
      <c r="U60" s="69"/>
      <c r="V60" s="69"/>
      <c r="W60" s="69"/>
      <c r="X60" s="69"/>
      <c r="Y60" s="69"/>
      <c r="Z60" s="69"/>
      <c r="AA60" s="69"/>
      <c r="AB60" s="69"/>
      <c r="AC60" s="69"/>
      <c r="AD60" s="69"/>
      <c r="AE60" s="69"/>
      <c r="AF60" s="69"/>
      <c r="AG60" s="69"/>
    </row>
    <row r="61" spans="1:33">
      <c r="A61" s="69"/>
      <c r="B61" s="69"/>
      <c r="C61" s="69"/>
      <c r="D61" s="305" t="str">
        <f>IF(MasterSheet!$A$1=1,MasterSheet!C379,MasterSheet!B379)</f>
        <v>Rashodi za materijal i usluge</v>
      </c>
      <c r="E61" s="388">
        <f>+'Execution for 2013'!E61</f>
        <v>3605895.42</v>
      </c>
      <c r="F61" s="391">
        <f>+'Execution for 2013'!F61</f>
        <v>6324190.2199999997</v>
      </c>
      <c r="G61" s="391">
        <f>+'Execution for 2013'!G61</f>
        <v>7965769.8899999997</v>
      </c>
      <c r="H61" s="392">
        <f>+'Execution for 2013'!H61</f>
        <v>6764459.1500000004</v>
      </c>
      <c r="I61" s="392">
        <f>+'Execution for 2013'!I61</f>
        <v>0</v>
      </c>
      <c r="J61" s="392">
        <f>+'Execution for 2013'!J61</f>
        <v>0</v>
      </c>
      <c r="K61" s="392">
        <f>+'Execution for 2013'!K61</f>
        <v>0</v>
      </c>
      <c r="L61" s="392">
        <f>+'Execution for 2013'!L61</f>
        <v>0</v>
      </c>
      <c r="M61" s="354">
        <f>+'Execution for 2013'!M61</f>
        <v>0</v>
      </c>
      <c r="N61" s="391">
        <v>12806141.73</v>
      </c>
      <c r="O61" s="390">
        <f>+'Execution for 2013'!O61</f>
        <v>0</v>
      </c>
      <c r="P61" s="616"/>
      <c r="Q61" s="623">
        <f t="shared" si="3"/>
        <v>37466456.409999996</v>
      </c>
      <c r="R61" s="69"/>
      <c r="S61" s="69"/>
      <c r="T61" s="69"/>
      <c r="U61" s="69"/>
      <c r="V61" s="69"/>
      <c r="W61" s="69"/>
      <c r="X61" s="69"/>
      <c r="Y61" s="69"/>
      <c r="Z61" s="69"/>
      <c r="AA61" s="69"/>
      <c r="AB61" s="69"/>
      <c r="AC61" s="69"/>
      <c r="AD61" s="69"/>
      <c r="AE61" s="69"/>
      <c r="AF61" s="69"/>
      <c r="AG61" s="69"/>
    </row>
    <row r="62" spans="1:33">
      <c r="A62" s="69"/>
      <c r="B62" s="73"/>
      <c r="C62" s="69"/>
      <c r="D62" s="305" t="str">
        <f>IF(MasterSheet!$A$1=1,MasterSheet!C380,MasterSheet!B380)</f>
        <v>Tekuće održavanje</v>
      </c>
      <c r="E62" s="388">
        <f>+'Execution for 2013'!E62</f>
        <v>39615.520000000011</v>
      </c>
      <c r="F62" s="391">
        <f>+'Execution for 2013'!F62</f>
        <v>746518.12000000011</v>
      </c>
      <c r="G62" s="391">
        <f>+'Execution for 2013'!G62</f>
        <v>2188111.64</v>
      </c>
      <c r="H62" s="392">
        <f>+'Execution for 2013'!H62</f>
        <v>860683.32</v>
      </c>
      <c r="I62" s="392">
        <f>+'Execution for 2013'!I62</f>
        <v>0</v>
      </c>
      <c r="J62" s="392">
        <f>+'Execution for 2013'!J62</f>
        <v>0</v>
      </c>
      <c r="K62" s="392">
        <f>+'Execution for 2013'!K62</f>
        <v>0</v>
      </c>
      <c r="L62" s="392">
        <f>+'Execution for 2013'!L62</f>
        <v>0</v>
      </c>
      <c r="M62" s="354">
        <f>+'Execution for 2013'!M62</f>
        <v>0</v>
      </c>
      <c r="N62" s="391">
        <v>4139379.72</v>
      </c>
      <c r="O62" s="390">
        <f>+'Execution for 2013'!O62</f>
        <v>0</v>
      </c>
      <c r="P62" s="616"/>
      <c r="Q62" s="623">
        <f t="shared" si="3"/>
        <v>7974308.3200000003</v>
      </c>
      <c r="R62" s="69"/>
      <c r="S62" s="69"/>
      <c r="T62" s="69"/>
      <c r="U62" s="69"/>
      <c r="V62" s="69"/>
      <c r="W62" s="69"/>
      <c r="X62" s="69"/>
      <c r="Y62" s="69"/>
      <c r="Z62" s="69"/>
      <c r="AA62" s="69"/>
      <c r="AB62" s="69"/>
      <c r="AC62" s="69"/>
      <c r="AD62" s="69"/>
      <c r="AE62" s="69"/>
      <c r="AF62" s="69"/>
      <c r="AG62" s="69"/>
    </row>
    <row r="63" spans="1:33">
      <c r="A63" s="69"/>
      <c r="B63" s="69"/>
      <c r="C63" s="69"/>
      <c r="D63" s="305" t="str">
        <f>IF(MasterSheet!$A$1=1,MasterSheet!C381,MasterSheet!B381)</f>
        <v>Kamate</v>
      </c>
      <c r="E63" s="388">
        <f>+'Execution for 2013'!E63</f>
        <v>553790.51</v>
      </c>
      <c r="F63" s="391">
        <f>+'Execution for 2013'!F63</f>
        <v>939522.95</v>
      </c>
      <c r="G63" s="391">
        <f>+'Execution for 2013'!G63</f>
        <v>1881095.87</v>
      </c>
      <c r="H63" s="392">
        <f>+'Execution for 2013'!H63</f>
        <v>24538550.789999999</v>
      </c>
      <c r="I63" s="392">
        <f>+'Execution for 2013'!I63</f>
        <v>0</v>
      </c>
      <c r="J63" s="392">
        <f>+'Execution for 2013'!J63</f>
        <v>0</v>
      </c>
      <c r="K63" s="392">
        <f>+'Execution for 2013'!K63</f>
        <v>0</v>
      </c>
      <c r="L63" s="392">
        <f>+'Execution for 2013'!L63</f>
        <v>0</v>
      </c>
      <c r="M63" s="354">
        <f>+'Execution for 2013'!M63</f>
        <v>0</v>
      </c>
      <c r="N63" s="391">
        <v>517881.75</v>
      </c>
      <c r="O63" s="390">
        <f>+'Execution for 2013'!O63</f>
        <v>0</v>
      </c>
      <c r="P63" s="616"/>
      <c r="Q63" s="623">
        <f t="shared" si="3"/>
        <v>28430841.869999997</v>
      </c>
      <c r="R63" s="69"/>
      <c r="S63" s="70"/>
      <c r="T63" s="69"/>
      <c r="U63" s="69"/>
      <c r="V63" s="69"/>
      <c r="W63" s="69"/>
      <c r="X63" s="69"/>
      <c r="Y63" s="69"/>
      <c r="Z63" s="69"/>
      <c r="AA63" s="69"/>
      <c r="AB63" s="69"/>
      <c r="AC63" s="69"/>
      <c r="AD63" s="69"/>
      <c r="AE63" s="69"/>
      <c r="AF63" s="69"/>
      <c r="AG63" s="69"/>
    </row>
    <row r="64" spans="1:33">
      <c r="A64" s="69"/>
      <c r="B64" s="69"/>
      <c r="C64" s="69"/>
      <c r="D64" s="305" t="str">
        <f>IF(MasterSheet!$A$1=1,MasterSheet!C382,MasterSheet!B382)</f>
        <v>Renta</v>
      </c>
      <c r="E64" s="388">
        <f>+'Execution for 2013'!E64</f>
        <v>514851.77999999991</v>
      </c>
      <c r="F64" s="391">
        <f>+'Execution for 2013'!F64</f>
        <v>585306.03000000014</v>
      </c>
      <c r="G64" s="391">
        <f>+'Execution for 2013'!G64</f>
        <v>717206.67999999993</v>
      </c>
      <c r="H64" s="391">
        <f>+'Execution for 2013'!H64</f>
        <v>605035.82999999984</v>
      </c>
      <c r="I64" s="390">
        <f>+'Execution for 2013'!I64</f>
        <v>0</v>
      </c>
      <c r="J64" s="391">
        <f>+'Execution for 2013'!J64</f>
        <v>0</v>
      </c>
      <c r="K64" s="390">
        <f>+'Execution for 2013'!K64</f>
        <v>0</v>
      </c>
      <c r="L64" s="392">
        <f>+'Execution for 2013'!L64</f>
        <v>0</v>
      </c>
      <c r="M64" s="354">
        <f>+'Execution for 2013'!M64</f>
        <v>0</v>
      </c>
      <c r="N64" s="391">
        <v>395979.9</v>
      </c>
      <c r="O64" s="390">
        <f>+'Execution for 2013'!O64</f>
        <v>0</v>
      </c>
      <c r="P64" s="616"/>
      <c r="Q64" s="623">
        <f t="shared" si="3"/>
        <v>2818380.2199999997</v>
      </c>
      <c r="R64" s="69"/>
      <c r="S64" s="70"/>
      <c r="T64" s="69"/>
      <c r="U64" s="69"/>
      <c r="V64" s="69"/>
      <c r="W64" s="69"/>
      <c r="X64" s="69"/>
      <c r="Y64" s="69"/>
      <c r="Z64" s="69"/>
      <c r="AA64" s="69"/>
      <c r="AB64" s="69"/>
      <c r="AC64" s="69"/>
      <c r="AD64" s="69"/>
      <c r="AE64" s="69"/>
      <c r="AF64" s="69"/>
      <c r="AG64" s="69"/>
    </row>
    <row r="65" spans="1:33">
      <c r="A65" s="69"/>
      <c r="B65" s="69"/>
      <c r="C65" s="69"/>
      <c r="D65" s="305" t="str">
        <f>IF(MasterSheet!$A$1=1,MasterSheet!C383,MasterSheet!B383)</f>
        <v>Subvencije</v>
      </c>
      <c r="E65" s="320">
        <f>+'Execution for 2013'!E65</f>
        <v>77660</v>
      </c>
      <c r="F65" s="391">
        <f>+'Execution for 2013'!F65</f>
        <v>1074577.6400000001</v>
      </c>
      <c r="G65" s="391">
        <f>+'Execution for 2013'!G65</f>
        <v>3164428.4699999997</v>
      </c>
      <c r="H65" s="391">
        <f>+'Execution for 2013'!H65</f>
        <v>667057.27</v>
      </c>
      <c r="I65" s="391">
        <f>+'Execution for 2013'!I65</f>
        <v>0</v>
      </c>
      <c r="J65" s="391">
        <f>+'Execution for 2013'!J65</f>
        <v>0</v>
      </c>
      <c r="K65" s="390">
        <f>+'Execution for 2013'!K65</f>
        <v>0</v>
      </c>
      <c r="L65" s="392">
        <f>+'Execution for 2013'!L65</f>
        <v>0</v>
      </c>
      <c r="M65" s="354">
        <f>+'Execution for 2013'!M65</f>
        <v>0</v>
      </c>
      <c r="N65" s="391">
        <v>870099.62</v>
      </c>
      <c r="O65" s="390">
        <f>+'Execution for 2013'!O65</f>
        <v>0</v>
      </c>
      <c r="P65" s="616"/>
      <c r="Q65" s="623">
        <f t="shared" si="3"/>
        <v>5853822.9999999991</v>
      </c>
      <c r="R65" s="69"/>
      <c r="S65" s="70"/>
      <c r="T65" s="69"/>
      <c r="U65" s="69"/>
      <c r="V65" s="69"/>
      <c r="W65" s="69"/>
      <c r="X65" s="69"/>
      <c r="Y65" s="69"/>
      <c r="Z65" s="69"/>
      <c r="AA65" s="69"/>
      <c r="AB65" s="69"/>
      <c r="AC65" s="69"/>
      <c r="AD65" s="69"/>
      <c r="AE65" s="69"/>
      <c r="AF65" s="69"/>
      <c r="AG65" s="69"/>
    </row>
    <row r="66" spans="1:33" ht="12.75" customHeight="1">
      <c r="A66" s="69"/>
      <c r="B66" s="69"/>
      <c r="C66" s="69"/>
      <c r="D66" s="305" t="str">
        <f>IF(MasterSheet!$A$1=1,MasterSheet!C384,MasterSheet!B384)</f>
        <v>Ostali izdaci</v>
      </c>
      <c r="E66" s="320">
        <f>+'Execution for 2013'!E66</f>
        <v>142118.22999999998</v>
      </c>
      <c r="F66" s="391">
        <f>+'Execution for 2013'!F66</f>
        <v>550330.08000000031</v>
      </c>
      <c r="G66" s="391">
        <f>+'Execution for 2013'!G66</f>
        <v>464637.15000000037</v>
      </c>
      <c r="H66" s="391">
        <f>+'Execution for 2013'!H66</f>
        <v>549456.14999999991</v>
      </c>
      <c r="I66" s="391">
        <f>+'Execution for 2013'!I66</f>
        <v>0</v>
      </c>
      <c r="J66" s="391">
        <f>+'Execution for 2013'!J66</f>
        <v>0</v>
      </c>
      <c r="K66" s="390">
        <f>+'Execution for 2013'!K66</f>
        <v>0</v>
      </c>
      <c r="L66" s="392">
        <f>+'Execution for 2013'!L66</f>
        <v>0</v>
      </c>
      <c r="M66" s="354">
        <f>+'Execution for 2013'!M66</f>
        <v>0</v>
      </c>
      <c r="N66" s="524">
        <v>735915.02</v>
      </c>
      <c r="O66" s="390">
        <f>+'Execution for 2013'!O66</f>
        <v>0</v>
      </c>
      <c r="P66" s="616"/>
      <c r="Q66" s="623">
        <f t="shared" si="3"/>
        <v>2442456.6300000008</v>
      </c>
      <c r="R66" s="69"/>
      <c r="S66" s="70"/>
      <c r="T66" s="69"/>
      <c r="U66" s="69"/>
      <c r="V66" s="69"/>
      <c r="W66" s="69"/>
      <c r="X66" s="69"/>
      <c r="Y66" s="69"/>
      <c r="Z66" s="69"/>
      <c r="AA66" s="69"/>
      <c r="AB66" s="69"/>
      <c r="AC66" s="69"/>
      <c r="AD66" s="69"/>
      <c r="AE66" s="69"/>
      <c r="AF66" s="69"/>
      <c r="AG66" s="69"/>
    </row>
    <row r="67" spans="1:33">
      <c r="A67" s="69"/>
      <c r="B67" s="69"/>
      <c r="C67" s="69"/>
      <c r="D67" s="305" t="str">
        <f>IF(MasterSheet!$A$1=1,MasterSheet!C386,MasterSheet!B386)</f>
        <v>Transferi za socijalnu zaštitu</v>
      </c>
      <c r="E67" s="320">
        <f>+SUM(E68:E72)</f>
        <v>38151032.779999994</v>
      </c>
      <c r="F67" s="320">
        <f t="shared" ref="F67:P67" si="19">+SUM(F68:F72)</f>
        <v>39983969.280000009</v>
      </c>
      <c r="G67" s="320">
        <f t="shared" si="19"/>
        <v>42817670.630000003</v>
      </c>
      <c r="H67" s="320">
        <f t="shared" si="19"/>
        <v>36723029.180000007</v>
      </c>
      <c r="I67" s="320">
        <f t="shared" si="19"/>
        <v>0</v>
      </c>
      <c r="J67" s="320">
        <f t="shared" si="19"/>
        <v>0</v>
      </c>
      <c r="K67" s="320">
        <f t="shared" si="19"/>
        <v>0</v>
      </c>
      <c r="L67" s="320">
        <f t="shared" si="19"/>
        <v>0</v>
      </c>
      <c r="M67" s="320">
        <f t="shared" si="19"/>
        <v>0</v>
      </c>
      <c r="N67" s="320">
        <f t="shared" si="19"/>
        <v>40558808.5</v>
      </c>
      <c r="O67" s="320">
        <f t="shared" si="19"/>
        <v>0</v>
      </c>
      <c r="P67" s="320">
        <f t="shared" si="19"/>
        <v>0</v>
      </c>
      <c r="Q67" s="626">
        <f t="shared" si="3"/>
        <v>198234510.37</v>
      </c>
      <c r="R67" s="69"/>
      <c r="S67" s="70"/>
      <c r="T67" s="69"/>
      <c r="U67" s="69"/>
      <c r="V67" s="69"/>
      <c r="W67" s="69"/>
      <c r="X67" s="69"/>
      <c r="Y67" s="69"/>
      <c r="Z67" s="69"/>
      <c r="AA67" s="69"/>
      <c r="AB67" s="69"/>
      <c r="AC67" s="69"/>
      <c r="AD67" s="69"/>
      <c r="AE67" s="69"/>
      <c r="AF67" s="69"/>
      <c r="AG67" s="69"/>
    </row>
    <row r="68" spans="1:33">
      <c r="A68" s="69"/>
      <c r="B68" s="69"/>
      <c r="C68" s="69"/>
      <c r="D68" s="383" t="str">
        <f>IF(MasterSheet!$A$1=1,MasterSheet!C387,MasterSheet!B387)</f>
        <v>Prava iz oblasti socijalne zaštite</v>
      </c>
      <c r="E68" s="356">
        <f>+'Execution for 2013'!E69</f>
        <v>5249177.49</v>
      </c>
      <c r="F68" s="358">
        <f>+'Execution for 2013'!F69</f>
        <v>6265311.1100000003</v>
      </c>
      <c r="G68" s="358">
        <f>+'Execution for 2013'!G69</f>
        <v>5548846.8199999994</v>
      </c>
      <c r="H68" s="621">
        <f>+'Execution for 2013'!H69</f>
        <v>5564842.5499999998</v>
      </c>
      <c r="I68" s="358">
        <f>+'Execution for 2013'!I69</f>
        <v>0</v>
      </c>
      <c r="J68" s="358">
        <f>+'Execution for 2013'!J69</f>
        <v>0</v>
      </c>
      <c r="K68" s="357">
        <f>+'Execution for 2013'!K69</f>
        <v>0</v>
      </c>
      <c r="L68" s="358">
        <f>+'Execution for 2013'!L69</f>
        <v>0</v>
      </c>
      <c r="M68" s="358">
        <f>+'Execution for 2013'!M69</f>
        <v>0</v>
      </c>
      <c r="N68" s="357">
        <v>5754938.6399999997</v>
      </c>
      <c r="O68" s="358">
        <f>+'Execution for 2013'!O69</f>
        <v>0</v>
      </c>
      <c r="P68" s="613"/>
      <c r="Q68" s="624">
        <f t="shared" si="3"/>
        <v>28383116.610000003</v>
      </c>
      <c r="R68" s="69"/>
      <c r="S68" s="70"/>
      <c r="T68" s="69"/>
      <c r="U68" s="69"/>
      <c r="V68" s="69"/>
      <c r="W68" s="69"/>
      <c r="X68" s="69"/>
      <c r="Y68" s="69"/>
      <c r="Z68" s="69"/>
      <c r="AA68" s="69"/>
      <c r="AB68" s="69"/>
      <c r="AC68" s="69"/>
      <c r="AD68" s="69"/>
      <c r="AE68" s="69"/>
      <c r="AF68" s="69"/>
      <c r="AG68" s="69"/>
    </row>
    <row r="69" spans="1:33">
      <c r="A69" s="69"/>
      <c r="B69" s="69"/>
      <c r="C69" s="69"/>
      <c r="D69" s="383" t="str">
        <f>IF(MasterSheet!$A$1=1,MasterSheet!C388,MasterSheet!B388)</f>
        <v>Sredstva za tehnološke viškove</v>
      </c>
      <c r="E69" s="356">
        <f>+'Execution for 2013'!E70</f>
        <v>217499.03</v>
      </c>
      <c r="F69" s="358">
        <f>+'Execution for 2013'!F70</f>
        <v>1860507.35</v>
      </c>
      <c r="G69" s="358">
        <f>+'Execution for 2013'!G70</f>
        <v>1411205.3399999999</v>
      </c>
      <c r="H69" s="358">
        <f>+'Execution for 2013'!H70</f>
        <v>929016.34000000008</v>
      </c>
      <c r="I69" s="358">
        <f>+'Execution for 2013'!I70</f>
        <v>0</v>
      </c>
      <c r="J69" s="358">
        <f>+'Execution for 2013'!J70</f>
        <v>0</v>
      </c>
      <c r="K69" s="357">
        <f>+'Execution for 2013'!K70</f>
        <v>0</v>
      </c>
      <c r="L69" s="358">
        <f>+'Execution for 2013'!L70</f>
        <v>0</v>
      </c>
      <c r="M69" s="358">
        <f>+'Execution for 2013'!M70</f>
        <v>0</v>
      </c>
      <c r="N69" s="357">
        <v>982048.69</v>
      </c>
      <c r="O69" s="358">
        <f>+'Execution for 2013'!O70</f>
        <v>0</v>
      </c>
      <c r="P69" s="613"/>
      <c r="Q69" s="624">
        <f t="shared" si="3"/>
        <v>5400276.75</v>
      </c>
      <c r="R69" s="69"/>
      <c r="S69" s="69"/>
      <c r="T69" s="69"/>
      <c r="U69" s="69"/>
      <c r="V69" s="69"/>
      <c r="W69" s="69"/>
      <c r="X69" s="69"/>
      <c r="Y69" s="69"/>
      <c r="Z69" s="69"/>
      <c r="AA69" s="69"/>
      <c r="AB69" s="69"/>
      <c r="AC69" s="69"/>
      <c r="AD69" s="69"/>
      <c r="AE69" s="69"/>
      <c r="AF69" s="69"/>
      <c r="AG69" s="69"/>
    </row>
    <row r="70" spans="1:33">
      <c r="A70" s="69"/>
      <c r="B70" s="69"/>
      <c r="C70" s="69"/>
      <c r="D70" s="383" t="str">
        <f>IF(MasterSheet!$A$1=1,MasterSheet!C389,MasterSheet!B389)</f>
        <v>Prava iz oblasti penzijskog i invalidskog osiguranja</v>
      </c>
      <c r="E70" s="356">
        <f>+'Execution for 2013'!E71</f>
        <v>31674522.229999997</v>
      </c>
      <c r="F70" s="357">
        <f>+'Execution for 2013'!F71</f>
        <v>29658505.050000004</v>
      </c>
      <c r="G70" s="358">
        <f>+'Execution for 2013'!G71</f>
        <v>34592700.830000006</v>
      </c>
      <c r="H70" s="358">
        <f>+'Execution for 2013'!H71</f>
        <v>28178879.240000002</v>
      </c>
      <c r="I70" s="358">
        <f>+'Execution for 2013'!I71</f>
        <v>0</v>
      </c>
      <c r="J70" s="358">
        <f>+'Execution for 2013'!J71</f>
        <v>0</v>
      </c>
      <c r="K70" s="357">
        <f>+'Execution for 2013'!K71</f>
        <v>0</v>
      </c>
      <c r="L70" s="358">
        <f>+'Execution for 2013'!L71</f>
        <v>0</v>
      </c>
      <c r="M70" s="358">
        <f>+'Execution for 2013'!M71</f>
        <v>0</v>
      </c>
      <c r="N70" s="357">
        <v>31763390.190000001</v>
      </c>
      <c r="O70" s="358">
        <f>+'Execution for 2013'!O71</f>
        <v>0</v>
      </c>
      <c r="P70" s="613"/>
      <c r="Q70" s="624">
        <f t="shared" si="3"/>
        <v>155867997.54000002</v>
      </c>
      <c r="R70" s="69"/>
      <c r="S70" s="69"/>
      <c r="T70" s="69"/>
      <c r="U70" s="69"/>
      <c r="V70" s="69"/>
      <c r="W70" s="69"/>
      <c r="X70" s="69"/>
      <c r="Y70" s="69"/>
      <c r="Z70" s="69"/>
      <c r="AA70" s="69"/>
      <c r="AB70" s="69"/>
      <c r="AC70" s="69"/>
      <c r="AD70" s="69"/>
      <c r="AE70" s="69"/>
      <c r="AF70" s="69"/>
      <c r="AG70" s="69"/>
    </row>
    <row r="71" spans="1:33">
      <c r="A71" s="69"/>
      <c r="B71" s="69"/>
      <c r="C71" s="69"/>
      <c r="D71" s="383" t="str">
        <f>IF(MasterSheet!$A$1=1,MasterSheet!C390,MasterSheet!B390)</f>
        <v>Ostala prava iz oblasti zdravstvene zaštite</v>
      </c>
      <c r="E71" s="356">
        <f>+'Execution for 2013'!E72</f>
        <v>639432.91</v>
      </c>
      <c r="F71" s="357">
        <f>+'Execution for 2013'!F72</f>
        <v>1579093.25</v>
      </c>
      <c r="G71" s="357">
        <f>+'Execution for 2013'!G72</f>
        <v>626460.35</v>
      </c>
      <c r="H71" s="358">
        <f>+'Execution for 2013'!H72</f>
        <v>1544704.71</v>
      </c>
      <c r="I71" s="358">
        <f>+'Execution for 2013'!I72</f>
        <v>0</v>
      </c>
      <c r="J71" s="358">
        <f>+'Execution for 2013'!J72</f>
        <v>0</v>
      </c>
      <c r="K71" s="357">
        <f>+'Execution for 2013'!K72</f>
        <v>0</v>
      </c>
      <c r="L71" s="358">
        <f>+'Execution for 2013'!L72</f>
        <v>0</v>
      </c>
      <c r="M71" s="358">
        <f>+'Execution for 2013'!M72</f>
        <v>0</v>
      </c>
      <c r="N71" s="358">
        <v>1238335.1599999999</v>
      </c>
      <c r="O71" s="358">
        <f>+'Execution for 2013'!O72</f>
        <v>0</v>
      </c>
      <c r="P71" s="613"/>
      <c r="Q71" s="624">
        <f t="shared" si="3"/>
        <v>5628026.3800000008</v>
      </c>
      <c r="R71" s="69"/>
      <c r="S71" s="69"/>
      <c r="T71" s="69"/>
      <c r="U71" s="69"/>
      <c r="V71" s="69"/>
      <c r="W71" s="69"/>
      <c r="X71" s="69"/>
      <c r="Y71" s="69"/>
      <c r="Z71" s="69"/>
      <c r="AA71" s="69"/>
      <c r="AB71" s="69"/>
      <c r="AC71" s="69"/>
      <c r="AD71" s="69"/>
      <c r="AE71" s="69"/>
      <c r="AF71" s="69"/>
      <c r="AG71" s="69"/>
    </row>
    <row r="72" spans="1:33">
      <c r="A72" s="69"/>
      <c r="B72" s="69"/>
      <c r="C72" s="69"/>
      <c r="D72" s="383" t="str">
        <f>IF(MasterSheet!$A$1=1,MasterSheet!C391,MasterSheet!B391)</f>
        <v>Ostala prava iz oblasti zdravstvenog osiguranja</v>
      </c>
      <c r="E72" s="356">
        <f>+'Execution for 2013'!E73</f>
        <v>370401.12</v>
      </c>
      <c r="F72" s="358">
        <f>+'Execution for 2013'!F73</f>
        <v>620552.52</v>
      </c>
      <c r="G72" s="357">
        <f>+'Execution for 2013'!G73</f>
        <v>638457.29</v>
      </c>
      <c r="H72" s="358">
        <f>+'Execution for 2013'!H73</f>
        <v>505586.33999999997</v>
      </c>
      <c r="I72" s="358">
        <f>+'Execution for 2013'!I73</f>
        <v>0</v>
      </c>
      <c r="J72" s="357">
        <f>+'Execution for 2013'!J73</f>
        <v>0</v>
      </c>
      <c r="K72" s="358">
        <f>+'Execution for 2013'!K73</f>
        <v>0</v>
      </c>
      <c r="L72" s="358">
        <f>+'Execution for 2013'!L73</f>
        <v>0</v>
      </c>
      <c r="M72" s="358">
        <f>+'Execution for 2013'!M73</f>
        <v>0</v>
      </c>
      <c r="N72" s="358">
        <v>820095.82</v>
      </c>
      <c r="O72" s="358">
        <f>+'Execution for 2013'!O73</f>
        <v>0</v>
      </c>
      <c r="P72" s="613"/>
      <c r="Q72" s="624">
        <f t="shared" si="3"/>
        <v>2955093.09</v>
      </c>
      <c r="R72" s="69"/>
      <c r="S72" s="69"/>
      <c r="T72" s="69"/>
      <c r="U72" s="69"/>
      <c r="V72" s="69"/>
      <c r="W72" s="69"/>
      <c r="X72" s="69"/>
      <c r="Y72" s="69"/>
      <c r="Z72" s="69"/>
      <c r="AA72" s="69"/>
      <c r="AB72" s="69"/>
      <c r="AC72" s="69"/>
      <c r="AD72" s="69"/>
      <c r="AE72" s="69"/>
      <c r="AF72" s="69"/>
      <c r="AG72" s="69"/>
    </row>
    <row r="73" spans="1:33" ht="25.5">
      <c r="A73" s="69"/>
      <c r="B73" s="69"/>
      <c r="C73" s="69"/>
      <c r="D73" s="385" t="str">
        <f>IF(MasterSheet!$A$1=1,MasterSheet!C392,MasterSheet!B392)</f>
        <v>Transferi institucijama pojedinicima nevladinom i javnom sektoru</v>
      </c>
      <c r="E73" s="320">
        <f>+SUM(E74:E78)</f>
        <v>4766352.82</v>
      </c>
      <c r="F73" s="320">
        <f t="shared" ref="F73:O73" si="20">+SUM(F74:F78)</f>
        <v>7183318.2799999993</v>
      </c>
      <c r="G73" s="320">
        <f t="shared" si="20"/>
        <v>8947545.6400000006</v>
      </c>
      <c r="H73" s="320">
        <f t="shared" si="20"/>
        <v>5884665.6100000003</v>
      </c>
      <c r="I73" s="320">
        <f t="shared" si="20"/>
        <v>0</v>
      </c>
      <c r="J73" s="320">
        <f t="shared" si="20"/>
        <v>0</v>
      </c>
      <c r="K73" s="320">
        <f t="shared" si="20"/>
        <v>0</v>
      </c>
      <c r="L73" s="320">
        <f t="shared" si="20"/>
        <v>0</v>
      </c>
      <c r="M73" s="320">
        <f t="shared" si="20"/>
        <v>0</v>
      </c>
      <c r="N73" s="320">
        <f t="shared" si="20"/>
        <v>2974174.89</v>
      </c>
      <c r="O73" s="320">
        <f t="shared" si="20"/>
        <v>0</v>
      </c>
      <c r="P73" s="617">
        <f t="shared" ref="P73" si="21">SUM(P74:P78)</f>
        <v>0</v>
      </c>
      <c r="Q73" s="626">
        <f t="shared" si="3"/>
        <v>29756057.240000002</v>
      </c>
      <c r="R73" s="382"/>
      <c r="S73" s="69"/>
      <c r="T73" s="69"/>
      <c r="U73" s="69"/>
      <c r="V73" s="69"/>
      <c r="W73" s="69"/>
      <c r="X73" s="69"/>
      <c r="Y73" s="69"/>
      <c r="Z73" s="69"/>
      <c r="AA73" s="69"/>
      <c r="AB73" s="69"/>
      <c r="AC73" s="69"/>
      <c r="AD73" s="69"/>
      <c r="AE73" s="69"/>
      <c r="AF73" s="69"/>
      <c r="AG73" s="69"/>
    </row>
    <row r="74" spans="1:33">
      <c r="A74" s="69"/>
      <c r="B74" s="69"/>
      <c r="C74" s="69"/>
      <c r="D74" s="383" t="str">
        <f>IF(MasterSheet!$A$1=1,MasterSheet!C393,MasterSheet!B393)</f>
        <v>Transferi javnim institucijama</v>
      </c>
      <c r="E74" s="356">
        <f>+'Execution for 2013'!E75</f>
        <v>4359419.74</v>
      </c>
      <c r="F74" s="358">
        <f>+'Execution for 2013'!F75</f>
        <v>5926531.1499999994</v>
      </c>
      <c r="G74" s="357">
        <f>+'Execution for 2013'!G75</f>
        <v>6814693.6900000004</v>
      </c>
      <c r="H74" s="357">
        <f>+'Execution for 2013'!H75</f>
        <v>4020786.17</v>
      </c>
      <c r="I74" s="357">
        <f>+'Execution for 2013'!I75</f>
        <v>0</v>
      </c>
      <c r="J74" s="358">
        <f>+'Execution for 2013'!J75</f>
        <v>0</v>
      </c>
      <c r="K74" s="358">
        <f>+'Execution for 2013'!K75</f>
        <v>0</v>
      </c>
      <c r="L74" s="358">
        <f>+'Execution for 2013'!L75</f>
        <v>0</v>
      </c>
      <c r="M74" s="358">
        <f>+'Execution for 2013'!M75</f>
        <v>0</v>
      </c>
      <c r="N74" s="358">
        <v>1032204.9</v>
      </c>
      <c r="O74" s="358">
        <f>+'Execution for 2013'!O75</f>
        <v>0</v>
      </c>
      <c r="P74" s="613"/>
      <c r="Q74" s="624">
        <f t="shared" si="3"/>
        <v>22153635.649999999</v>
      </c>
      <c r="R74" s="69"/>
      <c r="S74" s="69"/>
      <c r="T74" s="69"/>
      <c r="U74" s="69"/>
      <c r="V74" s="69"/>
      <c r="W74" s="69"/>
      <c r="X74" s="69"/>
      <c r="Y74" s="69"/>
      <c r="Z74" s="69"/>
      <c r="AA74" s="69"/>
      <c r="AB74" s="69"/>
      <c r="AC74" s="69"/>
      <c r="AD74" s="69"/>
      <c r="AE74" s="69"/>
      <c r="AF74" s="69"/>
      <c r="AG74" s="69"/>
    </row>
    <row r="75" spans="1:33">
      <c r="A75" s="69"/>
      <c r="B75" s="69"/>
      <c r="C75" s="69"/>
      <c r="D75" s="383" t="str">
        <f>IF(MasterSheet!$A$1=1,MasterSheet!C394,MasterSheet!B394)</f>
        <v>Transferi nevladinim organizacijama</v>
      </c>
      <c r="E75" s="356">
        <f>+'Execution for 2013'!E76</f>
        <v>0</v>
      </c>
      <c r="F75" s="357">
        <f>+'Execution for 2013'!F76</f>
        <v>45833.34</v>
      </c>
      <c r="G75" s="357">
        <f>+'Execution for 2013'!G76</f>
        <v>23116.67</v>
      </c>
      <c r="H75" s="357">
        <f>+'Execution for 2013'!H76</f>
        <v>0</v>
      </c>
      <c r="I75" s="357">
        <f>+'Execution for 2013'!I76</f>
        <v>0</v>
      </c>
      <c r="J75" s="358">
        <f>+'Execution for 2013'!J76</f>
        <v>0</v>
      </c>
      <c r="K75" s="358">
        <f>+'Execution for 2013'!K76</f>
        <v>0</v>
      </c>
      <c r="L75" s="358">
        <f>+'Execution for 2013'!L76</f>
        <v>0</v>
      </c>
      <c r="M75" s="358">
        <f>+'Execution for 2013'!M76</f>
        <v>0</v>
      </c>
      <c r="N75" s="358">
        <v>278192.39</v>
      </c>
      <c r="O75" s="358">
        <f>+'Execution for 2013'!O76</f>
        <v>0</v>
      </c>
      <c r="P75" s="613"/>
      <c r="Q75" s="624">
        <f t="shared" si="3"/>
        <v>347142.40000000002</v>
      </c>
      <c r="R75" s="69"/>
      <c r="S75" s="69"/>
      <c r="T75" s="69"/>
      <c r="U75" s="69"/>
      <c r="V75" s="69"/>
      <c r="W75" s="69"/>
      <c r="X75" s="69"/>
      <c r="Y75" s="69"/>
      <c r="Z75" s="69"/>
      <c r="AA75" s="69"/>
      <c r="AB75" s="69"/>
      <c r="AC75" s="69"/>
      <c r="AD75" s="69"/>
      <c r="AE75" s="69"/>
      <c r="AF75" s="69"/>
      <c r="AG75" s="69"/>
    </row>
    <row r="76" spans="1:33">
      <c r="A76" s="69"/>
      <c r="B76" s="69"/>
      <c r="C76" s="69"/>
      <c r="D76" s="383" t="str">
        <f>IF(MasterSheet!$A$1=1,MasterSheet!C395,MasterSheet!B395)</f>
        <v>Transferi pojedincima</v>
      </c>
      <c r="E76" s="356">
        <f>+'Execution for 2013'!E77</f>
        <v>406933.08</v>
      </c>
      <c r="F76" s="357">
        <f>+'Execution for 2013'!F77</f>
        <v>1210953.79</v>
      </c>
      <c r="G76" s="357">
        <f>+'Execution for 2013'!G77</f>
        <v>2107235.2799999998</v>
      </c>
      <c r="H76" s="357">
        <f>+'Execution for 2013'!H77</f>
        <v>1859879.4400000002</v>
      </c>
      <c r="I76" s="357">
        <f>+'Execution for 2013'!I77</f>
        <v>0</v>
      </c>
      <c r="J76" s="358">
        <f>+'Execution for 2013'!J77</f>
        <v>0</v>
      </c>
      <c r="K76" s="358">
        <f>+'Execution for 2013'!K77</f>
        <v>0</v>
      </c>
      <c r="L76" s="358">
        <f>+'Execution for 2013'!L77</f>
        <v>0</v>
      </c>
      <c r="M76" s="358">
        <f>+'Execution for 2013'!M77</f>
        <v>0</v>
      </c>
      <c r="N76" s="358">
        <v>1654802.6</v>
      </c>
      <c r="O76" s="358">
        <f>+'Execution for 2013'!O77</f>
        <v>0</v>
      </c>
      <c r="P76" s="613"/>
      <c r="Q76" s="624">
        <f t="shared" si="3"/>
        <v>7239804.1899999995</v>
      </c>
      <c r="R76" s="69"/>
      <c r="S76" s="69"/>
      <c r="T76" s="69"/>
      <c r="U76" s="69"/>
      <c r="V76" s="69"/>
      <c r="W76" s="69"/>
      <c r="X76" s="69"/>
      <c r="Y76" s="69"/>
      <c r="Z76" s="69"/>
      <c r="AA76" s="69"/>
      <c r="AB76" s="69"/>
      <c r="AC76" s="69"/>
      <c r="AD76" s="69"/>
      <c r="AE76" s="69"/>
      <c r="AF76" s="69"/>
      <c r="AG76" s="69"/>
    </row>
    <row r="77" spans="1:33">
      <c r="A77" s="69"/>
      <c r="B77" s="69"/>
      <c r="C77" s="69"/>
      <c r="D77" s="383" t="str">
        <f>IF(MasterSheet!$A$1=1,MasterSheet!C396,MasterSheet!B396)</f>
        <v>Transferi opštinama</v>
      </c>
      <c r="E77" s="356">
        <f>+'Execution for 2013'!E78</f>
        <v>0</v>
      </c>
      <c r="F77" s="357">
        <f>+'Execution for 2013'!F78</f>
        <v>0</v>
      </c>
      <c r="G77" s="357">
        <f>+'Execution for 2013'!G78</f>
        <v>2500</v>
      </c>
      <c r="H77" s="357">
        <f>+'Execution for 2013'!H78</f>
        <v>4000</v>
      </c>
      <c r="I77" s="357">
        <f>+'Execution for 2013'!I78</f>
        <v>0</v>
      </c>
      <c r="J77" s="358">
        <f>+'Execution for 2013'!J78</f>
        <v>0</v>
      </c>
      <c r="K77" s="358">
        <f>+'Execution for 2013'!K78</f>
        <v>0</v>
      </c>
      <c r="L77" s="358">
        <f>+'Execution for 2013'!L78</f>
        <v>0</v>
      </c>
      <c r="M77" s="358">
        <f>+'Execution for 2013'!M78</f>
        <v>0</v>
      </c>
      <c r="N77" s="358">
        <v>8975</v>
      </c>
      <c r="O77" s="358">
        <f>+'Execution for 2013'!O78</f>
        <v>0</v>
      </c>
      <c r="P77" s="613"/>
      <c r="Q77" s="624">
        <f t="shared" si="3"/>
        <v>15475</v>
      </c>
      <c r="R77" s="69"/>
      <c r="S77" s="69"/>
      <c r="T77" s="69"/>
      <c r="U77" s="69"/>
      <c r="V77" s="69"/>
      <c r="W77" s="69"/>
      <c r="X77" s="69"/>
      <c r="Y77" s="69"/>
      <c r="Z77" s="69"/>
      <c r="AA77" s="69"/>
      <c r="AB77" s="69"/>
      <c r="AC77" s="69"/>
      <c r="AD77" s="69"/>
      <c r="AE77" s="69"/>
      <c r="AF77" s="69"/>
      <c r="AG77" s="69"/>
    </row>
    <row r="78" spans="1:33" ht="13.5" thickBot="1">
      <c r="A78" s="69"/>
      <c r="B78" s="69"/>
      <c r="C78" s="69"/>
      <c r="D78" s="384" t="str">
        <f>IF(MasterSheet!$A$1=1,MasterSheet!C397,MasterSheet!B397)</f>
        <v>Transferi javnim preduzećima</v>
      </c>
      <c r="E78" s="396">
        <f>+'Execution for 2013'!E79</f>
        <v>0</v>
      </c>
      <c r="F78" s="397">
        <f>+'Execution for 2013'!F79</f>
        <v>0</v>
      </c>
      <c r="G78" s="397">
        <f>+'Execution for 2013'!G79</f>
        <v>0</v>
      </c>
      <c r="H78" s="398">
        <f>+'Execution for 2013'!H79</f>
        <v>0</v>
      </c>
      <c r="I78" s="397">
        <f>+'Execution for 2013'!I79</f>
        <v>0</v>
      </c>
      <c r="J78" s="398">
        <f>+'Execution for 2013'!J79</f>
        <v>0</v>
      </c>
      <c r="K78" s="398">
        <f>+'Execution for 2013'!K79</f>
        <v>0</v>
      </c>
      <c r="L78" s="398">
        <f>+'Execution for 2013'!L79</f>
        <v>0</v>
      </c>
      <c r="M78" s="358">
        <f>+'Execution for 2013'!M79</f>
        <v>0</v>
      </c>
      <c r="N78" s="398">
        <v>0</v>
      </c>
      <c r="O78" s="398">
        <f>+'Execution for 2013'!O79</f>
        <v>0</v>
      </c>
      <c r="P78" s="618"/>
      <c r="Q78" s="627">
        <f t="shared" si="3"/>
        <v>0</v>
      </c>
      <c r="R78" s="69"/>
      <c r="S78" s="69"/>
      <c r="T78" s="69"/>
      <c r="U78" s="69"/>
      <c r="V78" s="69"/>
      <c r="W78" s="69"/>
      <c r="X78" s="69"/>
      <c r="Y78" s="69"/>
      <c r="Z78" s="69"/>
      <c r="AA78" s="69"/>
      <c r="AB78" s="69"/>
      <c r="AC78" s="69"/>
      <c r="AD78" s="69"/>
      <c r="AE78" s="69"/>
      <c r="AF78" s="69"/>
      <c r="AG78" s="69"/>
    </row>
    <row r="79" spans="1:33" ht="14.25" thickTop="1" thickBot="1">
      <c r="A79" s="69"/>
      <c r="B79" s="69"/>
      <c r="C79" s="69"/>
      <c r="D79" s="360" t="str">
        <f>IF(MasterSheet!$A$1=1,MasterSheet!C398,MasterSheet!B398)</f>
        <v>Kapitalni budžet</v>
      </c>
      <c r="E79" s="453">
        <f>+'Execution for 2013'!E80</f>
        <v>138077.81</v>
      </c>
      <c r="F79" s="453">
        <f>+'Execution for 2013'!F80</f>
        <v>2008065.02</v>
      </c>
      <c r="G79" s="453">
        <f>+'Execution for 2013'!G80</f>
        <v>4422241.25</v>
      </c>
      <c r="H79" s="530">
        <f>+'Execution for 2013'!H80</f>
        <v>4197672.67</v>
      </c>
      <c r="I79" s="530">
        <f>+'Execution for 2013'!I80</f>
        <v>0</v>
      </c>
      <c r="J79" s="530">
        <f>+'Execution for 2013'!J80</f>
        <v>0</v>
      </c>
      <c r="K79" s="454">
        <f>+'Execution for 2013'!K80</f>
        <v>0</v>
      </c>
      <c r="L79" s="402">
        <f>+'Execution for 2013'!L80</f>
        <v>0</v>
      </c>
      <c r="M79" s="454">
        <f>+'Execution for 2013'!M80</f>
        <v>0</v>
      </c>
      <c r="N79" s="400">
        <v>5852165.4100000001</v>
      </c>
      <c r="O79" s="401">
        <f>+'Execution for 2013'!O80</f>
        <v>0</v>
      </c>
      <c r="P79" s="619"/>
      <c r="Q79" s="628">
        <f t="shared" si="3"/>
        <v>16618222.16</v>
      </c>
      <c r="R79" s="69"/>
      <c r="S79" s="69"/>
      <c r="T79" s="69"/>
      <c r="U79" s="69"/>
      <c r="V79" s="69"/>
      <c r="W79" s="69"/>
      <c r="X79" s="69"/>
      <c r="Y79" s="69"/>
      <c r="Z79" s="69"/>
      <c r="AA79" s="69"/>
      <c r="AB79" s="69"/>
      <c r="AC79" s="69"/>
      <c r="AD79" s="69"/>
      <c r="AE79" s="69"/>
      <c r="AF79" s="69"/>
      <c r="AG79" s="69"/>
    </row>
    <row r="80" spans="1:33" ht="13.5" thickTop="1">
      <c r="A80" s="69"/>
      <c r="B80" s="69"/>
      <c r="C80" s="69"/>
      <c r="D80" s="383" t="str">
        <f>IF(MasterSheet!$A$1=1,MasterSheet!C399,MasterSheet!B399)</f>
        <v>Pozajmice i krediti</v>
      </c>
      <c r="E80" s="356">
        <f>+'Execution for 2013'!E81</f>
        <v>5000</v>
      </c>
      <c r="F80" s="357">
        <f>+'Execution for 2013'!F81</f>
        <v>57001.11</v>
      </c>
      <c r="G80" s="357">
        <f>+'Execution for 2013'!G81</f>
        <v>614160.66</v>
      </c>
      <c r="H80" s="357">
        <f>+'Execution for 2013'!H81</f>
        <v>220833.34</v>
      </c>
      <c r="I80" s="357">
        <f>+'Execution for 2013'!I81</f>
        <v>0</v>
      </c>
      <c r="J80" s="358">
        <f>+'Execution for 2013'!J81</f>
        <v>0</v>
      </c>
      <c r="K80" s="358">
        <f>+'Execution for 2013'!K81</f>
        <v>0</v>
      </c>
      <c r="L80" s="358">
        <f>+'Execution for 2013'!L81</f>
        <v>0</v>
      </c>
      <c r="M80" s="358">
        <f>+'Execution for 2013'!M81</f>
        <v>0</v>
      </c>
      <c r="N80" s="358">
        <v>139389</v>
      </c>
      <c r="O80" s="358">
        <f>+'Execution for 2013'!O81</f>
        <v>0</v>
      </c>
      <c r="P80" s="613"/>
      <c r="Q80" s="629">
        <f t="shared" si="3"/>
        <v>1036384.11</v>
      </c>
      <c r="R80" s="69"/>
      <c r="S80" s="69"/>
      <c r="T80" s="69"/>
      <c r="U80" s="69"/>
      <c r="V80" s="69"/>
      <c r="W80" s="69"/>
      <c r="X80" s="69"/>
      <c r="Y80" s="69"/>
      <c r="Z80" s="69"/>
      <c r="AA80" s="69"/>
      <c r="AB80" s="69"/>
      <c r="AC80" s="69"/>
      <c r="AD80" s="69"/>
      <c r="AE80" s="69"/>
      <c r="AF80" s="69"/>
      <c r="AG80" s="69"/>
    </row>
    <row r="81" spans="1:33" ht="13.5" thickBot="1">
      <c r="A81" s="69"/>
      <c r="B81" s="69"/>
      <c r="C81" s="69"/>
      <c r="D81" s="384" t="str">
        <f>IF(MasterSheet!$A$1=1,MasterSheet!C400,MasterSheet!B400)</f>
        <v>Rezerve</v>
      </c>
      <c r="E81" s="396">
        <f>+'Execution for 2013'!E82</f>
        <v>152480</v>
      </c>
      <c r="F81" s="397">
        <f>+'Execution for 2013'!F82</f>
        <v>70200</v>
      </c>
      <c r="G81" s="397">
        <f>+'Execution for 2013'!G82</f>
        <v>381882.21</v>
      </c>
      <c r="H81" s="397">
        <f>+'Execution for 2013'!H82</f>
        <v>795860</v>
      </c>
      <c r="I81" s="397">
        <f>+'Execution for 2013'!I82</f>
        <v>0</v>
      </c>
      <c r="J81" s="398">
        <f>+'Execution for 2013'!J82</f>
        <v>0</v>
      </c>
      <c r="K81" s="398">
        <f>+'Execution for 2013'!K82</f>
        <v>0</v>
      </c>
      <c r="L81" s="398">
        <f>+'Execution for 2013'!L82</f>
        <v>0</v>
      </c>
      <c r="M81" s="398">
        <f>+'Execution for 2013'!M82</f>
        <v>0</v>
      </c>
      <c r="N81" s="398">
        <v>2009396.54</v>
      </c>
      <c r="O81" s="398">
        <f>+'Execution for 2013'!O82</f>
        <v>0</v>
      </c>
      <c r="P81" s="618"/>
      <c r="Q81" s="627">
        <f t="shared" si="3"/>
        <v>3409818.75</v>
      </c>
      <c r="R81" s="69"/>
      <c r="S81" s="69"/>
      <c r="T81" s="69"/>
      <c r="U81" s="69"/>
      <c r="V81" s="69"/>
      <c r="W81" s="69"/>
      <c r="X81" s="69"/>
      <c r="Y81" s="69"/>
      <c r="Z81" s="69"/>
      <c r="AA81" s="69"/>
      <c r="AB81" s="69"/>
      <c r="AC81" s="69"/>
      <c r="AD81" s="69"/>
      <c r="AE81" s="69"/>
      <c r="AF81" s="69"/>
      <c r="AG81" s="69"/>
    </row>
    <row r="82" spans="1:33" ht="14.25" thickTop="1" thickBot="1">
      <c r="A82" s="69"/>
      <c r="B82" s="69"/>
      <c r="C82" s="69"/>
      <c r="D82" s="360" t="str">
        <f>IF(MasterSheet!$A$1=1,MasterSheet!C402,MasterSheet!B402)</f>
        <v>Suficit/ Deficit</v>
      </c>
      <c r="E82" s="387">
        <f>+E19-E51</f>
        <v>-26172138.849999994</v>
      </c>
      <c r="F82" s="387">
        <f t="shared" ref="F82:N82" si="22">+F19-F51</f>
        <v>-15356570.049999997</v>
      </c>
      <c r="G82" s="387">
        <f t="shared" si="22"/>
        <v>-17459320.289999977</v>
      </c>
      <c r="H82" s="387">
        <f t="shared" si="22"/>
        <v>-11426857.640000015</v>
      </c>
      <c r="I82" s="387">
        <f t="shared" si="22"/>
        <v>0</v>
      </c>
      <c r="J82" s="387">
        <f t="shared" si="22"/>
        <v>0</v>
      </c>
      <c r="K82" s="387">
        <f t="shared" si="22"/>
        <v>0</v>
      </c>
      <c r="L82" s="387">
        <f t="shared" si="22"/>
        <v>0</v>
      </c>
      <c r="M82" s="387">
        <f t="shared" si="22"/>
        <v>0</v>
      </c>
      <c r="N82" s="387">
        <f t="shared" si="22"/>
        <v>-103171653.79000001</v>
      </c>
      <c r="O82" s="387">
        <f t="shared" ref="O82:P82" si="23">O19-O51</f>
        <v>0</v>
      </c>
      <c r="P82" s="615">
        <f t="shared" si="23"/>
        <v>0</v>
      </c>
      <c r="Q82" s="622">
        <f t="shared" ref="Q82:Q87" si="24">SUM(E82:P82)</f>
        <v>-173586540.62</v>
      </c>
      <c r="R82" s="69"/>
      <c r="S82" s="70"/>
      <c r="T82" s="69"/>
      <c r="U82" s="69"/>
      <c r="V82" s="69"/>
      <c r="W82" s="69"/>
      <c r="X82" s="69"/>
      <c r="Y82" s="69"/>
      <c r="Z82" s="69"/>
      <c r="AA82" s="69"/>
      <c r="AB82" s="69"/>
      <c r="AC82" s="69"/>
      <c r="AD82" s="69"/>
      <c r="AE82" s="69"/>
      <c r="AF82" s="69"/>
      <c r="AG82" s="69"/>
    </row>
    <row r="83" spans="1:33" ht="14.25" thickTop="1" thickBot="1">
      <c r="A83" s="69"/>
      <c r="B83" s="69"/>
      <c r="C83" s="69"/>
      <c r="D83" s="360" t="str">
        <f>IF(MasterSheet!$A$1=1,MasterSheet!C403,MasterSheet!B403)</f>
        <v>Primarni deficit</v>
      </c>
      <c r="E83" s="387">
        <f>+E82+E63</f>
        <v>-25618348.339999992</v>
      </c>
      <c r="F83" s="387">
        <f t="shared" ref="F83:N83" si="25">+F82+F63</f>
        <v>-14417047.099999998</v>
      </c>
      <c r="G83" s="387">
        <f t="shared" si="25"/>
        <v>-15578224.419999976</v>
      </c>
      <c r="H83" s="387">
        <f t="shared" si="25"/>
        <v>13111693.149999984</v>
      </c>
      <c r="I83" s="387">
        <f t="shared" si="25"/>
        <v>0</v>
      </c>
      <c r="J83" s="387">
        <f t="shared" si="25"/>
        <v>0</v>
      </c>
      <c r="K83" s="387">
        <f t="shared" si="25"/>
        <v>0</v>
      </c>
      <c r="L83" s="387">
        <f t="shared" si="25"/>
        <v>0</v>
      </c>
      <c r="M83" s="387">
        <f t="shared" si="25"/>
        <v>0</v>
      </c>
      <c r="N83" s="387">
        <f t="shared" si="25"/>
        <v>-102653772.04000001</v>
      </c>
      <c r="O83" s="387">
        <f t="shared" ref="O83:P83" si="26">O82+O63</f>
        <v>0</v>
      </c>
      <c r="P83" s="615">
        <f t="shared" si="26"/>
        <v>0</v>
      </c>
      <c r="Q83" s="622">
        <f t="shared" si="24"/>
        <v>-145155698.75</v>
      </c>
      <c r="R83" s="69"/>
      <c r="S83" s="70"/>
      <c r="T83" s="69"/>
      <c r="U83" s="69"/>
      <c r="V83" s="69"/>
      <c r="W83" s="69"/>
      <c r="X83" s="69"/>
      <c r="Y83" s="69"/>
      <c r="Z83" s="69"/>
      <c r="AA83" s="69"/>
      <c r="AB83" s="69"/>
      <c r="AC83" s="69"/>
      <c r="AD83" s="69"/>
      <c r="AE83" s="69"/>
      <c r="AF83" s="69"/>
      <c r="AG83" s="69"/>
    </row>
    <row r="84" spans="1:33" ht="14.25" thickTop="1" thickBot="1">
      <c r="A84" s="69"/>
      <c r="B84" s="69"/>
      <c r="C84" s="69"/>
      <c r="D84" s="360" t="str">
        <f>IF(MasterSheet!$A$1=1,MasterSheet!C404,MasterSheet!B404)</f>
        <v>Otplata duga</v>
      </c>
      <c r="E84" s="387">
        <f>+SUM(E85:E88)</f>
        <v>16061025.709999999</v>
      </c>
      <c r="F84" s="387">
        <f t="shared" ref="F84:N84" si="27">+SUM(F85:F88)</f>
        <v>7375048.8700000001</v>
      </c>
      <c r="G84" s="387">
        <f t="shared" si="27"/>
        <v>6917730.0700000003</v>
      </c>
      <c r="H84" s="387">
        <f t="shared" si="27"/>
        <v>6433030.080000001</v>
      </c>
      <c r="I84" s="387">
        <f t="shared" si="27"/>
        <v>0</v>
      </c>
      <c r="J84" s="387">
        <f t="shared" si="27"/>
        <v>0</v>
      </c>
      <c r="K84" s="387">
        <f t="shared" si="27"/>
        <v>0</v>
      </c>
      <c r="L84" s="387">
        <f t="shared" si="27"/>
        <v>0</v>
      </c>
      <c r="M84" s="387">
        <f t="shared" si="27"/>
        <v>0</v>
      </c>
      <c r="N84" s="387">
        <f t="shared" si="27"/>
        <v>5168580.3100000005</v>
      </c>
      <c r="O84" s="387">
        <f t="shared" ref="O84:P84" si="28">SUM(O85:O88)</f>
        <v>0</v>
      </c>
      <c r="P84" s="615">
        <f t="shared" si="28"/>
        <v>0</v>
      </c>
      <c r="Q84" s="622">
        <f t="shared" si="24"/>
        <v>41955415.039999999</v>
      </c>
      <c r="R84" s="69"/>
      <c r="S84" s="70"/>
      <c r="T84" s="69"/>
      <c r="U84" s="69"/>
      <c r="V84" s="69"/>
      <c r="W84" s="69"/>
      <c r="X84" s="69"/>
      <c r="Y84" s="69"/>
      <c r="Z84" s="69"/>
      <c r="AA84" s="69"/>
      <c r="AB84" s="69"/>
      <c r="AC84" s="69"/>
      <c r="AD84" s="69"/>
      <c r="AE84" s="69"/>
      <c r="AF84" s="69"/>
      <c r="AG84" s="69"/>
    </row>
    <row r="85" spans="1:33" ht="13.5" thickTop="1">
      <c r="A85" s="69"/>
      <c r="B85" s="69"/>
      <c r="C85" s="69"/>
      <c r="D85" s="383" t="str">
        <f>IF(MasterSheet!$A$1=1,MasterSheet!C405,MasterSheet!B405)</f>
        <v>Otplata duga rezidentima</v>
      </c>
      <c r="E85" s="356">
        <f>+'Execution for 2013'!E87</f>
        <v>10400865.82</v>
      </c>
      <c r="F85" s="357">
        <f>+'Execution for 2013'!F87</f>
        <v>889367.83</v>
      </c>
      <c r="G85" s="357">
        <f>+'Execution for 2013'!G87</f>
        <v>1750313.77</v>
      </c>
      <c r="H85" s="357">
        <f>+'Execution for 2013'!H87</f>
        <v>2661059.4300000002</v>
      </c>
      <c r="I85" s="357">
        <f>+'Execution for 2013'!I87</f>
        <v>0</v>
      </c>
      <c r="J85" s="358">
        <f>+'Execution for 2013'!J87</f>
        <v>0</v>
      </c>
      <c r="K85" s="358">
        <f>+'Execution for 2013'!K87</f>
        <v>0</v>
      </c>
      <c r="L85" s="358">
        <f>+'Execution for 2013'!L87</f>
        <v>0</v>
      </c>
      <c r="M85" s="358">
        <f>+'Execution for 2013'!M87</f>
        <v>0</v>
      </c>
      <c r="N85" s="358">
        <v>2641976.31</v>
      </c>
      <c r="O85" s="358">
        <f>+'Execution for 2013'!O87</f>
        <v>0</v>
      </c>
      <c r="P85" s="613"/>
      <c r="Q85" s="624">
        <f t="shared" si="24"/>
        <v>18343583.16</v>
      </c>
      <c r="R85" s="69"/>
      <c r="S85" s="664"/>
      <c r="T85" s="69"/>
      <c r="U85" s="69"/>
      <c r="V85" s="69"/>
      <c r="W85" s="69"/>
      <c r="X85" s="69"/>
      <c r="Y85" s="69"/>
      <c r="Z85" s="69"/>
      <c r="AA85" s="69"/>
      <c r="AB85" s="69"/>
      <c r="AC85" s="69"/>
      <c r="AD85" s="69"/>
      <c r="AE85" s="69"/>
      <c r="AF85" s="69"/>
      <c r="AG85" s="69"/>
    </row>
    <row r="86" spans="1:33">
      <c r="A86" s="69"/>
      <c r="B86" s="69"/>
      <c r="C86" s="69"/>
      <c r="D86" s="383" t="str">
        <f>IF(MasterSheet!$A$1=1,MasterSheet!C406,MasterSheet!B406)</f>
        <v>Otplata duga nerezidentima</v>
      </c>
      <c r="E86" s="356">
        <f>+'Execution for 2013'!E88</f>
        <v>3134669.41</v>
      </c>
      <c r="F86" s="357">
        <f>+'Execution for 2013'!F88</f>
        <v>158802.38</v>
      </c>
      <c r="G86" s="357">
        <f>+'Execution for 2013'!G88</f>
        <v>3019415.37</v>
      </c>
      <c r="H86" s="357">
        <f>+'Execution for 2013'!H88</f>
        <v>1743269.3</v>
      </c>
      <c r="I86" s="357">
        <f>+'Execution for 2013'!I88</f>
        <v>0</v>
      </c>
      <c r="J86" s="358">
        <f>+'Execution for 2013'!J88</f>
        <v>0</v>
      </c>
      <c r="K86" s="358">
        <f>+'Execution for 2013'!K88</f>
        <v>0</v>
      </c>
      <c r="L86" s="358">
        <f>+'Execution for 2013'!L88</f>
        <v>0</v>
      </c>
      <c r="M86" s="358">
        <f>+'Execution for 2013'!M88</f>
        <v>0</v>
      </c>
      <c r="N86" s="358">
        <v>1290336.6000000001</v>
      </c>
      <c r="O86" s="358">
        <f>+'Execution for 2013'!O88</f>
        <v>0</v>
      </c>
      <c r="P86" s="613"/>
      <c r="Q86" s="624">
        <f t="shared" si="24"/>
        <v>9346493.0600000005</v>
      </c>
      <c r="R86" s="69"/>
      <c r="S86" s="70"/>
      <c r="T86" s="69"/>
      <c r="U86" s="69"/>
      <c r="V86" s="69"/>
      <c r="W86" s="69"/>
      <c r="X86" s="69"/>
      <c r="Y86" s="69"/>
      <c r="Z86" s="69"/>
      <c r="AA86" s="69"/>
      <c r="AB86" s="69"/>
      <c r="AC86" s="69"/>
      <c r="AD86" s="69"/>
      <c r="AE86" s="69"/>
      <c r="AF86" s="69"/>
      <c r="AG86" s="69"/>
    </row>
    <row r="87" spans="1:33">
      <c r="A87" s="69"/>
      <c r="B87" s="69"/>
      <c r="C87" s="69"/>
      <c r="D87" s="383" t="str">
        <f>IF(MasterSheet!$A$1=1,MasterSheet!C407,MasterSheet!B407)</f>
        <v>Otplata obaveza iz prethodnog perioda</v>
      </c>
      <c r="E87" s="356">
        <f>+'Execution for 2013'!E89</f>
        <v>2525490.4799999991</v>
      </c>
      <c r="F87" s="357">
        <f>+'Execution for 2013'!F89</f>
        <v>6326878.6600000001</v>
      </c>
      <c r="G87" s="357">
        <f>+'Execution for 2013'!G89</f>
        <v>2148000.9300000002</v>
      </c>
      <c r="H87" s="357">
        <f>+'Execution for 2013'!H89</f>
        <v>1883180.98</v>
      </c>
      <c r="I87" s="357">
        <f>+'Execution for 2013'!I89</f>
        <v>0</v>
      </c>
      <c r="J87" s="358">
        <f>+'Execution for 2013'!J89</f>
        <v>0</v>
      </c>
      <c r="K87" s="358">
        <f>+'Execution for 2013'!K89</f>
        <v>0</v>
      </c>
      <c r="L87" s="358">
        <f>+'Execution for 2013'!L89</f>
        <v>0</v>
      </c>
      <c r="M87" s="358">
        <f>+'Execution for 2013'!M89</f>
        <v>0</v>
      </c>
      <c r="N87" s="358">
        <v>1236267.3999999999</v>
      </c>
      <c r="O87" s="358">
        <f>+'Execution for 2013'!O89</f>
        <v>0</v>
      </c>
      <c r="P87" s="613"/>
      <c r="Q87" s="624">
        <f t="shared" si="24"/>
        <v>14119818.449999999</v>
      </c>
      <c r="R87" s="69"/>
      <c r="S87" s="70"/>
      <c r="T87" s="69"/>
      <c r="U87" s="69"/>
      <c r="V87" s="69"/>
      <c r="W87" s="69"/>
      <c r="X87" s="69"/>
      <c r="Y87" s="69"/>
      <c r="Z87" s="69"/>
      <c r="AA87" s="69"/>
      <c r="AB87" s="69"/>
      <c r="AC87" s="69"/>
      <c r="AD87" s="69"/>
      <c r="AE87" s="69"/>
      <c r="AF87" s="69"/>
      <c r="AG87" s="69"/>
    </row>
    <row r="88" spans="1:33" ht="13.5" thickBot="1">
      <c r="A88" s="69"/>
      <c r="B88" s="69"/>
      <c r="C88" s="69"/>
      <c r="D88" s="384" t="str">
        <f>IF(MasterSheet!$A$1=1,MasterSheet!C408,MasterSheet!B408)</f>
        <v>Otplata garancija</v>
      </c>
      <c r="E88" s="356">
        <f>+'Execution for 2013'!E83</f>
        <v>0</v>
      </c>
      <c r="F88" s="357">
        <f>+'Execution for 2013'!F83</f>
        <v>0</v>
      </c>
      <c r="G88" s="357">
        <f>+'Execution for 2013'!G83</f>
        <v>0</v>
      </c>
      <c r="H88" s="357">
        <f>+'Execution for 2013'!H83</f>
        <v>145520.37</v>
      </c>
      <c r="I88" s="357">
        <f>+'Execution for 2013'!I83</f>
        <v>0</v>
      </c>
      <c r="J88" s="358">
        <f>+'Execution for 2013'!J83</f>
        <v>0</v>
      </c>
      <c r="K88" s="358">
        <f>+'Execution for 2013'!K83</f>
        <v>0</v>
      </c>
      <c r="L88" s="358">
        <f>+'Execution for 2013'!L83</f>
        <v>0</v>
      </c>
      <c r="M88" s="358">
        <f>+'Execution for 2013'!M83</f>
        <v>0</v>
      </c>
      <c r="N88" s="358">
        <f>+'Execution for 2013'!N83</f>
        <v>0</v>
      </c>
      <c r="O88" s="358">
        <f>+'Execution for 2013'!O83</f>
        <v>0</v>
      </c>
      <c r="P88" s="613"/>
      <c r="Q88" s="624">
        <f t="shared" ref="Q88:Q95" si="29">SUM(E88:P88)</f>
        <v>145520.37</v>
      </c>
      <c r="R88" s="69"/>
      <c r="S88" s="70"/>
      <c r="T88" s="69"/>
      <c r="U88" s="69"/>
      <c r="V88" s="69"/>
      <c r="W88" s="69"/>
      <c r="X88" s="69"/>
      <c r="Y88" s="69"/>
      <c r="Z88" s="69"/>
      <c r="AA88" s="69"/>
      <c r="AB88" s="69"/>
      <c r="AC88" s="69"/>
      <c r="AD88" s="69"/>
      <c r="AE88" s="69"/>
      <c r="AF88" s="69"/>
      <c r="AG88" s="69"/>
    </row>
    <row r="89" spans="1:33" ht="14.25" thickTop="1" thickBot="1">
      <c r="A89" s="69"/>
      <c r="B89" s="69"/>
      <c r="C89" s="69"/>
      <c r="D89" s="360" t="str">
        <f>IF(MasterSheet!$A$1=1,MasterSheet!C409,MasterSheet!B409)</f>
        <v>Nedostajuća sredstva</v>
      </c>
      <c r="E89" s="387">
        <f>+E82-E84</f>
        <v>-42233164.559999995</v>
      </c>
      <c r="F89" s="387">
        <f t="shared" ref="F89:N89" si="30">+F82-F84</f>
        <v>-22731618.919999998</v>
      </c>
      <c r="G89" s="387">
        <f t="shared" si="30"/>
        <v>-24377050.359999977</v>
      </c>
      <c r="H89" s="387">
        <f t="shared" si="30"/>
        <v>-17859887.720000017</v>
      </c>
      <c r="I89" s="387">
        <f t="shared" si="30"/>
        <v>0</v>
      </c>
      <c r="J89" s="387">
        <f t="shared" si="30"/>
        <v>0</v>
      </c>
      <c r="K89" s="387">
        <f t="shared" si="30"/>
        <v>0</v>
      </c>
      <c r="L89" s="387">
        <f t="shared" si="30"/>
        <v>0</v>
      </c>
      <c r="M89" s="387">
        <f t="shared" si="30"/>
        <v>0</v>
      </c>
      <c r="N89" s="387">
        <f t="shared" si="30"/>
        <v>-108340234.10000001</v>
      </c>
      <c r="O89" s="387">
        <f t="shared" ref="O89:P89" si="31">O82-O84</f>
        <v>0</v>
      </c>
      <c r="P89" s="615">
        <f t="shared" si="31"/>
        <v>0</v>
      </c>
      <c r="Q89" s="622">
        <f t="shared" si="29"/>
        <v>-215541955.66</v>
      </c>
      <c r="R89" s="69"/>
      <c r="S89" s="69"/>
      <c r="T89" s="69"/>
      <c r="U89" s="69"/>
      <c r="V89" s="69"/>
      <c r="W89" s="69"/>
      <c r="X89" s="69"/>
      <c r="Y89" s="69"/>
      <c r="Z89" s="69"/>
      <c r="AA89" s="69"/>
      <c r="AB89" s="69"/>
      <c r="AC89" s="69"/>
      <c r="AD89" s="69"/>
      <c r="AE89" s="69"/>
      <c r="AF89" s="69"/>
      <c r="AG89" s="69"/>
    </row>
    <row r="90" spans="1:33" ht="14.25" thickTop="1" thickBot="1">
      <c r="A90" s="69"/>
      <c r="B90" s="69"/>
      <c r="C90" s="69"/>
      <c r="D90" s="360" t="str">
        <f>IF(MasterSheet!$A$1=1,MasterSheet!C410,MasterSheet!B410)</f>
        <v>Finansiranje</v>
      </c>
      <c r="E90" s="387">
        <f>+SUM(E91:E95)</f>
        <v>42392468.839999996</v>
      </c>
      <c r="F90" s="387">
        <f t="shared" ref="F90:N90" si="32">+SUM(F91:F95)</f>
        <v>22845064.249999996</v>
      </c>
      <c r="G90" s="387">
        <f t="shared" si="32"/>
        <v>24823705.419999979</v>
      </c>
      <c r="H90" s="387">
        <f t="shared" si="32"/>
        <v>18474598.510000028</v>
      </c>
      <c r="I90" s="387">
        <f t="shared" si="32"/>
        <v>0</v>
      </c>
      <c r="J90" s="387">
        <f t="shared" si="32"/>
        <v>0</v>
      </c>
      <c r="K90" s="387">
        <f t="shared" si="32"/>
        <v>0</v>
      </c>
      <c r="L90" s="387">
        <f t="shared" si="32"/>
        <v>0</v>
      </c>
      <c r="M90" s="387">
        <f t="shared" si="32"/>
        <v>0</v>
      </c>
      <c r="N90" s="387">
        <f t="shared" si="32"/>
        <v>108340234.10000001</v>
      </c>
      <c r="O90" s="387">
        <f t="shared" ref="O90:P90" si="33">SUM(O91:O95)</f>
        <v>0</v>
      </c>
      <c r="P90" s="615">
        <f t="shared" si="33"/>
        <v>0</v>
      </c>
      <c r="Q90" s="622">
        <f t="shared" si="29"/>
        <v>216876071.12</v>
      </c>
      <c r="R90" s="69"/>
      <c r="S90" s="69"/>
      <c r="T90" s="69"/>
      <c r="U90" s="69"/>
      <c r="V90" s="69"/>
      <c r="W90" s="69"/>
      <c r="X90" s="69"/>
      <c r="Y90" s="69"/>
      <c r="Z90" s="69"/>
      <c r="AA90" s="69"/>
      <c r="AB90" s="69"/>
      <c r="AC90" s="69"/>
      <c r="AD90" s="69"/>
      <c r="AE90" s="69"/>
      <c r="AF90" s="69"/>
      <c r="AG90" s="69"/>
    </row>
    <row r="91" spans="1:33" ht="13.5" thickTop="1">
      <c r="A91" s="69"/>
      <c r="B91" s="69"/>
      <c r="C91" s="69"/>
      <c r="D91" s="383" t="str">
        <f>IF(MasterSheet!$A$1=1,MasterSheet!C411,MasterSheet!B411)</f>
        <v>Pozajmice i krediti iz domaćih izvora</v>
      </c>
      <c r="E91" s="356">
        <f>+'Execution for 2013'!E92</f>
        <v>0</v>
      </c>
      <c r="F91" s="357">
        <f>+'Execution for 2013'!F92</f>
        <v>3149671.6</v>
      </c>
      <c r="G91" s="357">
        <f>+'Execution for 2013'!G92</f>
        <v>22837248.989999998</v>
      </c>
      <c r="H91" s="559">
        <f>+'Execution for 2013'!H92</f>
        <v>13029973.82</v>
      </c>
      <c r="I91" s="357">
        <f>+'Execution for 2013'!I92</f>
        <v>0</v>
      </c>
      <c r="J91" s="358">
        <f>+'Execution for 2013'!J92</f>
        <v>0</v>
      </c>
      <c r="K91" s="357">
        <f>+'Execution for 2013'!K92</f>
        <v>0</v>
      </c>
      <c r="L91" s="358">
        <f>+'Execution for 2013'!L92</f>
        <v>0</v>
      </c>
      <c r="M91" s="358">
        <f>+'Execution for 2013'!M92</f>
        <v>0</v>
      </c>
      <c r="N91" s="358">
        <f>+'Execution for 2013'!N92</f>
        <v>0</v>
      </c>
      <c r="O91" s="358">
        <f>+'Execution for 2013'!O92</f>
        <v>0</v>
      </c>
      <c r="P91" s="613"/>
      <c r="Q91" s="624">
        <f t="shared" si="29"/>
        <v>39016894.409999996</v>
      </c>
      <c r="R91" s="69"/>
      <c r="T91" s="69"/>
      <c r="U91" s="69"/>
      <c r="V91" s="69"/>
      <c r="W91" s="69"/>
      <c r="X91" s="69"/>
      <c r="Y91" s="69"/>
      <c r="Z91" s="69"/>
      <c r="AA91" s="69"/>
      <c r="AB91" s="69"/>
      <c r="AC91" s="69"/>
      <c r="AD91" s="69"/>
      <c r="AE91" s="69"/>
      <c r="AF91" s="69"/>
      <c r="AG91" s="69"/>
    </row>
    <row r="92" spans="1:33">
      <c r="A92" s="69"/>
      <c r="B92" s="69"/>
      <c r="C92" s="69"/>
      <c r="D92" s="383" t="str">
        <f>IF(MasterSheet!$A$1=1,MasterSheet!C412,MasterSheet!B412)</f>
        <v>Pozajmice i krediti iz inostranih izvora</v>
      </c>
      <c r="E92" s="356">
        <f>+'Execution for 2013'!E93</f>
        <v>35315594.670000002</v>
      </c>
      <c r="F92" s="357">
        <f>+'Execution for 2013'!F93</f>
        <v>1296835.01</v>
      </c>
      <c r="G92" s="357">
        <f>+'Execution for 2013'!G93</f>
        <v>1028746.35</v>
      </c>
      <c r="H92" s="358">
        <f>+'Execution for 2013'!H93</f>
        <v>529782.18000000005</v>
      </c>
      <c r="I92" s="358">
        <f>+'Execution for 2013'!I93</f>
        <v>0</v>
      </c>
      <c r="J92" s="358">
        <f>+'Execution for 2013'!J93</f>
        <v>0</v>
      </c>
      <c r="K92" s="357">
        <f>+'Execution for 2013'!K93</f>
        <v>0</v>
      </c>
      <c r="L92" s="358">
        <f>+'Execution for 2013'!L93</f>
        <v>0</v>
      </c>
      <c r="M92" s="358">
        <f>+'Execution for 2013'!M93</f>
        <v>0</v>
      </c>
      <c r="N92" s="358">
        <f>+'Execution for 2013'!N93</f>
        <v>0</v>
      </c>
      <c r="O92" s="358">
        <f>+'Execution for 2013'!O93</f>
        <v>0</v>
      </c>
      <c r="P92" s="613"/>
      <c r="Q92" s="624">
        <f t="shared" si="29"/>
        <v>38170958.210000001</v>
      </c>
      <c r="R92" s="69"/>
      <c r="S92" s="69"/>
      <c r="T92" s="69"/>
      <c r="U92" s="69"/>
      <c r="V92" s="69"/>
      <c r="W92" s="69"/>
      <c r="X92" s="69"/>
      <c r="Y92" s="69"/>
      <c r="Z92" s="69"/>
      <c r="AA92" s="69"/>
      <c r="AB92" s="69"/>
      <c r="AC92" s="69"/>
      <c r="AD92" s="69"/>
      <c r="AE92" s="69"/>
      <c r="AF92" s="69"/>
      <c r="AG92" s="69"/>
    </row>
    <row r="93" spans="1:33">
      <c r="A93" s="69"/>
      <c r="B93" s="69"/>
      <c r="C93" s="69"/>
      <c r="D93" s="383" t="str">
        <f>IF(MasterSheet!$A$1=1,MasterSheet!C413,MasterSheet!B413)</f>
        <v>Donacije</v>
      </c>
      <c r="E93" s="356">
        <f>+'Execution for 2013'!E94</f>
        <v>167742.15</v>
      </c>
      <c r="F93" s="357">
        <f>+'Execution for 2013'!F94</f>
        <v>159044.29999999999</v>
      </c>
      <c r="G93" s="357">
        <f>+'Execution for 2013'!G94</f>
        <v>618410.81000000006</v>
      </c>
      <c r="H93" s="357">
        <f>+'Execution for 2013'!H94</f>
        <v>99206.99</v>
      </c>
      <c r="I93" s="357">
        <f>+'Execution for 2013'!I94</f>
        <v>0</v>
      </c>
      <c r="J93" s="358">
        <f>+'Execution for 2013'!J94</f>
        <v>0</v>
      </c>
      <c r="K93" s="357">
        <f>+'Execution for 2013'!K94</f>
        <v>0</v>
      </c>
      <c r="L93" s="358">
        <f>+'Execution for 2013'!L94</f>
        <v>0</v>
      </c>
      <c r="M93" s="358">
        <f>+'Execution for 2013'!M94</f>
        <v>0</v>
      </c>
      <c r="N93" s="358">
        <f>+'Execution for 2013'!N94</f>
        <v>0</v>
      </c>
      <c r="O93" s="358">
        <f>+'Execution for 2013'!O94</f>
        <v>0</v>
      </c>
      <c r="P93" s="613"/>
      <c r="Q93" s="624">
        <f t="shared" si="29"/>
        <v>1044404.25</v>
      </c>
      <c r="R93" s="69"/>
      <c r="S93" s="69"/>
      <c r="T93" s="69"/>
      <c r="U93" s="69"/>
      <c r="V93" s="69"/>
      <c r="W93" s="69"/>
      <c r="X93" s="69"/>
      <c r="Y93" s="69"/>
      <c r="Z93" s="69"/>
      <c r="AA93" s="69"/>
      <c r="AB93" s="69"/>
      <c r="AC93" s="69"/>
      <c r="AD93" s="69"/>
      <c r="AE93" s="69"/>
      <c r="AF93" s="69"/>
      <c r="AG93" s="69"/>
    </row>
    <row r="94" spans="1:33">
      <c r="A94" s="69"/>
      <c r="B94" s="69"/>
      <c r="C94" s="69"/>
      <c r="D94" s="383" t="str">
        <f>IF(MasterSheet!$A$1=1,MasterSheet!C414,MasterSheet!B414)</f>
        <v>Prihodi od privatizacije</v>
      </c>
      <c r="E94" s="356">
        <f>+'Execution for 2013'!E95</f>
        <v>10542.3</v>
      </c>
      <c r="F94" s="358">
        <f>+'Execution for 2013'!F95</f>
        <v>34351.879999999997</v>
      </c>
      <c r="G94" s="358">
        <f>+'Execution for 2013'!G95</f>
        <v>12933.29</v>
      </c>
      <c r="H94" s="357">
        <f>+'Execution for 2013'!H95</f>
        <v>106428.38</v>
      </c>
      <c r="I94" s="357">
        <f>+'Execution for 2013'!I95</f>
        <v>0</v>
      </c>
      <c r="J94" s="358">
        <f>+'Execution for 2013'!J95</f>
        <v>0</v>
      </c>
      <c r="K94" s="357">
        <f>+'Execution for 2013'!K95</f>
        <v>0</v>
      </c>
      <c r="L94" s="358">
        <f>+'Execution for 2013'!L95</f>
        <v>0</v>
      </c>
      <c r="M94" s="358">
        <f>+'Execution for 2013'!M95</f>
        <v>0</v>
      </c>
      <c r="N94" s="358">
        <f>+'Execution for 2013'!N95</f>
        <v>0</v>
      </c>
      <c r="O94" s="358">
        <f>+'Execution for 2013'!O95</f>
        <v>0</v>
      </c>
      <c r="P94" s="613"/>
      <c r="Q94" s="624">
        <f t="shared" si="29"/>
        <v>164255.85</v>
      </c>
      <c r="R94" s="69"/>
      <c r="S94" s="69"/>
      <c r="T94" s="69"/>
      <c r="U94" s="69"/>
      <c r="V94" s="69"/>
      <c r="W94" s="69"/>
      <c r="X94" s="69"/>
      <c r="Y94" s="69"/>
      <c r="Z94" s="69"/>
      <c r="AA94" s="69"/>
      <c r="AB94" s="69"/>
      <c r="AC94" s="69"/>
      <c r="AD94" s="69"/>
      <c r="AE94" s="69"/>
      <c r="AF94" s="69"/>
      <c r="AG94" s="69"/>
    </row>
    <row r="95" spans="1:33" ht="13.5" thickBot="1">
      <c r="A95" s="69"/>
      <c r="B95" s="69"/>
      <c r="C95" s="69"/>
      <c r="D95" s="386" t="str">
        <f>IF(MasterSheet!$A$1=1,MasterSheet!C415,MasterSheet!B415)</f>
        <v>Povećanje/smanjenje depozita</v>
      </c>
      <c r="E95" s="371">
        <f>+'Execution for 2013'!E96</f>
        <v>6898589.7199999988</v>
      </c>
      <c r="F95" s="373">
        <f>+'Execution for 2013'!F96</f>
        <v>18205161.459999997</v>
      </c>
      <c r="G95" s="373">
        <f>+'Execution for 2013'!G96</f>
        <v>326365.97999998182</v>
      </c>
      <c r="H95" s="440">
        <f>+'Execution for 2013'!H96</f>
        <v>4709207.1400000267</v>
      </c>
      <c r="I95" s="394">
        <f>+'Execution for 2013'!I96</f>
        <v>0</v>
      </c>
      <c r="J95" s="394">
        <f>+'Execution for 2013'!J96</f>
        <v>0</v>
      </c>
      <c r="K95" s="394">
        <f>+'Execution for 2013'!K96</f>
        <v>0</v>
      </c>
      <c r="L95" s="394">
        <f>+'Execution for 2013'!L96</f>
        <v>0</v>
      </c>
      <c r="M95" s="394">
        <f>+'Execution for 2013'!M96</f>
        <v>0</v>
      </c>
      <c r="N95" s="379">
        <f t="shared" ref="N95:P95" si="34">-N89-SUM(N91:N94)</f>
        <v>108340234.10000001</v>
      </c>
      <c r="O95" s="393">
        <f t="shared" si="34"/>
        <v>0</v>
      </c>
      <c r="P95" s="620">
        <f t="shared" si="34"/>
        <v>0</v>
      </c>
      <c r="Q95" s="625">
        <f t="shared" si="29"/>
        <v>138479558.40000001</v>
      </c>
      <c r="R95" s="382"/>
      <c r="S95" s="69"/>
      <c r="T95" s="69"/>
      <c r="U95" s="69"/>
      <c r="V95" s="69"/>
      <c r="W95" s="69"/>
      <c r="X95" s="69"/>
      <c r="Y95" s="69"/>
      <c r="Z95" s="69"/>
      <c r="AA95" s="69"/>
      <c r="AB95" s="69"/>
      <c r="AC95" s="69"/>
      <c r="AD95" s="69"/>
      <c r="AE95" s="69"/>
      <c r="AF95" s="69"/>
      <c r="AG95" s="69"/>
    </row>
    <row r="96" spans="1:33" ht="13.5" thickTop="1">
      <c r="A96" s="69"/>
      <c r="B96" s="69"/>
      <c r="C96" s="69"/>
      <c r="D96" s="381" t="str">
        <f>IF(MasterSheet!$A$1=1,MasterSheet!C416,MasterSheet!B416)</f>
        <v>Izvor: Ministarstvo finansija Crne Gore</v>
      </c>
      <c r="E96" s="69"/>
      <c r="F96" s="69"/>
      <c r="G96" s="69"/>
      <c r="H96" s="69"/>
      <c r="I96" s="69"/>
      <c r="J96" s="69"/>
      <c r="K96" s="69"/>
      <c r="L96" s="69"/>
      <c r="M96" s="69"/>
      <c r="N96" s="69"/>
      <c r="O96" s="69"/>
      <c r="P96" s="69"/>
      <c r="Q96" s="69"/>
      <c r="R96" s="69"/>
      <c r="S96" s="69"/>
      <c r="T96" s="69"/>
      <c r="U96" s="69"/>
      <c r="V96" s="69"/>
      <c r="W96" s="69"/>
      <c r="X96" s="69"/>
      <c r="Y96" s="69"/>
      <c r="Z96" s="69"/>
      <c r="AA96" s="69"/>
      <c r="AB96" s="69"/>
      <c r="AC96" s="69"/>
      <c r="AD96" s="69"/>
      <c r="AE96" s="69"/>
      <c r="AF96" s="69"/>
      <c r="AG96" s="69"/>
    </row>
    <row r="97" spans="1:33">
      <c r="A97" s="69"/>
      <c r="B97" s="69"/>
      <c r="C97" s="69"/>
      <c r="D97" s="69"/>
      <c r="E97" s="69"/>
      <c r="F97" s="69"/>
      <c r="G97" s="69"/>
      <c r="H97" s="69"/>
      <c r="I97" s="69"/>
      <c r="J97" s="69"/>
      <c r="K97" s="69"/>
      <c r="L97" s="69"/>
      <c r="M97" s="69"/>
      <c r="N97" s="69"/>
      <c r="O97" s="69"/>
      <c r="P97" s="69"/>
      <c r="Q97" s="69"/>
      <c r="R97" s="69"/>
      <c r="S97" s="69"/>
      <c r="T97" s="69"/>
      <c r="U97" s="69"/>
      <c r="V97" s="69"/>
      <c r="W97" s="69"/>
      <c r="X97" s="69"/>
      <c r="Y97" s="69"/>
      <c r="Z97" s="69"/>
      <c r="AA97" s="69"/>
      <c r="AB97" s="69"/>
      <c r="AC97" s="69"/>
      <c r="AD97" s="69"/>
      <c r="AE97" s="69"/>
      <c r="AF97" s="69"/>
      <c r="AG97" s="69"/>
    </row>
    <row r="98" spans="1:33">
      <c r="A98" s="69"/>
      <c r="B98" s="69"/>
      <c r="C98" s="69"/>
      <c r="D98" s="69"/>
      <c r="E98" s="69"/>
      <c r="F98" s="69"/>
      <c r="G98" s="69"/>
      <c r="H98" s="69"/>
      <c r="I98" s="69"/>
      <c r="J98" s="69"/>
      <c r="K98" s="69"/>
      <c r="L98" s="69"/>
      <c r="M98" s="69"/>
      <c r="N98" s="69"/>
      <c r="O98" s="69"/>
      <c r="P98" s="69"/>
      <c r="Q98" s="69"/>
      <c r="R98" s="69"/>
      <c r="S98" s="69"/>
      <c r="T98" s="69"/>
      <c r="U98" s="69"/>
      <c r="V98" s="69"/>
      <c r="W98" s="69"/>
      <c r="X98" s="69"/>
      <c r="Y98" s="69"/>
      <c r="Z98" s="69"/>
      <c r="AA98" s="69"/>
      <c r="AB98" s="69"/>
      <c r="AC98" s="69"/>
      <c r="AD98" s="69"/>
      <c r="AE98" s="69"/>
      <c r="AF98" s="69"/>
      <c r="AG98" s="69"/>
    </row>
    <row r="99" spans="1:33">
      <c r="A99" s="69"/>
      <c r="B99" s="69"/>
      <c r="C99" s="69"/>
      <c r="D99" s="69"/>
      <c r="E99" s="69"/>
      <c r="F99" s="69"/>
      <c r="G99" s="69"/>
      <c r="H99" s="69"/>
      <c r="I99" s="69"/>
      <c r="J99" s="69"/>
      <c r="K99" s="69"/>
      <c r="L99" s="69"/>
      <c r="M99" s="69"/>
      <c r="N99" s="69"/>
      <c r="O99" s="69"/>
      <c r="P99" s="69"/>
      <c r="Q99" s="69"/>
      <c r="R99" s="69"/>
      <c r="S99" s="69"/>
      <c r="T99" s="69"/>
      <c r="U99" s="69"/>
      <c r="V99" s="69"/>
      <c r="W99" s="69"/>
      <c r="X99" s="69"/>
      <c r="Y99" s="69"/>
      <c r="Z99" s="69"/>
      <c r="AA99" s="69"/>
      <c r="AB99" s="69"/>
      <c r="AC99" s="69"/>
      <c r="AD99" s="69"/>
      <c r="AE99" s="69"/>
      <c r="AF99" s="69"/>
      <c r="AG99" s="69"/>
    </row>
    <row r="100" spans="1:33">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69"/>
      <c r="Z100" s="69"/>
      <c r="AA100" s="69"/>
      <c r="AB100" s="69"/>
      <c r="AC100" s="69"/>
      <c r="AD100" s="69"/>
      <c r="AE100" s="69"/>
      <c r="AF100" s="69"/>
      <c r="AG100" s="69"/>
    </row>
    <row r="101" spans="1:33">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69"/>
      <c r="Z101" s="69"/>
      <c r="AA101" s="69"/>
      <c r="AB101" s="69"/>
      <c r="AC101" s="69"/>
      <c r="AD101" s="69"/>
      <c r="AE101" s="69"/>
      <c r="AF101" s="69"/>
      <c r="AG101" s="69"/>
    </row>
    <row r="102" spans="1:33">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69"/>
      <c r="Z102" s="69"/>
      <c r="AA102" s="69"/>
      <c r="AB102" s="69"/>
      <c r="AC102" s="69"/>
      <c r="AD102" s="69"/>
      <c r="AE102" s="69"/>
      <c r="AF102" s="69"/>
      <c r="AG102" s="69"/>
    </row>
    <row r="103" spans="1:33">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69"/>
      <c r="Z103" s="69"/>
      <c r="AA103" s="69"/>
      <c r="AB103" s="69"/>
      <c r="AC103" s="69"/>
      <c r="AD103" s="69"/>
      <c r="AE103" s="69"/>
      <c r="AF103" s="69"/>
      <c r="AG103" s="69"/>
    </row>
    <row r="104" spans="1:33">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69"/>
      <c r="Z104" s="69"/>
      <c r="AA104" s="69"/>
      <c r="AB104" s="69"/>
      <c r="AC104" s="69"/>
      <c r="AD104" s="69"/>
      <c r="AE104" s="69"/>
      <c r="AF104" s="69"/>
      <c r="AG104" s="69"/>
    </row>
    <row r="105" spans="1:33">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69"/>
      <c r="Z105" s="69"/>
      <c r="AA105" s="69"/>
      <c r="AB105" s="69"/>
      <c r="AC105" s="69"/>
      <c r="AD105" s="69"/>
      <c r="AE105" s="69"/>
      <c r="AF105" s="69"/>
      <c r="AG105" s="69"/>
    </row>
    <row r="106" spans="1:33">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69"/>
      <c r="AG106" s="69"/>
    </row>
    <row r="107" spans="1:33">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69"/>
      <c r="AG107" s="69"/>
    </row>
    <row r="108" spans="1:33">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69"/>
      <c r="AG108" s="69"/>
    </row>
    <row r="109" spans="1:33">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69"/>
      <c r="AG109" s="69"/>
    </row>
    <row r="110" spans="1:33">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69"/>
      <c r="Z110" s="69"/>
      <c r="AA110" s="69"/>
      <c r="AB110" s="69"/>
      <c r="AC110" s="69"/>
      <c r="AD110" s="69"/>
      <c r="AE110" s="69"/>
      <c r="AF110" s="69"/>
      <c r="AG110" s="69"/>
    </row>
    <row r="111" spans="1:33">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69"/>
      <c r="AG111" s="69"/>
    </row>
    <row r="112" spans="1:33">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69"/>
      <c r="AG112" s="69"/>
    </row>
    <row r="113" spans="1:33">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69"/>
      <c r="AG113" s="69"/>
    </row>
    <row r="114" spans="1:33">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69"/>
      <c r="AG114" s="69"/>
    </row>
    <row r="115" spans="1:33">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69"/>
      <c r="AG115" s="69"/>
    </row>
    <row r="116" spans="1:33">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69"/>
      <c r="Z116" s="69"/>
      <c r="AA116" s="69"/>
      <c r="AB116" s="69"/>
      <c r="AC116" s="69"/>
      <c r="AD116" s="69"/>
      <c r="AE116" s="69"/>
      <c r="AF116" s="69"/>
      <c r="AG116" s="69"/>
    </row>
    <row r="117" spans="1:33">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69"/>
      <c r="Z117" s="69"/>
      <c r="AA117" s="69"/>
      <c r="AB117" s="69"/>
      <c r="AC117" s="69"/>
      <c r="AD117" s="69"/>
      <c r="AE117" s="69"/>
      <c r="AF117" s="69"/>
      <c r="AG117" s="69"/>
    </row>
    <row r="118" spans="1:33">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69"/>
      <c r="Z118" s="69"/>
      <c r="AA118" s="69"/>
      <c r="AB118" s="69"/>
      <c r="AC118" s="69"/>
      <c r="AD118" s="69"/>
      <c r="AE118" s="69"/>
      <c r="AF118" s="69"/>
      <c r="AG118" s="69"/>
    </row>
    <row r="119" spans="1:33">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69"/>
      <c r="Z119" s="69"/>
      <c r="AA119" s="69"/>
      <c r="AB119" s="69"/>
      <c r="AC119" s="69"/>
      <c r="AD119" s="69"/>
      <c r="AE119" s="69"/>
      <c r="AF119" s="69"/>
      <c r="AG119" s="69"/>
    </row>
    <row r="120" spans="1:33">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69"/>
      <c r="Z120" s="69"/>
      <c r="AA120" s="69"/>
      <c r="AB120" s="69"/>
      <c r="AC120" s="69"/>
      <c r="AD120" s="69"/>
      <c r="AE120" s="69"/>
      <c r="AF120" s="69"/>
      <c r="AG120" s="69"/>
    </row>
    <row r="121" spans="1:33">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69"/>
      <c r="Z121" s="69"/>
      <c r="AA121" s="69"/>
      <c r="AB121" s="69"/>
      <c r="AC121" s="69"/>
      <c r="AD121" s="69"/>
      <c r="AE121" s="69"/>
      <c r="AF121" s="69"/>
      <c r="AG121" s="69"/>
    </row>
    <row r="122" spans="1:33">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69"/>
      <c r="Z122" s="69"/>
      <c r="AA122" s="69"/>
      <c r="AB122" s="69"/>
      <c r="AC122" s="69"/>
      <c r="AD122" s="69"/>
      <c r="AE122" s="69"/>
      <c r="AF122" s="69"/>
      <c r="AG122" s="69"/>
    </row>
    <row r="123" spans="1:33">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69"/>
      <c r="Z123" s="69"/>
      <c r="AA123" s="69"/>
      <c r="AB123" s="69"/>
      <c r="AC123" s="69"/>
      <c r="AD123" s="69"/>
      <c r="AE123" s="69"/>
      <c r="AF123" s="69"/>
      <c r="AG123" s="69"/>
    </row>
    <row r="124" spans="1:33">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69"/>
      <c r="Z124" s="69"/>
      <c r="AA124" s="69"/>
      <c r="AB124" s="69"/>
      <c r="AC124" s="69"/>
      <c r="AD124" s="69"/>
      <c r="AE124" s="69"/>
      <c r="AF124" s="69"/>
      <c r="AG124" s="69"/>
    </row>
    <row r="125" spans="1:33">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69"/>
      <c r="Z125" s="69"/>
      <c r="AA125" s="69"/>
      <c r="AB125" s="69"/>
      <c r="AC125" s="69"/>
      <c r="AD125" s="69"/>
      <c r="AE125" s="69"/>
      <c r="AF125" s="69"/>
      <c r="AG125" s="69"/>
    </row>
    <row r="126" spans="1:33">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69"/>
      <c r="Z126" s="69"/>
      <c r="AA126" s="69"/>
      <c r="AB126" s="69"/>
      <c r="AC126" s="69"/>
      <c r="AD126" s="69"/>
      <c r="AE126" s="69"/>
      <c r="AF126" s="69"/>
      <c r="AG126" s="69"/>
    </row>
    <row r="127" spans="1:33">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69"/>
      <c r="Z127" s="69"/>
      <c r="AA127" s="69"/>
      <c r="AB127" s="69"/>
      <c r="AC127" s="69"/>
      <c r="AD127" s="69"/>
      <c r="AE127" s="69"/>
      <c r="AF127" s="69"/>
      <c r="AG127" s="69"/>
    </row>
    <row r="128" spans="1:33">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69"/>
      <c r="Z128" s="69"/>
      <c r="AA128" s="69"/>
      <c r="AB128" s="69"/>
      <c r="AC128" s="69"/>
      <c r="AD128" s="69"/>
      <c r="AE128" s="69"/>
      <c r="AF128" s="69"/>
      <c r="AG128" s="69"/>
    </row>
    <row r="129" spans="1:33">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69"/>
      <c r="Z129" s="69"/>
      <c r="AA129" s="69"/>
      <c r="AB129" s="69"/>
      <c r="AC129" s="69"/>
      <c r="AD129" s="69"/>
      <c r="AE129" s="69"/>
      <c r="AF129" s="69"/>
      <c r="AG129" s="69"/>
    </row>
    <row r="130" spans="1:33">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69"/>
      <c r="Z130" s="69"/>
      <c r="AA130" s="69"/>
      <c r="AB130" s="69"/>
      <c r="AC130" s="69"/>
      <c r="AD130" s="69"/>
      <c r="AE130" s="69"/>
      <c r="AF130" s="69"/>
      <c r="AG130" s="69"/>
    </row>
    <row r="131" spans="1:33">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69"/>
      <c r="Z131" s="69"/>
      <c r="AA131" s="69"/>
      <c r="AB131" s="69"/>
      <c r="AC131" s="69"/>
      <c r="AD131" s="69"/>
      <c r="AE131" s="69"/>
      <c r="AF131" s="69"/>
      <c r="AG131" s="69"/>
    </row>
    <row r="132" spans="1:33">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69"/>
      <c r="Z132" s="69"/>
      <c r="AA132" s="69"/>
      <c r="AB132" s="69"/>
      <c r="AC132" s="69"/>
      <c r="AD132" s="69"/>
      <c r="AE132" s="69"/>
      <c r="AF132" s="69"/>
      <c r="AG132" s="69"/>
    </row>
    <row r="133" spans="1:33">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69"/>
      <c r="Z133" s="69"/>
      <c r="AA133" s="69"/>
      <c r="AB133" s="69"/>
      <c r="AC133" s="69"/>
      <c r="AD133" s="69"/>
      <c r="AE133" s="69"/>
      <c r="AF133" s="69"/>
      <c r="AG133" s="69"/>
    </row>
    <row r="134" spans="1:33">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69"/>
      <c r="Z134" s="69"/>
      <c r="AA134" s="69"/>
      <c r="AB134" s="69"/>
      <c r="AC134" s="69"/>
      <c r="AD134" s="69"/>
      <c r="AE134" s="69"/>
      <c r="AF134" s="69"/>
      <c r="AG134" s="69"/>
    </row>
    <row r="135" spans="1:33">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69"/>
      <c r="Z135" s="69"/>
      <c r="AA135" s="69"/>
      <c r="AB135" s="69"/>
      <c r="AC135" s="69"/>
      <c r="AD135" s="69"/>
      <c r="AE135" s="69"/>
      <c r="AF135" s="69"/>
      <c r="AG135" s="69"/>
    </row>
    <row r="136" spans="1:33">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69"/>
      <c r="Z136" s="69"/>
      <c r="AA136" s="69"/>
      <c r="AB136" s="69"/>
      <c r="AC136" s="69"/>
      <c r="AD136" s="69"/>
      <c r="AE136" s="69"/>
      <c r="AF136" s="69"/>
      <c r="AG136" s="69"/>
    </row>
    <row r="137" spans="1:33">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69"/>
      <c r="Z137" s="69"/>
      <c r="AA137" s="69"/>
      <c r="AB137" s="69"/>
      <c r="AC137" s="69"/>
      <c r="AD137" s="69"/>
      <c r="AE137" s="69"/>
      <c r="AF137" s="69"/>
      <c r="AG137" s="69"/>
    </row>
    <row r="138" spans="1:33">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69"/>
      <c r="Z138" s="69"/>
      <c r="AA138" s="69"/>
      <c r="AB138" s="69"/>
      <c r="AC138" s="69"/>
      <c r="AD138" s="69"/>
      <c r="AE138" s="69"/>
      <c r="AF138" s="69"/>
      <c r="AG138" s="69"/>
    </row>
    <row r="139" spans="1:33">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69"/>
      <c r="Z139" s="69"/>
      <c r="AA139" s="69"/>
      <c r="AB139" s="69"/>
      <c r="AC139" s="69"/>
      <c r="AD139" s="69"/>
      <c r="AE139" s="69"/>
      <c r="AF139" s="69"/>
      <c r="AG139" s="69"/>
    </row>
    <row r="140" spans="1:33">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69"/>
      <c r="Z140" s="69"/>
      <c r="AA140" s="69"/>
      <c r="AB140" s="69"/>
      <c r="AC140" s="69"/>
      <c r="AD140" s="69"/>
      <c r="AE140" s="69"/>
      <c r="AF140" s="69"/>
      <c r="AG140" s="69"/>
    </row>
    <row r="141" spans="1:33">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69"/>
      <c r="Z141" s="69"/>
      <c r="AA141" s="69"/>
      <c r="AB141" s="69"/>
      <c r="AC141" s="69"/>
      <c r="AD141" s="69"/>
      <c r="AE141" s="69"/>
      <c r="AF141" s="69"/>
      <c r="AG141" s="69"/>
    </row>
    <row r="142" spans="1:33">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69"/>
      <c r="Z142" s="69"/>
      <c r="AA142" s="69"/>
      <c r="AB142" s="69"/>
      <c r="AC142" s="69"/>
      <c r="AD142" s="69"/>
      <c r="AE142" s="69"/>
      <c r="AF142" s="69"/>
      <c r="AG142" s="69"/>
    </row>
    <row r="143" spans="1:33">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69"/>
      <c r="Z143" s="69"/>
      <c r="AA143" s="69"/>
      <c r="AB143" s="69"/>
      <c r="AC143" s="69"/>
      <c r="AD143" s="69"/>
      <c r="AE143" s="69"/>
      <c r="AF143" s="69"/>
      <c r="AG143" s="69"/>
    </row>
    <row r="144" spans="1:33">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69"/>
      <c r="Z144" s="69"/>
      <c r="AA144" s="69"/>
      <c r="AB144" s="69"/>
      <c r="AC144" s="69"/>
      <c r="AD144" s="69"/>
      <c r="AE144" s="69"/>
      <c r="AF144" s="69"/>
      <c r="AG144" s="69"/>
    </row>
    <row r="145" spans="1:33">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69"/>
      <c r="Z145" s="69"/>
      <c r="AA145" s="69"/>
      <c r="AB145" s="69"/>
      <c r="AC145" s="69"/>
      <c r="AD145" s="69"/>
      <c r="AE145" s="69"/>
      <c r="AF145" s="69"/>
      <c r="AG145" s="69"/>
    </row>
    <row r="146" spans="1:33">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69"/>
      <c r="Z146" s="69"/>
      <c r="AA146" s="69"/>
      <c r="AB146" s="69"/>
      <c r="AC146" s="69"/>
      <c r="AD146" s="69"/>
      <c r="AE146" s="69"/>
      <c r="AF146" s="69"/>
      <c r="AG146" s="69"/>
    </row>
    <row r="147" spans="1:33">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69"/>
      <c r="Z147" s="69"/>
      <c r="AA147" s="69"/>
      <c r="AB147" s="69"/>
      <c r="AC147" s="69"/>
      <c r="AD147" s="69"/>
      <c r="AE147" s="69"/>
      <c r="AF147" s="69"/>
      <c r="AG147" s="69"/>
    </row>
    <row r="148" spans="1:33">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69"/>
      <c r="Z148" s="69"/>
      <c r="AA148" s="69"/>
      <c r="AB148" s="69"/>
      <c r="AC148" s="69"/>
      <c r="AD148" s="69"/>
      <c r="AE148" s="69"/>
      <c r="AF148" s="69"/>
      <c r="AG148" s="69"/>
    </row>
    <row r="149" spans="1:33">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69"/>
      <c r="Z149" s="69"/>
      <c r="AA149" s="69"/>
      <c r="AB149" s="69"/>
      <c r="AC149" s="69"/>
      <c r="AD149" s="69"/>
      <c r="AE149" s="69"/>
      <c r="AF149" s="69"/>
      <c r="AG149" s="69"/>
    </row>
    <row r="150" spans="1:33">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69"/>
      <c r="Z150" s="69"/>
      <c r="AA150" s="69"/>
      <c r="AB150" s="69"/>
      <c r="AC150" s="69"/>
      <c r="AD150" s="69"/>
      <c r="AE150" s="69"/>
      <c r="AF150" s="69"/>
      <c r="AG150" s="69"/>
    </row>
    <row r="151" spans="1:33">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69"/>
      <c r="Z151" s="69"/>
      <c r="AA151" s="69"/>
      <c r="AB151" s="69"/>
      <c r="AC151" s="69"/>
      <c r="AD151" s="69"/>
      <c r="AE151" s="69"/>
      <c r="AF151" s="69"/>
      <c r="AG151" s="69"/>
    </row>
    <row r="152" spans="1:33">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69"/>
      <c r="Z152" s="69"/>
      <c r="AA152" s="69"/>
      <c r="AB152" s="69"/>
      <c r="AC152" s="69"/>
      <c r="AD152" s="69"/>
      <c r="AE152" s="69"/>
      <c r="AF152" s="69"/>
      <c r="AG152" s="69"/>
    </row>
    <row r="153" spans="1:33">
      <c r="A153" s="69"/>
      <c r="B153" s="69"/>
      <c r="C153" s="69"/>
      <c r="D153" s="69"/>
      <c r="E153" s="69"/>
      <c r="F153" s="69"/>
      <c r="G153" s="69"/>
      <c r="H153" s="69"/>
      <c r="I153" s="69"/>
      <c r="J153" s="69"/>
      <c r="K153" s="69"/>
      <c r="L153" s="69"/>
      <c r="M153" s="69"/>
      <c r="N153" s="69"/>
      <c r="O153" s="69"/>
      <c r="P153" s="69"/>
      <c r="Q153" s="69"/>
      <c r="R153" s="69"/>
      <c r="S153" s="69"/>
    </row>
  </sheetData>
  <sheetProtection sheet="1" objects="1" scenarios="1" formatCells="0" formatColumns="0" formatRows="0" sort="0" autoFilter="0" pivotTables="0"/>
  <mergeCells count="5">
    <mergeCell ref="E8:Q8"/>
    <mergeCell ref="E9:Q9"/>
    <mergeCell ref="E14:Q14"/>
    <mergeCell ref="D17:D18"/>
    <mergeCell ref="E17:Q17"/>
  </mergeCell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sheetPr codeName="Sheet1">
    <pageSetUpPr fitToPage="1"/>
  </sheetPr>
  <dimension ref="A1:DS208"/>
  <sheetViews>
    <sheetView topLeftCell="D16" workbookViewId="0">
      <selection activeCell="R86" sqref="R86"/>
    </sheetView>
  </sheetViews>
  <sheetFormatPr defaultColWidth="9.140625" defaultRowHeight="12.75"/>
  <cols>
    <col min="1" max="1" width="9.140625" style="30"/>
    <col min="2" max="3" width="9.140625" style="30" hidden="1" customWidth="1"/>
    <col min="4" max="4" width="58.140625" style="30" customWidth="1"/>
    <col min="5" max="15" width="9.7109375" style="30" customWidth="1"/>
    <col min="16" max="17" width="9.7109375" style="96" customWidth="1"/>
    <col min="18" max="24" width="9.7109375" style="30" customWidth="1"/>
    <col min="25" max="39" width="13.85546875" style="30" customWidth="1"/>
    <col min="40" max="115" width="9.140625" style="30" customWidth="1"/>
    <col min="116" max="116" width="9.140625" style="30"/>
    <col min="117" max="117" width="15.42578125" style="30" customWidth="1"/>
    <col min="118" max="118" width="12.7109375" style="30" customWidth="1"/>
    <col min="119" max="119" width="11.85546875" style="30" customWidth="1"/>
    <col min="120" max="16384" width="9.140625" style="30"/>
  </cols>
  <sheetData>
    <row r="1" spans="1:115" ht="12.75" customHeight="1">
      <c r="A1" s="110"/>
      <c r="B1" s="110"/>
      <c r="C1" s="110"/>
      <c r="D1" s="110"/>
      <c r="E1" s="111"/>
      <c r="F1" s="110"/>
      <c r="G1" s="110"/>
      <c r="H1" s="110"/>
      <c r="I1" s="110"/>
      <c r="J1" s="110"/>
      <c r="K1" s="110"/>
      <c r="L1" s="110"/>
      <c r="M1" s="110"/>
      <c r="N1" s="110"/>
      <c r="O1" s="110"/>
      <c r="P1" s="112"/>
      <c r="Q1" s="111"/>
      <c r="R1" s="111"/>
      <c r="S1" s="110"/>
      <c r="T1" s="110"/>
      <c r="U1" s="110"/>
      <c r="V1" s="110"/>
      <c r="W1" s="110"/>
      <c r="X1" s="110"/>
      <c r="Y1" s="110"/>
      <c r="Z1" s="110"/>
      <c r="AA1" s="110"/>
      <c r="AB1" s="110"/>
      <c r="AC1" s="110"/>
      <c r="AD1" s="110"/>
      <c r="AE1" s="110"/>
      <c r="AF1" s="110"/>
      <c r="AG1" s="110"/>
      <c r="AH1" s="110"/>
      <c r="AM1" s="96"/>
      <c r="AN1" s="96"/>
      <c r="AO1" s="96"/>
      <c r="AP1" s="96"/>
      <c r="AQ1" s="96"/>
      <c r="AR1" s="96"/>
      <c r="AS1" s="96"/>
      <c r="AT1" s="96"/>
      <c r="AU1" s="96"/>
      <c r="AV1" s="96"/>
      <c r="AW1" s="96"/>
      <c r="AX1" s="96"/>
      <c r="AY1" s="96"/>
      <c r="AZ1" s="96"/>
      <c r="BA1" s="96"/>
      <c r="BB1" s="96"/>
    </row>
    <row r="2" spans="1:115" ht="12.75" customHeight="1">
      <c r="A2" s="110"/>
      <c r="B2" s="110"/>
      <c r="C2" s="110"/>
      <c r="D2" s="110"/>
      <c r="E2" s="110"/>
      <c r="F2" s="110"/>
      <c r="G2" s="110"/>
      <c r="H2" s="110"/>
      <c r="I2" s="110"/>
      <c r="J2" s="110"/>
      <c r="K2" s="110"/>
      <c r="L2" s="110"/>
      <c r="M2" s="110"/>
      <c r="N2" s="110"/>
      <c r="O2" s="110"/>
      <c r="P2" s="112"/>
      <c r="Q2" s="111"/>
      <c r="R2" s="111"/>
      <c r="S2" s="110"/>
      <c r="T2" s="110"/>
      <c r="U2" s="110"/>
      <c r="V2" s="110"/>
      <c r="W2" s="110"/>
      <c r="X2" s="110"/>
      <c r="Y2" s="110"/>
      <c r="Z2" s="110"/>
      <c r="AA2" s="110"/>
      <c r="AB2" s="110"/>
      <c r="AC2" s="110"/>
      <c r="AD2" s="110"/>
      <c r="AE2" s="110"/>
      <c r="AF2" s="110"/>
      <c r="AG2" s="110"/>
      <c r="AH2" s="110"/>
      <c r="AM2" s="96"/>
      <c r="AN2" s="96"/>
      <c r="AO2" s="96"/>
      <c r="AP2" s="96"/>
      <c r="AQ2" s="96"/>
      <c r="AR2" s="96"/>
      <c r="AS2" s="96"/>
      <c r="AT2" s="96"/>
      <c r="AU2" s="96"/>
      <c r="AV2" s="96"/>
      <c r="AW2" s="96"/>
      <c r="AX2" s="96"/>
      <c r="AY2" s="96"/>
      <c r="AZ2" s="96"/>
      <c r="BA2" s="96"/>
      <c r="BB2" s="96"/>
    </row>
    <row r="3" spans="1:115" ht="12.75" customHeight="1">
      <c r="A3" s="110"/>
      <c r="B3" s="110"/>
      <c r="C3" s="110"/>
      <c r="D3" s="110"/>
      <c r="E3" s="110"/>
      <c r="F3" s="110"/>
      <c r="G3" s="110"/>
      <c r="H3" s="110"/>
      <c r="I3" s="110"/>
      <c r="J3" s="110"/>
      <c r="K3" s="110"/>
      <c r="L3" s="110"/>
      <c r="M3" s="110"/>
      <c r="N3" s="110"/>
      <c r="O3" s="110"/>
      <c r="P3" s="112"/>
      <c r="Q3" s="110"/>
      <c r="R3" s="110"/>
      <c r="S3" s="110"/>
      <c r="T3" s="110"/>
      <c r="U3" s="110"/>
      <c r="V3" s="110"/>
      <c r="W3" s="110"/>
      <c r="X3" s="110"/>
      <c r="Y3" s="110"/>
      <c r="Z3" s="110"/>
      <c r="AA3" s="110"/>
      <c r="AB3" s="110"/>
      <c r="AC3" s="110"/>
      <c r="AD3" s="110"/>
      <c r="AE3" s="110"/>
      <c r="AF3" s="110"/>
      <c r="AG3" s="110"/>
      <c r="AH3" s="110"/>
      <c r="AM3" s="96"/>
      <c r="AN3" s="96"/>
      <c r="AO3" s="96"/>
      <c r="AP3" s="96"/>
      <c r="AQ3" s="96"/>
      <c r="AR3" s="96"/>
      <c r="AS3" s="96"/>
      <c r="AT3" s="96"/>
      <c r="AU3" s="96"/>
      <c r="AV3" s="96"/>
      <c r="AW3" s="96"/>
      <c r="AX3" s="96"/>
      <c r="AY3" s="96"/>
      <c r="AZ3" s="96"/>
      <c r="BA3" s="96"/>
      <c r="BB3" s="96"/>
    </row>
    <row r="4" spans="1:115" ht="15" customHeight="1">
      <c r="A4" s="110"/>
      <c r="B4" s="111"/>
      <c r="C4" s="110"/>
      <c r="D4" s="113"/>
      <c r="E4" s="114"/>
      <c r="F4" s="114"/>
      <c r="G4" s="114"/>
      <c r="H4" s="114"/>
      <c r="I4" s="114"/>
      <c r="J4" s="114"/>
      <c r="K4" s="114"/>
      <c r="L4" s="114"/>
      <c r="M4" s="114"/>
      <c r="N4" s="114"/>
      <c r="O4" s="114"/>
      <c r="P4" s="114"/>
      <c r="Q4" s="114"/>
      <c r="R4" s="114"/>
      <c r="S4" s="114"/>
      <c r="T4" s="114"/>
      <c r="U4" s="114"/>
      <c r="V4" s="114"/>
      <c r="W4" s="111"/>
      <c r="X4" s="111"/>
      <c r="Y4" s="111"/>
      <c r="Z4" s="111"/>
      <c r="AA4" s="111"/>
      <c r="AB4" s="111"/>
      <c r="AC4" s="111"/>
      <c r="AD4" s="111"/>
      <c r="AE4" s="111"/>
      <c r="AF4" s="111"/>
      <c r="AG4" s="111"/>
      <c r="AH4" s="111"/>
      <c r="AI4" s="94"/>
      <c r="AJ4" s="94"/>
      <c r="AK4" s="94"/>
      <c r="AL4" s="94"/>
      <c r="AM4" s="94"/>
      <c r="AN4" s="94"/>
      <c r="AO4" s="94"/>
      <c r="AP4" s="94"/>
      <c r="AQ4" s="94"/>
      <c r="AR4" s="94"/>
      <c r="AS4" s="94"/>
      <c r="AT4" s="94"/>
      <c r="AU4" s="94"/>
      <c r="AV4" s="94"/>
      <c r="AW4" s="94"/>
      <c r="AX4" s="94"/>
      <c r="AY4" s="94"/>
      <c r="AZ4" s="94"/>
      <c r="BA4" s="94"/>
      <c r="BB4" s="94"/>
      <c r="BC4" s="94"/>
      <c r="BD4" s="94"/>
      <c r="BE4" s="94"/>
      <c r="BF4" s="94"/>
      <c r="BG4" s="94"/>
      <c r="BH4" s="94"/>
      <c r="BI4" s="94"/>
      <c r="BJ4" s="94"/>
      <c r="BK4" s="94"/>
      <c r="BL4" s="94"/>
      <c r="BM4" s="94"/>
      <c r="BN4" s="94"/>
      <c r="BO4" s="94"/>
      <c r="BP4" s="94"/>
      <c r="BQ4" s="94"/>
      <c r="BR4" s="94"/>
      <c r="BS4" s="94"/>
      <c r="BT4" s="94"/>
      <c r="BU4" s="94"/>
      <c r="BV4" s="94"/>
      <c r="BW4" s="94"/>
      <c r="BX4" s="94"/>
      <c r="BY4" s="94"/>
      <c r="BZ4" s="94"/>
      <c r="CA4" s="94"/>
      <c r="CB4" s="94"/>
      <c r="CC4" s="94"/>
      <c r="CD4" s="94"/>
      <c r="CE4" s="94"/>
      <c r="CF4" s="94"/>
      <c r="CG4" s="94"/>
      <c r="CH4" s="94"/>
      <c r="CI4" s="94"/>
      <c r="CJ4" s="94"/>
      <c r="CK4" s="94"/>
      <c r="CL4" s="94"/>
      <c r="CM4" s="94"/>
      <c r="CN4" s="94"/>
      <c r="CO4" s="94"/>
      <c r="CP4" s="94"/>
      <c r="CQ4" s="94"/>
      <c r="CR4" s="94"/>
      <c r="CS4" s="94"/>
      <c r="CT4" s="94"/>
      <c r="CU4" s="94"/>
      <c r="CV4" s="94"/>
      <c r="CW4" s="94"/>
      <c r="CX4" s="94"/>
      <c r="CY4" s="94"/>
      <c r="CZ4" s="94"/>
      <c r="DA4" s="94"/>
      <c r="DB4" s="94"/>
      <c r="DC4" s="94"/>
      <c r="DD4" s="94"/>
      <c r="DE4" s="94"/>
      <c r="DF4" s="94"/>
      <c r="DG4" s="94"/>
      <c r="DH4" s="94"/>
      <c r="DI4" s="94"/>
      <c r="DJ4" s="94"/>
      <c r="DK4" s="94"/>
    </row>
    <row r="5" spans="1:115" ht="15" customHeight="1">
      <c r="A5" s="110"/>
      <c r="B5" s="110"/>
      <c r="C5" s="110"/>
      <c r="D5" s="113"/>
      <c r="E5" s="114"/>
      <c r="F5" s="114"/>
      <c r="G5" s="114"/>
      <c r="H5" s="114"/>
      <c r="I5" s="114"/>
      <c r="J5" s="114"/>
      <c r="K5" s="114"/>
      <c r="L5" s="114"/>
      <c r="M5" s="114"/>
      <c r="N5" s="114"/>
      <c r="O5" s="114"/>
      <c r="P5" s="114"/>
      <c r="Q5" s="114"/>
      <c r="R5" s="114"/>
      <c r="S5" s="114"/>
      <c r="T5" s="114"/>
      <c r="U5" s="114"/>
      <c r="V5" s="114"/>
      <c r="W5" s="111"/>
      <c r="X5" s="111"/>
      <c r="Y5" s="111"/>
      <c r="Z5" s="111"/>
      <c r="AA5" s="111"/>
      <c r="AB5" s="111"/>
      <c r="AC5" s="111"/>
      <c r="AD5" s="111"/>
      <c r="AE5" s="111"/>
      <c r="AF5" s="111"/>
      <c r="AG5" s="111"/>
      <c r="AH5" s="111"/>
      <c r="AI5" s="94"/>
      <c r="AJ5" s="94"/>
      <c r="AK5" s="94"/>
      <c r="AL5" s="94"/>
      <c r="AM5" s="94"/>
      <c r="AN5" s="94"/>
      <c r="AO5" s="94"/>
      <c r="AP5" s="94"/>
      <c r="AQ5" s="94"/>
      <c r="AR5" s="94"/>
      <c r="AS5" s="94"/>
      <c r="AT5" s="94"/>
      <c r="AU5" s="94"/>
      <c r="AV5" s="94"/>
      <c r="AW5" s="94"/>
      <c r="AX5" s="94"/>
      <c r="AY5" s="94"/>
      <c r="AZ5" s="94"/>
      <c r="BA5" s="94"/>
      <c r="BB5" s="94"/>
      <c r="BC5" s="94"/>
      <c r="BD5" s="94"/>
      <c r="BE5" s="94"/>
      <c r="BF5" s="94"/>
      <c r="BG5" s="94"/>
      <c r="BH5" s="94"/>
      <c r="BI5" s="94"/>
      <c r="BJ5" s="94"/>
      <c r="BK5" s="94"/>
      <c r="BL5" s="94"/>
      <c r="BM5" s="94"/>
      <c r="BN5" s="94"/>
      <c r="BO5" s="94"/>
      <c r="BP5" s="94"/>
      <c r="BQ5" s="94"/>
      <c r="BR5" s="94"/>
      <c r="BS5" s="94"/>
      <c r="BT5" s="94"/>
      <c r="BU5" s="94"/>
      <c r="BV5" s="94"/>
      <c r="BW5" s="94"/>
      <c r="BX5" s="94"/>
      <c r="BY5" s="94"/>
      <c r="BZ5" s="94"/>
      <c r="CA5" s="94"/>
      <c r="CB5" s="94"/>
      <c r="CC5" s="94"/>
      <c r="CD5" s="94"/>
      <c r="CE5" s="94"/>
      <c r="CF5" s="94"/>
      <c r="CG5" s="94"/>
      <c r="CH5" s="94"/>
      <c r="CI5" s="94"/>
      <c r="CJ5" s="94"/>
      <c r="CK5" s="94"/>
      <c r="CL5" s="94"/>
      <c r="CM5" s="94"/>
      <c r="CN5" s="94"/>
      <c r="CO5" s="94"/>
      <c r="CP5" s="94"/>
      <c r="CQ5" s="94"/>
      <c r="CR5" s="94"/>
      <c r="CS5" s="94"/>
      <c r="CT5" s="94"/>
      <c r="CU5" s="94"/>
      <c r="CV5" s="94"/>
      <c r="CW5" s="94"/>
      <c r="CX5" s="94"/>
      <c r="CY5" s="94"/>
      <c r="CZ5" s="94"/>
      <c r="DA5" s="94"/>
      <c r="DB5" s="94"/>
      <c r="DC5" s="94"/>
      <c r="DD5" s="94"/>
      <c r="DE5" s="94"/>
      <c r="DF5" s="94"/>
      <c r="DG5" s="94"/>
      <c r="DH5" s="94"/>
      <c r="DI5" s="94"/>
      <c r="DJ5" s="94"/>
      <c r="DK5" s="94"/>
    </row>
    <row r="6" spans="1:115" ht="15" customHeight="1">
      <c r="A6" s="110"/>
      <c r="B6" s="110"/>
      <c r="C6" s="110"/>
      <c r="D6" s="113"/>
      <c r="E6" s="114"/>
      <c r="F6" s="114"/>
      <c r="G6" s="114"/>
      <c r="H6" s="114"/>
      <c r="I6" s="114"/>
      <c r="J6" s="114"/>
      <c r="K6" s="114"/>
      <c r="L6" s="114"/>
      <c r="M6" s="114"/>
      <c r="N6" s="114"/>
      <c r="O6" s="114"/>
      <c r="P6" s="114"/>
      <c r="Q6" s="114"/>
      <c r="R6" s="114"/>
      <c r="S6" s="114"/>
      <c r="T6" s="114"/>
      <c r="U6" s="114"/>
      <c r="V6" s="114"/>
      <c r="W6" s="111"/>
      <c r="X6" s="111"/>
      <c r="Y6" s="111"/>
      <c r="Z6" s="111"/>
      <c r="AA6" s="111"/>
      <c r="AB6" s="111"/>
      <c r="AC6" s="111"/>
      <c r="AD6" s="111"/>
      <c r="AE6" s="111"/>
      <c r="AF6" s="111"/>
      <c r="AG6" s="111"/>
      <c r="AH6" s="111"/>
      <c r="AI6" s="94"/>
      <c r="AJ6" s="94"/>
      <c r="AK6" s="94"/>
      <c r="AL6" s="94"/>
      <c r="AM6" s="94"/>
      <c r="AN6" s="94"/>
      <c r="AO6" s="94"/>
      <c r="AP6" s="94"/>
      <c r="AQ6" s="94"/>
      <c r="AR6" s="94"/>
      <c r="AS6" s="94"/>
      <c r="AT6" s="94"/>
      <c r="AU6" s="94"/>
      <c r="AV6" s="94"/>
      <c r="AW6" s="94"/>
      <c r="AX6" s="94"/>
      <c r="AY6" s="94"/>
      <c r="AZ6" s="94"/>
      <c r="BA6" s="94"/>
      <c r="BB6" s="94"/>
      <c r="BC6" s="94"/>
      <c r="BD6" s="94"/>
      <c r="BE6" s="94"/>
      <c r="BF6" s="94"/>
      <c r="BG6" s="94"/>
      <c r="BH6" s="94"/>
      <c r="BI6" s="94"/>
      <c r="BJ6" s="94"/>
      <c r="BK6" s="94"/>
      <c r="BL6" s="94"/>
      <c r="BM6" s="94"/>
      <c r="BN6" s="94"/>
      <c r="BO6" s="94"/>
      <c r="BP6" s="94"/>
      <c r="BQ6" s="94"/>
      <c r="BR6" s="94"/>
      <c r="BS6" s="94"/>
      <c r="BT6" s="94"/>
      <c r="BU6" s="94"/>
      <c r="BV6" s="94"/>
      <c r="BW6" s="94"/>
      <c r="BX6" s="94"/>
      <c r="BY6" s="94"/>
      <c r="BZ6" s="94"/>
      <c r="CA6" s="94"/>
      <c r="CB6" s="94"/>
      <c r="CC6" s="94"/>
      <c r="CD6" s="94"/>
      <c r="CE6" s="94"/>
      <c r="CF6" s="94"/>
      <c r="CG6" s="94"/>
      <c r="CH6" s="94"/>
      <c r="CI6" s="94"/>
      <c r="CJ6" s="94"/>
      <c r="CK6" s="94"/>
      <c r="CL6" s="94"/>
      <c r="CM6" s="94"/>
      <c r="CN6" s="94"/>
      <c r="CO6" s="94"/>
      <c r="CP6" s="94"/>
      <c r="CQ6" s="94"/>
      <c r="CR6" s="94"/>
      <c r="CS6" s="94"/>
      <c r="CT6" s="94"/>
      <c r="CU6" s="94"/>
      <c r="CV6" s="94"/>
      <c r="CW6" s="94"/>
      <c r="CX6" s="94"/>
      <c r="CY6" s="94"/>
      <c r="CZ6" s="94"/>
      <c r="DA6" s="94"/>
      <c r="DB6" s="94"/>
      <c r="DC6" s="94"/>
      <c r="DD6" s="94"/>
      <c r="DE6" s="94"/>
      <c r="DF6" s="94"/>
      <c r="DG6" s="94"/>
      <c r="DH6" s="94"/>
      <c r="DI6" s="94"/>
      <c r="DJ6" s="94"/>
      <c r="DK6" s="94"/>
    </row>
    <row r="7" spans="1:115" ht="15" customHeight="1">
      <c r="A7" s="110"/>
      <c r="B7" s="110"/>
      <c r="C7" s="110"/>
      <c r="D7" s="113"/>
      <c r="E7" s="114"/>
      <c r="F7" s="114"/>
      <c r="G7" s="114"/>
      <c r="H7" s="114"/>
      <c r="I7" s="114"/>
      <c r="J7" s="879" t="str">
        <f>IF(MasterSheet!$A$1 = 1, MasterSheet!C5,MasterSheet!B5)</f>
        <v>CRNA GORA</v>
      </c>
      <c r="K7" s="879"/>
      <c r="L7" s="879"/>
      <c r="M7" s="301"/>
      <c r="N7" s="114"/>
      <c r="O7" s="114"/>
      <c r="P7" s="114"/>
      <c r="Q7" s="114"/>
      <c r="R7" s="114"/>
      <c r="S7" s="114"/>
      <c r="T7" s="114"/>
      <c r="U7" s="114"/>
      <c r="V7" s="114"/>
      <c r="W7" s="111"/>
      <c r="X7" s="111"/>
      <c r="Y7" s="111"/>
      <c r="Z7" s="111"/>
      <c r="AA7" s="111"/>
      <c r="AB7" s="111"/>
      <c r="AC7" s="111"/>
      <c r="AD7" s="111"/>
      <c r="AE7" s="111"/>
      <c r="AF7" s="111"/>
      <c r="AG7" s="111"/>
      <c r="AH7" s="111"/>
      <c r="AI7" s="94"/>
      <c r="AJ7" s="94"/>
      <c r="AK7" s="94"/>
      <c r="AL7" s="94"/>
      <c r="AM7" s="94"/>
      <c r="AN7" s="94"/>
      <c r="AO7" s="94"/>
      <c r="AP7" s="94"/>
      <c r="AQ7" s="94"/>
      <c r="AR7" s="94"/>
      <c r="AS7" s="94"/>
      <c r="AT7" s="94"/>
      <c r="AU7" s="94"/>
      <c r="AV7" s="94"/>
      <c r="AW7" s="94"/>
      <c r="AX7" s="94"/>
      <c r="AY7" s="94"/>
      <c r="AZ7" s="94"/>
      <c r="BA7" s="94"/>
      <c r="BB7" s="94"/>
      <c r="BC7" s="94"/>
      <c r="BD7" s="94"/>
      <c r="BE7" s="94"/>
      <c r="BF7" s="94"/>
      <c r="BG7" s="94"/>
      <c r="BH7" s="94"/>
      <c r="BI7" s="94"/>
      <c r="BJ7" s="94"/>
      <c r="BK7" s="94"/>
      <c r="BL7" s="94"/>
      <c r="BM7" s="94"/>
      <c r="BN7" s="94"/>
      <c r="BO7" s="94"/>
      <c r="BP7" s="94"/>
      <c r="BQ7" s="94"/>
      <c r="BR7" s="94"/>
      <c r="BS7" s="94"/>
      <c r="BT7" s="94"/>
      <c r="BU7" s="94"/>
      <c r="BV7" s="94"/>
      <c r="BW7" s="94"/>
      <c r="BX7" s="94"/>
      <c r="BY7" s="94"/>
      <c r="BZ7" s="94"/>
      <c r="CA7" s="94"/>
      <c r="CB7" s="94"/>
      <c r="CC7" s="94"/>
      <c r="CD7" s="94"/>
      <c r="CE7" s="94"/>
      <c r="CF7" s="94"/>
      <c r="CG7" s="94"/>
      <c r="CH7" s="94"/>
      <c r="CI7" s="94"/>
      <c r="CJ7" s="94"/>
      <c r="CK7" s="94"/>
      <c r="CL7" s="94"/>
      <c r="CM7" s="94"/>
      <c r="CN7" s="94"/>
      <c r="CO7" s="94"/>
      <c r="CP7" s="94"/>
      <c r="CQ7" s="94"/>
      <c r="CR7" s="94"/>
      <c r="CS7" s="94"/>
      <c r="CT7" s="94"/>
      <c r="CU7" s="94"/>
      <c r="CV7" s="94"/>
      <c r="CW7" s="94"/>
      <c r="CX7" s="94"/>
      <c r="CY7" s="94"/>
      <c r="CZ7" s="94"/>
      <c r="DA7" s="94"/>
      <c r="DB7" s="94"/>
      <c r="DC7" s="94"/>
      <c r="DD7" s="94"/>
      <c r="DE7" s="94"/>
      <c r="DF7" s="94"/>
      <c r="DG7" s="94"/>
      <c r="DH7" s="94"/>
      <c r="DI7" s="94"/>
      <c r="DJ7" s="94"/>
      <c r="DK7" s="94"/>
    </row>
    <row r="8" spans="1:115" ht="15" customHeight="1">
      <c r="A8" s="110"/>
      <c r="B8" s="110"/>
      <c r="C8" s="110"/>
      <c r="D8" s="113"/>
      <c r="E8" s="114"/>
      <c r="F8" s="114"/>
      <c r="G8" s="114"/>
      <c r="H8" s="114"/>
      <c r="I8" s="879" t="str">
        <f>IF(MasterSheet!$A$1 = 1, MasterSheet!C6,MasterSheet!B6)</f>
        <v>MINISTARSTVO FINANSIJA</v>
      </c>
      <c r="J8" s="879"/>
      <c r="K8" s="879"/>
      <c r="L8" s="879"/>
      <c r="M8" s="879"/>
      <c r="N8" s="301"/>
      <c r="O8" s="114"/>
      <c r="P8" s="114"/>
      <c r="Q8" s="114"/>
      <c r="R8" s="114"/>
      <c r="S8" s="114"/>
      <c r="T8" s="114"/>
      <c r="U8" s="114"/>
      <c r="V8" s="114"/>
      <c r="W8" s="111"/>
      <c r="X8" s="111"/>
      <c r="Y8" s="111"/>
      <c r="Z8" s="111"/>
      <c r="AA8" s="111"/>
      <c r="AB8" s="111"/>
      <c r="AC8" s="111"/>
      <c r="AD8" s="111"/>
      <c r="AE8" s="111"/>
      <c r="AF8" s="111"/>
      <c r="AG8" s="111"/>
      <c r="AH8" s="111"/>
      <c r="AI8" s="94"/>
      <c r="AJ8" s="94"/>
      <c r="AK8" s="94"/>
      <c r="AL8" s="94"/>
      <c r="AM8" s="94"/>
      <c r="AN8" s="94"/>
      <c r="AO8" s="94"/>
      <c r="AP8" s="94"/>
      <c r="AQ8" s="94"/>
      <c r="AR8" s="94"/>
      <c r="AS8" s="94"/>
      <c r="AT8" s="94"/>
      <c r="AU8" s="94"/>
      <c r="AV8" s="94"/>
      <c r="AW8" s="94"/>
      <c r="AX8" s="94"/>
      <c r="AY8" s="94"/>
      <c r="AZ8" s="94"/>
      <c r="BA8" s="94"/>
      <c r="BB8" s="94"/>
      <c r="BC8" s="94"/>
      <c r="BD8" s="94"/>
      <c r="BE8" s="94"/>
      <c r="BF8" s="94"/>
      <c r="BG8" s="94"/>
      <c r="BH8" s="94"/>
      <c r="BI8" s="94"/>
      <c r="BJ8" s="94"/>
      <c r="BK8" s="94"/>
      <c r="BL8" s="94"/>
      <c r="BM8" s="94"/>
      <c r="BN8" s="94"/>
      <c r="BO8" s="94"/>
      <c r="BP8" s="94"/>
      <c r="BQ8" s="94"/>
      <c r="BR8" s="94"/>
      <c r="BS8" s="94"/>
      <c r="BT8" s="94"/>
      <c r="BU8" s="94"/>
      <c r="BV8" s="94"/>
      <c r="BW8" s="94"/>
      <c r="BX8" s="94"/>
      <c r="BY8" s="94"/>
      <c r="BZ8" s="94"/>
      <c r="CA8" s="94"/>
      <c r="CB8" s="94"/>
      <c r="CC8" s="94"/>
      <c r="CD8" s="94"/>
      <c r="CE8" s="94"/>
      <c r="CF8" s="94"/>
      <c r="CG8" s="94"/>
      <c r="CH8" s="94"/>
      <c r="CI8" s="94"/>
      <c r="CJ8" s="94"/>
      <c r="CK8" s="94"/>
      <c r="CL8" s="94"/>
      <c r="CM8" s="94"/>
      <c r="CN8" s="94"/>
      <c r="CO8" s="94"/>
      <c r="CP8" s="94"/>
      <c r="CQ8" s="94"/>
      <c r="CR8" s="94"/>
      <c r="CS8" s="94"/>
      <c r="CT8" s="94"/>
      <c r="CU8" s="94"/>
      <c r="CV8" s="94"/>
      <c r="CW8" s="94"/>
      <c r="CX8" s="94"/>
      <c r="CY8" s="94"/>
      <c r="CZ8" s="94"/>
      <c r="DA8" s="94"/>
      <c r="DB8" s="94"/>
      <c r="DC8" s="94"/>
      <c r="DD8" s="94"/>
      <c r="DE8" s="94"/>
      <c r="DF8" s="94"/>
      <c r="DG8" s="94"/>
      <c r="DH8" s="94"/>
      <c r="DI8" s="94"/>
      <c r="DJ8" s="94"/>
      <c r="DK8" s="94"/>
    </row>
    <row r="9" spans="1:115" ht="15" customHeight="1">
      <c r="A9" s="110"/>
      <c r="B9" s="110"/>
      <c r="C9" s="110"/>
      <c r="D9" s="111"/>
      <c r="E9" s="114"/>
      <c r="F9" s="114"/>
      <c r="G9" s="114"/>
      <c r="H9" s="114"/>
      <c r="I9" s="114"/>
      <c r="J9" s="114"/>
      <c r="K9" s="114"/>
      <c r="L9" s="114"/>
      <c r="M9" s="114"/>
      <c r="N9" s="114"/>
      <c r="O9" s="114"/>
      <c r="P9" s="114"/>
      <c r="Q9" s="114"/>
      <c r="R9" s="114"/>
      <c r="S9" s="114"/>
      <c r="T9" s="114"/>
      <c r="U9" s="114"/>
      <c r="V9" s="114"/>
      <c r="W9" s="111"/>
      <c r="X9" s="111"/>
      <c r="Y9" s="111"/>
      <c r="Z9" s="111"/>
      <c r="AA9" s="111"/>
      <c r="AB9" s="111"/>
      <c r="AC9" s="111"/>
      <c r="AD9" s="111"/>
      <c r="AE9" s="111"/>
      <c r="AF9" s="111"/>
      <c r="AG9" s="111"/>
      <c r="AH9" s="111"/>
      <c r="AI9" s="94"/>
      <c r="AJ9" s="94"/>
      <c r="AK9" s="94"/>
      <c r="AL9" s="94"/>
      <c r="AM9" s="94"/>
      <c r="AN9" s="94"/>
      <c r="AO9" s="94"/>
      <c r="AP9" s="94"/>
      <c r="AQ9" s="94"/>
      <c r="AR9" s="94"/>
      <c r="AS9" s="94"/>
      <c r="AT9" s="94"/>
      <c r="AU9" s="94"/>
      <c r="AV9" s="94"/>
      <c r="AW9" s="94"/>
      <c r="AX9" s="94"/>
      <c r="AY9" s="94"/>
      <c r="AZ9" s="94"/>
      <c r="BA9" s="94"/>
      <c r="BB9" s="94"/>
      <c r="BC9" s="94"/>
      <c r="BD9" s="94"/>
      <c r="BE9" s="94"/>
      <c r="BF9" s="94"/>
      <c r="BG9" s="94"/>
      <c r="BH9" s="94"/>
      <c r="BI9" s="94"/>
      <c r="BJ9" s="94"/>
      <c r="BK9" s="94"/>
      <c r="BL9" s="94"/>
      <c r="BM9" s="94"/>
      <c r="BN9" s="94"/>
      <c r="BO9" s="94"/>
      <c r="BP9" s="94"/>
      <c r="BQ9" s="94"/>
      <c r="BR9" s="94"/>
      <c r="BS9" s="94"/>
      <c r="BT9" s="94"/>
      <c r="BU9" s="94"/>
      <c r="BV9" s="94"/>
      <c r="BW9" s="94"/>
      <c r="BX9" s="94"/>
      <c r="BY9" s="94"/>
      <c r="BZ9" s="94"/>
      <c r="CA9" s="94"/>
      <c r="CB9" s="94"/>
      <c r="CC9" s="94"/>
      <c r="CD9" s="94"/>
      <c r="CE9" s="94"/>
      <c r="CF9" s="94"/>
      <c r="CG9" s="94"/>
      <c r="CH9" s="94"/>
      <c r="CI9" s="94"/>
      <c r="CJ9" s="94"/>
      <c r="CK9" s="94"/>
      <c r="CL9" s="94"/>
      <c r="CM9" s="94"/>
      <c r="CN9" s="94"/>
      <c r="CO9" s="94"/>
      <c r="CP9" s="94"/>
      <c r="CQ9" s="94"/>
      <c r="CR9" s="94"/>
      <c r="CS9" s="94"/>
      <c r="CT9" s="94"/>
      <c r="CU9" s="94"/>
      <c r="CV9" s="94"/>
      <c r="CW9" s="94"/>
      <c r="CX9" s="94"/>
      <c r="CY9" s="94"/>
      <c r="CZ9" s="94"/>
      <c r="DA9" s="94"/>
      <c r="DB9" s="94"/>
      <c r="DC9" s="94"/>
      <c r="DD9" s="94"/>
      <c r="DE9" s="94"/>
      <c r="DF9" s="94"/>
      <c r="DG9" s="94"/>
      <c r="DH9" s="94"/>
      <c r="DI9" s="94"/>
      <c r="DJ9" s="94"/>
      <c r="DK9" s="94"/>
    </row>
    <row r="10" spans="1:115" ht="15" customHeight="1">
      <c r="A10" s="110"/>
      <c r="B10" s="110"/>
      <c r="C10" s="110"/>
      <c r="D10" s="111"/>
      <c r="E10" s="114"/>
      <c r="F10" s="114"/>
      <c r="G10" s="114"/>
      <c r="H10" s="114"/>
      <c r="I10" s="114"/>
      <c r="J10" s="114"/>
      <c r="K10" s="114"/>
      <c r="L10" s="114"/>
      <c r="M10" s="114"/>
      <c r="N10" s="114"/>
      <c r="O10" s="114"/>
      <c r="P10" s="114"/>
      <c r="Q10" s="114"/>
      <c r="R10" s="114"/>
      <c r="S10" s="114"/>
      <c r="T10" s="114"/>
      <c r="U10" s="114"/>
      <c r="V10" s="114"/>
      <c r="W10" s="111"/>
      <c r="X10" s="111"/>
      <c r="Y10" s="111"/>
      <c r="Z10" s="111"/>
      <c r="AA10" s="111"/>
      <c r="AB10" s="111"/>
      <c r="AC10" s="111"/>
      <c r="AD10" s="111"/>
      <c r="AE10" s="111"/>
      <c r="AF10" s="111"/>
      <c r="AG10" s="111"/>
      <c r="AH10" s="111"/>
      <c r="AI10" s="94"/>
      <c r="AJ10" s="94"/>
      <c r="AK10" s="94"/>
      <c r="AL10" s="94"/>
      <c r="AM10" s="94"/>
      <c r="AN10" s="94"/>
      <c r="AO10" s="94"/>
      <c r="AP10" s="94"/>
      <c r="AQ10" s="94"/>
      <c r="AR10" s="94"/>
      <c r="AS10" s="94"/>
      <c r="AT10" s="94"/>
      <c r="AU10" s="94"/>
      <c r="AV10" s="94"/>
      <c r="AW10" s="94"/>
      <c r="AX10" s="94"/>
      <c r="AY10" s="94"/>
      <c r="AZ10" s="94"/>
      <c r="BA10" s="94"/>
      <c r="BB10" s="94"/>
      <c r="BC10" s="94"/>
      <c r="BD10" s="94"/>
      <c r="BE10" s="94"/>
      <c r="BF10" s="94"/>
      <c r="BG10" s="94"/>
      <c r="BH10" s="94"/>
      <c r="BI10" s="94"/>
      <c r="BJ10" s="94"/>
      <c r="BK10" s="94"/>
      <c r="BL10" s="94"/>
      <c r="BM10" s="94"/>
      <c r="BN10" s="94"/>
      <c r="BO10" s="94"/>
      <c r="BP10" s="94"/>
      <c r="BQ10" s="94"/>
      <c r="BR10" s="94"/>
      <c r="BS10" s="94"/>
      <c r="BT10" s="94"/>
      <c r="BU10" s="94"/>
      <c r="BV10" s="94"/>
      <c r="BW10" s="94"/>
      <c r="BX10" s="94"/>
      <c r="BY10" s="94"/>
      <c r="BZ10" s="94"/>
      <c r="CA10" s="94"/>
      <c r="CB10" s="94"/>
      <c r="CC10" s="94"/>
      <c r="CD10" s="94"/>
      <c r="CE10" s="94"/>
      <c r="CF10" s="94"/>
      <c r="CG10" s="94"/>
      <c r="CH10" s="94"/>
      <c r="CI10" s="94"/>
      <c r="CJ10" s="94"/>
      <c r="CK10" s="94"/>
      <c r="CL10" s="94"/>
      <c r="CM10" s="94"/>
      <c r="CN10" s="94"/>
      <c r="CO10" s="94"/>
      <c r="CP10" s="94"/>
      <c r="CQ10" s="94"/>
      <c r="CR10" s="94"/>
      <c r="CS10" s="94"/>
      <c r="CT10" s="94"/>
      <c r="CU10" s="94"/>
      <c r="CV10" s="94"/>
      <c r="CW10" s="94"/>
      <c r="CX10" s="94"/>
      <c r="CY10" s="94"/>
      <c r="CZ10" s="94"/>
      <c r="DA10" s="94"/>
      <c r="DB10" s="94"/>
      <c r="DC10" s="94"/>
      <c r="DD10" s="94"/>
      <c r="DE10" s="94"/>
      <c r="DF10" s="94"/>
      <c r="DG10" s="94"/>
      <c r="DH10" s="94"/>
      <c r="DI10" s="94"/>
      <c r="DJ10" s="94"/>
      <c r="DK10" s="94"/>
    </row>
    <row r="11" spans="1:115" ht="15" customHeight="1">
      <c r="A11" s="110"/>
      <c r="B11" s="110"/>
      <c r="C11" s="110"/>
      <c r="D11" s="111"/>
      <c r="E11" s="114"/>
      <c r="F11" s="114"/>
      <c r="G11" s="114"/>
      <c r="H11" s="114"/>
      <c r="I11" s="114"/>
      <c r="J11" s="114"/>
      <c r="K11" s="114"/>
      <c r="L11" s="114"/>
      <c r="M11" s="114"/>
      <c r="N11" s="114"/>
      <c r="O11" s="114"/>
      <c r="P11" s="114"/>
      <c r="Q11" s="114"/>
      <c r="R11" s="114"/>
      <c r="S11" s="114"/>
      <c r="T11" s="114"/>
      <c r="U11" s="114"/>
      <c r="V11" s="114"/>
      <c r="W11" s="111"/>
      <c r="X11" s="111"/>
      <c r="Y11" s="111"/>
      <c r="Z11" s="111"/>
      <c r="AA11" s="111"/>
      <c r="AB11" s="111"/>
      <c r="AC11" s="111"/>
      <c r="AD11" s="111"/>
      <c r="AE11" s="111"/>
      <c r="AF11" s="111"/>
      <c r="AG11" s="111"/>
      <c r="AH11" s="111"/>
      <c r="AI11" s="94"/>
      <c r="AJ11" s="94"/>
      <c r="AK11" s="94"/>
      <c r="AL11" s="94"/>
      <c r="AM11" s="94"/>
      <c r="AN11" s="94"/>
      <c r="AO11" s="94"/>
      <c r="AP11" s="94"/>
      <c r="AQ11" s="94"/>
      <c r="AR11" s="94"/>
      <c r="AS11" s="94"/>
      <c r="AT11" s="94"/>
      <c r="AU11" s="94"/>
      <c r="AV11" s="94"/>
      <c r="AW11" s="94"/>
      <c r="AX11" s="94"/>
      <c r="AY11" s="94"/>
      <c r="AZ11" s="94"/>
      <c r="BA11" s="94"/>
      <c r="BB11" s="94"/>
      <c r="BC11" s="94"/>
      <c r="BD11" s="94"/>
      <c r="BE11" s="94"/>
      <c r="BF11" s="94"/>
      <c r="BG11" s="94"/>
      <c r="BH11" s="94"/>
      <c r="BI11" s="94"/>
      <c r="BJ11" s="94"/>
      <c r="BK11" s="94"/>
      <c r="BL11" s="94"/>
      <c r="BM11" s="94"/>
      <c r="BN11" s="94"/>
      <c r="BO11" s="94"/>
      <c r="BP11" s="94"/>
      <c r="BQ11" s="94"/>
      <c r="BR11" s="94"/>
      <c r="BS11" s="94"/>
      <c r="BT11" s="94"/>
      <c r="BU11" s="94"/>
      <c r="BV11" s="94"/>
      <c r="BW11" s="94"/>
      <c r="BX11" s="94"/>
      <c r="BY11" s="94"/>
      <c r="BZ11" s="94"/>
      <c r="CA11" s="94"/>
      <c r="CB11" s="94"/>
      <c r="CC11" s="94"/>
      <c r="CD11" s="94"/>
      <c r="CE11" s="94"/>
      <c r="CF11" s="94"/>
      <c r="CG11" s="94"/>
      <c r="CH11" s="94"/>
      <c r="CI11" s="94"/>
      <c r="CJ11" s="94"/>
      <c r="CK11" s="94"/>
      <c r="CL11" s="94"/>
      <c r="CM11" s="94"/>
      <c r="CN11" s="94"/>
      <c r="CO11" s="94"/>
      <c r="CP11" s="94"/>
      <c r="CQ11" s="94"/>
      <c r="CR11" s="94"/>
      <c r="CS11" s="94"/>
      <c r="CT11" s="94"/>
      <c r="CU11" s="94"/>
      <c r="CV11" s="94"/>
      <c r="CW11" s="94"/>
      <c r="CX11" s="94"/>
      <c r="CY11" s="94"/>
      <c r="CZ11" s="94"/>
      <c r="DA11" s="94"/>
      <c r="DB11" s="94"/>
      <c r="DC11" s="94"/>
      <c r="DD11" s="94"/>
      <c r="DE11" s="94"/>
      <c r="DF11" s="94"/>
      <c r="DG11" s="94"/>
      <c r="DH11" s="94"/>
      <c r="DI11" s="94"/>
      <c r="DJ11" s="94"/>
      <c r="DK11" s="94"/>
    </row>
    <row r="12" spans="1:115" ht="15" customHeight="1">
      <c r="A12" s="110"/>
      <c r="B12" s="110"/>
      <c r="C12" s="110"/>
      <c r="D12" s="111"/>
      <c r="E12" s="114"/>
      <c r="F12" s="114"/>
      <c r="G12" s="114"/>
      <c r="H12" s="114"/>
      <c r="I12" s="114"/>
      <c r="J12" s="114"/>
      <c r="K12" s="114"/>
      <c r="L12" s="114"/>
      <c r="M12" s="114"/>
      <c r="N12" s="114"/>
      <c r="O12" s="114"/>
      <c r="P12" s="114"/>
      <c r="Q12" s="114"/>
      <c r="R12" s="114"/>
      <c r="S12" s="114"/>
      <c r="T12" s="114"/>
      <c r="U12" s="114"/>
      <c r="V12" s="114"/>
      <c r="W12" s="111"/>
      <c r="X12" s="111"/>
      <c r="Y12" s="111"/>
      <c r="Z12" s="111"/>
      <c r="AA12" s="111"/>
      <c r="AB12" s="111"/>
      <c r="AC12" s="111"/>
      <c r="AD12" s="111"/>
      <c r="AE12" s="111"/>
      <c r="AF12" s="111"/>
      <c r="AG12" s="111"/>
      <c r="AH12" s="111"/>
      <c r="AI12" s="94"/>
      <c r="AJ12" s="94"/>
      <c r="AK12" s="94"/>
      <c r="AL12" s="94"/>
      <c r="AM12" s="94"/>
      <c r="AN12" s="94"/>
      <c r="AO12" s="94"/>
      <c r="AP12" s="94"/>
      <c r="AQ12" s="94"/>
      <c r="AR12" s="94"/>
      <c r="AS12" s="94"/>
      <c r="AT12" s="94"/>
      <c r="AU12" s="94"/>
      <c r="AV12" s="94"/>
      <c r="AW12" s="94"/>
      <c r="AX12" s="94"/>
      <c r="AY12" s="94"/>
      <c r="AZ12" s="94"/>
      <c r="BA12" s="94"/>
      <c r="BB12" s="94"/>
      <c r="BC12" s="94"/>
      <c r="BD12" s="94"/>
      <c r="BE12" s="94"/>
      <c r="BF12" s="94"/>
      <c r="BG12" s="94"/>
      <c r="BH12" s="94"/>
      <c r="BI12" s="94"/>
      <c r="BJ12" s="94"/>
      <c r="BK12" s="94"/>
      <c r="BL12" s="94"/>
      <c r="BM12" s="94"/>
      <c r="BN12" s="94"/>
      <c r="BO12" s="94"/>
      <c r="BP12" s="94"/>
      <c r="BQ12" s="94"/>
      <c r="BR12" s="94"/>
      <c r="BS12" s="94"/>
      <c r="BT12" s="94"/>
      <c r="BU12" s="94"/>
      <c r="BV12" s="94"/>
      <c r="BW12" s="94"/>
      <c r="BX12" s="94"/>
      <c r="BY12" s="94"/>
      <c r="BZ12" s="94"/>
      <c r="CA12" s="94"/>
      <c r="CB12" s="94"/>
      <c r="CC12" s="94"/>
      <c r="CD12" s="94"/>
      <c r="CE12" s="94"/>
      <c r="CF12" s="94"/>
      <c r="CG12" s="94"/>
      <c r="CH12" s="94"/>
      <c r="CI12" s="94"/>
      <c r="CJ12" s="94"/>
      <c r="CK12" s="94"/>
      <c r="CL12" s="94"/>
      <c r="CM12" s="94"/>
      <c r="CN12" s="94"/>
      <c r="CO12" s="94"/>
      <c r="CP12" s="94"/>
      <c r="CQ12" s="94"/>
      <c r="CR12" s="94"/>
      <c r="CS12" s="94"/>
      <c r="CT12" s="94"/>
      <c r="CU12" s="94"/>
      <c r="CV12" s="94"/>
      <c r="CW12" s="94"/>
      <c r="CX12" s="94"/>
      <c r="CY12" s="94"/>
      <c r="CZ12" s="94"/>
      <c r="DA12" s="94"/>
      <c r="DB12" s="94"/>
      <c r="DC12" s="94"/>
      <c r="DD12" s="94"/>
      <c r="DE12" s="94"/>
      <c r="DF12" s="94"/>
      <c r="DG12" s="94"/>
      <c r="DH12" s="94"/>
      <c r="DI12" s="94"/>
      <c r="DJ12" s="94"/>
      <c r="DK12" s="94"/>
    </row>
    <row r="13" spans="1:115" ht="15" customHeight="1">
      <c r="A13" s="110"/>
      <c r="B13" s="110"/>
      <c r="C13" s="110"/>
      <c r="D13" s="111"/>
      <c r="E13" s="114"/>
      <c r="F13" s="114"/>
      <c r="G13" s="114"/>
      <c r="H13" s="114"/>
      <c r="I13" s="114"/>
      <c r="J13" s="114"/>
      <c r="K13" s="114"/>
      <c r="L13" s="114"/>
      <c r="M13" s="114"/>
      <c r="N13" s="114"/>
      <c r="O13" s="114"/>
      <c r="P13" s="114"/>
      <c r="Q13" s="114"/>
      <c r="R13" s="114"/>
      <c r="S13" s="114"/>
      <c r="T13" s="114"/>
      <c r="U13" s="114"/>
      <c r="V13" s="114"/>
      <c r="W13" s="111"/>
      <c r="X13" s="111"/>
      <c r="Y13" s="111"/>
      <c r="Z13" s="111"/>
      <c r="AA13" s="111"/>
      <c r="AB13" s="111"/>
      <c r="AC13" s="111"/>
      <c r="AD13" s="111"/>
      <c r="AE13" s="111"/>
      <c r="AF13" s="111"/>
      <c r="AG13" s="111"/>
      <c r="AH13" s="111"/>
      <c r="AI13" s="94"/>
      <c r="AJ13" s="94"/>
      <c r="AK13" s="94"/>
      <c r="AL13" s="94"/>
      <c r="AM13" s="94"/>
      <c r="AN13" s="94"/>
      <c r="AO13" s="94"/>
      <c r="AP13" s="94"/>
      <c r="AQ13" s="94"/>
      <c r="AR13" s="94"/>
      <c r="AS13" s="94"/>
      <c r="AT13" s="94"/>
      <c r="AU13" s="94"/>
      <c r="AV13" s="94"/>
      <c r="AW13" s="94"/>
      <c r="AX13" s="94"/>
      <c r="AY13" s="94"/>
      <c r="AZ13" s="94"/>
      <c r="BA13" s="94"/>
      <c r="BB13" s="94"/>
      <c r="BC13" s="94"/>
      <c r="BD13" s="94"/>
      <c r="BE13" s="94"/>
      <c r="BF13" s="94"/>
      <c r="BG13" s="94"/>
      <c r="BH13" s="94"/>
      <c r="BI13" s="94"/>
      <c r="BJ13" s="94"/>
      <c r="BK13" s="94"/>
      <c r="BL13" s="94"/>
      <c r="BM13" s="94"/>
      <c r="BN13" s="94"/>
      <c r="BO13" s="94"/>
      <c r="BP13" s="94"/>
      <c r="BQ13" s="94"/>
      <c r="BR13" s="94"/>
      <c r="BS13" s="94"/>
      <c r="BT13" s="94"/>
      <c r="BU13" s="94"/>
      <c r="BV13" s="94"/>
      <c r="BW13" s="94"/>
      <c r="BX13" s="94"/>
      <c r="BY13" s="94"/>
      <c r="BZ13" s="94"/>
      <c r="CA13" s="94"/>
      <c r="CB13" s="94"/>
      <c r="CC13" s="94"/>
      <c r="CD13" s="94"/>
      <c r="CE13" s="94"/>
      <c r="CF13" s="94"/>
      <c r="CG13" s="94"/>
      <c r="CH13" s="94"/>
      <c r="CI13" s="94"/>
      <c r="CJ13" s="94"/>
      <c r="CK13" s="94"/>
      <c r="CL13" s="94"/>
      <c r="CM13" s="94"/>
      <c r="CN13" s="94"/>
      <c r="CO13" s="94"/>
      <c r="CP13" s="94"/>
      <c r="CQ13" s="94"/>
      <c r="CR13" s="94"/>
      <c r="CS13" s="94"/>
      <c r="CT13" s="94"/>
      <c r="CU13" s="94"/>
      <c r="CV13" s="94"/>
      <c r="CW13" s="94"/>
      <c r="CX13" s="94"/>
      <c r="CY13" s="94"/>
      <c r="CZ13" s="94"/>
      <c r="DA13" s="94"/>
      <c r="DB13" s="94"/>
      <c r="DC13" s="94"/>
      <c r="DD13" s="94"/>
      <c r="DE13" s="94"/>
      <c r="DF13" s="94"/>
      <c r="DG13" s="94"/>
      <c r="DH13" s="94"/>
      <c r="DI13" s="94"/>
      <c r="DJ13" s="94"/>
      <c r="DK13" s="94"/>
    </row>
    <row r="14" spans="1:115" ht="15" customHeight="1" thickBot="1">
      <c r="A14" s="110"/>
      <c r="B14" s="110"/>
      <c r="C14" s="110"/>
      <c r="D14" s="111"/>
      <c r="E14" s="114"/>
      <c r="F14" s="114"/>
      <c r="G14" s="114"/>
      <c r="H14" s="114"/>
      <c r="I14" s="114"/>
      <c r="J14" s="114"/>
      <c r="K14" s="114"/>
      <c r="L14" s="114"/>
      <c r="M14" s="114"/>
      <c r="N14" s="114"/>
      <c r="O14" s="114"/>
      <c r="P14" s="114"/>
      <c r="Q14" s="114"/>
      <c r="R14" s="114"/>
      <c r="S14" s="114"/>
      <c r="T14" s="114"/>
      <c r="U14" s="114"/>
      <c r="V14" s="114"/>
      <c r="W14" s="111"/>
      <c r="X14" s="111"/>
      <c r="Y14" s="111"/>
      <c r="Z14" s="111"/>
      <c r="AA14" s="111"/>
      <c r="AB14" s="111"/>
      <c r="AC14" s="111"/>
      <c r="AD14" s="111"/>
      <c r="AE14" s="111"/>
      <c r="AF14" s="111"/>
      <c r="AG14" s="111"/>
      <c r="AH14" s="111"/>
      <c r="AI14" s="94"/>
      <c r="AJ14" s="94"/>
      <c r="AK14" s="94"/>
      <c r="AL14" s="94"/>
      <c r="AM14" s="94"/>
      <c r="AN14" s="94"/>
      <c r="AO14" s="94"/>
      <c r="AP14" s="94"/>
      <c r="AQ14" s="94"/>
      <c r="AR14" s="94"/>
      <c r="AS14" s="94"/>
      <c r="AT14" s="94"/>
      <c r="AU14" s="94"/>
      <c r="AV14" s="94"/>
      <c r="AW14" s="94"/>
      <c r="AX14" s="94"/>
      <c r="AY14" s="94"/>
      <c r="AZ14" s="94"/>
      <c r="BA14" s="94"/>
      <c r="BB14" s="94"/>
      <c r="BC14" s="94"/>
      <c r="BD14" s="94"/>
      <c r="BE14" s="94"/>
      <c r="BF14" s="94"/>
      <c r="BG14" s="94"/>
      <c r="BH14" s="94"/>
      <c r="BI14" s="94"/>
      <c r="BJ14" s="94"/>
      <c r="BK14" s="94"/>
      <c r="BL14" s="94"/>
      <c r="BM14" s="94"/>
      <c r="BN14" s="94"/>
      <c r="BO14" s="94"/>
      <c r="BP14" s="94"/>
      <c r="BQ14" s="94"/>
      <c r="BR14" s="94"/>
      <c r="BS14" s="94"/>
      <c r="BT14" s="94"/>
      <c r="BU14" s="94"/>
      <c r="BV14" s="94"/>
      <c r="BW14" s="94"/>
      <c r="BX14" s="94"/>
      <c r="BY14" s="94"/>
      <c r="BZ14" s="94"/>
      <c r="CA14" s="94"/>
      <c r="CB14" s="94"/>
      <c r="CC14" s="94"/>
      <c r="CD14" s="94"/>
      <c r="CE14" s="94"/>
      <c r="CF14" s="94"/>
      <c r="CG14" s="94"/>
      <c r="CH14" s="94"/>
      <c r="CI14" s="94"/>
      <c r="CJ14" s="94"/>
      <c r="CK14" s="94"/>
      <c r="CL14" s="94"/>
      <c r="CM14" s="94"/>
      <c r="CN14" s="94"/>
      <c r="CO14" s="94"/>
      <c r="CP14" s="94"/>
      <c r="CQ14" s="94"/>
      <c r="CR14" s="94"/>
      <c r="CS14" s="94"/>
      <c r="CT14" s="94"/>
      <c r="CU14" s="94"/>
      <c r="CV14" s="94"/>
      <c r="CW14" s="94"/>
      <c r="CX14" s="94"/>
      <c r="CY14" s="94"/>
      <c r="CZ14" s="94"/>
      <c r="DA14" s="94"/>
      <c r="DB14" s="94"/>
      <c r="DC14" s="94"/>
      <c r="DD14" s="94"/>
      <c r="DE14" s="94"/>
      <c r="DF14" s="94"/>
      <c r="DG14" s="94"/>
      <c r="DH14" s="94"/>
      <c r="DI14" s="94"/>
      <c r="DJ14" s="94"/>
      <c r="DK14" s="94"/>
    </row>
    <row r="15" spans="1:115" ht="18.75" customHeight="1" thickTop="1" thickBot="1">
      <c r="A15" s="110"/>
      <c r="B15" s="110"/>
      <c r="C15" s="110"/>
      <c r="D15" s="467" t="str">
        <f>IF(MasterSheet!$A$1=1,MasterSheet!B67,MasterSheet!B66)</f>
        <v>BDP (u mil. €)</v>
      </c>
      <c r="E15" s="915">
        <v>2148900000</v>
      </c>
      <c r="F15" s="915"/>
      <c r="G15" s="914">
        <v>2680500000</v>
      </c>
      <c r="H15" s="914"/>
      <c r="I15" s="914">
        <v>3085600000</v>
      </c>
      <c r="J15" s="914"/>
      <c r="K15" s="914">
        <v>2981000000</v>
      </c>
      <c r="L15" s="914"/>
      <c r="M15" s="914">
        <v>3104000000</v>
      </c>
      <c r="N15" s="914"/>
      <c r="O15" s="914">
        <v>3234000000</v>
      </c>
      <c r="P15" s="914"/>
      <c r="Q15" s="917">
        <v>3324000000</v>
      </c>
      <c r="R15" s="917"/>
      <c r="S15" s="913">
        <v>3493000000</v>
      </c>
      <c r="T15" s="913"/>
      <c r="U15" s="913">
        <v>3687000000</v>
      </c>
      <c r="V15" s="913"/>
      <c r="W15" s="913">
        <v>3912000000</v>
      </c>
      <c r="X15" s="913"/>
      <c r="Y15" s="111"/>
      <c r="Z15" s="111"/>
      <c r="AA15" s="111"/>
      <c r="AB15" s="111"/>
      <c r="AC15" s="111"/>
      <c r="AD15" s="111"/>
      <c r="AE15" s="111"/>
      <c r="AF15" s="111"/>
      <c r="AG15" s="111"/>
      <c r="AH15" s="111"/>
      <c r="AI15" s="94"/>
      <c r="AJ15" s="94"/>
      <c r="AK15" s="94"/>
      <c r="AL15" s="94"/>
      <c r="AM15" s="94"/>
      <c r="AN15" s="94"/>
      <c r="AO15" s="94"/>
      <c r="AP15" s="94"/>
      <c r="AQ15" s="94"/>
      <c r="AR15" s="94"/>
      <c r="AS15" s="94"/>
      <c r="AT15" s="94"/>
      <c r="AU15" s="94"/>
      <c r="AV15" s="94"/>
      <c r="AW15" s="94"/>
      <c r="AX15" s="94"/>
      <c r="AY15" s="94"/>
      <c r="AZ15" s="94"/>
      <c r="BA15" s="94"/>
      <c r="BB15" s="94"/>
      <c r="BC15" s="94"/>
      <c r="BD15" s="94"/>
      <c r="BE15" s="94"/>
      <c r="BF15" s="94"/>
      <c r="BG15" s="94"/>
      <c r="BH15" s="94"/>
      <c r="BI15" s="94"/>
      <c r="BJ15" s="94"/>
      <c r="BK15" s="94"/>
      <c r="BL15" s="94"/>
      <c r="BM15" s="94"/>
      <c r="BN15" s="94"/>
      <c r="BO15" s="94"/>
      <c r="BP15" s="94"/>
      <c r="BQ15" s="94"/>
      <c r="BR15" s="94"/>
      <c r="BS15" s="94"/>
      <c r="BT15" s="94"/>
      <c r="BU15" s="94"/>
      <c r="BV15" s="94"/>
      <c r="BW15" s="94"/>
      <c r="BX15" s="94"/>
      <c r="BY15" s="94"/>
      <c r="BZ15" s="94"/>
      <c r="CA15" s="94"/>
      <c r="CB15" s="94"/>
      <c r="CC15" s="94"/>
      <c r="CD15" s="94"/>
      <c r="CE15" s="94"/>
      <c r="CF15" s="94"/>
      <c r="CG15" s="94"/>
      <c r="CH15" s="94"/>
      <c r="CI15" s="94"/>
      <c r="CJ15" s="94"/>
      <c r="CK15" s="94"/>
      <c r="CL15" s="94"/>
      <c r="CM15" s="94"/>
      <c r="CN15" s="94"/>
      <c r="CO15" s="94"/>
      <c r="CP15" s="94"/>
      <c r="CQ15" s="94"/>
      <c r="CR15" s="94"/>
      <c r="CS15" s="94"/>
      <c r="CT15" s="94"/>
      <c r="CU15" s="94"/>
      <c r="CV15" s="94"/>
      <c r="CW15" s="94"/>
      <c r="CX15" s="94"/>
      <c r="CY15" s="94"/>
      <c r="CZ15" s="94"/>
      <c r="DA15" s="94"/>
      <c r="DB15" s="94"/>
      <c r="DC15" s="94"/>
      <c r="DD15" s="94"/>
      <c r="DE15" s="94"/>
      <c r="DF15" s="94"/>
      <c r="DG15" s="94"/>
      <c r="DH15" s="94"/>
      <c r="DI15" s="94"/>
      <c r="DJ15" s="94"/>
      <c r="DK15" s="94"/>
    </row>
    <row r="16" spans="1:115" ht="15" customHeight="1" thickTop="1">
      <c r="A16" s="110"/>
      <c r="B16" s="110"/>
      <c r="C16" s="110"/>
      <c r="D16" s="111"/>
      <c r="E16" s="114"/>
      <c r="F16" s="114"/>
      <c r="G16" s="114"/>
      <c r="H16" s="114"/>
      <c r="I16" s="114"/>
      <c r="J16" s="114"/>
      <c r="K16" s="114"/>
      <c r="L16" s="114"/>
      <c r="M16" s="114"/>
      <c r="N16" s="114"/>
      <c r="O16" s="114"/>
      <c r="P16" s="114"/>
      <c r="Q16" s="114"/>
      <c r="R16" s="114"/>
      <c r="S16" s="114"/>
      <c r="T16" s="114"/>
      <c r="U16" s="114"/>
      <c r="V16" s="114"/>
      <c r="W16" s="111"/>
      <c r="X16" s="111"/>
      <c r="Y16" s="111"/>
      <c r="Z16" s="111"/>
      <c r="AA16" s="111"/>
      <c r="AB16" s="111"/>
      <c r="AC16" s="111"/>
      <c r="AD16" s="111"/>
      <c r="AE16" s="111"/>
      <c r="AF16" s="111"/>
      <c r="AG16" s="111"/>
      <c r="AH16" s="111"/>
      <c r="AI16" s="94"/>
      <c r="AJ16" s="94"/>
      <c r="AK16" s="94"/>
      <c r="AL16" s="94"/>
      <c r="AM16" s="94"/>
      <c r="AN16" s="94"/>
      <c r="AO16" s="94"/>
      <c r="AP16" s="94"/>
      <c r="AQ16" s="94"/>
      <c r="AR16" s="94"/>
      <c r="AS16" s="94"/>
      <c r="AT16" s="94"/>
      <c r="AU16" s="94"/>
      <c r="AV16" s="94"/>
      <c r="AW16" s="94"/>
      <c r="AX16" s="94"/>
      <c r="AY16" s="94"/>
      <c r="AZ16" s="94"/>
      <c r="BA16" s="94"/>
      <c r="BB16" s="94"/>
      <c r="BC16" s="94"/>
      <c r="BD16" s="94"/>
      <c r="BE16" s="94"/>
      <c r="BF16" s="94"/>
      <c r="BG16" s="94"/>
      <c r="BH16" s="94"/>
      <c r="BI16" s="94"/>
      <c r="BJ16" s="94"/>
      <c r="BK16" s="94"/>
      <c r="BL16" s="94"/>
      <c r="BM16" s="94"/>
      <c r="BN16" s="94"/>
      <c r="BO16" s="94"/>
      <c r="BP16" s="94"/>
      <c r="BQ16" s="94"/>
      <c r="BR16" s="94"/>
      <c r="BS16" s="94"/>
      <c r="BT16" s="94"/>
      <c r="BU16" s="94"/>
      <c r="BV16" s="94"/>
      <c r="BW16" s="94"/>
      <c r="BX16" s="94"/>
      <c r="BY16" s="94"/>
      <c r="BZ16" s="94"/>
      <c r="CA16" s="94"/>
      <c r="CB16" s="94"/>
      <c r="CC16" s="94"/>
      <c r="CD16" s="94"/>
      <c r="CE16" s="94"/>
      <c r="CF16" s="94"/>
      <c r="CG16" s="94"/>
      <c r="CH16" s="94"/>
      <c r="CI16" s="94"/>
      <c r="CJ16" s="94"/>
      <c r="CK16" s="94"/>
      <c r="CL16" s="94"/>
      <c r="CM16" s="94"/>
      <c r="CN16" s="94"/>
      <c r="CO16" s="94"/>
      <c r="CP16" s="94"/>
      <c r="CQ16" s="94"/>
      <c r="CR16" s="94"/>
      <c r="CS16" s="94"/>
      <c r="CT16" s="94"/>
      <c r="CU16" s="94"/>
      <c r="CV16" s="94"/>
      <c r="CW16" s="94"/>
      <c r="CX16" s="94"/>
      <c r="CY16" s="94"/>
      <c r="CZ16" s="94"/>
      <c r="DA16" s="94"/>
      <c r="DB16" s="94"/>
      <c r="DC16" s="94"/>
      <c r="DD16" s="94"/>
      <c r="DE16" s="94"/>
      <c r="DF16" s="94"/>
      <c r="DG16" s="94"/>
      <c r="DH16" s="94"/>
      <c r="DI16" s="94"/>
      <c r="DJ16" s="94"/>
      <c r="DK16" s="94"/>
    </row>
    <row r="17" spans="1:120" ht="14.25" thickBot="1">
      <c r="A17" s="110"/>
      <c r="B17" s="110"/>
      <c r="C17" s="115"/>
      <c r="D17" s="116"/>
      <c r="E17" s="116"/>
      <c r="F17" s="116"/>
      <c r="G17" s="116"/>
      <c r="H17" s="116"/>
      <c r="I17" s="116"/>
      <c r="J17" s="116"/>
      <c r="K17" s="116"/>
      <c r="L17" s="116"/>
      <c r="M17" s="116"/>
      <c r="N17" s="116"/>
      <c r="O17" s="877"/>
      <c r="P17" s="877"/>
      <c r="Q17" s="916" t="s">
        <v>413</v>
      </c>
      <c r="R17" s="916"/>
      <c r="S17" s="739" t="str">
        <f>IF(MasterSheet!$A$1=1,MasterSheet!$O$67,MasterSheet!O68)</f>
        <v>Plan prema Zakonu o Budžetu za 2013. godinu</v>
      </c>
      <c r="T17" s="739"/>
      <c r="U17" s="739"/>
      <c r="V17" s="739"/>
      <c r="W17" s="739"/>
      <c r="X17" s="739"/>
      <c r="Y17" s="111"/>
      <c r="Z17" s="111"/>
      <c r="AA17" s="111"/>
      <c r="AB17" s="111"/>
      <c r="AC17" s="111"/>
      <c r="AD17" s="111"/>
      <c r="AE17" s="111"/>
      <c r="AF17" s="111"/>
      <c r="AG17" s="111"/>
      <c r="AH17" s="111"/>
      <c r="AI17" s="94"/>
      <c r="AJ17" s="94"/>
      <c r="AK17" s="94"/>
      <c r="AL17" s="94"/>
      <c r="AM17" s="94"/>
      <c r="AN17" s="38"/>
      <c r="AO17" s="38"/>
      <c r="AP17" s="38"/>
      <c r="AQ17" s="38"/>
      <c r="AR17" s="38"/>
      <c r="AS17" s="94"/>
      <c r="AT17" s="94"/>
      <c r="AU17" s="94"/>
      <c r="AV17" s="94"/>
      <c r="AW17" s="94"/>
      <c r="AX17" s="94"/>
      <c r="AY17" s="94"/>
      <c r="AZ17" s="94"/>
      <c r="BA17" s="94"/>
      <c r="BB17" s="94"/>
      <c r="BC17" s="94"/>
      <c r="BD17" s="94"/>
      <c r="BE17" s="94"/>
      <c r="BF17" s="94"/>
      <c r="BG17" s="94"/>
      <c r="BH17" s="94"/>
      <c r="BI17" s="94"/>
      <c r="BJ17" s="94"/>
      <c r="BK17" s="94"/>
      <c r="BL17" s="94"/>
      <c r="BM17" s="94"/>
      <c r="BN17" s="94"/>
      <c r="BO17" s="94"/>
      <c r="BP17" s="94"/>
      <c r="BQ17" s="94"/>
      <c r="BR17" s="94"/>
      <c r="BS17" s="94"/>
      <c r="BT17" s="94"/>
      <c r="BU17" s="94"/>
      <c r="BV17" s="94"/>
      <c r="BW17" s="94"/>
      <c r="BX17" s="94"/>
      <c r="BY17" s="94"/>
      <c r="BZ17" s="94"/>
      <c r="CA17" s="94"/>
      <c r="CB17" s="94"/>
      <c r="CC17" s="94"/>
      <c r="CD17" s="94"/>
      <c r="CE17" s="94"/>
      <c r="CF17" s="94"/>
      <c r="CG17" s="94"/>
      <c r="CH17" s="94"/>
      <c r="CI17" s="94"/>
      <c r="CJ17" s="94"/>
      <c r="CK17" s="94"/>
      <c r="CL17" s="94"/>
      <c r="CM17" s="94"/>
      <c r="CN17" s="94"/>
      <c r="CO17" s="94"/>
      <c r="CP17" s="94"/>
      <c r="CQ17" s="94"/>
      <c r="CR17" s="94"/>
      <c r="CS17" s="94"/>
      <c r="CT17" s="94"/>
      <c r="CU17" s="94"/>
      <c r="CV17" s="94"/>
      <c r="CW17" s="94"/>
      <c r="CX17" s="94"/>
      <c r="CY17" s="94"/>
      <c r="CZ17" s="94"/>
      <c r="DA17" s="94"/>
      <c r="DB17" s="94"/>
      <c r="DC17" s="94"/>
      <c r="DD17" s="94"/>
      <c r="DE17" s="94"/>
      <c r="DF17" s="94"/>
      <c r="DG17" s="94"/>
      <c r="DH17" s="94"/>
      <c r="DI17" s="94"/>
      <c r="DJ17" s="94"/>
      <c r="DK17" s="94"/>
    </row>
    <row r="18" spans="1:120" ht="15.75" customHeight="1" thickTop="1">
      <c r="A18" s="110"/>
      <c r="B18" s="110"/>
      <c r="C18" s="117"/>
      <c r="D18" s="874" t="str">
        <f>IF(MasterSheet!$A$1=1,MasterSheet!B71,MasterSheet!B70)</f>
        <v>Budžet Crne Gore</v>
      </c>
      <c r="E18" s="872">
        <v>2006</v>
      </c>
      <c r="F18" s="873"/>
      <c r="G18" s="872">
        <v>2007</v>
      </c>
      <c r="H18" s="873"/>
      <c r="I18" s="872">
        <v>2008</v>
      </c>
      <c r="J18" s="873"/>
      <c r="K18" s="872">
        <v>2009</v>
      </c>
      <c r="L18" s="873"/>
      <c r="M18" s="872">
        <v>2010</v>
      </c>
      <c r="N18" s="873"/>
      <c r="O18" s="872">
        <v>2011</v>
      </c>
      <c r="P18" s="873"/>
      <c r="Q18" s="872">
        <v>2012</v>
      </c>
      <c r="R18" s="873"/>
      <c r="S18" s="872">
        <v>2013</v>
      </c>
      <c r="T18" s="873"/>
      <c r="U18" s="872">
        <v>2014</v>
      </c>
      <c r="V18" s="873"/>
      <c r="W18" s="872">
        <v>2015</v>
      </c>
      <c r="X18" s="873"/>
      <c r="Y18" s="118"/>
      <c r="Z18" s="118"/>
      <c r="AA18" s="118"/>
      <c r="AB18" s="118"/>
      <c r="AC18" s="118"/>
      <c r="AD18" s="118"/>
      <c r="AE18" s="118"/>
      <c r="AF18" s="118"/>
      <c r="AG18" s="118"/>
      <c r="AH18" s="118"/>
      <c r="AI18" s="27"/>
      <c r="AJ18" s="27"/>
      <c r="AK18" s="27"/>
      <c r="AL18" s="27"/>
      <c r="AM18" s="27"/>
      <c r="AN18" s="97"/>
      <c r="AO18" s="28"/>
      <c r="AP18" s="27"/>
      <c r="AQ18" s="27"/>
      <c r="AR18" s="27"/>
      <c r="AS18" s="27"/>
      <c r="AT18" s="27"/>
      <c r="AU18" s="27"/>
      <c r="AV18" s="27"/>
      <c r="AW18" s="27"/>
      <c r="AX18" s="27"/>
      <c r="AY18" s="27"/>
      <c r="AZ18" s="94"/>
      <c r="BA18" s="94"/>
      <c r="BB18" s="94"/>
      <c r="BC18" s="94"/>
      <c r="BD18" s="94"/>
      <c r="BE18" s="94"/>
      <c r="BF18" s="94"/>
      <c r="BG18" s="94"/>
      <c r="BH18" s="94"/>
      <c r="BI18" s="94"/>
      <c r="BJ18" s="94"/>
      <c r="BK18" s="94"/>
      <c r="BL18" s="94"/>
      <c r="BM18" s="94"/>
      <c r="BN18" s="94"/>
      <c r="BO18" s="94"/>
      <c r="BP18" s="94"/>
      <c r="BQ18" s="94"/>
      <c r="BR18" s="94"/>
      <c r="BS18" s="94"/>
      <c r="BT18" s="94"/>
      <c r="BU18" s="94"/>
      <c r="BV18" s="94"/>
      <c r="BW18" s="94"/>
      <c r="BX18" s="94"/>
      <c r="BY18" s="94"/>
      <c r="BZ18" s="94"/>
      <c r="CA18" s="94"/>
      <c r="CB18" s="94"/>
      <c r="CC18" s="94"/>
      <c r="CD18" s="94"/>
      <c r="CE18" s="94"/>
      <c r="CF18" s="94"/>
      <c r="CG18" s="94"/>
      <c r="CH18" s="94"/>
      <c r="CI18" s="94"/>
      <c r="CJ18" s="94"/>
      <c r="CK18" s="94"/>
      <c r="CL18" s="94"/>
      <c r="CM18" s="94"/>
      <c r="CN18" s="94"/>
      <c r="CO18" s="94"/>
      <c r="CP18" s="94"/>
      <c r="CQ18" s="94"/>
      <c r="CR18" s="94"/>
      <c r="CS18" s="94"/>
      <c r="CT18" s="94"/>
      <c r="CU18" s="94"/>
      <c r="CV18" s="94"/>
      <c r="CW18" s="94"/>
      <c r="CX18" s="94"/>
      <c r="CY18" s="94"/>
      <c r="CZ18" s="94"/>
      <c r="DA18" s="94"/>
      <c r="DB18" s="94"/>
      <c r="DC18" s="94"/>
      <c r="DD18" s="94"/>
      <c r="DE18" s="94"/>
      <c r="DF18" s="94"/>
      <c r="DG18" s="94"/>
      <c r="DH18" s="94"/>
      <c r="DI18" s="94"/>
      <c r="DJ18" s="94"/>
      <c r="DK18" s="94"/>
    </row>
    <row r="19" spans="1:120" ht="15" customHeight="1" thickBot="1">
      <c r="A19" s="110"/>
      <c r="B19" s="110"/>
      <c r="C19" s="110"/>
      <c r="D19" s="875" t="str">
        <f>IF(MasterSheet!$A$1=1,MasterSheet!B71,MasterSheet!B70)</f>
        <v>Budžet Crne Gore</v>
      </c>
      <c r="E19" s="350" t="str">
        <f>IF(MasterSheet!$A$1=1,MasterSheet!C71,MasterSheet!C70)</f>
        <v>mil. €</v>
      </c>
      <c r="F19" s="163" t="str">
        <f>IF(MasterSheet!$A$1=1,MasterSheet!D71,MasterSheet!D70)</f>
        <v>% BDP</v>
      </c>
      <c r="G19" s="164" t="str">
        <f>IF(MasterSheet!$A$1=1,MasterSheet!E71,MasterSheet!E70)</f>
        <v>mil. €</v>
      </c>
      <c r="H19" s="351" t="str">
        <f>IF(MasterSheet!$A$1=1,MasterSheet!F71,MasterSheet!F70)</f>
        <v>% BDP</v>
      </c>
      <c r="I19" s="162" t="str">
        <f>IF(MasterSheet!$A$1=1,MasterSheet!G71,MasterSheet!G70)</f>
        <v>mil. €</v>
      </c>
      <c r="J19" s="351" t="str">
        <f>IF(MasterSheet!$A$1=1,MasterSheet!H71,MasterSheet!H70)</f>
        <v>% BDP</v>
      </c>
      <c r="K19" s="350" t="str">
        <f>IF(MasterSheet!$A$1=1,MasterSheet!I71,MasterSheet!I70)</f>
        <v>mil. €</v>
      </c>
      <c r="L19" s="164" t="str">
        <f>IF(MasterSheet!$A$1=1,MasterSheet!J71,MasterSheet!J70)</f>
        <v>% BDP</v>
      </c>
      <c r="M19" s="350" t="str">
        <f>IF(MasterSheet!$A$1=1,MasterSheet!K71,MasterSheet!K70)</f>
        <v>mil. €</v>
      </c>
      <c r="N19" s="163" t="str">
        <f>IF(MasterSheet!$A$1=1,MasterSheet!L71,MasterSheet!L70)</f>
        <v>% BDP</v>
      </c>
      <c r="O19" s="350" t="str">
        <f>IF(MasterSheet!$A$1=1,MasterSheet!M71,MasterSheet!M70)</f>
        <v>mil. €</v>
      </c>
      <c r="P19" s="164" t="str">
        <f>IF(MasterSheet!$A$1=1,MasterSheet!N71,MasterSheet!N70)</f>
        <v>% BDP</v>
      </c>
      <c r="Q19" s="350" t="str">
        <f>IF(MasterSheet!$A$1=1,MasterSheet!O71,MasterSheet!O70)</f>
        <v>mil. €</v>
      </c>
      <c r="R19" s="163" t="str">
        <f>IF(MasterSheet!$A$1=1,MasterSheet!P71,MasterSheet!P70)</f>
        <v>% BDP</v>
      </c>
      <c r="S19" s="350" t="str">
        <f>IF(MasterSheet!$A$1=1,MasterSheet!Q71,MasterSheet!Q70)</f>
        <v>mil. €</v>
      </c>
      <c r="T19" s="163" t="str">
        <f>IF(MasterSheet!$A$1=1,MasterSheet!R71,MasterSheet!R70)</f>
        <v>% BDP</v>
      </c>
      <c r="U19" s="350" t="str">
        <f>IF(MasterSheet!$A$1=1,MasterSheet!S71,MasterSheet!S70)</f>
        <v>mil. €</v>
      </c>
      <c r="V19" s="163" t="str">
        <f>IF(MasterSheet!$A$1=1,MasterSheet!T71,MasterSheet!T70)</f>
        <v>% BDP</v>
      </c>
      <c r="W19" s="350" t="str">
        <f>IF(MasterSheet!$A$1=1,MasterSheet!U71,MasterSheet!U70)</f>
        <v>mil. €</v>
      </c>
      <c r="X19" s="163" t="str">
        <f>IF(MasterSheet!$A$1=1,MasterSheet!V71,MasterSheet!V70)</f>
        <v>% BDP</v>
      </c>
      <c r="Y19" s="118"/>
      <c r="Z19" s="118"/>
      <c r="AA19" s="118"/>
      <c r="AB19" s="118"/>
      <c r="AC19" s="118"/>
      <c r="AD19" s="118"/>
      <c r="AE19" s="118"/>
      <c r="AF19" s="118"/>
      <c r="AG19" s="118"/>
      <c r="AH19" s="118"/>
      <c r="AI19" s="27"/>
      <c r="AJ19" s="27"/>
      <c r="AK19" s="27"/>
      <c r="AL19" s="27"/>
      <c r="AM19" s="27"/>
      <c r="AN19" s="98"/>
      <c r="AO19" s="28"/>
      <c r="AP19" s="27"/>
      <c r="AQ19" s="27"/>
      <c r="AR19" s="27"/>
      <c r="AS19" s="27"/>
      <c r="AT19" s="27"/>
      <c r="AU19" s="27"/>
      <c r="AV19" s="27"/>
      <c r="AW19" s="27"/>
      <c r="AX19" s="27"/>
      <c r="AY19" s="27"/>
      <c r="AZ19" s="94"/>
      <c r="BA19" s="94"/>
      <c r="BB19" s="94"/>
      <c r="BC19" s="94"/>
      <c r="BD19" s="94"/>
      <c r="BE19" s="94"/>
      <c r="BF19" s="94"/>
      <c r="BG19" s="94"/>
      <c r="BH19" s="94"/>
      <c r="BI19" s="94"/>
      <c r="BJ19" s="94"/>
      <c r="BK19" s="94"/>
      <c r="BL19" s="94"/>
      <c r="BM19" s="94"/>
      <c r="BN19" s="94"/>
      <c r="BO19" s="94"/>
      <c r="BP19" s="94"/>
      <c r="BQ19" s="94"/>
      <c r="BR19" s="94"/>
      <c r="BS19" s="94"/>
      <c r="BT19" s="94"/>
      <c r="BU19" s="94"/>
      <c r="BV19" s="94"/>
      <c r="BW19" s="94"/>
      <c r="BX19" s="94"/>
      <c r="BY19" s="94"/>
      <c r="BZ19" s="94"/>
      <c r="CA19" s="94"/>
      <c r="CB19" s="94"/>
      <c r="CC19" s="94"/>
      <c r="CD19" s="94"/>
      <c r="CE19" s="94"/>
      <c r="CF19" s="94"/>
      <c r="CG19" s="94"/>
      <c r="CH19" s="94"/>
      <c r="CI19" s="94"/>
      <c r="CJ19" s="94"/>
      <c r="CK19" s="94"/>
      <c r="CL19" s="94"/>
      <c r="CM19" s="94"/>
      <c r="CN19" s="94"/>
      <c r="CO19" s="94"/>
      <c r="CP19" s="94"/>
      <c r="CQ19" s="94"/>
      <c r="CR19" s="94"/>
      <c r="CS19" s="94"/>
      <c r="CT19" s="94"/>
      <c r="CU19" s="94"/>
      <c r="CV19" s="94"/>
      <c r="CW19" s="94"/>
      <c r="CX19" s="94"/>
      <c r="CY19" s="94"/>
      <c r="CZ19" s="94"/>
      <c r="DA19" s="94"/>
      <c r="DB19" s="94"/>
      <c r="DC19" s="94"/>
      <c r="DD19" s="94"/>
      <c r="DE19" s="94"/>
      <c r="DF19" s="94"/>
      <c r="DG19" s="94"/>
      <c r="DH19" s="94"/>
      <c r="DI19" s="94"/>
      <c r="DJ19" s="94"/>
      <c r="DK19" s="94"/>
    </row>
    <row r="20" spans="1:120" ht="15" customHeight="1" thickTop="1" thickBot="1">
      <c r="A20" s="110"/>
      <c r="B20" s="110"/>
      <c r="C20" s="110"/>
      <c r="D20" s="165" t="str">
        <f>IF(MasterSheet!$A$1=1,MasterSheet!C72,MasterSheet!B72)</f>
        <v>Izvorni prihodi</v>
      </c>
      <c r="E20" s="345">
        <f>E21+E29+E34+E39+E46+E51</f>
        <v>861248548.43999958</v>
      </c>
      <c r="F20" s="166">
        <f>E20/$E$15*100</f>
        <v>40.07857733910371</v>
      </c>
      <c r="G20" s="345">
        <f>G21+G29+G34+G39+G46+G51</f>
        <v>1128300449.6399999</v>
      </c>
      <c r="H20" s="167">
        <f>G20/$G$15*100</f>
        <v>42.092909891438154</v>
      </c>
      <c r="I20" s="345">
        <f>I21+I29+I34+I39+I46+I51</f>
        <v>1287200216.2899997</v>
      </c>
      <c r="J20" s="166">
        <f>I20/$I$15*100</f>
        <v>41.716366874837945</v>
      </c>
      <c r="K20" s="345">
        <f>K21+K29+K34+K39+K46+K51</f>
        <v>1169267417.6000001</v>
      </c>
      <c r="L20" s="167">
        <f>K20/$K$15*100</f>
        <v>39.223999248574309</v>
      </c>
      <c r="M20" s="345">
        <f>M21+M29+M34+M39+M46+M51</f>
        <v>1140357804.0200005</v>
      </c>
      <c r="N20" s="166">
        <f>M20/$M$15*100</f>
        <v>36.738331315077332</v>
      </c>
      <c r="O20" s="345">
        <f>O21+O29+O34+O39+O46+O51</f>
        <v>1129142807.0900002</v>
      </c>
      <c r="P20" s="167">
        <f>O20/$O$15*100</f>
        <v>34.914743571119359</v>
      </c>
      <c r="Q20" s="682">
        <f>Q21+Q29+Q34+Q39+Q46+Q51</f>
        <v>1119936675.5</v>
      </c>
      <c r="R20" s="683">
        <f>Q20/$Q$15*100</f>
        <v>33.692439094464497</v>
      </c>
      <c r="S20" s="682">
        <f>S21+S29+S34+S39+S46+S51</f>
        <v>1161800821.0012336</v>
      </c>
      <c r="T20" s="683">
        <f>S20/$S$15*100</f>
        <v>33.260830833130079</v>
      </c>
      <c r="U20" s="682">
        <f>U21+U29+U34+U39+U46+U51</f>
        <v>1190055041.4968784</v>
      </c>
      <c r="V20" s="683">
        <f>U20/$U$15*100</f>
        <v>32.277055641358245</v>
      </c>
      <c r="W20" s="682">
        <f>W21+W29+W34+W39+W46+W51</f>
        <v>1245135806.0916281</v>
      </c>
      <c r="X20" s="683">
        <f>+W20/$W$15*100</f>
        <v>31.828624900092745</v>
      </c>
      <c r="Y20" s="118"/>
      <c r="Z20" s="118"/>
      <c r="AA20" s="118"/>
      <c r="AB20" s="118"/>
      <c r="AC20" s="118"/>
      <c r="AD20" s="118"/>
      <c r="AE20" s="118"/>
      <c r="AF20" s="118"/>
      <c r="AG20" s="118"/>
      <c r="AH20" s="118"/>
      <c r="AI20" s="27"/>
      <c r="AJ20" s="27"/>
      <c r="AK20" s="27"/>
      <c r="AL20" s="27"/>
      <c r="AM20" s="27"/>
      <c r="AN20" s="29"/>
      <c r="AO20" s="29"/>
      <c r="AP20" s="27"/>
      <c r="AQ20" s="27"/>
      <c r="AR20" s="27"/>
      <c r="AS20" s="27"/>
      <c r="AT20" s="27"/>
      <c r="AU20" s="27"/>
      <c r="AV20" s="27"/>
      <c r="AW20" s="27"/>
      <c r="AX20" s="27"/>
      <c r="AY20" s="27"/>
      <c r="AZ20" s="94"/>
      <c r="BA20" s="94"/>
      <c r="BB20" s="94"/>
      <c r="BC20" s="94"/>
      <c r="BD20" s="94"/>
      <c r="BE20" s="94"/>
      <c r="BF20" s="94"/>
      <c r="BG20" s="94"/>
      <c r="BH20" s="94"/>
      <c r="BI20" s="94"/>
      <c r="BJ20" s="94"/>
      <c r="BK20" s="94"/>
      <c r="BL20" s="94"/>
      <c r="BM20" s="94"/>
      <c r="BN20" s="94"/>
      <c r="BO20" s="94"/>
      <c r="BP20" s="94"/>
      <c r="BQ20" s="94"/>
      <c r="BR20" s="94"/>
      <c r="BS20" s="94"/>
      <c r="BT20" s="94"/>
      <c r="BU20" s="94"/>
      <c r="BV20" s="94"/>
      <c r="BW20" s="94"/>
      <c r="BX20" s="94"/>
      <c r="BY20" s="94"/>
      <c r="BZ20" s="94"/>
      <c r="CA20" s="94"/>
      <c r="CB20" s="94"/>
      <c r="CC20" s="94"/>
      <c r="CD20" s="94"/>
      <c r="CE20" s="94"/>
      <c r="CF20" s="94"/>
      <c r="CG20" s="94"/>
      <c r="CH20" s="94"/>
      <c r="CI20" s="94"/>
      <c r="CJ20" s="94"/>
      <c r="CK20" s="94"/>
      <c r="CL20" s="94"/>
      <c r="CM20" s="94"/>
      <c r="CN20" s="94"/>
      <c r="CO20" s="94"/>
      <c r="CP20" s="94"/>
      <c r="CQ20" s="94"/>
      <c r="CR20" s="94"/>
      <c r="CS20" s="94"/>
      <c r="CT20" s="94"/>
      <c r="CU20" s="94"/>
      <c r="CV20" s="94"/>
      <c r="CW20" s="94"/>
      <c r="CX20" s="94"/>
      <c r="CY20" s="94"/>
      <c r="CZ20" s="94"/>
      <c r="DA20" s="94"/>
      <c r="DB20" s="94"/>
      <c r="DC20" s="94"/>
      <c r="DD20" s="94"/>
      <c r="DE20" s="94"/>
      <c r="DF20" s="94"/>
      <c r="DG20" s="94"/>
      <c r="DH20" s="94"/>
      <c r="DI20" s="94"/>
      <c r="DJ20" s="94"/>
      <c r="DK20" s="94"/>
    </row>
    <row r="21" spans="1:120" ht="15" customHeight="1" thickTop="1">
      <c r="A21" s="110"/>
      <c r="B21" s="110"/>
      <c r="C21" s="110"/>
      <c r="D21" s="129" t="str">
        <f>IF(MasterSheet!$A$1=1,MasterSheet!C73,MasterSheet!B73)</f>
        <v>Porezi</v>
      </c>
      <c r="E21" s="346">
        <f>SUM(E22:E28)</f>
        <v>499381748.50999969</v>
      </c>
      <c r="F21" s="135">
        <f>E21/$E$15*100</f>
        <v>23.238947764437604</v>
      </c>
      <c r="G21" s="349">
        <f>SUM(G22:G28)</f>
        <v>708017212.35000002</v>
      </c>
      <c r="H21" s="135">
        <f t="shared" ref="H21:H85" si="0">G21/$G$15*100</f>
        <v>26.413624784555122</v>
      </c>
      <c r="I21" s="346">
        <f>SUM(I22:I28)</f>
        <v>827975111.18999994</v>
      </c>
      <c r="J21" s="136">
        <f t="shared" ref="J21:J85" si="1">I21/$I$15*100</f>
        <v>26.833520585623539</v>
      </c>
      <c r="K21" s="346">
        <f>SUM(K22:K28)</f>
        <v>712439343.42000008</v>
      </c>
      <c r="L21" s="135">
        <f t="shared" ref="L21:L85" si="2">K21/$K$15*100</f>
        <v>23.899340604495141</v>
      </c>
      <c r="M21" s="346">
        <f>SUM(M22:M28)</f>
        <v>675800345.0200001</v>
      </c>
      <c r="N21" s="136">
        <f t="shared" ref="N21:N85" si="3">M21/$M$15*100</f>
        <v>21.771918331829902</v>
      </c>
      <c r="O21" s="346">
        <f>SUM(O22:O28)</f>
        <v>704070354.97000003</v>
      </c>
      <c r="P21" s="135">
        <f t="shared" ref="P21:P85" si="4">O21/$O$15*100</f>
        <v>21.770882961348175</v>
      </c>
      <c r="Q21" s="680">
        <f>SUM(Q22:Q28)</f>
        <v>687444134.69000006</v>
      </c>
      <c r="R21" s="681">
        <f t="shared" ref="R21:R84" si="5">Q21/$Q$15*100</f>
        <v>20.681231488868836</v>
      </c>
      <c r="S21" s="680">
        <f>SUM(S22:S28)</f>
        <v>700430529.24184442</v>
      </c>
      <c r="T21" s="681">
        <f t="shared" ref="T21:T84" si="6">S21/$S$15*100</f>
        <v>20.052405646774819</v>
      </c>
      <c r="U21" s="680">
        <f>SUM(U22:U28)</f>
        <v>733014853.82919788</v>
      </c>
      <c r="V21" s="681">
        <f t="shared" ref="V21:V84" si="7">U21/$U$15*100</f>
        <v>19.881064654982314</v>
      </c>
      <c r="W21" s="680">
        <f>SUM(W22:W28)</f>
        <v>772264289.02107811</v>
      </c>
      <c r="X21" s="681">
        <f t="shared" ref="X21:X84" si="8">+W21/$W$15*100</f>
        <v>19.740907183565394</v>
      </c>
      <c r="Y21" s="118"/>
      <c r="Z21" s="118"/>
      <c r="AA21" s="118"/>
      <c r="AB21" s="118"/>
      <c r="AC21" s="118"/>
      <c r="AD21" s="118"/>
      <c r="AE21" s="118"/>
      <c r="AF21" s="118"/>
      <c r="AG21" s="118"/>
      <c r="AH21" s="118"/>
      <c r="AI21" s="27"/>
      <c r="AJ21" s="27"/>
      <c r="AK21" s="27"/>
      <c r="AL21" s="27"/>
      <c r="AM21" s="27"/>
      <c r="AN21" s="29"/>
      <c r="AO21" s="29"/>
      <c r="AP21" s="27"/>
      <c r="AQ21" s="27"/>
      <c r="AR21" s="27"/>
      <c r="AS21" s="27"/>
      <c r="AT21" s="27"/>
      <c r="AU21" s="27"/>
      <c r="AV21" s="27"/>
      <c r="AW21" s="27"/>
      <c r="AX21" s="27"/>
      <c r="AY21" s="27"/>
      <c r="AZ21" s="94"/>
      <c r="BA21" s="94"/>
      <c r="BB21" s="94"/>
      <c r="BC21" s="94"/>
      <c r="BD21" s="94"/>
      <c r="BE21" s="94"/>
      <c r="BF21" s="94"/>
      <c r="BG21" s="94"/>
      <c r="BH21" s="94"/>
      <c r="BI21" s="94"/>
      <c r="BJ21" s="94"/>
      <c r="BK21" s="94"/>
      <c r="BL21" s="94"/>
      <c r="BM21" s="94"/>
      <c r="BN21" s="94"/>
      <c r="BO21" s="94"/>
      <c r="BP21" s="94"/>
      <c r="BQ21" s="94"/>
      <c r="BR21" s="94"/>
      <c r="BS21" s="94"/>
      <c r="BT21" s="94"/>
      <c r="BU21" s="94"/>
      <c r="BV21" s="94"/>
      <c r="BW21" s="94"/>
      <c r="BX21" s="94"/>
      <c r="BY21" s="94"/>
      <c r="BZ21" s="94"/>
      <c r="CA21" s="94"/>
      <c r="CB21" s="94"/>
      <c r="CC21" s="94"/>
      <c r="CD21" s="94"/>
      <c r="CE21" s="94"/>
      <c r="CF21" s="94"/>
      <c r="CG21" s="94"/>
      <c r="CH21" s="94"/>
      <c r="CI21" s="94"/>
      <c r="CJ21" s="94"/>
      <c r="CK21" s="94"/>
      <c r="CL21" s="94"/>
      <c r="CM21" s="94"/>
      <c r="CN21" s="94"/>
      <c r="CO21" s="94"/>
      <c r="CP21" s="94"/>
      <c r="CQ21" s="94"/>
      <c r="CR21" s="94"/>
      <c r="CS21" s="94"/>
      <c r="CT21" s="94"/>
      <c r="CU21" s="94"/>
      <c r="CV21" s="94"/>
      <c r="CW21" s="94"/>
      <c r="CX21" s="94"/>
      <c r="CY21" s="94"/>
      <c r="CZ21" s="94"/>
      <c r="DA21" s="94"/>
      <c r="DB21" s="94"/>
      <c r="DC21" s="94"/>
      <c r="DD21" s="94"/>
      <c r="DE21" s="94"/>
      <c r="DF21" s="94"/>
      <c r="DG21" s="94"/>
      <c r="DH21" s="94"/>
      <c r="DI21" s="94"/>
      <c r="DJ21" s="94"/>
      <c r="DK21" s="94"/>
    </row>
    <row r="22" spans="1:120" ht="15" customHeight="1">
      <c r="A22" s="110"/>
      <c r="B22" s="110"/>
      <c r="C22" s="110"/>
      <c r="D22" s="130" t="str">
        <f>IF(MasterSheet!$A$1=1,MasterSheet!C74,MasterSheet!B74)</f>
        <v>Porez na dohodak fizičkih lica</v>
      </c>
      <c r="E22" s="347">
        <v>72493703.819999963</v>
      </c>
      <c r="F22" s="137">
        <f t="shared" ref="F22:F85" si="9">E22/$E$15*100</f>
        <v>3.3735261678067832</v>
      </c>
      <c r="G22" s="347">
        <v>85402227.900000006</v>
      </c>
      <c r="H22" s="138">
        <f t="shared" si="0"/>
        <v>3.1860558813654167</v>
      </c>
      <c r="I22" s="347">
        <v>111918603.98999999</v>
      </c>
      <c r="J22" s="137">
        <f t="shared" si="1"/>
        <v>3.6271261339771841</v>
      </c>
      <c r="K22" s="347">
        <v>94990513.510000005</v>
      </c>
      <c r="L22" s="138">
        <f t="shared" si="2"/>
        <v>3.1865318185172762</v>
      </c>
      <c r="M22" s="347">
        <v>89753928.969999999</v>
      </c>
      <c r="N22" s="137">
        <f t="shared" si="3"/>
        <v>2.8915569900128868</v>
      </c>
      <c r="O22" s="347">
        <v>81640031.710000008</v>
      </c>
      <c r="P22" s="138">
        <f t="shared" si="4"/>
        <v>2.5244289335188621</v>
      </c>
      <c r="Q22" s="678">
        <v>82261833.280000001</v>
      </c>
      <c r="R22" s="679">
        <f t="shared" si="5"/>
        <v>2.4747843947051744</v>
      </c>
      <c r="S22" s="678">
        <v>90882254.340598434</v>
      </c>
      <c r="T22" s="679">
        <f t="shared" si="6"/>
        <v>2.6018395173374875</v>
      </c>
      <c r="U22" s="678">
        <v>91187455.785925403</v>
      </c>
      <c r="V22" s="679">
        <f t="shared" si="7"/>
        <v>2.4732155081617955</v>
      </c>
      <c r="W22" s="678">
        <v>95221828.575221628</v>
      </c>
      <c r="X22" s="679">
        <f t="shared" si="8"/>
        <v>2.4340958224749905</v>
      </c>
      <c r="Y22" s="118"/>
      <c r="Z22" s="118"/>
      <c r="AA22" s="118"/>
      <c r="AB22" s="118"/>
      <c r="AC22" s="118"/>
      <c r="AD22" s="118"/>
      <c r="AE22" s="118"/>
      <c r="AF22" s="118"/>
      <c r="AG22" s="118"/>
      <c r="AH22" s="118"/>
      <c r="AI22" s="27"/>
      <c r="AJ22" s="27"/>
      <c r="AK22" s="27"/>
      <c r="AL22" s="27"/>
      <c r="AM22" s="27"/>
      <c r="AN22" s="29"/>
      <c r="AO22" s="29"/>
      <c r="AP22" s="27"/>
      <c r="AQ22" s="27"/>
      <c r="AR22" s="27"/>
      <c r="AS22" s="27"/>
      <c r="AT22" s="27"/>
      <c r="AU22" s="27"/>
      <c r="AV22" s="27"/>
      <c r="AW22" s="27"/>
      <c r="AX22" s="27"/>
      <c r="AY22" s="27"/>
      <c r="AZ22" s="94"/>
      <c r="BA22" s="94"/>
      <c r="BB22" s="94"/>
      <c r="BC22" s="94"/>
      <c r="BD22" s="94"/>
      <c r="BE22" s="94"/>
      <c r="BF22" s="94"/>
      <c r="BG22" s="94"/>
      <c r="BH22" s="94"/>
      <c r="BI22" s="94"/>
      <c r="BJ22" s="94"/>
      <c r="BK22" s="94"/>
      <c r="BL22" s="94"/>
      <c r="BM22" s="94"/>
      <c r="BN22" s="94"/>
      <c r="BO22" s="94"/>
      <c r="BP22" s="94"/>
      <c r="BQ22" s="94"/>
      <c r="BR22" s="94"/>
      <c r="BS22" s="94"/>
      <c r="BT22" s="94"/>
      <c r="BU22" s="94"/>
      <c r="BV22" s="94"/>
      <c r="BW22" s="94"/>
      <c r="BX22" s="94"/>
      <c r="BY22" s="94"/>
      <c r="BZ22" s="94"/>
      <c r="CA22" s="94"/>
      <c r="CB22" s="94"/>
      <c r="CC22" s="94"/>
      <c r="CD22" s="94"/>
      <c r="CE22" s="94"/>
      <c r="CF22" s="94"/>
      <c r="CG22" s="94"/>
      <c r="CH22" s="94"/>
      <c r="CI22" s="94"/>
      <c r="CJ22" s="94"/>
      <c r="CK22" s="94"/>
      <c r="CL22" s="94"/>
      <c r="CM22" s="94"/>
      <c r="CN22" s="94"/>
      <c r="CO22" s="94"/>
      <c r="CP22" s="94"/>
      <c r="CQ22" s="94"/>
      <c r="CR22" s="94"/>
      <c r="CS22" s="94"/>
      <c r="CT22" s="94"/>
      <c r="CU22" s="94"/>
      <c r="CV22" s="94"/>
      <c r="CW22" s="94"/>
      <c r="CX22" s="94"/>
      <c r="CY22" s="94"/>
      <c r="CZ22" s="94"/>
      <c r="DA22" s="94"/>
      <c r="DB22" s="94"/>
      <c r="DC22" s="94"/>
      <c r="DD22" s="94"/>
      <c r="DE22" s="94"/>
      <c r="DF22" s="94"/>
      <c r="DG22" s="94"/>
      <c r="DH22" s="94"/>
      <c r="DI22" s="94"/>
      <c r="DJ22" s="94"/>
      <c r="DK22" s="94"/>
    </row>
    <row r="23" spans="1:120" ht="15" customHeight="1">
      <c r="A23" s="110"/>
      <c r="B23" s="110"/>
      <c r="C23" s="110"/>
      <c r="D23" s="130" t="str">
        <f>IF(MasterSheet!$A$1=1,MasterSheet!C75,MasterSheet!B75)</f>
        <v>Porez na dobit pravnih lica</v>
      </c>
      <c r="E23" s="347">
        <v>12681282.079999981</v>
      </c>
      <c r="F23" s="137">
        <f t="shared" si="9"/>
        <v>0.59012899995346368</v>
      </c>
      <c r="G23" s="347">
        <v>39076661.670000002</v>
      </c>
      <c r="H23" s="138">
        <f t="shared" si="0"/>
        <v>1.457812410744264</v>
      </c>
      <c r="I23" s="347">
        <v>62803344.119999997</v>
      </c>
      <c r="J23" s="137">
        <f t="shared" si="1"/>
        <v>2.035368943479388</v>
      </c>
      <c r="K23" s="347">
        <v>54738222.979999997</v>
      </c>
      <c r="L23" s="138">
        <f t="shared" si="2"/>
        <v>1.8362369332438777</v>
      </c>
      <c r="M23" s="347">
        <v>20270971.710000001</v>
      </c>
      <c r="N23" s="137">
        <f t="shared" si="3"/>
        <v>0.65305965560567014</v>
      </c>
      <c r="O23" s="347">
        <v>36101185.260000005</v>
      </c>
      <c r="P23" s="138">
        <f t="shared" si="4"/>
        <v>1.1163013376623379</v>
      </c>
      <c r="Q23" s="678">
        <v>64016557.520000003</v>
      </c>
      <c r="R23" s="679">
        <f t="shared" si="5"/>
        <v>1.9258892154031289</v>
      </c>
      <c r="S23" s="678">
        <v>41932967.183892116</v>
      </c>
      <c r="T23" s="679">
        <f t="shared" si="6"/>
        <v>1.2004857481789899</v>
      </c>
      <c r="U23" s="678">
        <v>43400621.035328336</v>
      </c>
      <c r="V23" s="679">
        <f t="shared" si="7"/>
        <v>1.1771256044298437</v>
      </c>
      <c r="W23" s="678">
        <v>45136645.876741469</v>
      </c>
      <c r="X23" s="679">
        <f t="shared" si="8"/>
        <v>1.1537997412254977</v>
      </c>
      <c r="Y23" s="119"/>
      <c r="Z23" s="119"/>
      <c r="AA23" s="119"/>
      <c r="AB23" s="119"/>
      <c r="AC23" s="119"/>
      <c r="AD23" s="119"/>
      <c r="AE23" s="119"/>
      <c r="AF23" s="119"/>
      <c r="AG23" s="119"/>
      <c r="AH23" s="119"/>
      <c r="AI23" s="93"/>
      <c r="AJ23" s="93"/>
      <c r="AK23" s="93"/>
      <c r="AL23" s="93"/>
      <c r="AM23" s="93"/>
      <c r="AN23" s="29"/>
      <c r="AO23" s="29"/>
      <c r="AP23" s="94"/>
      <c r="AQ23" s="99"/>
      <c r="AR23" s="99"/>
      <c r="AS23" s="99"/>
      <c r="AT23" s="99"/>
      <c r="AU23" s="99"/>
      <c r="AV23" s="99"/>
      <c r="AW23" s="99"/>
      <c r="AX23" s="99"/>
      <c r="AY23" s="99"/>
      <c r="AZ23" s="99"/>
      <c r="BA23" s="99"/>
      <c r="BB23" s="99"/>
      <c r="BC23" s="100"/>
      <c r="BD23" s="100"/>
      <c r="BE23" s="100"/>
      <c r="BF23" s="100"/>
      <c r="BG23" s="100"/>
      <c r="BH23" s="100"/>
      <c r="BI23" s="100"/>
      <c r="BJ23" s="100"/>
      <c r="BK23" s="100"/>
      <c r="BL23" s="100"/>
      <c r="BM23" s="100"/>
      <c r="BN23" s="100"/>
      <c r="BO23" s="101"/>
      <c r="BP23" s="100"/>
      <c r="BQ23" s="100"/>
      <c r="BR23" s="100"/>
      <c r="BS23" s="100"/>
      <c r="BT23" s="100"/>
      <c r="BU23" s="100"/>
      <c r="BV23" s="100"/>
      <c r="BW23" s="100"/>
      <c r="BX23" s="100"/>
      <c r="BY23" s="100"/>
      <c r="BZ23" s="100"/>
      <c r="CA23" s="100"/>
      <c r="CB23" s="100"/>
      <c r="CC23" s="100"/>
      <c r="CD23" s="100"/>
      <c r="CE23" s="100"/>
      <c r="CF23" s="100"/>
      <c r="CG23" s="100"/>
      <c r="CH23" s="100"/>
      <c r="CI23" s="100"/>
      <c r="CJ23" s="100"/>
      <c r="CK23" s="100"/>
      <c r="CL23" s="100"/>
      <c r="CM23" s="100"/>
      <c r="CN23" s="94"/>
      <c r="CO23" s="94"/>
      <c r="CP23" s="94"/>
      <c r="CQ23" s="94"/>
      <c r="CR23" s="94"/>
      <c r="CS23" s="94"/>
      <c r="CT23" s="94"/>
      <c r="CU23" s="94"/>
      <c r="CV23" s="94"/>
      <c r="CW23" s="94"/>
      <c r="CX23" s="94"/>
      <c r="CY23" s="94"/>
      <c r="CZ23" s="94"/>
      <c r="DA23" s="94"/>
      <c r="DB23" s="94"/>
      <c r="DC23" s="94"/>
      <c r="DD23" s="94"/>
      <c r="DE23" s="94"/>
      <c r="DF23" s="94"/>
      <c r="DG23" s="94"/>
      <c r="DH23" s="94"/>
      <c r="DI23" s="94"/>
      <c r="DJ23" s="94"/>
      <c r="DK23" s="94"/>
      <c r="DM23" s="96"/>
    </row>
    <row r="24" spans="1:120" ht="15" customHeight="1">
      <c r="A24" s="110"/>
      <c r="B24" s="110"/>
      <c r="C24" s="110"/>
      <c r="D24" s="130" t="str">
        <f>IF(MasterSheet!$A$1=1,MasterSheet!C76,MasterSheet!B76)</f>
        <v>Porez na promet nepokretnosti</v>
      </c>
      <c r="E24" s="347">
        <v>7371892.8599999985</v>
      </c>
      <c r="F24" s="137">
        <f t="shared" si="9"/>
        <v>0.3430542538042719</v>
      </c>
      <c r="G24" s="347">
        <v>20590669.43</v>
      </c>
      <c r="H24" s="138">
        <f t="shared" si="0"/>
        <v>0.76816524640925199</v>
      </c>
      <c r="I24" s="347">
        <v>11428331.24</v>
      </c>
      <c r="J24" s="137">
        <f t="shared" si="1"/>
        <v>0.37037630412237488</v>
      </c>
      <c r="K24" s="347">
        <v>5206820.57</v>
      </c>
      <c r="L24" s="138">
        <f t="shared" si="2"/>
        <v>0.17466690942636701</v>
      </c>
      <c r="M24" s="347">
        <v>4938431.08</v>
      </c>
      <c r="N24" s="137">
        <f t="shared" si="3"/>
        <v>0.15909893943298969</v>
      </c>
      <c r="O24" s="347">
        <v>1237096.94</v>
      </c>
      <c r="P24" s="138">
        <f t="shared" si="4"/>
        <v>3.8252842918985772E-2</v>
      </c>
      <c r="Q24" s="678">
        <v>1441449.4</v>
      </c>
      <c r="R24" s="679">
        <f t="shared" si="5"/>
        <v>4.3364903730445242E-2</v>
      </c>
      <c r="S24" s="678">
        <v>1521889.0598464904</v>
      </c>
      <c r="T24" s="679">
        <f t="shared" si="6"/>
        <v>4.3569683934912409E-2</v>
      </c>
      <c r="U24" s="678">
        <v>1562980.0644623456</v>
      </c>
      <c r="V24" s="679">
        <f t="shared" si="7"/>
        <v>4.2391648073293882E-2</v>
      </c>
      <c r="W24" s="678">
        <v>1605180.5262028289</v>
      </c>
      <c r="X24" s="679">
        <f t="shared" si="8"/>
        <v>4.1032222039949613E-2</v>
      </c>
      <c r="Y24" s="119"/>
      <c r="Z24" s="119"/>
      <c r="AA24" s="119"/>
      <c r="AB24" s="119"/>
      <c r="AC24" s="119"/>
      <c r="AD24" s="119"/>
      <c r="AE24" s="119"/>
      <c r="AF24" s="119"/>
      <c r="AG24" s="119"/>
      <c r="AH24" s="119"/>
      <c r="AI24" s="93"/>
      <c r="AJ24" s="93"/>
      <c r="AK24" s="93"/>
      <c r="AL24" s="93"/>
      <c r="AM24" s="93"/>
      <c r="AN24" s="29"/>
      <c r="AO24" s="29"/>
      <c r="AP24" s="94"/>
      <c r="AQ24" s="99"/>
      <c r="AR24" s="99"/>
      <c r="AS24" s="99"/>
      <c r="AT24" s="99"/>
      <c r="AU24" s="99"/>
      <c r="AV24" s="99"/>
      <c r="AW24" s="99"/>
      <c r="AX24" s="99"/>
      <c r="AY24" s="99"/>
      <c r="AZ24" s="99"/>
      <c r="BA24" s="99"/>
      <c r="BB24" s="99"/>
      <c r="BC24" s="100"/>
      <c r="BD24" s="100"/>
      <c r="BE24" s="100"/>
      <c r="BF24" s="100"/>
      <c r="BG24" s="100"/>
      <c r="BH24" s="100"/>
      <c r="BI24" s="100"/>
      <c r="BJ24" s="100"/>
      <c r="BK24" s="100"/>
      <c r="BL24" s="100"/>
      <c r="BM24" s="100"/>
      <c r="BN24" s="100"/>
      <c r="BO24" s="101"/>
      <c r="BP24" s="100"/>
      <c r="BQ24" s="100"/>
      <c r="BR24" s="100"/>
      <c r="BS24" s="100"/>
      <c r="BT24" s="100"/>
      <c r="BU24" s="100"/>
      <c r="BV24" s="100"/>
      <c r="BW24" s="100"/>
      <c r="BX24" s="100"/>
      <c r="BY24" s="100"/>
      <c r="BZ24" s="100"/>
      <c r="CA24" s="100"/>
      <c r="CB24" s="100"/>
      <c r="CC24" s="100"/>
      <c r="CD24" s="100"/>
      <c r="CE24" s="100"/>
      <c r="CF24" s="100"/>
      <c r="CG24" s="100"/>
      <c r="CH24" s="100"/>
      <c r="CI24" s="100"/>
      <c r="CJ24" s="100"/>
      <c r="CK24" s="100"/>
      <c r="CL24" s="100"/>
      <c r="CM24" s="100"/>
      <c r="CN24" s="101"/>
      <c r="CO24" s="101"/>
      <c r="CP24" s="101"/>
      <c r="CQ24" s="101"/>
      <c r="CR24" s="101"/>
      <c r="CS24" s="101"/>
      <c r="CT24" s="101"/>
      <c r="CU24" s="101"/>
      <c r="CV24" s="101"/>
      <c r="CW24" s="101"/>
      <c r="CX24" s="101"/>
      <c r="CY24" s="101"/>
      <c r="CZ24" s="100"/>
      <c r="DA24" s="100"/>
      <c r="DB24" s="100"/>
      <c r="DC24" s="100"/>
      <c r="DD24" s="100"/>
      <c r="DE24" s="100"/>
      <c r="DF24" s="100"/>
      <c r="DG24" s="100"/>
      <c r="DH24" s="100"/>
      <c r="DI24" s="100"/>
      <c r="DJ24" s="100"/>
      <c r="DK24" s="100"/>
    </row>
    <row r="25" spans="1:120" ht="15" customHeight="1">
      <c r="A25" s="110"/>
      <c r="B25" s="110"/>
      <c r="C25" s="110"/>
      <c r="D25" s="130" t="str">
        <f>IF(MasterSheet!$A$1=1,MasterSheet!C77,MasterSheet!B77)</f>
        <v>Porez na dodatu vrijednost</v>
      </c>
      <c r="E25" s="347">
        <v>273156637.07999986</v>
      </c>
      <c r="F25" s="137">
        <f t="shared" si="9"/>
        <v>12.711463403601837</v>
      </c>
      <c r="G25" s="347">
        <v>393174255.16000003</v>
      </c>
      <c r="H25" s="138">
        <f t="shared" si="0"/>
        <v>14.667944605857116</v>
      </c>
      <c r="I25" s="347">
        <v>440064484.29000002</v>
      </c>
      <c r="J25" s="137">
        <f t="shared" si="1"/>
        <v>14.26187724559243</v>
      </c>
      <c r="K25" s="347">
        <v>370776941.73000002</v>
      </c>
      <c r="L25" s="138">
        <f t="shared" si="2"/>
        <v>12.438005425360618</v>
      </c>
      <c r="M25" s="347">
        <v>364177041.45999998</v>
      </c>
      <c r="N25" s="137">
        <f t="shared" si="3"/>
        <v>11.732507778994844</v>
      </c>
      <c r="O25" s="347">
        <v>392235880.90999997</v>
      </c>
      <c r="P25" s="138">
        <f t="shared" si="4"/>
        <v>12.12850590321583</v>
      </c>
      <c r="Q25" s="678">
        <v>354714031.35000002</v>
      </c>
      <c r="R25" s="679">
        <f t="shared" si="5"/>
        <v>10.671300582129966</v>
      </c>
      <c r="S25" s="678">
        <v>373045631.00580901</v>
      </c>
      <c r="T25" s="679">
        <f t="shared" si="6"/>
        <v>10.679806212591155</v>
      </c>
      <c r="U25" s="678">
        <v>393089706.38193101</v>
      </c>
      <c r="V25" s="679">
        <f t="shared" si="7"/>
        <v>10.661505461945511</v>
      </c>
      <c r="W25" s="678">
        <v>416145088.76484644</v>
      </c>
      <c r="X25" s="679">
        <f t="shared" si="8"/>
        <v>10.63765564327317</v>
      </c>
      <c r="Y25" s="120"/>
      <c r="Z25" s="119"/>
      <c r="AA25" s="119"/>
      <c r="AB25" s="119"/>
      <c r="AC25" s="119"/>
      <c r="AD25" s="119"/>
      <c r="AE25" s="120"/>
      <c r="AF25" s="120"/>
      <c r="AG25" s="120"/>
      <c r="AH25" s="120"/>
      <c r="AI25" s="102"/>
      <c r="AJ25" s="102"/>
      <c r="AK25" s="102"/>
      <c r="AL25" s="102"/>
      <c r="AM25" s="103"/>
      <c r="AN25" s="32"/>
      <c r="AO25" s="32"/>
      <c r="AP25" s="96"/>
      <c r="AQ25" s="96"/>
      <c r="AR25" s="96"/>
      <c r="AS25" s="96"/>
      <c r="AT25" s="96"/>
      <c r="AU25" s="96"/>
      <c r="AV25" s="96"/>
      <c r="AW25" s="96"/>
      <c r="AX25" s="96"/>
      <c r="AY25" s="96"/>
      <c r="AZ25" s="96"/>
      <c r="BA25" s="96"/>
      <c r="BB25" s="96"/>
    </row>
    <row r="26" spans="1:120" ht="15" customHeight="1">
      <c r="A26" s="110"/>
      <c r="B26" s="110"/>
      <c r="C26" s="110"/>
      <c r="D26" s="130" t="str">
        <f>IF(MasterSheet!$A$1=1,MasterSheet!C78,MasterSheet!B78)</f>
        <v>Akcize</v>
      </c>
      <c r="E26" s="347">
        <v>72376242.179999948</v>
      </c>
      <c r="F26" s="137">
        <f t="shared" si="9"/>
        <v>3.3680600390897646</v>
      </c>
      <c r="G26" s="347">
        <v>94538367.25</v>
      </c>
      <c r="H26" s="138">
        <f t="shared" si="0"/>
        <v>3.526893014362992</v>
      </c>
      <c r="I26" s="347">
        <v>120303864.65000001</v>
      </c>
      <c r="J26" s="137">
        <f t="shared" si="1"/>
        <v>3.8988807573891631</v>
      </c>
      <c r="K26" s="347">
        <v>128684864.44</v>
      </c>
      <c r="L26" s="138">
        <f t="shared" si="2"/>
        <v>4.3168354391143904</v>
      </c>
      <c r="M26" s="347">
        <v>134261371.03</v>
      </c>
      <c r="N26" s="137">
        <f t="shared" si="3"/>
        <v>4.3254307677190722</v>
      </c>
      <c r="O26" s="347">
        <v>143379590.77000001</v>
      </c>
      <c r="P26" s="138">
        <f t="shared" si="4"/>
        <v>4.4335062081014227</v>
      </c>
      <c r="Q26" s="678">
        <v>151766097.75999999</v>
      </c>
      <c r="R26" s="679">
        <f t="shared" si="5"/>
        <v>4.5657670806257515</v>
      </c>
      <c r="S26" s="678">
        <v>157448789.82527599</v>
      </c>
      <c r="T26" s="679">
        <f t="shared" si="6"/>
        <v>4.5075519560628683</v>
      </c>
      <c r="U26" s="678">
        <v>166295223.477902</v>
      </c>
      <c r="V26" s="679">
        <f t="shared" si="7"/>
        <v>4.5103125434744236</v>
      </c>
      <c r="W26" s="678">
        <v>175742936.88657647</v>
      </c>
      <c r="X26" s="679">
        <f t="shared" si="8"/>
        <v>4.4924063621313</v>
      </c>
      <c r="Y26" s="120"/>
      <c r="Z26" s="119"/>
      <c r="AA26" s="119"/>
      <c r="AB26" s="119"/>
      <c r="AC26" s="119"/>
      <c r="AD26" s="119"/>
      <c r="AE26" s="120"/>
      <c r="AF26" s="120"/>
      <c r="AG26" s="120"/>
      <c r="AH26" s="120"/>
      <c r="AI26" s="102"/>
      <c r="AJ26" s="102"/>
      <c r="AK26" s="102"/>
      <c r="AL26" s="102"/>
      <c r="AM26" s="103"/>
      <c r="AN26" s="32"/>
      <c r="AO26" s="32"/>
      <c r="AP26" s="96"/>
      <c r="AQ26" s="96"/>
      <c r="AR26" s="96"/>
      <c r="AS26" s="96"/>
      <c r="AT26" s="96"/>
      <c r="AU26" s="96"/>
      <c r="AV26" s="96"/>
      <c r="AW26" s="96"/>
      <c r="AX26" s="96"/>
      <c r="AY26" s="96"/>
      <c r="AZ26" s="96"/>
      <c r="BA26" s="96"/>
      <c r="BB26" s="96"/>
    </row>
    <row r="27" spans="1:120" ht="15" customHeight="1">
      <c r="A27" s="110"/>
      <c r="B27" s="110"/>
      <c r="C27" s="110"/>
      <c r="D27" s="130" t="str">
        <f>IF(MasterSheet!$A$1=1,MasterSheet!C79,MasterSheet!B79)</f>
        <v>Porez na međunarodnu trgovinu i transakcije</v>
      </c>
      <c r="E27" s="347">
        <v>56766223.619999953</v>
      </c>
      <c r="F27" s="137">
        <f t="shared" si="9"/>
        <v>2.6416410079575572</v>
      </c>
      <c r="G27" s="347">
        <v>68495722.040000007</v>
      </c>
      <c r="H27" s="138">
        <f t="shared" si="0"/>
        <v>2.5553337825032645</v>
      </c>
      <c r="I27" s="347">
        <v>72926890</v>
      </c>
      <c r="J27" s="137">
        <f t="shared" si="1"/>
        <v>2.3634589707026183</v>
      </c>
      <c r="K27" s="347">
        <v>49121124.340000004</v>
      </c>
      <c r="L27" s="138">
        <f t="shared" si="2"/>
        <v>1.6478069218383093</v>
      </c>
      <c r="M27" s="347">
        <v>50811537.57</v>
      </c>
      <c r="N27" s="137">
        <f t="shared" si="3"/>
        <v>1.6369696382087628</v>
      </c>
      <c r="O27" s="347">
        <v>45327985.280000009</v>
      </c>
      <c r="P27" s="138">
        <f t="shared" si="4"/>
        <v>1.4016074607297468</v>
      </c>
      <c r="Q27" s="678">
        <v>28965025.329999998</v>
      </c>
      <c r="R27" s="679">
        <f t="shared" si="5"/>
        <v>0.87139065373044511</v>
      </c>
      <c r="S27" s="678">
        <v>31189932.243369091</v>
      </c>
      <c r="T27" s="679">
        <f t="shared" si="6"/>
        <v>0.89292677478869431</v>
      </c>
      <c r="U27" s="678">
        <v>32937529.533103898</v>
      </c>
      <c r="V27" s="679">
        <f t="shared" si="7"/>
        <v>0.89334227103617847</v>
      </c>
      <c r="W27" s="678">
        <v>33735030.714428015</v>
      </c>
      <c r="X27" s="679">
        <f t="shared" si="8"/>
        <v>0.86234741090051159</v>
      </c>
      <c r="Y27" s="120"/>
      <c r="Z27" s="119"/>
      <c r="AA27" s="119"/>
      <c r="AB27" s="119"/>
      <c r="AC27" s="119"/>
      <c r="AD27" s="119"/>
      <c r="AE27" s="120"/>
      <c r="AF27" s="120"/>
      <c r="AG27" s="120"/>
      <c r="AH27" s="120"/>
      <c r="AI27" s="102"/>
      <c r="AJ27" s="102"/>
      <c r="AK27" s="102"/>
      <c r="AL27" s="102"/>
      <c r="AM27" s="103"/>
      <c r="AN27" s="37"/>
      <c r="AO27" s="37"/>
      <c r="AP27" s="96"/>
      <c r="AQ27" s="96"/>
      <c r="AR27" s="96"/>
      <c r="AS27" s="96"/>
      <c r="AT27" s="96"/>
      <c r="AU27" s="96"/>
      <c r="AV27" s="96"/>
      <c r="AW27" s="96"/>
      <c r="AX27" s="96"/>
      <c r="AY27" s="96"/>
      <c r="AZ27" s="96"/>
      <c r="BA27" s="96"/>
      <c r="BB27" s="96"/>
      <c r="DN27" s="5"/>
      <c r="DO27" s="5"/>
      <c r="DP27" s="96"/>
    </row>
    <row r="28" spans="1:120" ht="15" customHeight="1">
      <c r="A28" s="110"/>
      <c r="B28" s="110"/>
      <c r="C28" s="110"/>
      <c r="D28" s="130" t="str">
        <f>IF(MasterSheet!$A$1=1,MasterSheet!C80,MasterSheet!B80)</f>
        <v>Ostali republički prihodi</v>
      </c>
      <c r="E28" s="347">
        <v>4535766.87</v>
      </c>
      <c r="F28" s="137">
        <f t="shared" si="9"/>
        <v>0.21107389222392853</v>
      </c>
      <c r="G28" s="347">
        <v>6739308.9000000004</v>
      </c>
      <c r="H28" s="138">
        <f t="shared" si="0"/>
        <v>0.25141984331281481</v>
      </c>
      <c r="I28" s="347">
        <v>8529592.9000000004</v>
      </c>
      <c r="J28" s="137">
        <f t="shared" si="1"/>
        <v>0.27643223036038372</v>
      </c>
      <c r="K28" s="347">
        <v>8920855.8499999996</v>
      </c>
      <c r="L28" s="138">
        <f t="shared" si="2"/>
        <v>0.29925715699429722</v>
      </c>
      <c r="M28" s="347">
        <v>11587063.199999999</v>
      </c>
      <c r="N28" s="137">
        <f t="shared" si="3"/>
        <v>0.37329456185567006</v>
      </c>
      <c r="O28" s="347">
        <v>4148584.0999999996</v>
      </c>
      <c r="P28" s="138">
        <f t="shared" si="4"/>
        <v>0.12828027520098947</v>
      </c>
      <c r="Q28" s="678">
        <v>4279140.05</v>
      </c>
      <c r="R28" s="679">
        <f t="shared" si="5"/>
        <v>0.12873465854392299</v>
      </c>
      <c r="S28" s="678">
        <v>4409065.5830532741</v>
      </c>
      <c r="T28" s="679">
        <f t="shared" si="6"/>
        <v>0.12622575388071211</v>
      </c>
      <c r="U28" s="678">
        <v>4541337.5505448729</v>
      </c>
      <c r="V28" s="679">
        <f t="shared" si="7"/>
        <v>0.12317161786126589</v>
      </c>
      <c r="W28" s="678">
        <v>4677577.6770612188</v>
      </c>
      <c r="X28" s="679">
        <f t="shared" si="8"/>
        <v>0.11956998151996981</v>
      </c>
      <c r="Y28" s="120"/>
      <c r="Z28" s="119"/>
      <c r="AA28" s="119"/>
      <c r="AB28" s="119"/>
      <c r="AC28" s="119"/>
      <c r="AD28" s="119"/>
      <c r="AE28" s="120"/>
      <c r="AF28" s="120"/>
      <c r="AG28" s="120"/>
      <c r="AH28" s="120"/>
      <c r="AI28" s="102"/>
      <c r="AJ28" s="102"/>
      <c r="AK28" s="102"/>
      <c r="AL28" s="102"/>
      <c r="AM28" s="103"/>
      <c r="AN28" s="32"/>
      <c r="AO28" s="32"/>
      <c r="AP28" s="96"/>
      <c r="AQ28" s="96"/>
      <c r="AR28" s="96"/>
      <c r="AS28" s="96"/>
      <c r="AT28" s="96"/>
      <c r="AU28" s="96"/>
      <c r="AV28" s="96"/>
      <c r="AW28" s="96"/>
      <c r="AX28" s="96"/>
      <c r="AY28" s="96"/>
      <c r="AZ28" s="96"/>
      <c r="BA28" s="96"/>
      <c r="BB28" s="96"/>
      <c r="DN28" s="5"/>
      <c r="DO28" s="5"/>
      <c r="DP28" s="96"/>
    </row>
    <row r="29" spans="1:120" ht="15" customHeight="1">
      <c r="A29" s="110"/>
      <c r="B29" s="110"/>
      <c r="C29" s="110"/>
      <c r="D29" s="129" t="str">
        <f>IF(MasterSheet!$A$1=1,MasterSheet!C81,MasterSheet!B81)</f>
        <v>Doprinosi</v>
      </c>
      <c r="E29" s="346">
        <f>SUM(E30:E33)</f>
        <v>255157132.13</v>
      </c>
      <c r="F29" s="136">
        <f t="shared" si="9"/>
        <v>11.873848579738471</v>
      </c>
      <c r="G29" s="346">
        <f>SUM(G30:G33)</f>
        <v>306787808.32999998</v>
      </c>
      <c r="H29" s="135">
        <f t="shared" si="0"/>
        <v>11.445170987875395</v>
      </c>
      <c r="I29" s="346">
        <f>SUM(I30:I33)</f>
        <v>339912631.83999997</v>
      </c>
      <c r="J29" s="136">
        <f t="shared" si="1"/>
        <v>11.016095146486906</v>
      </c>
      <c r="K29" s="346">
        <f>SUM(K30:K33)</f>
        <v>307544352.32999998</v>
      </c>
      <c r="L29" s="135">
        <f t="shared" si="2"/>
        <v>10.316818259979872</v>
      </c>
      <c r="M29" s="346">
        <f>SUM(M30:M33)</f>
        <v>379756996.48000008</v>
      </c>
      <c r="N29" s="136">
        <f t="shared" si="3"/>
        <v>12.234439319587631</v>
      </c>
      <c r="O29" s="346">
        <f>SUM(O30:O33)</f>
        <v>353577453.33000004</v>
      </c>
      <c r="P29" s="135">
        <f>O29/$O$15*100</f>
        <v>10.933130900742116</v>
      </c>
      <c r="Q29" s="680">
        <f>SUM(Q30:Q33)</f>
        <v>362250409.59999996</v>
      </c>
      <c r="R29" s="681">
        <f t="shared" si="5"/>
        <v>10.898026762936221</v>
      </c>
      <c r="S29" s="680">
        <f>SUM(S30:S33)</f>
        <v>384217730.43822622</v>
      </c>
      <c r="T29" s="681">
        <f t="shared" si="6"/>
        <v>10.999648738569316</v>
      </c>
      <c r="U29" s="680">
        <f>SUM(U30:U33)</f>
        <v>392690507.1908462</v>
      </c>
      <c r="V29" s="681">
        <f t="shared" si="7"/>
        <v>10.650678253074213</v>
      </c>
      <c r="W29" s="680">
        <f>SUM(W30:W33)</f>
        <v>410225032.55038875</v>
      </c>
      <c r="X29" s="681">
        <f t="shared" si="8"/>
        <v>10.486324962944497</v>
      </c>
      <c r="Y29" s="120"/>
      <c r="Z29" s="119"/>
      <c r="AA29" s="119"/>
      <c r="AB29" s="119"/>
      <c r="AC29" s="119"/>
      <c r="AD29" s="119"/>
      <c r="AE29" s="120"/>
      <c r="AF29" s="120"/>
      <c r="AG29" s="120"/>
      <c r="AH29" s="120"/>
      <c r="AI29" s="102"/>
      <c r="AJ29" s="102"/>
      <c r="AK29" s="102"/>
      <c r="AL29" s="102"/>
      <c r="AM29" s="103"/>
      <c r="AN29" s="32"/>
      <c r="AO29" s="32"/>
      <c r="AP29" s="96"/>
      <c r="AQ29" s="96"/>
      <c r="AR29" s="96"/>
      <c r="AS29" s="96"/>
      <c r="AT29" s="96"/>
      <c r="AU29" s="96"/>
      <c r="AV29" s="96"/>
      <c r="AW29" s="96"/>
      <c r="AX29" s="96"/>
      <c r="AY29" s="96"/>
      <c r="AZ29" s="96"/>
      <c r="BA29" s="96"/>
      <c r="BB29" s="96"/>
      <c r="DN29" s="5"/>
      <c r="DO29" s="5"/>
      <c r="DP29" s="96"/>
    </row>
    <row r="30" spans="1:120" ht="15" customHeight="1">
      <c r="A30" s="110"/>
      <c r="B30" s="110"/>
      <c r="C30" s="110"/>
      <c r="D30" s="130" t="str">
        <f>IF(MasterSheet!$A$1=1,MasterSheet!C82,MasterSheet!B82)</f>
        <v>Doprinosi za penzijsko i invalidsko osiguranje</v>
      </c>
      <c r="E30" s="347">
        <v>138179769.16</v>
      </c>
      <c r="F30" s="137">
        <f t="shared" si="9"/>
        <v>6.4302559058122766</v>
      </c>
      <c r="G30" s="347">
        <v>173517241.65000001</v>
      </c>
      <c r="H30" s="138">
        <f t="shared" si="0"/>
        <v>6.473316233911584</v>
      </c>
      <c r="I30" s="347">
        <v>213850904.31999999</v>
      </c>
      <c r="J30" s="137">
        <f t="shared" si="1"/>
        <v>6.9306100700025919</v>
      </c>
      <c r="K30" s="347">
        <v>199510659.24000001</v>
      </c>
      <c r="L30" s="138">
        <f t="shared" si="2"/>
        <v>6.6927426782958737</v>
      </c>
      <c r="M30" s="347">
        <v>233496116.37</v>
      </c>
      <c r="N30" s="137">
        <f t="shared" si="3"/>
        <v>7.5224264294458765</v>
      </c>
      <c r="O30" s="347">
        <v>213452220.68000001</v>
      </c>
      <c r="P30" s="138">
        <f t="shared" si="4"/>
        <v>6.6002541954236245</v>
      </c>
      <c r="Q30" s="678">
        <v>216501675.27000001</v>
      </c>
      <c r="R30" s="679">
        <f t="shared" si="5"/>
        <v>6.5132874629963906</v>
      </c>
      <c r="S30" s="678">
        <v>226849483.25081635</v>
      </c>
      <c r="T30" s="679">
        <f t="shared" si="6"/>
        <v>6.4944026123909637</v>
      </c>
      <c r="U30" s="678">
        <v>231853169.173803</v>
      </c>
      <c r="V30" s="679">
        <f t="shared" si="7"/>
        <v>6.2883962347112288</v>
      </c>
      <c r="W30" s="678">
        <v>242920827.63249323</v>
      </c>
      <c r="X30" s="679">
        <f t="shared" si="8"/>
        <v>6.2096326081925675</v>
      </c>
      <c r="Y30" s="120"/>
      <c r="Z30" s="119"/>
      <c r="AA30" s="119"/>
      <c r="AB30" s="119"/>
      <c r="AC30" s="119"/>
      <c r="AD30" s="119"/>
      <c r="AE30" s="120"/>
      <c r="AF30" s="120"/>
      <c r="AG30" s="120"/>
      <c r="AH30" s="120"/>
      <c r="AI30" s="102"/>
      <c r="AJ30" s="102"/>
      <c r="AK30" s="102"/>
      <c r="AL30" s="102"/>
      <c r="AM30" s="103"/>
      <c r="AN30" s="32"/>
      <c r="AO30" s="32"/>
      <c r="AP30" s="96"/>
      <c r="AQ30" s="96"/>
      <c r="AR30" s="96"/>
      <c r="AS30" s="96"/>
      <c r="AT30" s="96"/>
      <c r="AU30" s="96"/>
      <c r="AV30" s="96"/>
      <c r="AW30" s="96"/>
      <c r="AX30" s="96"/>
      <c r="AY30" s="96"/>
      <c r="AZ30" s="96"/>
      <c r="BA30" s="96"/>
      <c r="BB30" s="96"/>
      <c r="DN30" s="5"/>
      <c r="DO30" s="5"/>
      <c r="DP30" s="96"/>
    </row>
    <row r="31" spans="1:120" ht="15" customHeight="1">
      <c r="A31" s="110"/>
      <c r="B31" s="110"/>
      <c r="C31" s="110"/>
      <c r="D31" s="130" t="str">
        <f>IF(MasterSheet!$A$1=1,MasterSheet!C83,MasterSheet!B83)</f>
        <v>Doprinosi za zdravstveno osiguranje</v>
      </c>
      <c r="E31" s="347">
        <v>110592983</v>
      </c>
      <c r="F31" s="137">
        <f t="shared" si="9"/>
        <v>5.1464927637395883</v>
      </c>
      <c r="G31" s="347">
        <v>125446267</v>
      </c>
      <c r="H31" s="138">
        <f t="shared" si="0"/>
        <v>4.6799577317664616</v>
      </c>
      <c r="I31" s="347">
        <v>115860488.59999999</v>
      </c>
      <c r="J31" s="137">
        <f t="shared" si="1"/>
        <v>3.7548771260046667</v>
      </c>
      <c r="K31" s="347">
        <v>97587762.519999996</v>
      </c>
      <c r="L31" s="138">
        <f t="shared" si="2"/>
        <v>3.2736585883931566</v>
      </c>
      <c r="M31" s="347">
        <v>129895634.22</v>
      </c>
      <c r="N31" s="137">
        <f t="shared" si="3"/>
        <v>4.1847820302835048</v>
      </c>
      <c r="O31" s="347">
        <v>120890439.24000001</v>
      </c>
      <c r="P31" s="138">
        <f t="shared" si="4"/>
        <v>3.7381088200371062</v>
      </c>
      <c r="Q31" s="678">
        <v>125738855</v>
      </c>
      <c r="R31" s="679">
        <f t="shared" si="5"/>
        <v>3.7827573706377855</v>
      </c>
      <c r="S31" s="678">
        <v>133924915.28862785</v>
      </c>
      <c r="T31" s="679">
        <f t="shared" si="6"/>
        <v>3.8340943397832192</v>
      </c>
      <c r="U31" s="678">
        <v>136908696.865316</v>
      </c>
      <c r="V31" s="679">
        <f t="shared" si="7"/>
        <v>3.7132817159022515</v>
      </c>
      <c r="W31" s="678">
        <v>143229131.70858189</v>
      </c>
      <c r="X31" s="679">
        <f t="shared" si="8"/>
        <v>3.6612763729187598</v>
      </c>
      <c r="Y31" s="120"/>
      <c r="Z31" s="119"/>
      <c r="AA31" s="119"/>
      <c r="AB31" s="119"/>
      <c r="AC31" s="119"/>
      <c r="AD31" s="119"/>
      <c r="AE31" s="120"/>
      <c r="AF31" s="120"/>
      <c r="AG31" s="120"/>
      <c r="AH31" s="120"/>
      <c r="AI31" s="102"/>
      <c r="AJ31" s="102"/>
      <c r="AK31" s="102"/>
      <c r="AL31" s="102"/>
      <c r="AM31" s="103"/>
      <c r="AN31" s="32"/>
      <c r="AO31" s="32"/>
      <c r="AP31" s="96"/>
      <c r="AQ31" s="96"/>
      <c r="AR31" s="96"/>
      <c r="AS31" s="96"/>
      <c r="AT31" s="96"/>
      <c r="AU31" s="96"/>
      <c r="AV31" s="96"/>
      <c r="AW31" s="96"/>
      <c r="AX31" s="96"/>
      <c r="AY31" s="96"/>
      <c r="AZ31" s="96"/>
      <c r="BA31" s="96"/>
      <c r="BB31" s="96"/>
      <c r="DN31" s="5"/>
      <c r="DO31" s="5"/>
      <c r="DP31" s="96"/>
    </row>
    <row r="32" spans="1:120" ht="15" customHeight="1">
      <c r="A32" s="110"/>
      <c r="B32" s="110"/>
      <c r="C32" s="110"/>
      <c r="D32" s="130" t="str">
        <f>IF(MasterSheet!$A$1=1,MasterSheet!C84,MasterSheet!B84)</f>
        <v>Doprinosi za osiguranje od nezaposlenosti</v>
      </c>
      <c r="E32" s="347">
        <v>6384379.9699999997</v>
      </c>
      <c r="F32" s="137">
        <f t="shared" si="9"/>
        <v>0.29709991018660709</v>
      </c>
      <c r="G32" s="347">
        <v>7824299.6800000006</v>
      </c>
      <c r="H32" s="138">
        <f t="shared" si="0"/>
        <v>0.29189702219735131</v>
      </c>
      <c r="I32" s="347">
        <v>10201238.92</v>
      </c>
      <c r="J32" s="137">
        <f t="shared" si="1"/>
        <v>0.33060795047964742</v>
      </c>
      <c r="K32" s="347">
        <v>10445930.57</v>
      </c>
      <c r="L32" s="138">
        <f t="shared" si="2"/>
        <v>0.35041699329084197</v>
      </c>
      <c r="M32" s="347">
        <v>10149691.789999999</v>
      </c>
      <c r="N32" s="137">
        <f t="shared" si="3"/>
        <v>0.32698749323453608</v>
      </c>
      <c r="O32" s="347">
        <v>10764704.380000001</v>
      </c>
      <c r="P32" s="138">
        <f t="shared" si="4"/>
        <v>0.33286037043908479</v>
      </c>
      <c r="Q32" s="678">
        <v>9987592.2599999998</v>
      </c>
      <c r="R32" s="679">
        <f t="shared" si="5"/>
        <v>0.30046908122743682</v>
      </c>
      <c r="S32" s="678">
        <v>11220074.127307795</v>
      </c>
      <c r="T32" s="679">
        <f t="shared" si="6"/>
        <v>0.32121597845141125</v>
      </c>
      <c r="U32" s="678">
        <v>11451302.067686601</v>
      </c>
      <c r="V32" s="679">
        <f t="shared" si="7"/>
        <v>0.31058589822854898</v>
      </c>
      <c r="W32" s="678">
        <v>11498867.171070978</v>
      </c>
      <c r="X32" s="679">
        <f t="shared" si="8"/>
        <v>0.29393832236889</v>
      </c>
      <c r="Y32" s="120"/>
      <c r="Z32" s="119"/>
      <c r="AA32" s="119"/>
      <c r="AB32" s="119"/>
      <c r="AC32" s="119"/>
      <c r="AD32" s="119"/>
      <c r="AE32" s="120"/>
      <c r="AF32" s="120"/>
      <c r="AG32" s="119"/>
      <c r="AH32" s="119"/>
      <c r="AI32" s="103"/>
      <c r="AJ32" s="102"/>
      <c r="AK32" s="102"/>
      <c r="AL32" s="102"/>
      <c r="AM32" s="103"/>
      <c r="AN32" s="37"/>
      <c r="AO32" s="37"/>
      <c r="AP32" s="96"/>
      <c r="AQ32" s="96"/>
      <c r="AR32" s="96"/>
      <c r="AS32" s="96"/>
      <c r="AT32" s="96"/>
      <c r="AU32" s="96"/>
      <c r="AV32" s="96"/>
      <c r="AW32" s="96"/>
      <c r="AX32" s="96"/>
      <c r="AY32" s="96"/>
      <c r="AZ32" s="96"/>
      <c r="BA32" s="96"/>
      <c r="BB32" s="96"/>
      <c r="DN32" s="5"/>
      <c r="DO32" s="5"/>
      <c r="DP32" s="96"/>
    </row>
    <row r="33" spans="1:123" ht="15" customHeight="1">
      <c r="A33" s="110"/>
      <c r="B33" s="110"/>
      <c r="C33" s="110"/>
      <c r="D33" s="130" t="str">
        <f>IF(MasterSheet!$A$1=1,MasterSheet!C85,MasterSheet!B85)</f>
        <v>Ostali doprinosi</v>
      </c>
      <c r="E33" s="347"/>
      <c r="F33" s="137">
        <f t="shared" si="9"/>
        <v>0</v>
      </c>
      <c r="G33" s="347"/>
      <c r="H33" s="138">
        <f t="shared" si="0"/>
        <v>0</v>
      </c>
      <c r="I33" s="347"/>
      <c r="J33" s="137">
        <f t="shared" si="1"/>
        <v>0</v>
      </c>
      <c r="K33" s="347"/>
      <c r="L33" s="138">
        <f t="shared" si="2"/>
        <v>0</v>
      </c>
      <c r="M33" s="347">
        <v>6215554.0999999996</v>
      </c>
      <c r="N33" s="137">
        <f t="shared" si="3"/>
        <v>0.20024336662371134</v>
      </c>
      <c r="O33" s="347">
        <v>8470089.0300000012</v>
      </c>
      <c r="P33" s="138">
        <f t="shared" si="4"/>
        <v>0.26190751484230057</v>
      </c>
      <c r="Q33" s="678">
        <v>10022287.07</v>
      </c>
      <c r="R33" s="679">
        <f t="shared" si="5"/>
        <v>0.30151284807460887</v>
      </c>
      <c r="S33" s="678">
        <v>12223257.771474268</v>
      </c>
      <c r="T33" s="679">
        <f t="shared" si="6"/>
        <v>0.3499358079437237</v>
      </c>
      <c r="U33" s="678">
        <v>12477339.084040601</v>
      </c>
      <c r="V33" s="679">
        <f t="shared" si="7"/>
        <v>0.33841440423218333</v>
      </c>
      <c r="W33" s="678">
        <v>12576206.038242642</v>
      </c>
      <c r="X33" s="679">
        <f t="shared" si="8"/>
        <v>0.3214776594642802</v>
      </c>
      <c r="Y33" s="120"/>
      <c r="Z33" s="119"/>
      <c r="AA33" s="119"/>
      <c r="AB33" s="119"/>
      <c r="AC33" s="119"/>
      <c r="AD33" s="119"/>
      <c r="AE33" s="120"/>
      <c r="AF33" s="120"/>
      <c r="AG33" s="119"/>
      <c r="AH33" s="119"/>
      <c r="AI33" s="103"/>
      <c r="AJ33" s="102"/>
      <c r="AK33" s="102"/>
      <c r="AL33" s="102"/>
      <c r="AM33" s="103"/>
      <c r="AN33" s="32"/>
      <c r="AO33" s="32"/>
      <c r="AP33" s="96"/>
      <c r="AQ33" s="96"/>
      <c r="AR33" s="96"/>
      <c r="AS33" s="96"/>
      <c r="AT33" s="96"/>
      <c r="AU33" s="96"/>
      <c r="AV33" s="96"/>
      <c r="AW33" s="96"/>
      <c r="AX33" s="96"/>
      <c r="AY33" s="96"/>
      <c r="AZ33" s="96"/>
      <c r="BA33" s="96"/>
      <c r="BB33" s="96"/>
      <c r="DN33" s="96"/>
      <c r="DO33" s="96"/>
      <c r="DP33" s="96"/>
    </row>
    <row r="34" spans="1:123" ht="15" customHeight="1">
      <c r="A34" s="110"/>
      <c r="B34" s="110"/>
      <c r="C34" s="110"/>
      <c r="D34" s="129" t="str">
        <f>IF(MasterSheet!$A$1=1,MasterSheet!C86,MasterSheet!B86)</f>
        <v>Takse</v>
      </c>
      <c r="E34" s="346">
        <f>SUM(E35:E38)</f>
        <v>15777845.709999993</v>
      </c>
      <c r="F34" s="136">
        <f t="shared" si="9"/>
        <v>0.73422894085345958</v>
      </c>
      <c r="G34" s="346">
        <f>SUM(G35:G38)</f>
        <v>21847073.970000003</v>
      </c>
      <c r="H34" s="135">
        <f t="shared" si="0"/>
        <v>0.81503726804700616</v>
      </c>
      <c r="I34" s="346">
        <f>SUM(I35:I38)</f>
        <v>26594093.5</v>
      </c>
      <c r="J34" s="136">
        <f t="shared" si="1"/>
        <v>0.86187754407570649</v>
      </c>
      <c r="K34" s="346">
        <f>SUM(K35:K38)</f>
        <v>22516562.169999998</v>
      </c>
      <c r="L34" s="135">
        <f t="shared" si="2"/>
        <v>0.75533586615229786</v>
      </c>
      <c r="M34" s="346">
        <f>SUM(M35:M38)</f>
        <v>20544226.239999998</v>
      </c>
      <c r="N34" s="136">
        <f t="shared" si="3"/>
        <v>0.66186295876288659</v>
      </c>
      <c r="O34" s="346">
        <f>SUM(O35:O38)</f>
        <v>16011669.92</v>
      </c>
      <c r="P34" s="135">
        <f t="shared" si="4"/>
        <v>0.49510420284477424</v>
      </c>
      <c r="Q34" s="680">
        <f>SUM(Q35:Q38)</f>
        <v>17998206.289999999</v>
      </c>
      <c r="R34" s="681">
        <f t="shared" si="5"/>
        <v>0.54146228309265942</v>
      </c>
      <c r="S34" s="680">
        <f>SUM(S35:S38)</f>
        <v>29066769.356451314</v>
      </c>
      <c r="T34" s="681">
        <f t="shared" si="6"/>
        <v>0.83214341129262281</v>
      </c>
      <c r="U34" s="680">
        <f>SUM(U35:U38)</f>
        <v>15446572.129075501</v>
      </c>
      <c r="V34" s="681">
        <f t="shared" si="7"/>
        <v>0.41894689799499596</v>
      </c>
      <c r="W34" s="680">
        <f>SUM(W35:W38)</f>
        <v>14836629.576560535</v>
      </c>
      <c r="X34" s="681">
        <f t="shared" si="8"/>
        <v>0.3792594472535924</v>
      </c>
      <c r="Y34" s="120"/>
      <c r="Z34" s="119"/>
      <c r="AA34" s="119"/>
      <c r="AB34" s="119"/>
      <c r="AC34" s="119"/>
      <c r="AD34" s="119"/>
      <c r="AE34" s="120"/>
      <c r="AF34" s="120"/>
      <c r="AG34" s="119"/>
      <c r="AH34" s="119"/>
      <c r="AI34" s="103"/>
      <c r="AJ34" s="102"/>
      <c r="AK34" s="102"/>
      <c r="AL34" s="102"/>
      <c r="AM34" s="103"/>
      <c r="AN34" s="32"/>
      <c r="AO34" s="32"/>
      <c r="AP34" s="96"/>
      <c r="AQ34" s="96"/>
      <c r="AR34" s="96"/>
      <c r="AS34" s="96"/>
      <c r="AT34" s="96"/>
      <c r="AU34" s="96"/>
      <c r="AV34" s="96"/>
      <c r="AW34" s="96"/>
      <c r="AX34" s="96"/>
      <c r="AY34" s="96"/>
      <c r="AZ34" s="96"/>
      <c r="BA34" s="96"/>
      <c r="BB34" s="96"/>
      <c r="DN34" s="96"/>
      <c r="DO34" s="96"/>
      <c r="DP34" s="96"/>
    </row>
    <row r="35" spans="1:123" ht="15" customHeight="1">
      <c r="A35" s="110"/>
      <c r="B35" s="110"/>
      <c r="C35" s="110"/>
      <c r="D35" s="130" t="str">
        <f>IF(MasterSheet!$A$1=1,MasterSheet!C87,MasterSheet!B87)</f>
        <v>Administrativne takse</v>
      </c>
      <c r="E35" s="347">
        <v>7506509.4799999958</v>
      </c>
      <c r="F35" s="137">
        <f t="shared" si="9"/>
        <v>0.34931869700777124</v>
      </c>
      <c r="G35" s="347">
        <v>9153048.3600000013</v>
      </c>
      <c r="H35" s="138">
        <f t="shared" si="0"/>
        <v>0.34146794851706774</v>
      </c>
      <c r="I35" s="347">
        <v>18319319.420000002</v>
      </c>
      <c r="J35" s="137">
        <f>I35/$I$15*100</f>
        <v>0.59370363689395911</v>
      </c>
      <c r="K35" s="347">
        <v>14744246.369999999</v>
      </c>
      <c r="L35" s="138">
        <f>K35/$K$15*100</f>
        <v>0.49460739248574298</v>
      </c>
      <c r="M35" s="347">
        <v>13257206.299999997</v>
      </c>
      <c r="N35" s="137">
        <f t="shared" si="3"/>
        <v>0.42710071842783498</v>
      </c>
      <c r="O35" s="347">
        <v>10724280.77</v>
      </c>
      <c r="P35" s="138">
        <f t="shared" si="4"/>
        <v>0.33161041341991337</v>
      </c>
      <c r="Q35" s="678">
        <v>8544481.8000000007</v>
      </c>
      <c r="R35" s="679">
        <f t="shared" si="5"/>
        <v>0.25705420577617333</v>
      </c>
      <c r="S35" s="678">
        <v>8766628.5488016624</v>
      </c>
      <c r="T35" s="679">
        <f t="shared" si="6"/>
        <v>0.25097705550534394</v>
      </c>
      <c r="U35" s="678">
        <v>9403327.5196193103</v>
      </c>
      <c r="V35" s="679">
        <f t="shared" si="7"/>
        <v>0.2550400737623898</v>
      </c>
      <c r="W35" s="678">
        <v>9246417.3626490273</v>
      </c>
      <c r="X35" s="679">
        <f t="shared" si="8"/>
        <v>0.2363603620309056</v>
      </c>
      <c r="Y35" s="120"/>
      <c r="Z35" s="120"/>
      <c r="AA35" s="120"/>
      <c r="AB35" s="120"/>
      <c r="AC35" s="120"/>
      <c r="AD35" s="120"/>
      <c r="AE35" s="120"/>
      <c r="AF35" s="120"/>
      <c r="AG35" s="119"/>
      <c r="AH35" s="119"/>
      <c r="AI35" s="103"/>
      <c r="AJ35" s="102"/>
      <c r="AK35" s="102"/>
      <c r="AL35" s="102"/>
      <c r="AM35" s="103"/>
      <c r="AN35" s="32"/>
      <c r="AO35" s="32"/>
      <c r="AP35" s="96"/>
      <c r="AQ35" s="96"/>
      <c r="AR35" s="96"/>
      <c r="AS35" s="96"/>
      <c r="AT35" s="96"/>
      <c r="AU35" s="96"/>
      <c r="AV35" s="96"/>
      <c r="AW35" s="96"/>
      <c r="AX35" s="96"/>
      <c r="AY35" s="96"/>
      <c r="AZ35" s="96"/>
      <c r="BA35" s="96"/>
      <c r="BB35" s="96"/>
      <c r="DN35" s="96"/>
      <c r="DO35" s="96"/>
      <c r="DP35" s="96"/>
    </row>
    <row r="36" spans="1:123" ht="15" customHeight="1">
      <c r="A36" s="110"/>
      <c r="B36" s="110"/>
      <c r="C36" s="110"/>
      <c r="D36" s="130" t="str">
        <f>IF(MasterSheet!$A$1=1,MasterSheet!C88,MasterSheet!B88)</f>
        <v>Sudske takse</v>
      </c>
      <c r="E36" s="347">
        <v>6027790.6899999976</v>
      </c>
      <c r="F36" s="137">
        <f t="shared" si="9"/>
        <v>0.28050587230676149</v>
      </c>
      <c r="G36" s="347">
        <v>8663338.5800000001</v>
      </c>
      <c r="H36" s="138">
        <f t="shared" si="0"/>
        <v>0.32319860399179257</v>
      </c>
      <c r="I36" s="347">
        <v>7688705.0099999998</v>
      </c>
      <c r="J36" s="137">
        <f>I36/$I$15*100</f>
        <v>0.24918022459165154</v>
      </c>
      <c r="K36" s="347">
        <v>6834686.9299999997</v>
      </c>
      <c r="L36" s="138">
        <f>K36/$K$15*100</f>
        <v>0.22927497249245221</v>
      </c>
      <c r="M36" s="347">
        <v>6236916.9700000007</v>
      </c>
      <c r="N36" s="137">
        <f t="shared" si="3"/>
        <v>0.20093160341494845</v>
      </c>
      <c r="O36" s="347">
        <v>3918273.44</v>
      </c>
      <c r="P36" s="138">
        <f t="shared" si="4"/>
        <v>0.12115873345701918</v>
      </c>
      <c r="Q36" s="678">
        <v>3475076.76</v>
      </c>
      <c r="R36" s="679">
        <f t="shared" si="5"/>
        <v>0.10454502888086641</v>
      </c>
      <c r="S36" s="678">
        <v>3555464.5495234663</v>
      </c>
      <c r="T36" s="679">
        <f t="shared" si="6"/>
        <v>0.10178827797089798</v>
      </c>
      <c r="U36" s="678">
        <v>4051462.0923605999</v>
      </c>
      <c r="V36" s="679">
        <f t="shared" si="7"/>
        <v>0.10988505810579333</v>
      </c>
      <c r="W36" s="678">
        <v>3750051.5688543352</v>
      </c>
      <c r="X36" s="679">
        <f t="shared" si="8"/>
        <v>9.5860213927769305E-2</v>
      </c>
      <c r="Y36" s="120"/>
      <c r="Z36" s="120"/>
      <c r="AA36" s="120"/>
      <c r="AB36" s="120"/>
      <c r="AC36" s="120"/>
      <c r="AD36" s="120"/>
      <c r="AE36" s="120"/>
      <c r="AF36" s="120"/>
      <c r="AG36" s="119"/>
      <c r="AH36" s="119"/>
      <c r="AI36" s="103"/>
      <c r="AJ36" s="102"/>
      <c r="AK36" s="102"/>
      <c r="AL36" s="102"/>
      <c r="AM36" s="103"/>
      <c r="AN36" s="32"/>
      <c r="AO36" s="32"/>
      <c r="AP36" s="96"/>
      <c r="AQ36" s="96"/>
      <c r="AR36" s="96"/>
      <c r="AS36" s="96"/>
      <c r="AT36" s="96"/>
      <c r="AU36" s="96"/>
      <c r="AV36" s="96"/>
      <c r="AW36" s="96"/>
      <c r="AX36" s="96"/>
      <c r="AY36" s="96"/>
      <c r="AZ36" s="96"/>
      <c r="BA36" s="96"/>
      <c r="BB36" s="96"/>
      <c r="DN36" s="5"/>
      <c r="DO36" s="5"/>
      <c r="DP36" s="5"/>
    </row>
    <row r="37" spans="1:123" ht="15" customHeight="1">
      <c r="A37" s="110"/>
      <c r="B37" s="110"/>
      <c r="C37" s="110"/>
      <c r="D37" s="130" t="str">
        <f>IF(MasterSheet!$A$1=1,MasterSheet!C89,MasterSheet!B89)</f>
        <v>Boravišne takse</v>
      </c>
      <c r="E37" s="347">
        <v>365979.02</v>
      </c>
      <c r="F37" s="137">
        <f t="shared" si="9"/>
        <v>1.7030993531574296E-2</v>
      </c>
      <c r="G37" s="347">
        <v>564651.91</v>
      </c>
      <c r="H37" s="138">
        <f t="shared" si="0"/>
        <v>2.1065171050177207E-2</v>
      </c>
      <c r="I37" s="347">
        <v>544318.97</v>
      </c>
      <c r="J37" s="137">
        <f>I37/$I$15*100</f>
        <v>1.76406199766658E-2</v>
      </c>
      <c r="K37" s="347">
        <v>409061.18</v>
      </c>
      <c r="L37" s="138">
        <f>K37/$K$15*100</f>
        <v>1.3722280442804427E-2</v>
      </c>
      <c r="M37" s="347">
        <v>449587.51</v>
      </c>
      <c r="N37" s="137">
        <f t="shared" si="3"/>
        <v>1.4484133698453607E-2</v>
      </c>
      <c r="O37" s="347">
        <v>553959.80999999994</v>
      </c>
      <c r="P37" s="138">
        <f t="shared" si="4"/>
        <v>1.7129245825602966E-2</v>
      </c>
      <c r="Q37" s="678">
        <v>491975.95</v>
      </c>
      <c r="R37" s="679">
        <f t="shared" si="5"/>
        <v>1.4800720517448856E-2</v>
      </c>
      <c r="S37" s="678">
        <v>502511.14882618561</v>
      </c>
      <c r="T37" s="679">
        <f t="shared" si="6"/>
        <v>1.4386233862759393E-2</v>
      </c>
      <c r="U37" s="678">
        <v>716078.94984449307</v>
      </c>
      <c r="V37" s="679">
        <f t="shared" si="7"/>
        <v>1.9421723619324465E-2</v>
      </c>
      <c r="W37" s="678">
        <v>530013.08149029384</v>
      </c>
      <c r="X37" s="679">
        <f t="shared" si="8"/>
        <v>1.3548391653637366E-2</v>
      </c>
      <c r="Y37" s="120"/>
      <c r="Z37" s="120"/>
      <c r="AA37" s="120"/>
      <c r="AB37" s="120"/>
      <c r="AC37" s="120"/>
      <c r="AD37" s="120"/>
      <c r="AE37" s="120"/>
      <c r="AF37" s="120"/>
      <c r="AG37" s="119"/>
      <c r="AH37" s="121"/>
      <c r="AI37" s="103"/>
      <c r="AJ37" s="102"/>
      <c r="AK37" s="102"/>
      <c r="AL37" s="102"/>
      <c r="AM37" s="103"/>
      <c r="AN37" s="37"/>
      <c r="AO37" s="37"/>
      <c r="AP37" s="96"/>
      <c r="AQ37" s="96"/>
      <c r="AR37" s="96"/>
      <c r="AS37" s="96"/>
      <c r="AT37" s="96"/>
      <c r="AU37" s="96"/>
      <c r="AV37" s="96"/>
      <c r="AW37" s="96"/>
      <c r="AX37" s="96"/>
      <c r="AY37" s="96"/>
      <c r="AZ37" s="96"/>
      <c r="BA37" s="96"/>
      <c r="BB37" s="96"/>
      <c r="DN37" s="5"/>
      <c r="DO37" s="5"/>
      <c r="DP37" s="5"/>
    </row>
    <row r="38" spans="1:123" ht="15" customHeight="1">
      <c r="A38" s="110"/>
      <c r="B38" s="110"/>
      <c r="C38" s="110"/>
      <c r="D38" s="130" t="str">
        <f>IF(MasterSheet!$A$1=1,MasterSheet!C90,MasterSheet!B90)</f>
        <v>Ostale takse</v>
      </c>
      <c r="E38" s="347">
        <v>1877566.52</v>
      </c>
      <c r="F38" s="137">
        <f t="shared" si="9"/>
        <v>8.7373378007352592E-2</v>
      </c>
      <c r="G38" s="347">
        <v>3466035.12</v>
      </c>
      <c r="H38" s="138">
        <f t="shared" si="0"/>
        <v>0.12930554448796866</v>
      </c>
      <c r="I38" s="347">
        <v>41750.1</v>
      </c>
      <c r="J38" s="137">
        <f>I38/$I$15*100</f>
        <v>1.3530626134301269E-3</v>
      </c>
      <c r="K38" s="347">
        <v>528567.68999999994</v>
      </c>
      <c r="L38" s="138">
        <f>K38/$K$15*100</f>
        <v>1.7731220731298222E-2</v>
      </c>
      <c r="M38" s="347">
        <v>600515.46</v>
      </c>
      <c r="N38" s="137">
        <f t="shared" si="3"/>
        <v>1.9346503221649484E-2</v>
      </c>
      <c r="O38" s="347">
        <v>815155.9</v>
      </c>
      <c r="P38" s="138">
        <f t="shared" si="4"/>
        <v>2.5205810142238712E-2</v>
      </c>
      <c r="Q38" s="678">
        <v>5486671.7800000003</v>
      </c>
      <c r="R38" s="679">
        <f t="shared" si="5"/>
        <v>0.16506232791817088</v>
      </c>
      <c r="S38" s="678">
        <v>16242165.109299999</v>
      </c>
      <c r="T38" s="679">
        <f t="shared" si="6"/>
        <v>0.46499184395362148</v>
      </c>
      <c r="U38" s="678">
        <v>1275703.5672510986</v>
      </c>
      <c r="V38" s="679">
        <f t="shared" si="7"/>
        <v>3.4600042507488438E-2</v>
      </c>
      <c r="W38" s="678">
        <v>1310147.5635668782</v>
      </c>
      <c r="X38" s="679">
        <f t="shared" si="8"/>
        <v>3.3490479641280116E-2</v>
      </c>
      <c r="Y38" s="120"/>
      <c r="Z38" s="120"/>
      <c r="AA38" s="120"/>
      <c r="AB38" s="120"/>
      <c r="AC38" s="120"/>
      <c r="AD38" s="120"/>
      <c r="AE38" s="120"/>
      <c r="AF38" s="120"/>
      <c r="AG38" s="119"/>
      <c r="AH38" s="119"/>
      <c r="AI38" s="103"/>
      <c r="AJ38" s="102"/>
      <c r="AK38" s="102"/>
      <c r="AL38" s="102"/>
      <c r="AM38" s="103"/>
      <c r="AN38" s="32"/>
      <c r="AO38" s="32"/>
      <c r="AP38" s="96"/>
      <c r="AQ38" s="96"/>
      <c r="AR38" s="96"/>
      <c r="AS38" s="96"/>
      <c r="AT38" s="96"/>
      <c r="AU38" s="96"/>
      <c r="AV38" s="96"/>
      <c r="AW38" s="96"/>
      <c r="AX38" s="96"/>
      <c r="AY38" s="96"/>
      <c r="AZ38" s="96"/>
      <c r="BA38" s="96"/>
      <c r="BB38" s="96"/>
      <c r="DN38" s="5"/>
      <c r="DO38" s="5"/>
      <c r="DP38" s="5"/>
    </row>
    <row r="39" spans="1:123" ht="15" customHeight="1">
      <c r="A39" s="110"/>
      <c r="B39" s="110"/>
      <c r="C39" s="110"/>
      <c r="D39" s="129" t="str">
        <f>IF(MasterSheet!$A$1=1,MasterSheet!C91,MasterSheet!B91)</f>
        <v>Naknade</v>
      </c>
      <c r="E39" s="346">
        <f>SUM(E40:E45)</f>
        <v>17868340.149999995</v>
      </c>
      <c r="F39" s="136">
        <f t="shared" si="9"/>
        <v>0.83151101261110316</v>
      </c>
      <c r="G39" s="346">
        <f>SUM(G40:G45)</f>
        <v>22895117.909999996</v>
      </c>
      <c r="H39" s="135">
        <f t="shared" si="0"/>
        <v>0.85413609065472851</v>
      </c>
      <c r="I39" s="346">
        <f>SUM(I40:I45)</f>
        <v>38239154.099999994</v>
      </c>
      <c r="J39" s="136">
        <f t="shared" si="1"/>
        <v>1.2392777450090742</v>
      </c>
      <c r="K39" s="346">
        <f>SUM(K40:K45)</f>
        <v>28332415.080000002</v>
      </c>
      <c r="L39" s="135">
        <f t="shared" si="2"/>
        <v>0.95043324656155659</v>
      </c>
      <c r="M39" s="346">
        <f>SUM(M40:M45)</f>
        <v>27428633.469999999</v>
      </c>
      <c r="N39" s="136">
        <f t="shared" si="3"/>
        <v>0.88365442880154643</v>
      </c>
      <c r="O39" s="346">
        <f>SUM(O40:O45)</f>
        <v>25699255.23</v>
      </c>
      <c r="P39" s="135">
        <f t="shared" si="4"/>
        <v>0.79465847959183677</v>
      </c>
      <c r="Q39" s="680">
        <f>SUM(Q40:Q45)</f>
        <v>12706115.310000001</v>
      </c>
      <c r="R39" s="681">
        <f t="shared" si="5"/>
        <v>0.38225376985559567</v>
      </c>
      <c r="S39" s="680">
        <f>SUM(S40:S45)</f>
        <v>13858592.542606136</v>
      </c>
      <c r="T39" s="681">
        <f t="shared" si="6"/>
        <v>0.39675329351864119</v>
      </c>
      <c r="U39" s="680">
        <f>SUM(U40:U45)</f>
        <v>14932774.5412565</v>
      </c>
      <c r="V39" s="681">
        <f t="shared" si="7"/>
        <v>0.40501151454452133</v>
      </c>
      <c r="W39" s="680">
        <f>SUM(W40:W45)</f>
        <v>14617059.453870425</v>
      </c>
      <c r="X39" s="681">
        <f t="shared" si="8"/>
        <v>0.37364671405599248</v>
      </c>
      <c r="Y39" s="120"/>
      <c r="Z39" s="120"/>
      <c r="AA39" s="120"/>
      <c r="AB39" s="120"/>
      <c r="AC39" s="120"/>
      <c r="AD39" s="120"/>
      <c r="AE39" s="120"/>
      <c r="AF39" s="120"/>
      <c r="AG39" s="119"/>
      <c r="AH39" s="119"/>
      <c r="AI39" s="103"/>
      <c r="AJ39" s="102"/>
      <c r="AK39" s="102"/>
      <c r="AL39" s="102"/>
      <c r="AM39" s="103"/>
      <c r="AN39" s="32"/>
      <c r="AO39" s="32"/>
      <c r="AP39" s="96"/>
      <c r="AQ39" s="96"/>
      <c r="AR39" s="96"/>
      <c r="AS39" s="96"/>
      <c r="AT39" s="96"/>
      <c r="AU39" s="96"/>
      <c r="AV39" s="96"/>
      <c r="AW39" s="96"/>
      <c r="AX39" s="96"/>
      <c r="AY39" s="96"/>
      <c r="AZ39" s="96"/>
      <c r="BA39" s="96"/>
      <c r="BB39" s="96"/>
      <c r="DN39" s="5"/>
      <c r="DO39" s="5"/>
      <c r="DP39" s="5"/>
    </row>
    <row r="40" spans="1:123" ht="15" customHeight="1">
      <c r="A40" s="110"/>
      <c r="B40" s="110"/>
      <c r="C40" s="110"/>
      <c r="D40" s="130" t="str">
        <f>IF(MasterSheet!$A$1=1,MasterSheet!C92,MasterSheet!B92)</f>
        <v>Naknade za korišćenje dobara od opšteg interesa</v>
      </c>
      <c r="E40" s="347">
        <v>1274186.23</v>
      </c>
      <c r="F40" s="137">
        <f t="shared" si="9"/>
        <v>5.9294812694867145E-2</v>
      </c>
      <c r="G40" s="347">
        <v>2986015.41</v>
      </c>
      <c r="H40" s="138">
        <f t="shared" si="0"/>
        <v>0.11139770229434809</v>
      </c>
      <c r="I40" s="347">
        <v>2856435.93</v>
      </c>
      <c r="J40" s="137">
        <f t="shared" si="1"/>
        <v>9.25731115504278E-2</v>
      </c>
      <c r="K40" s="347">
        <v>2890522.73</v>
      </c>
      <c r="L40" s="138">
        <f t="shared" si="2"/>
        <v>9.696486850050319E-2</v>
      </c>
      <c r="M40" s="347">
        <v>2020524.58</v>
      </c>
      <c r="N40" s="137">
        <f t="shared" si="3"/>
        <v>6.5094219716494844E-2</v>
      </c>
      <c r="O40" s="347">
        <v>1002041.9199999999</v>
      </c>
      <c r="P40" s="138">
        <f t="shared" si="4"/>
        <v>3.0984598639455779E-2</v>
      </c>
      <c r="Q40" s="678">
        <v>563371.34</v>
      </c>
      <c r="R40" s="679">
        <f t="shared" si="5"/>
        <v>1.6948596269554753E-2</v>
      </c>
      <c r="S40" s="678">
        <v>767516.73656893231</v>
      </c>
      <c r="T40" s="679">
        <f t="shared" si="6"/>
        <v>2.1972995607470149E-2</v>
      </c>
      <c r="U40" s="678">
        <v>888239.68845629296</v>
      </c>
      <c r="V40" s="679">
        <f t="shared" si="7"/>
        <v>2.4091122551025031E-2</v>
      </c>
      <c r="W40" s="678">
        <v>809522.16004461329</v>
      </c>
      <c r="X40" s="679">
        <f t="shared" si="8"/>
        <v>2.069330674960668E-2</v>
      </c>
      <c r="Y40" s="120"/>
      <c r="Z40" s="120"/>
      <c r="AA40" s="120"/>
      <c r="AB40" s="120"/>
      <c r="AC40" s="120"/>
      <c r="AD40" s="120"/>
      <c r="AE40" s="120"/>
      <c r="AF40" s="120"/>
      <c r="AG40" s="120"/>
      <c r="AH40" s="120"/>
      <c r="AI40" s="102"/>
      <c r="AJ40" s="102"/>
      <c r="AK40" s="102"/>
      <c r="AL40" s="102"/>
      <c r="AM40" s="103"/>
      <c r="AN40" s="32"/>
      <c r="AO40" s="32"/>
      <c r="AP40" s="96"/>
      <c r="AQ40" s="96"/>
      <c r="AR40" s="96"/>
      <c r="AS40" s="96"/>
      <c r="AT40" s="96"/>
      <c r="AU40" s="96"/>
      <c r="AV40" s="96"/>
      <c r="AW40" s="96"/>
      <c r="AX40" s="96"/>
      <c r="AY40" s="96"/>
      <c r="AZ40" s="96"/>
      <c r="BA40" s="96"/>
      <c r="BB40" s="96"/>
      <c r="DN40" s="5"/>
      <c r="DO40" s="5"/>
      <c r="DP40" s="5"/>
    </row>
    <row r="41" spans="1:123" ht="15" customHeight="1">
      <c r="A41" s="110"/>
      <c r="B41" s="110"/>
      <c r="C41" s="110"/>
      <c r="D41" s="130" t="str">
        <f>IF(MasterSheet!$A$1=1,MasterSheet!C93,MasterSheet!B93)</f>
        <v>Naknade za korišćenje prirodnih dobara</v>
      </c>
      <c r="E41" s="347">
        <v>3521417.44</v>
      </c>
      <c r="F41" s="137">
        <f t="shared" si="9"/>
        <v>0.16387069849690539</v>
      </c>
      <c r="G41" s="347">
        <v>3729314.35</v>
      </c>
      <c r="H41" s="138">
        <f t="shared" si="0"/>
        <v>0.13912756388733447</v>
      </c>
      <c r="I41" s="347">
        <v>3925540.16</v>
      </c>
      <c r="J41" s="137">
        <f t="shared" si="1"/>
        <v>0.12722129115893183</v>
      </c>
      <c r="K41" s="347">
        <v>3661578.93</v>
      </c>
      <c r="L41" s="138">
        <f t="shared" si="2"/>
        <v>0.12283055786648776</v>
      </c>
      <c r="M41" s="347">
        <v>3239633.87</v>
      </c>
      <c r="N41" s="137">
        <f t="shared" si="3"/>
        <v>0.10436964787371135</v>
      </c>
      <c r="O41" s="347">
        <v>3009556.45</v>
      </c>
      <c r="P41" s="138">
        <f t="shared" si="4"/>
        <v>9.3059877860235007E-2</v>
      </c>
      <c r="Q41" s="678">
        <v>1376923.26</v>
      </c>
      <c r="R41" s="679">
        <f t="shared" si="5"/>
        <v>4.1423684115523468E-2</v>
      </c>
      <c r="S41" s="678">
        <v>1273375.6964537622</v>
      </c>
      <c r="T41" s="679">
        <f t="shared" si="6"/>
        <v>3.645507290162503E-2</v>
      </c>
      <c r="U41" s="678">
        <v>1407756.84025801</v>
      </c>
      <c r="V41" s="679">
        <f t="shared" si="7"/>
        <v>3.8181633855655275E-2</v>
      </c>
      <c r="W41" s="678">
        <v>1343066.2749449799</v>
      </c>
      <c r="X41" s="679">
        <f t="shared" si="8"/>
        <v>3.4331959993481084E-2</v>
      </c>
      <c r="Y41" s="120"/>
      <c r="Z41" s="120"/>
      <c r="AA41" s="120"/>
      <c r="AB41" s="120"/>
      <c r="AC41" s="120"/>
      <c r="AD41" s="120"/>
      <c r="AE41" s="120"/>
      <c r="AF41" s="120"/>
      <c r="AG41" s="120"/>
      <c r="AH41" s="120"/>
      <c r="AI41" s="102"/>
      <c r="AJ41" s="102"/>
      <c r="AK41" s="102"/>
      <c r="AL41" s="102"/>
      <c r="AM41" s="103"/>
      <c r="AN41" s="32"/>
      <c r="AO41" s="32"/>
      <c r="AP41" s="96"/>
      <c r="AQ41" s="96"/>
      <c r="AR41" s="96"/>
      <c r="AS41" s="96"/>
      <c r="AT41" s="96"/>
      <c r="AU41" s="96"/>
      <c r="AV41" s="96"/>
      <c r="AW41" s="96"/>
      <c r="AX41" s="96"/>
      <c r="AY41" s="96"/>
      <c r="AZ41" s="96"/>
      <c r="BA41" s="96"/>
      <c r="BB41" s="96"/>
      <c r="DN41" s="5"/>
      <c r="DO41" s="5"/>
      <c r="DP41" s="5"/>
    </row>
    <row r="42" spans="1:123" ht="15" customHeight="1">
      <c r="A42" s="110"/>
      <c r="B42" s="110"/>
      <c r="C42" s="110"/>
      <c r="D42" s="130" t="str">
        <f>IF(MasterSheet!$A$1=1,MasterSheet!C94,MasterSheet!B94)</f>
        <v>Ekološke naknade</v>
      </c>
      <c r="E42" s="347">
        <v>1902110.17</v>
      </c>
      <c r="F42" s="137">
        <f t="shared" si="9"/>
        <v>8.851552747917539E-2</v>
      </c>
      <c r="G42" s="347">
        <v>2195706.9700000002</v>
      </c>
      <c r="H42" s="138">
        <f t="shared" si="0"/>
        <v>8.1914082074239891E-2</v>
      </c>
      <c r="I42" s="347">
        <v>9210786.3699999992</v>
      </c>
      <c r="J42" s="137">
        <f t="shared" si="1"/>
        <v>0.2985087623152709</v>
      </c>
      <c r="K42" s="347">
        <v>9651406.9600000009</v>
      </c>
      <c r="L42" s="138">
        <f t="shared" si="2"/>
        <v>0.32376407111707484</v>
      </c>
      <c r="M42" s="347">
        <v>7609457.3499999996</v>
      </c>
      <c r="N42" s="137">
        <f t="shared" si="3"/>
        <v>0.24515004349226804</v>
      </c>
      <c r="O42" s="347">
        <v>7452842.79</v>
      </c>
      <c r="P42" s="138">
        <f t="shared" si="4"/>
        <v>0.23045277643784787</v>
      </c>
      <c r="Q42" s="678">
        <v>654296.18000000005</v>
      </c>
      <c r="R42" s="679">
        <f t="shared" si="5"/>
        <v>1.968400060168472E-2</v>
      </c>
      <c r="S42" s="678">
        <v>906158.07444858248</v>
      </c>
      <c r="T42" s="679">
        <f t="shared" si="6"/>
        <v>2.5942114928387706E-2</v>
      </c>
      <c r="U42" s="678">
        <v>930624.34245869413</v>
      </c>
      <c r="V42" s="679">
        <f t="shared" si="7"/>
        <v>2.5240692770780965E-2</v>
      </c>
      <c r="W42" s="678">
        <v>955751.19970507873</v>
      </c>
      <c r="X42" s="679">
        <f t="shared" si="8"/>
        <v>2.4431267886121644E-2</v>
      </c>
      <c r="Y42" s="120"/>
      <c r="Z42" s="120"/>
      <c r="AA42" s="120"/>
      <c r="AB42" s="120"/>
      <c r="AC42" s="120"/>
      <c r="AD42" s="120"/>
      <c r="AE42" s="120"/>
      <c r="AF42" s="120"/>
      <c r="AG42" s="120"/>
      <c r="AH42" s="120"/>
      <c r="AI42" s="102"/>
      <c r="AJ42" s="102"/>
      <c r="AK42" s="102"/>
      <c r="AL42" s="102"/>
      <c r="AM42" s="103"/>
      <c r="AN42" s="32"/>
      <c r="AO42" s="32"/>
      <c r="AP42" s="96"/>
      <c r="AQ42" s="96"/>
      <c r="AR42" s="96"/>
      <c r="AS42" s="96"/>
      <c r="AT42" s="96"/>
      <c r="AU42" s="96"/>
      <c r="AV42" s="96"/>
      <c r="AW42" s="96"/>
      <c r="AX42" s="96"/>
      <c r="AY42" s="96"/>
      <c r="AZ42" s="96"/>
      <c r="BA42" s="96"/>
      <c r="BB42" s="96"/>
      <c r="DN42" s="5"/>
      <c r="DO42" s="5"/>
      <c r="DP42" s="5"/>
      <c r="DQ42" s="96"/>
      <c r="DR42" s="96"/>
    </row>
    <row r="43" spans="1:123" ht="15" customHeight="1">
      <c r="A43" s="110"/>
      <c r="B43" s="110"/>
      <c r="C43" s="110"/>
      <c r="D43" s="130" t="str">
        <f>IF(MasterSheet!$A$1=1,MasterSheet!C95,MasterSheet!B95)</f>
        <v>Naknade za priređivanje igara na sreću</v>
      </c>
      <c r="E43" s="347">
        <v>3406245.76</v>
      </c>
      <c r="F43" s="137">
        <f t="shared" si="9"/>
        <v>0.15851113406859324</v>
      </c>
      <c r="G43" s="347">
        <v>4400291.1100000003</v>
      </c>
      <c r="H43" s="138">
        <f t="shared" si="0"/>
        <v>0.16415934004849844</v>
      </c>
      <c r="I43" s="347">
        <v>5175563.96</v>
      </c>
      <c r="J43" s="137">
        <f t="shared" si="1"/>
        <v>0.16773282214156079</v>
      </c>
      <c r="K43" s="347">
        <v>4679989.66</v>
      </c>
      <c r="L43" s="138">
        <f t="shared" si="2"/>
        <v>0.15699395035223079</v>
      </c>
      <c r="M43" s="347">
        <v>6380752.96</v>
      </c>
      <c r="N43" s="137">
        <f t="shared" si="3"/>
        <v>0.20556549484536082</v>
      </c>
      <c r="O43" s="347">
        <v>4180845.3600000003</v>
      </c>
      <c r="P43" s="138">
        <f t="shared" si="4"/>
        <v>0.12927784044526905</v>
      </c>
      <c r="Q43" s="678">
        <v>3319092.83</v>
      </c>
      <c r="R43" s="679">
        <f t="shared" si="5"/>
        <v>9.9852371540312873E-2</v>
      </c>
      <c r="S43" s="678">
        <v>2899337.5332013476</v>
      </c>
      <c r="T43" s="679">
        <f t="shared" si="6"/>
        <v>8.3004223681687597E-2</v>
      </c>
      <c r="U43" s="678">
        <v>2977619.6465977835</v>
      </c>
      <c r="V43" s="679">
        <f t="shared" si="7"/>
        <v>8.0759957868125412E-2</v>
      </c>
      <c r="W43" s="678">
        <v>3058015.3770559235</v>
      </c>
      <c r="X43" s="679">
        <f t="shared" si="8"/>
        <v>7.817012722535592E-2</v>
      </c>
      <c r="Y43" s="120"/>
      <c r="Z43" s="120"/>
      <c r="AA43" s="120"/>
      <c r="AB43" s="120"/>
      <c r="AC43" s="120"/>
      <c r="AD43" s="120"/>
      <c r="AE43" s="120"/>
      <c r="AF43" s="120"/>
      <c r="AG43" s="120"/>
      <c r="AH43" s="120"/>
      <c r="AI43" s="102"/>
      <c r="AJ43" s="102"/>
      <c r="AK43" s="102"/>
      <c r="AL43" s="102"/>
      <c r="AM43" s="103"/>
      <c r="AN43" s="32"/>
      <c r="AO43" s="32"/>
      <c r="AP43" s="96"/>
      <c r="AQ43" s="96"/>
      <c r="AR43" s="96"/>
      <c r="AS43" s="96"/>
      <c r="AT43" s="96"/>
      <c r="AU43" s="96"/>
      <c r="AV43" s="96"/>
      <c r="AW43" s="96"/>
      <c r="AX43" s="96"/>
      <c r="AY43" s="96"/>
      <c r="AZ43" s="96"/>
      <c r="BA43" s="96"/>
      <c r="BB43" s="96"/>
      <c r="DN43" s="5"/>
      <c r="DO43" s="5"/>
      <c r="DP43" s="5"/>
      <c r="DQ43" s="96"/>
      <c r="DR43" s="96"/>
    </row>
    <row r="44" spans="1:123" ht="15" customHeight="1">
      <c r="A44" s="110"/>
      <c r="B44" s="110"/>
      <c r="C44" s="110"/>
      <c r="D44" s="130" t="str">
        <f>IF(MasterSheet!$A$1=1,MasterSheet!C96,MasterSheet!B96)</f>
        <v>Naknada za puteve</v>
      </c>
      <c r="E44" s="347">
        <v>5372953.1699999962</v>
      </c>
      <c r="F44" s="137">
        <f t="shared" si="9"/>
        <v>0.25003272232304885</v>
      </c>
      <c r="G44" s="347">
        <v>6458859.3499999996</v>
      </c>
      <c r="H44" s="138">
        <f t="shared" si="0"/>
        <v>0.24095725983958216</v>
      </c>
      <c r="I44" s="347">
        <v>7089990.1699999999</v>
      </c>
      <c r="J44" s="137">
        <f t="shared" si="1"/>
        <v>0.2297767102022297</v>
      </c>
      <c r="K44" s="347">
        <v>4037944.42</v>
      </c>
      <c r="L44" s="138">
        <f t="shared" si="2"/>
        <v>0.13545603555853739</v>
      </c>
      <c r="M44" s="347">
        <v>3597161.86</v>
      </c>
      <c r="N44" s="137">
        <f t="shared" si="3"/>
        <v>0.11588794652061854</v>
      </c>
      <c r="O44" s="347">
        <v>4863937.55</v>
      </c>
      <c r="P44" s="138">
        <f t="shared" si="4"/>
        <v>0.15040004792826223</v>
      </c>
      <c r="Q44" s="678">
        <v>3327409.68</v>
      </c>
      <c r="R44" s="679">
        <f t="shared" si="5"/>
        <v>0.10010257761732852</v>
      </c>
      <c r="S44" s="678">
        <v>4038872.8310599797</v>
      </c>
      <c r="T44" s="679">
        <f t="shared" si="6"/>
        <v>0.11562762184540451</v>
      </c>
      <c r="U44" s="678">
        <v>4447922.3974986002</v>
      </c>
      <c r="V44" s="679">
        <f t="shared" si="7"/>
        <v>0.12063798203142394</v>
      </c>
      <c r="W44" s="678">
        <v>4259916.3022310603</v>
      </c>
      <c r="X44" s="679">
        <f t="shared" si="8"/>
        <v>0.10889356600795143</v>
      </c>
      <c r="Y44" s="120"/>
      <c r="Z44" s="120"/>
      <c r="AA44" s="120"/>
      <c r="AB44" s="120"/>
      <c r="AC44" s="120"/>
      <c r="AD44" s="120"/>
      <c r="AE44" s="120"/>
      <c r="AF44" s="120"/>
      <c r="AG44" s="120"/>
      <c r="AH44" s="120"/>
      <c r="AI44" s="102"/>
      <c r="AJ44" s="102"/>
      <c r="AK44" s="102"/>
      <c r="AL44" s="102"/>
      <c r="AM44" s="103"/>
      <c r="AN44" s="37"/>
      <c r="AO44" s="37"/>
      <c r="AP44" s="96"/>
      <c r="AQ44" s="96"/>
      <c r="AR44" s="96"/>
      <c r="AS44" s="96"/>
      <c r="AT44" s="96"/>
      <c r="AU44" s="96"/>
      <c r="AV44" s="96"/>
      <c r="AW44" s="96"/>
      <c r="AX44" s="96"/>
      <c r="AY44" s="96"/>
      <c r="AZ44" s="96"/>
      <c r="BA44" s="96"/>
      <c r="BB44" s="96"/>
      <c r="DN44" s="5"/>
      <c r="DO44" s="5"/>
      <c r="DP44" s="5"/>
      <c r="DQ44" s="96"/>
      <c r="DR44" s="96"/>
    </row>
    <row r="45" spans="1:123" ht="15" customHeight="1">
      <c r="A45" s="110"/>
      <c r="B45" s="110"/>
      <c r="C45" s="110"/>
      <c r="D45" s="130" t="str">
        <f>IF(MasterSheet!$A$1=1,MasterSheet!C97,MasterSheet!B97)</f>
        <v>Ostale naknade</v>
      </c>
      <c r="E45" s="347">
        <v>2391427.38</v>
      </c>
      <c r="F45" s="137">
        <f t="shared" si="9"/>
        <v>0.11128611754851318</v>
      </c>
      <c r="G45" s="347">
        <v>3124930.72</v>
      </c>
      <c r="H45" s="138">
        <f t="shared" si="0"/>
        <v>0.11658014251072563</v>
      </c>
      <c r="I45" s="347">
        <v>9980837.5099999998</v>
      </c>
      <c r="J45" s="137">
        <f t="shared" si="1"/>
        <v>0.32346504764065337</v>
      </c>
      <c r="K45" s="347">
        <v>3410972.38</v>
      </c>
      <c r="L45" s="138">
        <f t="shared" si="2"/>
        <v>0.11442376316672256</v>
      </c>
      <c r="M45" s="347">
        <v>4581102.8499999996</v>
      </c>
      <c r="N45" s="137">
        <f t="shared" si="3"/>
        <v>0.14758707635309276</v>
      </c>
      <c r="O45" s="347">
        <v>5190031.1599999992</v>
      </c>
      <c r="P45" s="138">
        <f t="shared" si="4"/>
        <v>0.16048333828076683</v>
      </c>
      <c r="Q45" s="678">
        <v>3465022.02</v>
      </c>
      <c r="R45" s="679">
        <f t="shared" si="5"/>
        <v>0.10424253971119132</v>
      </c>
      <c r="S45" s="678">
        <v>3973331.6708735316</v>
      </c>
      <c r="T45" s="679">
        <f t="shared" si="6"/>
        <v>0.11375126455406617</v>
      </c>
      <c r="U45" s="678">
        <v>4280611.62598712</v>
      </c>
      <c r="V45" s="679">
        <f t="shared" si="7"/>
        <v>0.11610012546751072</v>
      </c>
      <c r="W45" s="678">
        <v>4190788.1398887686</v>
      </c>
      <c r="X45" s="679">
        <f t="shared" si="8"/>
        <v>0.10712648619347567</v>
      </c>
      <c r="Y45" s="120"/>
      <c r="Z45" s="120"/>
      <c r="AA45" s="120"/>
      <c r="AB45" s="120"/>
      <c r="AC45" s="120"/>
      <c r="AD45" s="120"/>
      <c r="AE45" s="120"/>
      <c r="AF45" s="120"/>
      <c r="AG45" s="120"/>
      <c r="AH45" s="120"/>
      <c r="AI45" s="102"/>
      <c r="AJ45" s="102"/>
      <c r="AK45" s="102"/>
      <c r="AL45" s="102"/>
      <c r="AM45" s="103"/>
      <c r="AN45" s="32"/>
      <c r="AO45" s="32"/>
      <c r="AP45" s="96"/>
      <c r="AQ45" s="96"/>
      <c r="AR45" s="96"/>
      <c r="AS45" s="96"/>
      <c r="AT45" s="96"/>
      <c r="AU45" s="96"/>
      <c r="AV45" s="96"/>
      <c r="AW45" s="96"/>
      <c r="AX45" s="96"/>
      <c r="AY45" s="96"/>
      <c r="AZ45" s="96"/>
      <c r="BA45" s="96"/>
      <c r="BB45" s="96"/>
      <c r="DN45" s="96"/>
      <c r="DO45" s="96"/>
      <c r="DP45" s="96"/>
      <c r="DQ45" s="96"/>
      <c r="DR45" s="96"/>
    </row>
    <row r="46" spans="1:123" ht="15" customHeight="1">
      <c r="A46" s="110"/>
      <c r="B46" s="110"/>
      <c r="C46" s="110"/>
      <c r="D46" s="129" t="str">
        <f>IF(MasterSheet!$A$1=1,MasterSheet!C98,MasterSheet!B98)</f>
        <v>Ostali prihodi</v>
      </c>
      <c r="E46" s="346">
        <f>SUM(E47:E50)</f>
        <v>60725640.779999994</v>
      </c>
      <c r="F46" s="136">
        <f t="shared" si="9"/>
        <v>2.8258942147145047</v>
      </c>
      <c r="G46" s="346">
        <f>SUM(G47:G50)</f>
        <v>58512071.479999997</v>
      </c>
      <c r="H46" s="135">
        <f t="shared" si="0"/>
        <v>2.1828789957097556</v>
      </c>
      <c r="I46" s="346">
        <f>SUM(I47:I50)</f>
        <v>45480397.879999995</v>
      </c>
      <c r="J46" s="136">
        <f t="shared" si="1"/>
        <v>1.4739563741249675</v>
      </c>
      <c r="K46" s="346">
        <f>SUM(K47:K50)</f>
        <v>43622195.68</v>
      </c>
      <c r="L46" s="135">
        <f t="shared" si="2"/>
        <v>1.4633410157665214</v>
      </c>
      <c r="M46" s="346">
        <f>SUM(M47:M50)</f>
        <v>31858288.899999999</v>
      </c>
      <c r="N46" s="136">
        <f t="shared" si="3"/>
        <v>1.0263624001288658</v>
      </c>
      <c r="O46" s="346">
        <f>SUM(O47:O50)</f>
        <v>24777629.66</v>
      </c>
      <c r="P46" s="135">
        <f t="shared" si="4"/>
        <v>0.76616047186147185</v>
      </c>
      <c r="Q46" s="680">
        <f>SUM(Q47:Q50)</f>
        <v>35044027.450000003</v>
      </c>
      <c r="R46" s="681">
        <f t="shared" si="5"/>
        <v>1.0542727873044526</v>
      </c>
      <c r="S46" s="680">
        <f>SUM(S47:S50)</f>
        <v>29418139.413963016</v>
      </c>
      <c r="T46" s="681">
        <f t="shared" si="6"/>
        <v>0.84220267431900986</v>
      </c>
      <c r="U46" s="680">
        <f>SUM(U47:U50)</f>
        <v>28931429.178140018</v>
      </c>
      <c r="V46" s="681">
        <f t="shared" si="7"/>
        <v>0.78468752856360235</v>
      </c>
      <c r="W46" s="680">
        <f>SUM(W47:W50)</f>
        <v>28081029.199374914</v>
      </c>
      <c r="X46" s="681">
        <f t="shared" si="8"/>
        <v>0.71781771982042208</v>
      </c>
      <c r="Y46" s="120"/>
      <c r="Z46" s="120"/>
      <c r="AA46" s="120"/>
      <c r="AB46" s="120"/>
      <c r="AC46" s="120"/>
      <c r="AD46" s="120"/>
      <c r="AE46" s="120"/>
      <c r="AF46" s="120"/>
      <c r="AG46" s="120"/>
      <c r="AH46" s="120"/>
      <c r="AI46" s="102"/>
      <c r="AJ46" s="102"/>
      <c r="AK46" s="102"/>
      <c r="AL46" s="102"/>
      <c r="AM46" s="103"/>
      <c r="AN46" s="32"/>
      <c r="AO46" s="32"/>
      <c r="AP46" s="96"/>
      <c r="AQ46" s="96"/>
      <c r="AR46" s="96"/>
      <c r="AS46" s="96"/>
      <c r="AT46" s="96"/>
      <c r="AU46" s="96"/>
      <c r="AV46" s="96"/>
      <c r="AW46" s="96"/>
      <c r="AX46" s="96"/>
      <c r="AY46" s="96"/>
      <c r="AZ46" s="96"/>
      <c r="BA46" s="96"/>
      <c r="BB46" s="96"/>
      <c r="DN46" s="96"/>
      <c r="DO46" s="96"/>
      <c r="DP46" s="96"/>
      <c r="DQ46" s="96"/>
      <c r="DR46" s="96"/>
    </row>
    <row r="47" spans="1:123" ht="15" customHeight="1">
      <c r="A47" s="110"/>
      <c r="B47" s="110"/>
      <c r="C47" s="110"/>
      <c r="D47" s="130" t="str">
        <f>IF(MasterSheet!$A$1=1,MasterSheet!C99,MasterSheet!B99)</f>
        <v>Prihodi od kapitala</v>
      </c>
      <c r="E47" s="347">
        <v>8168377.7700000005</v>
      </c>
      <c r="F47" s="137">
        <f t="shared" si="9"/>
        <v>0.38011902694401789</v>
      </c>
      <c r="G47" s="347">
        <v>18699178.469999999</v>
      </c>
      <c r="H47" s="138">
        <f t="shared" si="0"/>
        <v>0.69760039059876877</v>
      </c>
      <c r="I47" s="347">
        <v>13798997.720000001</v>
      </c>
      <c r="J47" s="137">
        <f t="shared" si="1"/>
        <v>0.44720630412237494</v>
      </c>
      <c r="K47" s="347">
        <v>14050397.890000001</v>
      </c>
      <c r="L47" s="138">
        <f t="shared" si="2"/>
        <v>0.47133169708151629</v>
      </c>
      <c r="M47" s="347">
        <v>7714681.46</v>
      </c>
      <c r="N47" s="137">
        <f t="shared" si="3"/>
        <v>0.24853999548969075</v>
      </c>
      <c r="O47" s="347">
        <v>5467464.75</v>
      </c>
      <c r="P47" s="138">
        <f t="shared" si="4"/>
        <v>0.16906198979591838</v>
      </c>
      <c r="Q47" s="678">
        <v>12780311.91</v>
      </c>
      <c r="R47" s="679">
        <f t="shared" si="5"/>
        <v>0.38448591787003611</v>
      </c>
      <c r="S47" s="678">
        <v>8815295.2540114876</v>
      </c>
      <c r="T47" s="679">
        <f t="shared" si="6"/>
        <v>0.25237031932469189</v>
      </c>
      <c r="U47" s="678">
        <v>6972308.2258698</v>
      </c>
      <c r="V47" s="679">
        <f t="shared" si="7"/>
        <v>0.18910518648955246</v>
      </c>
      <c r="W47" s="678">
        <v>6181339.0137752397</v>
      </c>
      <c r="X47" s="679">
        <f t="shared" si="8"/>
        <v>0.1580096884911871</v>
      </c>
      <c r="Y47" s="120"/>
      <c r="Z47" s="120"/>
      <c r="AA47" s="120"/>
      <c r="AB47" s="120"/>
      <c r="AC47" s="120"/>
      <c r="AD47" s="120"/>
      <c r="AE47" s="120"/>
      <c r="AF47" s="120"/>
      <c r="AG47" s="120"/>
      <c r="AH47" s="120"/>
      <c r="AI47" s="102"/>
      <c r="AJ47" s="102"/>
      <c r="AK47" s="102"/>
      <c r="AL47" s="102"/>
      <c r="AM47" s="103"/>
      <c r="AN47" s="32"/>
      <c r="AO47" s="32"/>
      <c r="AP47" s="96"/>
      <c r="AQ47" s="96"/>
      <c r="AR47" s="96"/>
      <c r="AS47" s="96"/>
      <c r="AT47" s="96"/>
      <c r="AU47" s="96"/>
      <c r="AV47" s="96"/>
      <c r="AW47" s="96"/>
      <c r="AX47" s="96"/>
      <c r="AY47" s="96"/>
      <c r="AZ47" s="96"/>
      <c r="BA47" s="96"/>
      <c r="BB47" s="96"/>
      <c r="DN47" s="39"/>
      <c r="DO47" s="39"/>
      <c r="DP47" s="39"/>
      <c r="DQ47" s="39"/>
      <c r="DR47" s="39"/>
      <c r="DS47" s="6"/>
    </row>
    <row r="48" spans="1:123" ht="15" customHeight="1">
      <c r="A48" s="110"/>
      <c r="B48" s="110"/>
      <c r="C48" s="110"/>
      <c r="D48" s="130" t="str">
        <f>IF(MasterSheet!$A$1=1,MasterSheet!C100,MasterSheet!B100)</f>
        <v>Novčane kazne i oduzete imovinske koristi</v>
      </c>
      <c r="E48" s="347">
        <v>7615600.2199999951</v>
      </c>
      <c r="F48" s="137">
        <f t="shared" si="9"/>
        <v>0.35439528223742356</v>
      </c>
      <c r="G48" s="347">
        <v>10141066.57</v>
      </c>
      <c r="H48" s="138">
        <f t="shared" si="0"/>
        <v>0.37832742286886772</v>
      </c>
      <c r="I48" s="347">
        <v>9427789.2100000009</v>
      </c>
      <c r="J48" s="137">
        <f t="shared" si="1"/>
        <v>0.30554152223230496</v>
      </c>
      <c r="K48" s="347">
        <v>8057798.4800000004</v>
      </c>
      <c r="L48" s="138">
        <f t="shared" si="2"/>
        <v>0.27030521569942972</v>
      </c>
      <c r="M48" s="347">
        <v>7698309.5599999996</v>
      </c>
      <c r="N48" s="137">
        <f t="shared" si="3"/>
        <v>0.24801255025773192</v>
      </c>
      <c r="O48" s="347">
        <v>7094815.5099999998</v>
      </c>
      <c r="P48" s="138">
        <f t="shared" si="4"/>
        <v>0.21938205040197897</v>
      </c>
      <c r="Q48" s="678">
        <v>8748262.1099999994</v>
      </c>
      <c r="R48" s="679">
        <f t="shared" si="5"/>
        <v>0.26318478068592055</v>
      </c>
      <c r="S48" s="678">
        <v>8511345.516661834</v>
      </c>
      <c r="T48" s="679">
        <f t="shared" si="6"/>
        <v>0.24366863775155553</v>
      </c>
      <c r="U48" s="678">
        <v>8941151.8456117008</v>
      </c>
      <c r="V48" s="679">
        <f t="shared" si="7"/>
        <v>0.2425047964635666</v>
      </c>
      <c r="W48" s="678">
        <v>9047092.1602081116</v>
      </c>
      <c r="X48" s="679">
        <f t="shared" si="8"/>
        <v>0.23126513701963478</v>
      </c>
      <c r="Y48" s="120"/>
      <c r="Z48" s="120"/>
      <c r="AA48" s="120"/>
      <c r="AB48" s="120"/>
      <c r="AC48" s="120"/>
      <c r="AD48" s="120"/>
      <c r="AE48" s="120"/>
      <c r="AF48" s="120"/>
      <c r="AG48" s="120"/>
      <c r="AH48" s="120"/>
      <c r="AI48" s="102"/>
      <c r="AJ48" s="102"/>
      <c r="AK48" s="102"/>
      <c r="AL48" s="102"/>
      <c r="AM48" s="103"/>
      <c r="AN48" s="32"/>
      <c r="AO48" s="32"/>
      <c r="AP48" s="96"/>
      <c r="AQ48" s="96"/>
      <c r="AR48" s="96"/>
      <c r="AS48" s="96"/>
      <c r="AT48" s="96"/>
      <c r="AU48" s="96"/>
      <c r="AV48" s="96"/>
      <c r="AW48" s="96"/>
      <c r="AX48" s="96"/>
      <c r="AY48" s="96"/>
      <c r="AZ48" s="96"/>
      <c r="BA48" s="96"/>
      <c r="BB48" s="96"/>
      <c r="DN48" s="39"/>
      <c r="DO48" s="39"/>
      <c r="DP48" s="7"/>
      <c r="DQ48" s="7"/>
      <c r="DR48" s="26"/>
      <c r="DS48" s="6"/>
    </row>
    <row r="49" spans="1:123" ht="15" customHeight="1">
      <c r="A49" s="110"/>
      <c r="B49" s="110"/>
      <c r="C49" s="110"/>
      <c r="D49" s="130" t="str">
        <f>IF(MasterSheet!$A$1=1,MasterSheet!C101,MasterSheet!B101)</f>
        <v>Prihodi koje organi ostvaruju vršenjem svoje djelatnosti</v>
      </c>
      <c r="E49" s="347">
        <v>28553597.170000002</v>
      </c>
      <c r="F49" s="137">
        <f t="shared" si="9"/>
        <v>1.3287541146633162</v>
      </c>
      <c r="G49" s="347">
        <v>18195249.18</v>
      </c>
      <c r="H49" s="138">
        <f t="shared" si="0"/>
        <v>0.67880056631225516</v>
      </c>
      <c r="I49" s="347">
        <v>5377701.7699999996</v>
      </c>
      <c r="J49" s="137">
        <f t="shared" si="1"/>
        <v>0.17428382713248636</v>
      </c>
      <c r="K49" s="347">
        <v>2358239.02</v>
      </c>
      <c r="L49" s="138">
        <f t="shared" si="2"/>
        <v>7.9108990942636709E-2</v>
      </c>
      <c r="M49" s="347">
        <v>2576571.9700000002</v>
      </c>
      <c r="N49" s="137">
        <f t="shared" si="3"/>
        <v>8.3008117590206182E-2</v>
      </c>
      <c r="O49" s="347">
        <v>2308669.88</v>
      </c>
      <c r="P49" s="138">
        <f t="shared" si="4"/>
        <v>7.138744217687075E-2</v>
      </c>
      <c r="Q49" s="678">
        <v>2007154.91</v>
      </c>
      <c r="R49" s="679">
        <f t="shared" si="5"/>
        <v>6.0383721720818281E-2</v>
      </c>
      <c r="S49" s="678">
        <v>2107170.7859136686</v>
      </c>
      <c r="T49" s="679">
        <f t="shared" si="6"/>
        <v>6.0325530658851087E-2</v>
      </c>
      <c r="U49" s="678">
        <v>2764064.3971333401</v>
      </c>
      <c r="V49" s="679">
        <f t="shared" si="7"/>
        <v>7.4967843697676714E-2</v>
      </c>
      <c r="W49" s="678">
        <v>2239806.6510330038</v>
      </c>
      <c r="X49" s="679">
        <f t="shared" si="8"/>
        <v>5.7254771243174941E-2</v>
      </c>
      <c r="Y49" s="120"/>
      <c r="Z49" s="120"/>
      <c r="AA49" s="120"/>
      <c r="AB49" s="120"/>
      <c r="AC49" s="120"/>
      <c r="AD49" s="120"/>
      <c r="AE49" s="120"/>
      <c r="AF49" s="120"/>
      <c r="AG49" s="120"/>
      <c r="AH49" s="120"/>
      <c r="AI49" s="102"/>
      <c r="AJ49" s="102"/>
      <c r="AK49" s="102"/>
      <c r="AL49" s="102"/>
      <c r="AM49" s="103"/>
      <c r="AN49" s="37"/>
      <c r="AO49" s="37"/>
      <c r="AP49" s="96"/>
      <c r="AQ49" s="96"/>
      <c r="AR49" s="96"/>
      <c r="AS49" s="96"/>
      <c r="AT49" s="96"/>
      <c r="AU49" s="96"/>
      <c r="AV49" s="96"/>
      <c r="AW49" s="96"/>
      <c r="AX49" s="96"/>
      <c r="AY49" s="96"/>
      <c r="AZ49" s="96"/>
      <c r="BA49" s="96"/>
      <c r="BB49" s="96"/>
      <c r="DN49" s="8"/>
      <c r="DO49" s="8"/>
      <c r="DP49" s="9"/>
      <c r="DQ49" s="9"/>
      <c r="DR49" s="9"/>
      <c r="DS49" s="6"/>
    </row>
    <row r="50" spans="1:123" ht="15" customHeight="1">
      <c r="A50" s="110"/>
      <c r="B50" s="110"/>
      <c r="C50" s="110"/>
      <c r="D50" s="130" t="str">
        <f>IF(MasterSheet!$A$1=1,MasterSheet!C102,MasterSheet!B102)</f>
        <v>Ostali prihodi</v>
      </c>
      <c r="E50" s="347">
        <v>16388065.619999999</v>
      </c>
      <c r="F50" s="137">
        <f t="shared" si="9"/>
        <v>0.76262579086974736</v>
      </c>
      <c r="G50" s="347">
        <v>11476577.26</v>
      </c>
      <c r="H50" s="138">
        <f t="shared" si="0"/>
        <v>0.42815061592986386</v>
      </c>
      <c r="I50" s="347">
        <v>16875909.18</v>
      </c>
      <c r="J50" s="137">
        <f t="shared" si="1"/>
        <v>0.5469247206378014</v>
      </c>
      <c r="K50" s="347">
        <v>19155760.289999999</v>
      </c>
      <c r="L50" s="138">
        <f t="shared" si="2"/>
        <v>0.64259511204293862</v>
      </c>
      <c r="M50" s="347">
        <v>13868725.91</v>
      </c>
      <c r="N50" s="137">
        <f t="shared" si="3"/>
        <v>0.44680173679123708</v>
      </c>
      <c r="O50" s="347">
        <v>9906679.5199999996</v>
      </c>
      <c r="P50" s="138">
        <f t="shared" si="4"/>
        <v>0.30632898948670373</v>
      </c>
      <c r="Q50" s="678">
        <v>11508298.52</v>
      </c>
      <c r="R50" s="679">
        <f t="shared" si="5"/>
        <v>0.3462183670276775</v>
      </c>
      <c r="S50" s="678">
        <v>9984327.8573760279</v>
      </c>
      <c r="T50" s="679">
        <f t="shared" si="6"/>
        <v>0.28583818658391147</v>
      </c>
      <c r="U50" s="678">
        <v>10253904.709525179</v>
      </c>
      <c r="V50" s="679">
        <f t="shared" si="7"/>
        <v>0.2781097019128066</v>
      </c>
      <c r="W50" s="678">
        <v>10612791.374358559</v>
      </c>
      <c r="X50" s="679">
        <f t="shared" si="8"/>
        <v>0.2712881230664253</v>
      </c>
      <c r="Y50" s="120"/>
      <c r="Z50" s="120"/>
      <c r="AA50" s="120"/>
      <c r="AB50" s="120"/>
      <c r="AC50" s="120"/>
      <c r="AD50" s="120"/>
      <c r="AE50" s="120"/>
      <c r="AF50" s="120"/>
      <c r="AG50" s="120"/>
      <c r="AH50" s="120"/>
      <c r="AI50" s="102"/>
      <c r="AJ50" s="102"/>
      <c r="AK50" s="102"/>
      <c r="AL50" s="102"/>
      <c r="AM50" s="103"/>
      <c r="AN50" s="104"/>
      <c r="AO50" s="33"/>
      <c r="AP50" s="96"/>
      <c r="AQ50" s="96"/>
      <c r="AR50" s="96"/>
      <c r="AS50" s="96"/>
      <c r="AT50" s="96"/>
      <c r="AU50" s="96"/>
      <c r="AV50" s="96"/>
      <c r="AW50" s="96"/>
      <c r="AX50" s="96"/>
      <c r="AY50" s="96"/>
      <c r="AZ50" s="96"/>
      <c r="BA50" s="96"/>
      <c r="BB50" s="96"/>
      <c r="DM50" s="102"/>
      <c r="DN50" s="102"/>
      <c r="DO50" s="10"/>
      <c r="DP50" s="9"/>
      <c r="DQ50" s="9"/>
      <c r="DR50" s="9"/>
      <c r="DS50" s="6"/>
    </row>
    <row r="51" spans="1:123" ht="26.25" thickBot="1">
      <c r="A51" s="110"/>
      <c r="B51" s="111"/>
      <c r="C51" s="110"/>
      <c r="D51" s="131" t="str">
        <f>IF(MasterSheet!$A$1=1,MasterSheet!C103,MasterSheet!B103)</f>
        <v>Primici od otplate kredita i sredstva prenijeta iz prethodne godine</v>
      </c>
      <c r="E51" s="346">
        <v>12337841.16</v>
      </c>
      <c r="F51" s="136">
        <f t="shared" si="9"/>
        <v>0.57414682674856898</v>
      </c>
      <c r="G51" s="346">
        <v>10241165.600000001</v>
      </c>
      <c r="H51" s="135">
        <f t="shared" si="0"/>
        <v>0.38206176459615748</v>
      </c>
      <c r="I51" s="346">
        <v>8998827.7799999993</v>
      </c>
      <c r="J51" s="136">
        <f t="shared" si="1"/>
        <v>0.29163947951775987</v>
      </c>
      <c r="K51" s="346">
        <v>54812548.920000002</v>
      </c>
      <c r="L51" s="135">
        <f t="shared" si="2"/>
        <v>1.83873025561892</v>
      </c>
      <c r="M51" s="346">
        <v>4969313.91</v>
      </c>
      <c r="N51" s="136">
        <f t="shared" si="3"/>
        <v>0.16009387596649485</v>
      </c>
      <c r="O51" s="346">
        <v>5006443.9800000004</v>
      </c>
      <c r="P51" s="135">
        <f t="shared" si="4"/>
        <v>0.15480655473098331</v>
      </c>
      <c r="Q51" s="680">
        <v>4493782.16</v>
      </c>
      <c r="R51" s="681">
        <f t="shared" si="5"/>
        <v>0.13519200240673887</v>
      </c>
      <c r="S51" s="678">
        <v>4809060.008142584</v>
      </c>
      <c r="T51" s="681">
        <f t="shared" si="6"/>
        <v>0.13767706865567089</v>
      </c>
      <c r="U51" s="678">
        <v>5038904.6283624303</v>
      </c>
      <c r="V51" s="681">
        <f t="shared" si="7"/>
        <v>0.13666679219860131</v>
      </c>
      <c r="W51" s="678">
        <v>5111766.290355118</v>
      </c>
      <c r="X51" s="681">
        <f t="shared" si="8"/>
        <v>0.13066887245284042</v>
      </c>
      <c r="Y51" s="120"/>
      <c r="Z51" s="120"/>
      <c r="AA51" s="120"/>
      <c r="AB51" s="120"/>
      <c r="AC51" s="120"/>
      <c r="AD51" s="120"/>
      <c r="AE51" s="120"/>
      <c r="AF51" s="120"/>
      <c r="AG51" s="120"/>
      <c r="AH51" s="120"/>
      <c r="AI51" s="102"/>
      <c r="AJ51" s="102"/>
      <c r="AK51" s="102"/>
      <c r="AL51" s="102"/>
      <c r="AM51" s="103"/>
      <c r="AN51" s="104"/>
      <c r="AO51" s="33"/>
      <c r="AP51" s="96"/>
      <c r="AQ51" s="96"/>
      <c r="AR51" s="96"/>
      <c r="AS51" s="96"/>
      <c r="AT51" s="96"/>
      <c r="AU51" s="96"/>
      <c r="AV51" s="96"/>
      <c r="AW51" s="96"/>
      <c r="AX51" s="96"/>
      <c r="AY51" s="96"/>
      <c r="AZ51" s="96"/>
      <c r="BA51" s="96"/>
      <c r="BB51" s="96"/>
      <c r="DM51" s="102"/>
      <c r="DN51" s="102"/>
      <c r="DO51" s="10"/>
      <c r="DP51" s="9"/>
      <c r="DQ51" s="9"/>
      <c r="DR51" s="9"/>
      <c r="DS51" s="6"/>
    </row>
    <row r="52" spans="1:123" ht="15" customHeight="1" thickTop="1" thickBot="1">
      <c r="A52" s="110"/>
      <c r="B52" s="110"/>
      <c r="C52" s="110"/>
      <c r="D52" s="165" t="str">
        <f>IF(MasterSheet!$A$1=1,MasterSheet!C104,MasterSheet!B104)</f>
        <v>Izdaci</v>
      </c>
      <c r="E52" s="345">
        <f>E54+E69+E75+E81+E82+E83+E84</f>
        <v>788059673.71999991</v>
      </c>
      <c r="F52" s="166">
        <f t="shared" si="9"/>
        <v>36.67270108985992</v>
      </c>
      <c r="G52" s="345">
        <f>G54+G69+G75+G81+G82+G83+G84</f>
        <v>951337553.28000009</v>
      </c>
      <c r="H52" s="167">
        <f t="shared" si="0"/>
        <v>35.491048434247347</v>
      </c>
      <c r="I52" s="345">
        <f>I54+I69+I75+I81+I82+I83+I84</f>
        <v>1272030297.74</v>
      </c>
      <c r="J52" s="166">
        <f t="shared" si="1"/>
        <v>41.224730935312422</v>
      </c>
      <c r="K52" s="345">
        <f>K54+K69+K75+K81+K82+K83+K84+K85</f>
        <v>1301362942.5444999</v>
      </c>
      <c r="L52" s="167">
        <f t="shared" si="2"/>
        <v>43.65524798874538</v>
      </c>
      <c r="M52" s="345">
        <f>M54+M69+M75+M81+M82+M83+M84+M85</f>
        <v>1252601635.3800001</v>
      </c>
      <c r="N52" s="166">
        <f>M52/$M$15*100</f>
        <v>40.354434129510317</v>
      </c>
      <c r="O52" s="345">
        <f>O54+O69+O75+O81+O82+O83+O84+O85</f>
        <v>1318816401.5000002</v>
      </c>
      <c r="P52" s="167">
        <f t="shared" si="4"/>
        <v>40.779727937538659</v>
      </c>
      <c r="Q52" s="345">
        <f>Q54+Q69+Q75+Q81+Q82+Q83+Q84+Q85</f>
        <v>1282623939.8100002</v>
      </c>
      <c r="R52" s="683">
        <f t="shared" si="5"/>
        <v>38.586761125451268</v>
      </c>
      <c r="S52" s="345">
        <f>S54+S69+S75+S81+S82+S83+S84+S85</f>
        <v>1257116536.9899998</v>
      </c>
      <c r="T52" s="683">
        <f t="shared" si="6"/>
        <v>35.989594531634687</v>
      </c>
      <c r="U52" s="345">
        <f>U54+U69+U75+U81+U82+U83+U84+U85</f>
        <v>1262404229.370898</v>
      </c>
      <c r="V52" s="683">
        <f t="shared" si="7"/>
        <v>34.239333587493839</v>
      </c>
      <c r="W52" s="345">
        <f>W54+W69+W75+W81+W82+W83+W84+W85</f>
        <v>1280564275.2311983</v>
      </c>
      <c r="X52" s="683">
        <f t="shared" si="8"/>
        <v>32.734260614294435</v>
      </c>
      <c r="Y52" s="774"/>
      <c r="Z52" s="110"/>
      <c r="AA52" s="110"/>
      <c r="AB52" s="110"/>
      <c r="AC52" s="110"/>
      <c r="AD52" s="110"/>
      <c r="AE52" s="110"/>
      <c r="AF52" s="110"/>
      <c r="AG52" s="110"/>
      <c r="AH52" s="110"/>
      <c r="AM52" s="96"/>
      <c r="AN52" s="37"/>
      <c r="AO52" s="37"/>
      <c r="AP52" s="96"/>
      <c r="AQ52" s="96"/>
      <c r="AR52" s="96"/>
      <c r="AS52" s="96"/>
      <c r="AT52" s="96"/>
      <c r="AU52" s="96"/>
      <c r="AV52" s="96"/>
      <c r="AW52" s="96"/>
      <c r="AX52" s="96"/>
      <c r="AY52" s="96"/>
      <c r="AZ52" s="96"/>
      <c r="BA52" s="96"/>
      <c r="BB52" s="96"/>
      <c r="DN52" s="8"/>
      <c r="DO52" s="8"/>
      <c r="DP52" s="9"/>
      <c r="DQ52" s="9"/>
      <c r="DR52" s="9"/>
      <c r="DS52" s="6"/>
    </row>
    <row r="53" spans="1:123" ht="13.5" customHeight="1" thickTop="1" thickBot="1">
      <c r="A53" s="110"/>
      <c r="B53" s="110"/>
      <c r="C53" s="110"/>
      <c r="D53" s="165" t="str">
        <f>IF(MasterSheet!$A$1=1,MasterSheet!C105,MasterSheet!B105)</f>
        <v>Tekuća budžetska potrošnja</v>
      </c>
      <c r="E53" s="345">
        <f>E52-E68-E81</f>
        <v>747917838.57999992</v>
      </c>
      <c r="F53" s="166">
        <f t="shared" si="9"/>
        <v>34.804683260272697</v>
      </c>
      <c r="G53" s="345">
        <f>G52-G68-G81</f>
        <v>868878314.29000008</v>
      </c>
      <c r="H53" s="167">
        <f t="shared" si="0"/>
        <v>32.414785088229806</v>
      </c>
      <c r="I53" s="345">
        <f>I52-I68-I81</f>
        <v>1123493415.3699999</v>
      </c>
      <c r="J53" s="166">
        <f t="shared" si="1"/>
        <v>36.410857381708581</v>
      </c>
      <c r="K53" s="345">
        <f>K52-K68-K81</f>
        <v>1162486791.9844997</v>
      </c>
      <c r="L53" s="167">
        <f t="shared" si="2"/>
        <v>38.996537805585362</v>
      </c>
      <c r="M53" s="345">
        <f>M52-M68-M81</f>
        <v>1169979386.6200001</v>
      </c>
      <c r="N53" s="166">
        <f t="shared" si="3"/>
        <v>37.692634878221654</v>
      </c>
      <c r="O53" s="345">
        <f>O52-O68-O81</f>
        <v>1234690221.24</v>
      </c>
      <c r="P53" s="167">
        <f t="shared" si="4"/>
        <v>38.178423662337664</v>
      </c>
      <c r="Q53" s="345">
        <f>Q52-Q68-Q81</f>
        <v>1210494926.75</v>
      </c>
      <c r="R53" s="683">
        <f t="shared" si="5"/>
        <v>36.416814884175693</v>
      </c>
      <c r="S53" s="345">
        <f>S52-S68-S81</f>
        <v>1182157389.1399999</v>
      </c>
      <c r="T53" s="683">
        <f t="shared" si="6"/>
        <v>33.843612629258516</v>
      </c>
      <c r="U53" s="345">
        <f>U52-U68-U81</f>
        <v>1186550958.5633981</v>
      </c>
      <c r="V53" s="683">
        <f t="shared" si="7"/>
        <v>32.182016776875457</v>
      </c>
      <c r="W53" s="345">
        <f>W52-W68-W81</f>
        <v>1201023667.9640734</v>
      </c>
      <c r="X53" s="683">
        <f t="shared" si="8"/>
        <v>30.701014007261591</v>
      </c>
      <c r="Y53" s="120"/>
      <c r="Z53" s="120"/>
      <c r="AA53" s="120"/>
      <c r="AB53" s="120"/>
      <c r="AC53" s="120"/>
      <c r="AD53" s="120"/>
      <c r="AE53" s="120"/>
      <c r="AF53" s="120"/>
      <c r="AG53" s="120"/>
      <c r="AH53" s="120"/>
      <c r="AI53" s="102"/>
      <c r="AJ53" s="102"/>
      <c r="AK53" s="102"/>
      <c r="AL53" s="102"/>
      <c r="AM53" s="103"/>
      <c r="AN53" s="35"/>
      <c r="AO53" s="35"/>
      <c r="AP53" s="96"/>
      <c r="AQ53" s="96"/>
      <c r="AR53" s="96"/>
      <c r="AS53" s="96"/>
      <c r="AT53" s="96"/>
      <c r="AU53" s="96"/>
      <c r="AV53" s="96"/>
      <c r="AW53" s="96"/>
      <c r="AX53" s="96"/>
      <c r="AY53" s="96"/>
      <c r="AZ53" s="96"/>
      <c r="BA53" s="96"/>
      <c r="BB53" s="96"/>
      <c r="DN53" s="11"/>
      <c r="DO53" s="11"/>
      <c r="DP53" s="9"/>
      <c r="DQ53" s="9"/>
      <c r="DR53" s="9"/>
      <c r="DS53" s="6"/>
    </row>
    <row r="54" spans="1:123" ht="15" customHeight="1" thickTop="1">
      <c r="A54" s="110"/>
      <c r="B54" s="110"/>
      <c r="C54" s="110"/>
      <c r="D54" s="129" t="str">
        <f>IF(MasterSheet!$A$1=1,MasterSheet!C106,MasterSheet!B106)</f>
        <v>Tekući izdaci</v>
      </c>
      <c r="E54" s="346">
        <f>E55+SUM(E61:E68)</f>
        <v>436259421.93999994</v>
      </c>
      <c r="F54" s="136">
        <f t="shared" si="9"/>
        <v>20.301522729768717</v>
      </c>
      <c r="G54" s="346">
        <f>G55+SUM(G61:G68)</f>
        <v>494161800.55000007</v>
      </c>
      <c r="H54" s="135">
        <f t="shared" si="0"/>
        <v>18.435433708263385</v>
      </c>
      <c r="I54" s="346">
        <f>I55+SUM(I61:I68)</f>
        <v>563429464.72000003</v>
      </c>
      <c r="J54" s="136">
        <f t="shared" si="1"/>
        <v>18.259964503500132</v>
      </c>
      <c r="K54" s="346">
        <f>K55+SUM(K61:K68)</f>
        <v>512411835.38449979</v>
      </c>
      <c r="L54" s="135">
        <f t="shared" si="2"/>
        <v>17.189259825041926</v>
      </c>
      <c r="M54" s="346">
        <f>M55+SUM(M61:M68)</f>
        <v>545097642.15999997</v>
      </c>
      <c r="N54" s="136">
        <f t="shared" si="3"/>
        <v>17.561135378865977</v>
      </c>
      <c r="O54" s="346">
        <f>O55+SUM(O61:O68)</f>
        <v>632034765.5200001</v>
      </c>
      <c r="P54" s="135">
        <f t="shared" si="4"/>
        <v>19.54343740012369</v>
      </c>
      <c r="Q54" s="346">
        <f>Q55+SUM(Q61:Q68)</f>
        <v>666163373.50000012</v>
      </c>
      <c r="R54" s="681">
        <f t="shared" si="5"/>
        <v>20.041016049939834</v>
      </c>
      <c r="S54" s="346">
        <f>S55+SUM(S61:S68)</f>
        <v>592648042.07999992</v>
      </c>
      <c r="T54" s="681">
        <f t="shared" si="6"/>
        <v>16.96673467162897</v>
      </c>
      <c r="U54" s="346">
        <f>U55+SUM(U61:U68)</f>
        <v>641781755.64989793</v>
      </c>
      <c r="V54" s="681">
        <f t="shared" si="7"/>
        <v>17.406611219145589</v>
      </c>
      <c r="W54" s="346">
        <f>W55+SUM(W61:W68)</f>
        <v>640732951.75374842</v>
      </c>
      <c r="X54" s="681">
        <f t="shared" si="8"/>
        <v>16.378654185934263</v>
      </c>
      <c r="Y54" s="120"/>
      <c r="Z54" s="120"/>
      <c r="AA54" s="120"/>
      <c r="AB54" s="120"/>
      <c r="AC54" s="120"/>
      <c r="AD54" s="120"/>
      <c r="AE54" s="120"/>
      <c r="AF54" s="120"/>
      <c r="AG54" s="120"/>
      <c r="AH54" s="120"/>
      <c r="AI54" s="102"/>
      <c r="AJ54" s="102"/>
      <c r="AK54" s="102"/>
      <c r="AL54" s="102"/>
      <c r="AM54" s="103"/>
      <c r="AN54" s="34"/>
      <c r="AO54" s="34"/>
      <c r="AP54" s="96"/>
      <c r="AQ54" s="96"/>
      <c r="AR54" s="96"/>
      <c r="AS54" s="96"/>
      <c r="AT54" s="96"/>
      <c r="AU54" s="96"/>
      <c r="AV54" s="96"/>
      <c r="AW54" s="96"/>
      <c r="AX54" s="96"/>
      <c r="AY54" s="96"/>
      <c r="AZ54" s="96"/>
      <c r="BA54" s="96"/>
      <c r="BB54" s="96"/>
    </row>
    <row r="55" spans="1:123" ht="15" customHeight="1">
      <c r="A55" s="110"/>
      <c r="B55" s="110"/>
      <c r="C55" s="110"/>
      <c r="D55" s="129" t="str">
        <f>IF(MasterSheet!$A$1=1,MasterSheet!C107,MasterSheet!B107)</f>
        <v>Bruto zarade i doprinosi na teret poslodavca</v>
      </c>
      <c r="E55" s="346">
        <f>SUM(E56:E60)</f>
        <v>211619268.66999999</v>
      </c>
      <c r="F55" s="136">
        <f t="shared" si="9"/>
        <v>9.8477950891153601</v>
      </c>
      <c r="G55" s="346">
        <f>SUM(G56:G60)</f>
        <v>256098289.82000002</v>
      </c>
      <c r="H55" s="135">
        <f t="shared" si="0"/>
        <v>9.5541238507741095</v>
      </c>
      <c r="I55" s="346">
        <f>SUM(I56:I60)</f>
        <v>274699863.13999999</v>
      </c>
      <c r="J55" s="136">
        <f t="shared" si="1"/>
        <v>8.9026401069484056</v>
      </c>
      <c r="K55" s="346">
        <f>SUM(K56:K60)</f>
        <v>259160937.78449979</v>
      </c>
      <c r="L55" s="135">
        <f t="shared" si="2"/>
        <v>8.6937583959912725</v>
      </c>
      <c r="M55" s="346">
        <f>SUM(M56:M60)</f>
        <v>283662646.70999998</v>
      </c>
      <c r="N55" s="136">
        <f t="shared" si="3"/>
        <v>9.138616195554123</v>
      </c>
      <c r="O55" s="346">
        <f>SUM(O56:O60)</f>
        <v>371258246.90999997</v>
      </c>
      <c r="P55" s="135">
        <f t="shared" si="4"/>
        <v>11.479846843228199</v>
      </c>
      <c r="Q55" s="680">
        <f>SUM(Q56:Q60)</f>
        <v>374655671.80999994</v>
      </c>
      <c r="R55" s="681">
        <f t="shared" si="5"/>
        <v>11.271229597172081</v>
      </c>
      <c r="S55" s="680">
        <f>SUM(S56:S60)</f>
        <v>372128611.75</v>
      </c>
      <c r="T55" s="681">
        <f t="shared" si="6"/>
        <v>10.653553156312626</v>
      </c>
      <c r="U55" s="680">
        <f>SUM(U56:U60)</f>
        <v>368748760.53310001</v>
      </c>
      <c r="V55" s="681">
        <f t="shared" si="7"/>
        <v>10.001322498863576</v>
      </c>
      <c r="W55" s="680">
        <f>SUM(W56:W60)</f>
        <v>366905016.73043448</v>
      </c>
      <c r="X55" s="681">
        <f t="shared" si="8"/>
        <v>9.3789625953587539</v>
      </c>
      <c r="Y55" s="120"/>
      <c r="Z55" s="523"/>
      <c r="AA55" s="523"/>
      <c r="AB55" s="523"/>
      <c r="AC55" s="120"/>
      <c r="AD55" s="120"/>
      <c r="AE55" s="120"/>
      <c r="AF55" s="120"/>
      <c r="AG55" s="120"/>
      <c r="AH55" s="120"/>
      <c r="AI55" s="102"/>
      <c r="AJ55" s="102"/>
      <c r="AK55" s="102"/>
      <c r="AL55" s="102"/>
      <c r="AM55" s="103"/>
      <c r="AN55" s="34"/>
      <c r="AO55" s="34"/>
      <c r="AP55" s="96"/>
      <c r="AQ55" s="96"/>
      <c r="AR55" s="96"/>
      <c r="AS55" s="96"/>
      <c r="AT55" s="96"/>
      <c r="AU55" s="96"/>
      <c r="AV55" s="96"/>
      <c r="AW55" s="96"/>
      <c r="AX55" s="96"/>
      <c r="AY55" s="96"/>
      <c r="AZ55" s="96"/>
      <c r="BA55" s="96"/>
      <c r="BB55" s="96"/>
      <c r="DQ55" s="12"/>
    </row>
    <row r="56" spans="1:123" ht="15" customHeight="1">
      <c r="A56" s="110"/>
      <c r="B56" s="110"/>
      <c r="C56" s="110"/>
      <c r="D56" s="130" t="str">
        <f>IF(MasterSheet!$A$1=1,MasterSheet!C108,MasterSheet!B108)</f>
        <v>Neto zarade</v>
      </c>
      <c r="E56" s="347">
        <v>122073803.08999999</v>
      </c>
      <c r="F56" s="137">
        <f t="shared" si="9"/>
        <v>5.6807577407045455</v>
      </c>
      <c r="G56" s="347">
        <v>147753470.87000003</v>
      </c>
      <c r="H56" s="138">
        <f t="shared" si="0"/>
        <v>5.5121608233538533</v>
      </c>
      <c r="I56" s="347">
        <v>158140128.56</v>
      </c>
      <c r="J56" s="137">
        <f t="shared" si="1"/>
        <v>5.1251013922737876</v>
      </c>
      <c r="K56" s="347">
        <v>149173408.38193399</v>
      </c>
      <c r="L56" s="138">
        <f t="shared" si="2"/>
        <v>5.004139831665011</v>
      </c>
      <c r="M56" s="347">
        <v>165721016.36000001</v>
      </c>
      <c r="N56" s="137">
        <f t="shared" si="3"/>
        <v>5.3389502693298976</v>
      </c>
      <c r="O56" s="347">
        <v>220303195.69999999</v>
      </c>
      <c r="P56" s="138">
        <f t="shared" si="4"/>
        <v>6.8120963419913414</v>
      </c>
      <c r="Q56" s="678">
        <v>223109230.10999998</v>
      </c>
      <c r="R56" s="679">
        <f t="shared" si="5"/>
        <v>6.7120707012635377</v>
      </c>
      <c r="S56" s="678">
        <v>221498560.84</v>
      </c>
      <c r="T56" s="679">
        <f t="shared" si="6"/>
        <v>6.341212735184655</v>
      </c>
      <c r="U56" s="678">
        <v>220221251.43555</v>
      </c>
      <c r="V56" s="679">
        <f t="shared" si="7"/>
        <v>5.9729116201668022</v>
      </c>
      <c r="W56" s="678">
        <v>219120145.17837226</v>
      </c>
      <c r="X56" s="679">
        <f t="shared" si="8"/>
        <v>5.6012307049686161</v>
      </c>
      <c r="Y56" s="120"/>
      <c r="Z56" s="120"/>
      <c r="AA56" s="120"/>
      <c r="AB56" s="120"/>
      <c r="AC56" s="120"/>
      <c r="AD56" s="120"/>
      <c r="AE56" s="120"/>
      <c r="AF56" s="120"/>
      <c r="AG56" s="120"/>
      <c r="AH56" s="120"/>
      <c r="AI56" s="102"/>
      <c r="AJ56" s="102"/>
      <c r="AK56" s="102"/>
      <c r="AL56" s="102"/>
      <c r="AM56" s="103"/>
      <c r="AN56" s="34"/>
      <c r="AO56" s="34"/>
      <c r="AP56" s="96"/>
      <c r="AQ56" s="96"/>
      <c r="AR56" s="96"/>
      <c r="AS56" s="96"/>
      <c r="AT56" s="96"/>
      <c r="AU56" s="96"/>
      <c r="AV56" s="96"/>
      <c r="AW56" s="96"/>
      <c r="AX56" s="96"/>
      <c r="AY56" s="96"/>
      <c r="AZ56" s="96"/>
      <c r="BA56" s="96"/>
      <c r="BB56" s="96"/>
    </row>
    <row r="57" spans="1:123" ht="15" customHeight="1">
      <c r="A57" s="110"/>
      <c r="B57" s="110"/>
      <c r="C57" s="110"/>
      <c r="D57" s="130" t="str">
        <f>IF(MasterSheet!$A$1=1,MasterSheet!C109,MasterSheet!B109)</f>
        <v>Porez na zarade</v>
      </c>
      <c r="E57" s="347">
        <v>24568593.439999998</v>
      </c>
      <c r="F57" s="137">
        <f t="shared" si="9"/>
        <v>1.1433102256968681</v>
      </c>
      <c r="G57" s="347">
        <v>26916847.73</v>
      </c>
      <c r="H57" s="138">
        <f t="shared" si="0"/>
        <v>1.0041726442827832</v>
      </c>
      <c r="I57" s="347">
        <v>29446439.690000001</v>
      </c>
      <c r="J57" s="137">
        <f t="shared" si="1"/>
        <v>0.95431811284677226</v>
      </c>
      <c r="K57" s="347">
        <v>27786106.092939563</v>
      </c>
      <c r="L57" s="138">
        <f t="shared" si="2"/>
        <v>0.93210688000468167</v>
      </c>
      <c r="M57" s="347">
        <v>22646761.260000002</v>
      </c>
      <c r="N57" s="137">
        <f t="shared" si="3"/>
        <v>0.72959926739690728</v>
      </c>
      <c r="O57" s="347">
        <v>29343979.530000001</v>
      </c>
      <c r="P57" s="138">
        <f t="shared" si="4"/>
        <v>0.90735867439703155</v>
      </c>
      <c r="Q57" s="678">
        <v>29398079.799999997</v>
      </c>
      <c r="R57" s="679">
        <f t="shared" si="5"/>
        <v>0.88441876654632967</v>
      </c>
      <c r="S57" s="678">
        <v>29925458.93</v>
      </c>
      <c r="T57" s="679">
        <f t="shared" si="6"/>
        <v>0.85672656541654746</v>
      </c>
      <c r="U57" s="678">
        <v>29660529.343850002</v>
      </c>
      <c r="V57" s="679">
        <f t="shared" si="7"/>
        <v>0.80446241778817473</v>
      </c>
      <c r="W57" s="678">
        <v>29512226.697130751</v>
      </c>
      <c r="X57" s="679">
        <f t="shared" si="8"/>
        <v>0.7544025229327902</v>
      </c>
      <c r="Y57" s="120"/>
      <c r="Z57" s="120"/>
      <c r="AA57" s="120"/>
      <c r="AB57" s="120"/>
      <c r="AC57" s="120"/>
      <c r="AD57" s="120"/>
      <c r="AE57" s="120"/>
      <c r="AF57" s="120"/>
      <c r="AG57" s="120"/>
      <c r="AH57" s="120"/>
      <c r="AI57" s="102"/>
      <c r="AJ57" s="102"/>
      <c r="AK57" s="102"/>
      <c r="AL57" s="102"/>
      <c r="AM57" s="103"/>
      <c r="AN57" s="34"/>
      <c r="AO57" s="34"/>
      <c r="AP57" s="96"/>
      <c r="AQ57" s="96"/>
      <c r="AR57" s="96"/>
      <c r="AS57" s="96"/>
      <c r="AT57" s="96"/>
      <c r="AU57" s="96"/>
      <c r="AV57" s="96"/>
      <c r="AW57" s="96"/>
      <c r="AX57" s="96"/>
      <c r="AY57" s="96"/>
      <c r="AZ57" s="96"/>
      <c r="BA57" s="96"/>
      <c r="BB57" s="96"/>
    </row>
    <row r="58" spans="1:123" ht="15" customHeight="1">
      <c r="A58" s="110"/>
      <c r="B58" s="110"/>
      <c r="C58" s="110"/>
      <c r="D58" s="130" t="str">
        <f>IF(MasterSheet!$A$1=1,MasterSheet!C110,MasterSheet!B110)</f>
        <v>Doprinosi na teret zaposlenog</v>
      </c>
      <c r="E58" s="347">
        <v>31579861.260000002</v>
      </c>
      <c r="F58" s="137">
        <f t="shared" si="9"/>
        <v>1.4695826357671367</v>
      </c>
      <c r="G58" s="347">
        <v>40145380.400000006</v>
      </c>
      <c r="H58" s="138">
        <f t="shared" si="0"/>
        <v>1.4976825368401419</v>
      </c>
      <c r="I58" s="347">
        <v>42046795.229999997</v>
      </c>
      <c r="J58" s="137">
        <f t="shared" si="1"/>
        <v>1.3626780927534352</v>
      </c>
      <c r="K58" s="347">
        <v>39675992.256736048</v>
      </c>
      <c r="L58" s="138">
        <f t="shared" si="2"/>
        <v>1.33096250441919</v>
      </c>
      <c r="M58" s="347">
        <v>59935832.810000002</v>
      </c>
      <c r="N58" s="137">
        <f t="shared" si="3"/>
        <v>1.9309224487757732</v>
      </c>
      <c r="O58" s="347">
        <v>76702574.069999993</v>
      </c>
      <c r="P58" s="138">
        <f t="shared" si="4"/>
        <v>2.3717555371057513</v>
      </c>
      <c r="Q58" s="678">
        <v>77127985.669999987</v>
      </c>
      <c r="R58" s="679">
        <f t="shared" si="5"/>
        <v>2.3203365123345363</v>
      </c>
      <c r="S58" s="678">
        <v>75998502.739999995</v>
      </c>
      <c r="T58" s="679">
        <f t="shared" si="6"/>
        <v>2.1757372671056396</v>
      </c>
      <c r="U58" s="678">
        <v>74966950.465949997</v>
      </c>
      <c r="V58" s="679">
        <f t="shared" si="7"/>
        <v>2.0332777452115538</v>
      </c>
      <c r="W58" s="678">
        <v>74592115.713620245</v>
      </c>
      <c r="X58" s="679">
        <f t="shared" si="8"/>
        <v>1.9067514241722965</v>
      </c>
      <c r="Y58" s="120"/>
      <c r="Z58" s="120"/>
      <c r="AA58" s="120"/>
      <c r="AB58" s="120"/>
      <c r="AC58" s="120"/>
      <c r="AD58" s="120"/>
      <c r="AE58" s="120"/>
      <c r="AF58" s="120"/>
      <c r="AG58" s="120"/>
      <c r="AH58" s="120"/>
      <c r="AI58" s="102"/>
      <c r="AJ58" s="102"/>
      <c r="AK58" s="102"/>
      <c r="AL58" s="102"/>
      <c r="AM58" s="103"/>
      <c r="AN58" s="34"/>
      <c r="AO58" s="34"/>
      <c r="AP58" s="96"/>
      <c r="AQ58" s="96"/>
      <c r="AR58" s="96"/>
      <c r="AS58" s="96"/>
      <c r="AT58" s="96"/>
      <c r="AU58" s="96"/>
      <c r="AV58" s="96"/>
      <c r="AW58" s="96"/>
      <c r="AX58" s="96"/>
      <c r="AY58" s="96"/>
      <c r="AZ58" s="96"/>
      <c r="BA58" s="96"/>
      <c r="BB58" s="96"/>
    </row>
    <row r="59" spans="1:123" ht="15" customHeight="1">
      <c r="A59" s="110"/>
      <c r="B59" s="110"/>
      <c r="C59" s="110"/>
      <c r="D59" s="130" t="str">
        <f>IF(MasterSheet!$A$1=1,MasterSheet!C111,MasterSheet!B111)</f>
        <v>Doprinosi na teret poslodavca</v>
      </c>
      <c r="E59" s="347">
        <v>29479999.799999997</v>
      </c>
      <c r="F59" s="137">
        <f t="shared" si="9"/>
        <v>1.3718646656428868</v>
      </c>
      <c r="G59" s="347">
        <v>37349335.560000002</v>
      </c>
      <c r="H59" s="138">
        <f t="shared" si="0"/>
        <v>1.3933719664241748</v>
      </c>
      <c r="I59" s="347">
        <v>40930764.380000003</v>
      </c>
      <c r="J59" s="137">
        <f t="shared" si="1"/>
        <v>1.3265090867254343</v>
      </c>
      <c r="K59" s="347">
        <v>38622888.658217676</v>
      </c>
      <c r="L59" s="138">
        <f t="shared" si="2"/>
        <v>1.2956353122515154</v>
      </c>
      <c r="M59" s="347">
        <v>32139632.719999999</v>
      </c>
      <c r="N59" s="137">
        <f t="shared" si="3"/>
        <v>1.0354263118556699</v>
      </c>
      <c r="O59" s="347">
        <v>40786208.719999999</v>
      </c>
      <c r="P59" s="138">
        <f t="shared" si="4"/>
        <v>1.2611691008039578</v>
      </c>
      <c r="Q59" s="678">
        <v>40846412.990000002</v>
      </c>
      <c r="R59" s="679">
        <f t="shared" si="5"/>
        <v>1.2288331224428402</v>
      </c>
      <c r="S59" s="678">
        <v>40399381.549999997</v>
      </c>
      <c r="T59" s="679">
        <f t="shared" si="6"/>
        <v>1.1565812066991124</v>
      </c>
      <c r="U59" s="678">
        <v>39582607.633950002</v>
      </c>
      <c r="V59" s="679">
        <f t="shared" si="7"/>
        <v>1.0735722168144834</v>
      </c>
      <c r="W59" s="678">
        <v>39384694.595780253</v>
      </c>
      <c r="X59" s="679">
        <f t="shared" si="8"/>
        <v>1.006766221773524</v>
      </c>
      <c r="Y59" s="120"/>
      <c r="Z59" s="120"/>
      <c r="AA59" s="120"/>
      <c r="AB59" s="120"/>
      <c r="AC59" s="120"/>
      <c r="AD59" s="120"/>
      <c r="AE59" s="120"/>
      <c r="AF59" s="120"/>
      <c r="AG59" s="120"/>
      <c r="AH59" s="120"/>
      <c r="AI59" s="102"/>
      <c r="AJ59" s="102"/>
      <c r="AK59" s="102"/>
      <c r="AL59" s="102"/>
      <c r="AM59" s="103"/>
      <c r="AN59" s="35"/>
      <c r="AO59" s="35"/>
      <c r="AP59" s="96"/>
      <c r="AQ59" s="96"/>
      <c r="AR59" s="96"/>
      <c r="AS59" s="96"/>
      <c r="AT59" s="96"/>
      <c r="AU59" s="96"/>
      <c r="AV59" s="96"/>
      <c r="AW59" s="96"/>
      <c r="AX59" s="96"/>
      <c r="AY59" s="96"/>
      <c r="AZ59" s="96"/>
      <c r="BA59" s="96"/>
      <c r="BB59" s="96"/>
    </row>
    <row r="60" spans="1:123" ht="15" customHeight="1">
      <c r="A60" s="110"/>
      <c r="B60" s="110"/>
      <c r="C60" s="110"/>
      <c r="D60" s="130" t="str">
        <f>IF(MasterSheet!$A$1=1,MasterSheet!C112,MasterSheet!B112)</f>
        <v>Prirez na porez na dohodak</v>
      </c>
      <c r="E60" s="347">
        <v>3917011.08</v>
      </c>
      <c r="F60" s="137">
        <f t="shared" si="9"/>
        <v>0.18227982130392292</v>
      </c>
      <c r="G60" s="347">
        <v>3933255.26</v>
      </c>
      <c r="H60" s="138">
        <f t="shared" si="0"/>
        <v>0.14673587987315798</v>
      </c>
      <c r="I60" s="347">
        <v>4135735.28</v>
      </c>
      <c r="J60" s="137">
        <f t="shared" si="1"/>
        <v>0.13403342234897589</v>
      </c>
      <c r="K60" s="347">
        <v>3902542.3946725391</v>
      </c>
      <c r="L60" s="138">
        <f t="shared" si="2"/>
        <v>0.13091386765087348</v>
      </c>
      <c r="M60" s="347">
        <v>3219403.56</v>
      </c>
      <c r="N60" s="137">
        <f t="shared" si="3"/>
        <v>0.10371789819587629</v>
      </c>
      <c r="O60" s="347">
        <v>4122288.89</v>
      </c>
      <c r="P60" s="138">
        <f t="shared" si="4"/>
        <v>0.12746718893011749</v>
      </c>
      <c r="Q60" s="678">
        <v>4173963.2399999998</v>
      </c>
      <c r="R60" s="679">
        <f t="shared" si="5"/>
        <v>0.12557049458483754</v>
      </c>
      <c r="S60" s="678">
        <v>4306707.6900000004</v>
      </c>
      <c r="T60" s="679">
        <f t="shared" si="6"/>
        <v>0.1232953819066705</v>
      </c>
      <c r="U60" s="678">
        <v>4317421.6538000004</v>
      </c>
      <c r="V60" s="679">
        <f t="shared" si="7"/>
        <v>0.11709849888256035</v>
      </c>
      <c r="W60" s="678">
        <v>4295834.545531</v>
      </c>
      <c r="X60" s="679">
        <f t="shared" si="8"/>
        <v>0.10981172151152863</v>
      </c>
      <c r="Y60" s="120"/>
      <c r="Z60" s="120"/>
      <c r="AA60" s="120"/>
      <c r="AB60" s="120"/>
      <c r="AC60" s="120"/>
      <c r="AD60" s="120"/>
      <c r="AE60" s="120"/>
      <c r="AF60" s="120"/>
      <c r="AG60" s="120"/>
      <c r="AH60" s="120"/>
      <c r="AI60" s="102"/>
      <c r="AJ60" s="102"/>
      <c r="AK60" s="102"/>
      <c r="AL60" s="102"/>
      <c r="AM60" s="103"/>
      <c r="AN60" s="35"/>
      <c r="AO60" s="35"/>
      <c r="AP60" s="96"/>
      <c r="AQ60" s="96"/>
      <c r="AR60" s="96"/>
      <c r="AS60" s="96"/>
      <c r="AT60" s="96"/>
      <c r="AU60" s="96"/>
      <c r="AV60" s="96"/>
      <c r="AW60" s="96"/>
      <c r="AX60" s="96"/>
      <c r="AY60" s="96"/>
      <c r="AZ60" s="96"/>
      <c r="BA60" s="96"/>
      <c r="BB60" s="96"/>
    </row>
    <row r="61" spans="1:123" ht="15" customHeight="1">
      <c r="A61" s="110"/>
      <c r="B61" s="110"/>
      <c r="C61" s="110"/>
      <c r="D61" s="129" t="str">
        <f>IF(MasterSheet!$A$1=1,MasterSheet!C113,MasterSheet!B113)</f>
        <v>Ostala lična primanja</v>
      </c>
      <c r="E61" s="346">
        <v>15461447.869999999</v>
      </c>
      <c r="F61" s="136">
        <f t="shared" si="9"/>
        <v>0.71950522918702586</v>
      </c>
      <c r="G61" s="346">
        <v>27511729.489999998</v>
      </c>
      <c r="H61" s="135">
        <f t="shared" si="0"/>
        <v>1.0263655844058945</v>
      </c>
      <c r="I61" s="346">
        <v>21753186.010000002</v>
      </c>
      <c r="J61" s="136">
        <f t="shared" si="1"/>
        <v>0.7049904721934146</v>
      </c>
      <c r="K61" s="346">
        <v>21646046.59</v>
      </c>
      <c r="L61" s="135">
        <f t="shared" si="2"/>
        <v>0.72613373331096953</v>
      </c>
      <c r="M61" s="346">
        <v>18835767.040000003</v>
      </c>
      <c r="N61" s="136">
        <f t="shared" si="3"/>
        <v>0.60682239175257746</v>
      </c>
      <c r="O61" s="346">
        <v>12829673.57</v>
      </c>
      <c r="P61" s="135">
        <f t="shared" si="4"/>
        <v>0.39671223160173164</v>
      </c>
      <c r="Q61" s="680">
        <v>10063629.809999997</v>
      </c>
      <c r="R61" s="681">
        <f t="shared" si="5"/>
        <v>0.3027566128158844</v>
      </c>
      <c r="S61" s="680">
        <v>10477302.41</v>
      </c>
      <c r="T61" s="681">
        <f t="shared" si="6"/>
        <v>0.2999514002290295</v>
      </c>
      <c r="U61" s="680">
        <v>9207426.8970000017</v>
      </c>
      <c r="V61" s="681">
        <f t="shared" si="7"/>
        <v>0.24972679406021162</v>
      </c>
      <c r="W61" s="680">
        <v>8286684.2073000018</v>
      </c>
      <c r="X61" s="681">
        <f t="shared" si="8"/>
        <v>0.2118273059125767</v>
      </c>
      <c r="Y61" s="120"/>
      <c r="Z61" s="120"/>
      <c r="AA61" s="120"/>
      <c r="AB61" s="120"/>
      <c r="AC61" s="120"/>
      <c r="AD61" s="120"/>
      <c r="AE61" s="120"/>
      <c r="AF61" s="120"/>
      <c r="AG61" s="120"/>
      <c r="AH61" s="120"/>
      <c r="AI61" s="102"/>
      <c r="AJ61" s="102"/>
      <c r="AK61" s="102"/>
      <c r="AL61" s="102"/>
      <c r="AM61" s="103"/>
      <c r="AN61" s="35"/>
      <c r="AO61" s="35"/>
      <c r="AP61" s="96"/>
      <c r="AQ61" s="96"/>
      <c r="AR61" s="96"/>
      <c r="AS61" s="96"/>
      <c r="AT61" s="96"/>
      <c r="AU61" s="96"/>
      <c r="AV61" s="96"/>
      <c r="AW61" s="96"/>
      <c r="AX61" s="96"/>
      <c r="AY61" s="96"/>
      <c r="AZ61" s="96"/>
      <c r="BA61" s="96"/>
      <c r="BB61" s="96"/>
      <c r="DQ61" s="105"/>
    </row>
    <row r="62" spans="1:123" ht="15" customHeight="1">
      <c r="A62" s="110"/>
      <c r="B62" s="110"/>
      <c r="C62" s="110"/>
      <c r="D62" s="129" t="str">
        <f>IF(MasterSheet!$A$1=1,MasterSheet!C114,MasterSheet!B114)</f>
        <v>Rashodi za materijal i usluge</v>
      </c>
      <c r="E62" s="346">
        <v>112547776.84</v>
      </c>
      <c r="F62" s="136">
        <f t="shared" si="9"/>
        <v>5.2374599488110203</v>
      </c>
      <c r="G62" s="346">
        <v>137071242.36000001</v>
      </c>
      <c r="H62" s="135">
        <f t="shared" si="0"/>
        <v>5.1136445573587022</v>
      </c>
      <c r="I62" s="346">
        <v>114434326.15000001</v>
      </c>
      <c r="J62" s="136">
        <f t="shared" si="1"/>
        <v>3.7086571866087636</v>
      </c>
      <c r="K62" s="346">
        <v>109956288.45999999</v>
      </c>
      <c r="L62" s="135">
        <f t="shared" si="2"/>
        <v>3.6885705622274405</v>
      </c>
      <c r="M62" s="346">
        <v>112683384.09</v>
      </c>
      <c r="N62" s="136">
        <f t="shared" si="3"/>
        <v>3.6302636626932991</v>
      </c>
      <c r="O62" s="346">
        <v>104006154.47999999</v>
      </c>
      <c r="P62" s="135">
        <f t="shared" si="4"/>
        <v>3.2160220927643786</v>
      </c>
      <c r="Q62" s="680">
        <v>150386742.56999999</v>
      </c>
      <c r="R62" s="681">
        <f t="shared" si="5"/>
        <v>4.5242702337545122</v>
      </c>
      <c r="S62" s="680">
        <v>81984047.560000002</v>
      </c>
      <c r="T62" s="681">
        <f t="shared" si="6"/>
        <v>2.3470955499570572</v>
      </c>
      <c r="U62" s="680">
        <v>125250481.01009999</v>
      </c>
      <c r="V62" s="681">
        <f t="shared" si="7"/>
        <v>3.3970838353702195</v>
      </c>
      <c r="W62" s="680">
        <v>116482947.33939299</v>
      </c>
      <c r="X62" s="681">
        <f t="shared" si="8"/>
        <v>2.9775804534609662</v>
      </c>
      <c r="Y62" s="120"/>
      <c r="Z62" s="120"/>
      <c r="AA62" s="120"/>
      <c r="AB62" s="120"/>
      <c r="AC62" s="120"/>
      <c r="AD62" s="120"/>
      <c r="AE62" s="120"/>
      <c r="AF62" s="120"/>
      <c r="AG62" s="120"/>
      <c r="AH62" s="120"/>
      <c r="AI62" s="102"/>
      <c r="AJ62" s="102"/>
      <c r="AK62" s="102"/>
      <c r="AL62" s="102"/>
      <c r="AM62" s="103"/>
      <c r="AN62" s="35"/>
      <c r="AO62" s="35"/>
      <c r="AP62" s="96"/>
      <c r="AQ62" s="96"/>
      <c r="AR62" s="96"/>
      <c r="AS62" s="96"/>
      <c r="AT62" s="96"/>
      <c r="AU62" s="96"/>
      <c r="AV62" s="96"/>
      <c r="AW62" s="96"/>
      <c r="AX62" s="96"/>
      <c r="AY62" s="96"/>
      <c r="AZ62" s="96"/>
      <c r="BA62" s="96"/>
      <c r="BB62" s="96"/>
    </row>
    <row r="63" spans="1:123" ht="15" customHeight="1">
      <c r="A63" s="110"/>
      <c r="B63" s="110"/>
      <c r="C63" s="110"/>
      <c r="D63" s="129" t="str">
        <f>IF(MasterSheet!$A$1=1,MasterSheet!C115,MasterSheet!B115)</f>
        <v>Tekuće održavanje</v>
      </c>
      <c r="E63" s="346">
        <v>20449366.720000003</v>
      </c>
      <c r="F63" s="136">
        <f t="shared" si="9"/>
        <v>0.95162021127088292</v>
      </c>
      <c r="G63" s="346">
        <v>22633631.750000004</v>
      </c>
      <c r="H63" s="135">
        <f t="shared" si="0"/>
        <v>0.8443809643723188</v>
      </c>
      <c r="I63" s="346">
        <v>22151878.379999999</v>
      </c>
      <c r="J63" s="136">
        <f t="shared" si="1"/>
        <v>0.71791153681617836</v>
      </c>
      <c r="K63" s="346">
        <v>5130736.91</v>
      </c>
      <c r="L63" s="135">
        <f t="shared" si="2"/>
        <v>0.17211462294532037</v>
      </c>
      <c r="M63" s="346">
        <v>28005189.850000001</v>
      </c>
      <c r="N63" s="136">
        <f t="shared" si="3"/>
        <v>0.90222905444587631</v>
      </c>
      <c r="O63" s="346">
        <v>23542025.550000001</v>
      </c>
      <c r="P63" s="135">
        <f t="shared" si="4"/>
        <v>0.72795378942486089</v>
      </c>
      <c r="Q63" s="680">
        <v>22552637.879999999</v>
      </c>
      <c r="R63" s="681">
        <f t="shared" si="5"/>
        <v>0.67847887725631761</v>
      </c>
      <c r="S63" s="680">
        <v>20466680.050000001</v>
      </c>
      <c r="T63" s="681">
        <f t="shared" si="6"/>
        <v>0.5859341554537647</v>
      </c>
      <c r="U63" s="680">
        <v>21120947.399500001</v>
      </c>
      <c r="V63" s="681">
        <f t="shared" si="7"/>
        <v>0.57284912935991328</v>
      </c>
      <c r="W63" s="680">
        <v>20064900.029525001</v>
      </c>
      <c r="X63" s="681">
        <f t="shared" si="8"/>
        <v>0.51290644247252049</v>
      </c>
      <c r="Y63" s="120"/>
      <c r="Z63" s="120"/>
      <c r="AA63" s="120"/>
      <c r="AB63" s="120"/>
      <c r="AC63" s="120"/>
      <c r="AD63" s="120"/>
      <c r="AE63" s="120"/>
      <c r="AF63" s="120"/>
      <c r="AG63" s="120"/>
      <c r="AH63" s="120"/>
      <c r="AI63" s="102"/>
      <c r="AJ63" s="102"/>
      <c r="AK63" s="102"/>
      <c r="AL63" s="102"/>
      <c r="AM63" s="103"/>
      <c r="AN63" s="35"/>
      <c r="AO63" s="35"/>
      <c r="AP63" s="96"/>
      <c r="AQ63" s="96"/>
      <c r="AR63" s="96"/>
      <c r="AS63" s="96"/>
      <c r="AT63" s="96"/>
      <c r="AU63" s="96"/>
      <c r="AV63" s="96"/>
      <c r="AW63" s="96"/>
      <c r="AX63" s="96"/>
      <c r="AY63" s="96"/>
      <c r="AZ63" s="96"/>
      <c r="BA63" s="96"/>
      <c r="BB63" s="96"/>
    </row>
    <row r="64" spans="1:123" ht="15" customHeight="1">
      <c r="A64" s="110"/>
      <c r="B64" s="110"/>
      <c r="C64" s="110"/>
      <c r="D64" s="129" t="str">
        <f>IF(MasterSheet!$A$1=1,MasterSheet!C116,MasterSheet!B116)</f>
        <v>Kamate</v>
      </c>
      <c r="E64" s="346">
        <v>23398994.059999999</v>
      </c>
      <c r="F64" s="136">
        <f t="shared" si="9"/>
        <v>1.0888824077434966</v>
      </c>
      <c r="G64" s="346">
        <v>27098929.48</v>
      </c>
      <c r="H64" s="135">
        <f t="shared" si="0"/>
        <v>1.0109654721134116</v>
      </c>
      <c r="I64" s="346">
        <v>22531993.84</v>
      </c>
      <c r="J64" s="136">
        <f t="shared" si="1"/>
        <v>0.73023054964998702</v>
      </c>
      <c r="K64" s="346">
        <v>24512028.640000001</v>
      </c>
      <c r="L64" s="135">
        <f t="shared" si="2"/>
        <v>0.82227536531365319</v>
      </c>
      <c r="M64" s="346">
        <v>30256278.469999999</v>
      </c>
      <c r="N64" s="136">
        <f t="shared" si="3"/>
        <v>0.97475123936855668</v>
      </c>
      <c r="O64" s="346">
        <v>45092350.030000001</v>
      </c>
      <c r="P64" s="135">
        <f t="shared" si="4"/>
        <v>1.3943212748917748</v>
      </c>
      <c r="Q64" s="680">
        <v>55993906.620000005</v>
      </c>
      <c r="R64" s="681">
        <f t="shared" si="5"/>
        <v>1.684533893501805</v>
      </c>
      <c r="S64" s="680">
        <v>70403607.299999997</v>
      </c>
      <c r="T64" s="681">
        <f t="shared" si="6"/>
        <v>2.0155627626681936</v>
      </c>
      <c r="U64" s="680">
        <v>83431534.422697932</v>
      </c>
      <c r="V64" s="681">
        <f t="shared" si="7"/>
        <v>2.2628569140954147</v>
      </c>
      <c r="W64" s="680">
        <v>95950961.599970907</v>
      </c>
      <c r="X64" s="681">
        <f t="shared" si="8"/>
        <v>2.452734192228295</v>
      </c>
      <c r="Y64" s="120"/>
      <c r="Z64" s="120"/>
      <c r="AA64" s="120"/>
      <c r="AB64" s="120"/>
      <c r="AC64" s="120"/>
      <c r="AD64" s="120"/>
      <c r="AE64" s="120"/>
      <c r="AF64" s="120"/>
      <c r="AG64" s="120"/>
      <c r="AH64" s="120"/>
      <c r="AI64" s="102"/>
      <c r="AJ64" s="102"/>
      <c r="AK64" s="102"/>
      <c r="AL64" s="102"/>
      <c r="AM64" s="103"/>
      <c r="AN64" s="35"/>
      <c r="AO64" s="35"/>
      <c r="AP64" s="96"/>
      <c r="AQ64" s="96"/>
      <c r="AR64" s="96"/>
      <c r="AS64" s="96"/>
      <c r="AT64" s="96"/>
      <c r="AU64" s="96"/>
      <c r="AV64" s="96"/>
      <c r="AW64" s="96"/>
      <c r="AX64" s="96"/>
      <c r="AY64" s="96"/>
      <c r="AZ64" s="96"/>
      <c r="BA64" s="96"/>
      <c r="BB64" s="96"/>
    </row>
    <row r="65" spans="1:54" ht="15" customHeight="1">
      <c r="A65" s="110"/>
      <c r="B65" s="110"/>
      <c r="C65" s="110"/>
      <c r="D65" s="129" t="str">
        <f>IF(MasterSheet!$A$1=1,MasterSheet!C117,MasterSheet!B117)</f>
        <v>Renta</v>
      </c>
      <c r="E65" s="346">
        <v>2663918.17</v>
      </c>
      <c r="F65" s="136">
        <f t="shared" si="9"/>
        <v>0.12396659546744847</v>
      </c>
      <c r="G65" s="346">
        <v>4927168.12</v>
      </c>
      <c r="H65" s="135">
        <f t="shared" si="0"/>
        <v>0.18381526282409999</v>
      </c>
      <c r="I65" s="346">
        <v>8361199.96</v>
      </c>
      <c r="J65" s="136">
        <f t="shared" si="1"/>
        <v>0.27097484962406015</v>
      </c>
      <c r="K65" s="346">
        <v>8038103.2300000004</v>
      </c>
      <c r="L65" s="135">
        <f t="shared" si="2"/>
        <v>0.26964452297886615</v>
      </c>
      <c r="M65" s="346">
        <v>8015830.71</v>
      </c>
      <c r="N65" s="136">
        <f t="shared" si="3"/>
        <v>0.25824196874999999</v>
      </c>
      <c r="O65" s="346">
        <v>7376287.9199999999</v>
      </c>
      <c r="P65" s="135">
        <f t="shared" si="4"/>
        <v>0.22808558812615953</v>
      </c>
      <c r="Q65" s="680">
        <v>7220131.1699999999</v>
      </c>
      <c r="R65" s="681">
        <f t="shared" si="5"/>
        <v>0.21721212906137183</v>
      </c>
      <c r="S65" s="680">
        <v>7875739.4000000004</v>
      </c>
      <c r="T65" s="681">
        <f t="shared" si="6"/>
        <v>0.22547206985399373</v>
      </c>
      <c r="U65" s="680">
        <v>7947739.4000000004</v>
      </c>
      <c r="V65" s="681">
        <f t="shared" si="7"/>
        <v>0.2155611445619745</v>
      </c>
      <c r="W65" s="680">
        <v>7947739.4000000004</v>
      </c>
      <c r="X65" s="681">
        <f t="shared" si="8"/>
        <v>0.20316307259713703</v>
      </c>
      <c r="Y65" s="120"/>
      <c r="Z65" s="120"/>
      <c r="AA65" s="120"/>
      <c r="AB65" s="120"/>
      <c r="AC65" s="120"/>
      <c r="AD65" s="120"/>
      <c r="AE65" s="120"/>
      <c r="AF65" s="120"/>
      <c r="AG65" s="120"/>
      <c r="AH65" s="120"/>
      <c r="AI65" s="102"/>
      <c r="AJ65" s="102"/>
      <c r="AK65" s="102"/>
      <c r="AL65" s="102"/>
      <c r="AM65" s="103"/>
      <c r="AN65" s="35"/>
      <c r="AO65" s="35"/>
      <c r="AP65" s="96"/>
      <c r="AQ65" s="96"/>
      <c r="AR65" s="96"/>
      <c r="AS65" s="96"/>
      <c r="AT65" s="96"/>
      <c r="AU65" s="96"/>
      <c r="AV65" s="96"/>
      <c r="AW65" s="96"/>
      <c r="AX65" s="96"/>
      <c r="AY65" s="96"/>
      <c r="AZ65" s="96"/>
      <c r="BA65" s="96"/>
      <c r="BB65" s="96"/>
    </row>
    <row r="66" spans="1:54" ht="15" customHeight="1">
      <c r="A66" s="110"/>
      <c r="B66" s="110"/>
      <c r="C66" s="110"/>
      <c r="D66" s="129" t="str">
        <f>IF(MasterSheet!$A$1=1,MasterSheet!C118,MasterSheet!B118)</f>
        <v>Subvencije</v>
      </c>
      <c r="E66" s="346">
        <v>6072666.8299999991</v>
      </c>
      <c r="F66" s="136">
        <f t="shared" si="9"/>
        <v>0.28259420308064587</v>
      </c>
      <c r="G66" s="346">
        <v>13072586.5</v>
      </c>
      <c r="H66" s="135">
        <f t="shared" si="0"/>
        <v>0.48769209102779337</v>
      </c>
      <c r="I66" s="346">
        <v>18592791.149999999</v>
      </c>
      <c r="J66" s="136">
        <f t="shared" si="1"/>
        <v>0.60256647491573756</v>
      </c>
      <c r="K66" s="346">
        <v>49824327.469999999</v>
      </c>
      <c r="L66" s="135">
        <f t="shared" si="2"/>
        <v>1.6713964263669909</v>
      </c>
      <c r="M66" s="346">
        <v>39035362.68</v>
      </c>
      <c r="N66" s="136">
        <f t="shared" si="3"/>
        <v>1.2575825605670103</v>
      </c>
      <c r="O66" s="346">
        <v>45400496.520000003</v>
      </c>
      <c r="P66" s="135">
        <f t="shared" si="4"/>
        <v>1.4038496141001857</v>
      </c>
      <c r="Q66" s="680">
        <v>25853418.300000001</v>
      </c>
      <c r="R66" s="681">
        <f t="shared" si="5"/>
        <v>0.77778033393501811</v>
      </c>
      <c r="S66" s="680">
        <v>14230000</v>
      </c>
      <c r="T66" s="681">
        <f t="shared" si="6"/>
        <v>0.4073862009733753</v>
      </c>
      <c r="U66" s="680">
        <v>11750000</v>
      </c>
      <c r="V66" s="681">
        <f t="shared" si="7"/>
        <v>0.31868727963113641</v>
      </c>
      <c r="W66" s="680">
        <v>11162500</v>
      </c>
      <c r="X66" s="681">
        <f t="shared" si="8"/>
        <v>0.28533997955010226</v>
      </c>
      <c r="Y66" s="120"/>
      <c r="Z66" s="120"/>
      <c r="AA66" s="120"/>
      <c r="AB66" s="120"/>
      <c r="AC66" s="120"/>
      <c r="AD66" s="120"/>
      <c r="AE66" s="120"/>
      <c r="AF66" s="120"/>
      <c r="AG66" s="120"/>
      <c r="AH66" s="120"/>
      <c r="AI66" s="102"/>
      <c r="AJ66" s="102"/>
      <c r="AK66" s="102"/>
      <c r="AL66" s="102"/>
      <c r="AM66" s="103"/>
      <c r="AN66" s="37"/>
      <c r="AO66" s="37"/>
      <c r="AP66" s="96"/>
      <c r="AQ66" s="96"/>
      <c r="AR66" s="96"/>
      <c r="AS66" s="96"/>
      <c r="AT66" s="96"/>
      <c r="AU66" s="96"/>
      <c r="AV66" s="96"/>
      <c r="AW66" s="96"/>
      <c r="AX66" s="96"/>
      <c r="AY66" s="96"/>
      <c r="AZ66" s="96"/>
      <c r="BA66" s="96"/>
      <c r="BB66" s="96"/>
    </row>
    <row r="67" spans="1:54" ht="15" customHeight="1">
      <c r="A67" s="110"/>
      <c r="B67" s="110"/>
      <c r="C67" s="110"/>
      <c r="D67" s="129" t="str">
        <f>IF(MasterSheet!$A$1=1,MasterSheet!C119,MasterSheet!B119)</f>
        <v>Ostali izdaci</v>
      </c>
      <c r="E67" s="346">
        <v>3904147.64</v>
      </c>
      <c r="F67" s="136">
        <f t="shared" si="9"/>
        <v>0.18168121550560754</v>
      </c>
      <c r="G67" s="346">
        <v>5748223.0299999993</v>
      </c>
      <c r="H67" s="135">
        <f t="shared" si="0"/>
        <v>0.21444592538705462</v>
      </c>
      <c r="I67" s="346">
        <v>5738203.1799999997</v>
      </c>
      <c r="J67" s="136">
        <f t="shared" si="1"/>
        <v>0.18596717591392273</v>
      </c>
      <c r="K67" s="346">
        <v>7631912.3799999999</v>
      </c>
      <c r="L67" s="135">
        <f t="shared" si="2"/>
        <v>0.25601853002348207</v>
      </c>
      <c r="M67" s="346">
        <v>5231302.66</v>
      </c>
      <c r="N67" s="136">
        <f t="shared" si="3"/>
        <v>0.16853423518041238</v>
      </c>
      <c r="O67" s="346">
        <v>5518538.25</v>
      </c>
      <c r="P67" s="135">
        <f t="shared" si="4"/>
        <v>0.17064125695732837</v>
      </c>
      <c r="Q67" s="680">
        <v>6046195.5600000005</v>
      </c>
      <c r="R67" s="681">
        <f t="shared" si="5"/>
        <v>0.18189517328519858</v>
      </c>
      <c r="S67" s="680">
        <v>5761905.7600000016</v>
      </c>
      <c r="T67" s="681">
        <f t="shared" si="6"/>
        <v>0.16495579043801895</v>
      </c>
      <c r="U67" s="680">
        <v>6471595.1799999997</v>
      </c>
      <c r="V67" s="681">
        <f t="shared" si="7"/>
        <v>0.17552468619473827</v>
      </c>
      <c r="W67" s="680">
        <v>6471595.1799999997</v>
      </c>
      <c r="X67" s="681">
        <f t="shared" si="8"/>
        <v>0.16542932464212678</v>
      </c>
      <c r="Y67" s="120"/>
      <c r="Z67" s="120"/>
      <c r="AA67" s="120"/>
      <c r="AB67" s="120"/>
      <c r="AC67" s="120"/>
      <c r="AD67" s="120"/>
      <c r="AE67" s="120"/>
      <c r="AF67" s="120"/>
      <c r="AG67" s="120"/>
      <c r="AH67" s="120"/>
      <c r="AI67" s="102"/>
      <c r="AJ67" s="102"/>
      <c r="AK67" s="102"/>
      <c r="AL67" s="102"/>
      <c r="AM67" s="103"/>
      <c r="AN67" s="37"/>
      <c r="AO67" s="37"/>
      <c r="AP67" s="96"/>
      <c r="AQ67" s="96"/>
      <c r="AR67" s="96"/>
      <c r="AS67" s="96"/>
      <c r="AT67" s="96"/>
      <c r="AU67" s="96"/>
      <c r="AV67" s="96"/>
      <c r="AW67" s="96"/>
      <c r="AX67" s="96"/>
      <c r="AY67" s="96"/>
      <c r="AZ67" s="96"/>
      <c r="BA67" s="96"/>
      <c r="BB67" s="96"/>
    </row>
    <row r="68" spans="1:54" ht="15" customHeight="1">
      <c r="A68" s="110"/>
      <c r="B68" s="110"/>
      <c r="C68" s="110"/>
      <c r="D68" s="129" t="str">
        <f>IF(MasterSheet!$A$1=1,MasterSheet!C120,MasterSheet!B120)</f>
        <v>Kapitalni izdaci u tekućem budžetu</v>
      </c>
      <c r="E68" s="346">
        <v>40141835.139999993</v>
      </c>
      <c r="F68" s="136">
        <f t="shared" si="9"/>
        <v>1.8680178295872305</v>
      </c>
      <c r="G68" s="346"/>
      <c r="H68" s="135">
        <f t="shared" si="0"/>
        <v>0</v>
      </c>
      <c r="I68" s="346">
        <v>75166022.909999996</v>
      </c>
      <c r="J68" s="136">
        <f t="shared" si="1"/>
        <v>2.4360261508296603</v>
      </c>
      <c r="K68" s="346">
        <v>26511453.920000002</v>
      </c>
      <c r="L68" s="135">
        <f t="shared" si="2"/>
        <v>0.88934766588393155</v>
      </c>
      <c r="M68" s="346">
        <v>19371879.949999999</v>
      </c>
      <c r="N68" s="136">
        <f t="shared" si="3"/>
        <v>0.62409407055412369</v>
      </c>
      <c r="O68" s="346">
        <v>17010992.290000129</v>
      </c>
      <c r="P68" s="135">
        <f t="shared" si="4"/>
        <v>0.52600470902907015</v>
      </c>
      <c r="Q68" s="680">
        <v>13391039.780000195</v>
      </c>
      <c r="R68" s="681">
        <f t="shared" si="5"/>
        <v>0.40285919915764729</v>
      </c>
      <c r="S68" s="680">
        <v>9320147.8499999996</v>
      </c>
      <c r="T68" s="681">
        <f t="shared" si="6"/>
        <v>0.26682358574291437</v>
      </c>
      <c r="U68" s="680">
        <v>7853270.8074999992</v>
      </c>
      <c r="V68" s="681">
        <f t="shared" si="7"/>
        <v>0.21299893700840788</v>
      </c>
      <c r="W68" s="680">
        <v>7460607.2671249993</v>
      </c>
      <c r="X68" s="681">
        <f t="shared" si="8"/>
        <v>0.19071081971178422</v>
      </c>
      <c r="Y68" s="120"/>
      <c r="Z68" s="120"/>
      <c r="AA68" s="120"/>
      <c r="AB68" s="120"/>
      <c r="AC68" s="120"/>
      <c r="AD68" s="120"/>
      <c r="AE68" s="120"/>
      <c r="AF68" s="120"/>
      <c r="AG68" s="120"/>
      <c r="AH68" s="120"/>
      <c r="AI68" s="102"/>
      <c r="AJ68" s="102"/>
      <c r="AK68" s="102"/>
      <c r="AL68" s="102"/>
      <c r="AM68" s="103"/>
      <c r="AN68" s="35"/>
      <c r="AO68" s="35"/>
      <c r="AP68" s="96"/>
      <c r="AQ68" s="96"/>
      <c r="AR68" s="96"/>
      <c r="AS68" s="96"/>
      <c r="AT68" s="96"/>
      <c r="AU68" s="96"/>
      <c r="AV68" s="96"/>
      <c r="AW68" s="96"/>
      <c r="AX68" s="96"/>
      <c r="AY68" s="96"/>
      <c r="AZ68" s="96"/>
      <c r="BA68" s="96"/>
      <c r="BB68" s="96"/>
    </row>
    <row r="69" spans="1:54" ht="15" customHeight="1">
      <c r="A69" s="110"/>
      <c r="B69" s="110"/>
      <c r="C69" s="110"/>
      <c r="D69" s="129" t="str">
        <f>IF(MasterSheet!$A$1=1,MasterSheet!C121,MasterSheet!B121)</f>
        <v>Transferi za socijalnu zaštitu</v>
      </c>
      <c r="E69" s="346">
        <f>SUM(E70:E74)</f>
        <v>259768574.91000003</v>
      </c>
      <c r="F69" s="136">
        <f t="shared" si="9"/>
        <v>12.088444083484575</v>
      </c>
      <c r="G69" s="346">
        <f>SUM(G70:G74)</f>
        <v>298508977.88999999</v>
      </c>
      <c r="H69" s="135">
        <f t="shared" si="0"/>
        <v>11.136317026301063</v>
      </c>
      <c r="I69" s="346">
        <f>SUM(I70:I74)</f>
        <v>346538078.38999999</v>
      </c>
      <c r="J69" s="136">
        <f t="shared" si="1"/>
        <v>11.230816644736842</v>
      </c>
      <c r="K69" s="346">
        <f>SUM(K70:K74)</f>
        <v>412466515.33000004</v>
      </c>
      <c r="L69" s="135">
        <f t="shared" si="2"/>
        <v>13.836515106675614</v>
      </c>
      <c r="M69" s="346">
        <f>SUM(M70:M74)</f>
        <v>423148492.50000012</v>
      </c>
      <c r="N69" s="136">
        <f t="shared" si="3"/>
        <v>13.632361227448458</v>
      </c>
      <c r="O69" s="346">
        <f>SUM(O70:O74)</f>
        <v>454762150.30000001</v>
      </c>
      <c r="P69" s="135">
        <f t="shared" si="4"/>
        <v>14.061909409400124</v>
      </c>
      <c r="Q69" s="346">
        <f>SUM(Q70:Q74)</f>
        <v>481636841.95999998</v>
      </c>
      <c r="R69" s="681">
        <f t="shared" si="5"/>
        <v>14.489676352587244</v>
      </c>
      <c r="S69" s="346">
        <f>SUM(S70:S74)</f>
        <v>497872727.10000002</v>
      </c>
      <c r="T69" s="681">
        <f t="shared" si="6"/>
        <v>14.253441943887776</v>
      </c>
      <c r="U69" s="346">
        <f>SUM(U70:U74)</f>
        <v>517433050</v>
      </c>
      <c r="V69" s="681">
        <f t="shared" si="7"/>
        <v>14.033985625169516</v>
      </c>
      <c r="W69" s="346">
        <f>SUM(W70:W74)</f>
        <v>532689182</v>
      </c>
      <c r="X69" s="681">
        <f t="shared" si="8"/>
        <v>13.616799130879345</v>
      </c>
      <c r="Y69" s="120"/>
      <c r="Z69" s="120"/>
      <c r="AA69" s="120"/>
      <c r="AB69" s="120"/>
      <c r="AC69" s="120"/>
      <c r="AD69" s="120"/>
      <c r="AE69" s="120"/>
      <c r="AF69" s="120"/>
      <c r="AG69" s="120"/>
      <c r="AH69" s="120"/>
      <c r="AI69" s="102"/>
      <c r="AJ69" s="102"/>
      <c r="AK69" s="102"/>
      <c r="AL69" s="102"/>
      <c r="AM69" s="103"/>
      <c r="AN69" s="35"/>
      <c r="AO69" s="35"/>
      <c r="AP69" s="96"/>
      <c r="AQ69" s="96"/>
      <c r="AR69" s="96"/>
      <c r="AS69" s="96"/>
      <c r="AT69" s="96"/>
      <c r="AU69" s="96"/>
      <c r="AV69" s="96"/>
      <c r="AW69" s="96"/>
      <c r="AX69" s="96"/>
      <c r="AY69" s="96"/>
      <c r="AZ69" s="96"/>
      <c r="BA69" s="96"/>
      <c r="BB69" s="96"/>
    </row>
    <row r="70" spans="1:54" ht="15" customHeight="1">
      <c r="A70" s="110"/>
      <c r="B70" s="110"/>
      <c r="C70" s="110"/>
      <c r="D70" s="130" t="str">
        <f>IF(MasterSheet!$A$1=1,MasterSheet!C122,MasterSheet!B122)</f>
        <v>Prava iz oblasti socijalne zaštite</v>
      </c>
      <c r="E70" s="347">
        <v>34076058.170000002</v>
      </c>
      <c r="F70" s="137">
        <f t="shared" si="9"/>
        <v>1.5857442491507283</v>
      </c>
      <c r="G70" s="347">
        <v>39187983.710000001</v>
      </c>
      <c r="H70" s="138">
        <f t="shared" si="0"/>
        <v>1.4619654433874278</v>
      </c>
      <c r="I70" s="347">
        <v>42104253.460000001</v>
      </c>
      <c r="J70" s="137">
        <f t="shared" si="1"/>
        <v>1.3645402339901478</v>
      </c>
      <c r="K70" s="347">
        <v>46907483.859999999</v>
      </c>
      <c r="L70" s="138">
        <f t="shared" si="2"/>
        <v>1.5735486031533044</v>
      </c>
      <c r="M70" s="347">
        <v>51591720.359999999</v>
      </c>
      <c r="N70" s="137">
        <f t="shared" si="3"/>
        <v>1.6621043930412371</v>
      </c>
      <c r="O70" s="347">
        <v>59330834.700000003</v>
      </c>
      <c r="P70" s="138">
        <f t="shared" si="4"/>
        <v>1.8345960018552876</v>
      </c>
      <c r="Q70" s="678">
        <v>65188636.469999999</v>
      </c>
      <c r="R70" s="679">
        <f t="shared" si="5"/>
        <v>1.9611503149819494</v>
      </c>
      <c r="S70" s="678">
        <v>61009000</v>
      </c>
      <c r="T70" s="679">
        <f t="shared" si="6"/>
        <v>1.7466075007157171</v>
      </c>
      <c r="U70" s="678">
        <v>61700000</v>
      </c>
      <c r="V70" s="679">
        <f t="shared" si="7"/>
        <v>1.6734472470843502</v>
      </c>
      <c r="W70" s="678">
        <v>62700000</v>
      </c>
      <c r="X70" s="679">
        <f t="shared" si="8"/>
        <v>1.6027607361963192</v>
      </c>
      <c r="Y70" s="120"/>
      <c r="Z70" s="120"/>
      <c r="AA70" s="120"/>
      <c r="AB70" s="120"/>
      <c r="AC70" s="120"/>
      <c r="AD70" s="120"/>
      <c r="AE70" s="120"/>
      <c r="AF70" s="120"/>
      <c r="AG70" s="120"/>
      <c r="AH70" s="120"/>
      <c r="AI70" s="102"/>
      <c r="AJ70" s="102"/>
      <c r="AK70" s="102"/>
      <c r="AL70" s="102"/>
      <c r="AM70" s="103"/>
      <c r="AN70" s="35"/>
      <c r="AO70" s="35"/>
      <c r="AP70" s="96"/>
      <c r="AQ70" s="96"/>
      <c r="AR70" s="96"/>
      <c r="AS70" s="96"/>
      <c r="AT70" s="96"/>
      <c r="AU70" s="96"/>
      <c r="AV70" s="96"/>
      <c r="AW70" s="96"/>
      <c r="AX70" s="96"/>
      <c r="AY70" s="96"/>
      <c r="AZ70" s="96"/>
      <c r="BA70" s="96"/>
      <c r="BB70" s="96"/>
    </row>
    <row r="71" spans="1:54" ht="15" customHeight="1">
      <c r="A71" s="110"/>
      <c r="B71" s="110"/>
      <c r="C71" s="110"/>
      <c r="D71" s="130" t="str">
        <f>IF(MasterSheet!$A$1=1,MasterSheet!C123,MasterSheet!B123)</f>
        <v>Sredstva za tehnološke viškove</v>
      </c>
      <c r="E71" s="347">
        <v>9796008.3399999999</v>
      </c>
      <c r="F71" s="137">
        <f t="shared" si="9"/>
        <v>0.45586152636232491</v>
      </c>
      <c r="G71" s="347">
        <v>11417546.32</v>
      </c>
      <c r="H71" s="138">
        <f t="shared" si="0"/>
        <v>0.42594837977989186</v>
      </c>
      <c r="I71" s="347">
        <v>30206318.57</v>
      </c>
      <c r="J71" s="137">
        <f t="shared" si="1"/>
        <v>0.97894472938812538</v>
      </c>
      <c r="K71" s="347">
        <v>19907692.059999999</v>
      </c>
      <c r="L71" s="138">
        <f t="shared" si="2"/>
        <v>0.66781925729620928</v>
      </c>
      <c r="M71" s="347">
        <v>20073795.120000001</v>
      </c>
      <c r="N71" s="137">
        <f t="shared" si="3"/>
        <v>0.64670731701030937</v>
      </c>
      <c r="O71" s="347">
        <v>17323007.039999999</v>
      </c>
      <c r="P71" s="138">
        <f t="shared" si="4"/>
        <v>0.5356526604823747</v>
      </c>
      <c r="Q71" s="678">
        <v>16130418.140000001</v>
      </c>
      <c r="R71" s="679">
        <f t="shared" si="5"/>
        <v>0.48527130385078215</v>
      </c>
      <c r="S71" s="678">
        <v>15360050</v>
      </c>
      <c r="T71" s="679">
        <f t="shared" si="6"/>
        <v>0.43973804752361867</v>
      </c>
      <c r="U71" s="678">
        <v>15360050</v>
      </c>
      <c r="V71" s="679">
        <f t="shared" si="7"/>
        <v>0.41660021697857336</v>
      </c>
      <c r="W71" s="678">
        <v>15360050</v>
      </c>
      <c r="X71" s="679">
        <f t="shared" si="8"/>
        <v>0.39263931492842535</v>
      </c>
      <c r="Y71" s="120"/>
      <c r="Z71" s="120"/>
      <c r="AA71" s="120"/>
      <c r="AB71" s="120"/>
      <c r="AC71" s="120"/>
      <c r="AD71" s="120"/>
      <c r="AE71" s="120"/>
      <c r="AF71" s="120"/>
      <c r="AG71" s="120"/>
      <c r="AH71" s="120"/>
      <c r="AI71" s="102"/>
      <c r="AJ71" s="102"/>
      <c r="AK71" s="102"/>
      <c r="AL71" s="102"/>
      <c r="AM71" s="103"/>
      <c r="AN71" s="35"/>
      <c r="AO71" s="35"/>
      <c r="AP71" s="96"/>
      <c r="AQ71" s="96"/>
      <c r="AR71" s="96"/>
      <c r="AS71" s="96"/>
      <c r="AT71" s="96"/>
      <c r="AU71" s="96"/>
      <c r="AV71" s="96"/>
      <c r="AW71" s="96"/>
      <c r="AX71" s="96"/>
      <c r="AY71" s="96"/>
      <c r="AZ71" s="96"/>
      <c r="BA71" s="96"/>
      <c r="BB71" s="96"/>
    </row>
    <row r="72" spans="1:54" ht="15" customHeight="1">
      <c r="A72" s="110"/>
      <c r="B72" s="110"/>
      <c r="C72" s="110"/>
      <c r="D72" s="130" t="str">
        <f>IF(MasterSheet!$A$1=1,MasterSheet!C124,MasterSheet!B124)</f>
        <v>Prava iz oblasti penzijskog i invalidskog osiguranja</v>
      </c>
      <c r="E72" s="347">
        <v>199416686.40000001</v>
      </c>
      <c r="F72" s="137">
        <f t="shared" si="9"/>
        <v>9.2799425938852451</v>
      </c>
      <c r="G72" s="347">
        <v>228365332.86000001</v>
      </c>
      <c r="H72" s="138">
        <f t="shared" si="0"/>
        <v>8.5195050498041418</v>
      </c>
      <c r="I72" s="347">
        <v>250935783.35999998</v>
      </c>
      <c r="J72" s="137">
        <f t="shared" si="1"/>
        <v>8.1324793673839775</v>
      </c>
      <c r="K72" s="347">
        <v>323500545.41000003</v>
      </c>
      <c r="L72" s="138">
        <f t="shared" si="2"/>
        <v>10.852081362294532</v>
      </c>
      <c r="M72" s="347">
        <v>330972340.54000008</v>
      </c>
      <c r="N72" s="137">
        <f t="shared" si="3"/>
        <v>10.66276870296392</v>
      </c>
      <c r="O72" s="347">
        <v>356875323.42000002</v>
      </c>
      <c r="P72" s="138">
        <f t="shared" si="4"/>
        <v>11.035105857142858</v>
      </c>
      <c r="Q72" s="678">
        <v>378965332.06999993</v>
      </c>
      <c r="R72" s="679">
        <f t="shared" si="5"/>
        <v>11.400882432912152</v>
      </c>
      <c r="S72" s="678">
        <v>400903677.10000002</v>
      </c>
      <c r="T72" s="679">
        <f t="shared" si="6"/>
        <v>11.477345465216148</v>
      </c>
      <c r="U72" s="678">
        <v>419298000</v>
      </c>
      <c r="V72" s="679">
        <f t="shared" si="7"/>
        <v>11.37233523189585</v>
      </c>
      <c r="W72" s="678">
        <v>433554132</v>
      </c>
      <c r="X72" s="679">
        <f t="shared" si="8"/>
        <v>11.082672085889572</v>
      </c>
      <c r="Y72" s="110"/>
      <c r="Z72" s="110"/>
      <c r="AA72" s="110"/>
      <c r="AB72" s="110"/>
      <c r="AC72" s="110"/>
      <c r="AD72" s="110"/>
      <c r="AE72" s="110"/>
      <c r="AF72" s="110"/>
      <c r="AG72" s="110"/>
      <c r="AH72" s="110"/>
      <c r="AM72" s="96"/>
      <c r="AN72" s="35"/>
      <c r="AO72" s="35"/>
      <c r="AP72" s="96"/>
      <c r="AQ72" s="96"/>
      <c r="AR72" s="96"/>
      <c r="AS72" s="96"/>
      <c r="AT72" s="96"/>
      <c r="AU72" s="96"/>
      <c r="AV72" s="96"/>
      <c r="AW72" s="96"/>
      <c r="AX72" s="96"/>
      <c r="AY72" s="96"/>
      <c r="AZ72" s="96"/>
      <c r="BA72" s="96"/>
      <c r="BB72" s="96"/>
    </row>
    <row r="73" spans="1:54" ht="15" customHeight="1">
      <c r="A73" s="110"/>
      <c r="B73" s="110"/>
      <c r="C73" s="110"/>
      <c r="D73" s="130" t="str">
        <f>IF(MasterSheet!$A$1=1,MasterSheet!C125,MasterSheet!B125)</f>
        <v>Ostala prava iz oblasti zdravstvene zaštite</v>
      </c>
      <c r="E73" s="347">
        <v>10828245</v>
      </c>
      <c r="F73" s="137">
        <f t="shared" si="9"/>
        <v>0.50389711014937877</v>
      </c>
      <c r="G73" s="347">
        <v>12762198</v>
      </c>
      <c r="H73" s="138">
        <f t="shared" si="0"/>
        <v>0.47611259093452718</v>
      </c>
      <c r="I73" s="347">
        <v>15724080</v>
      </c>
      <c r="J73" s="137">
        <f t="shared" si="1"/>
        <v>0.50959554057557688</v>
      </c>
      <c r="K73" s="347">
        <v>14442818</v>
      </c>
      <c r="L73" s="138">
        <f t="shared" si="2"/>
        <v>0.48449573968466958</v>
      </c>
      <c r="M73" s="347">
        <v>12638749.91</v>
      </c>
      <c r="N73" s="137">
        <f t="shared" si="3"/>
        <v>0.40717622132731957</v>
      </c>
      <c r="O73" s="347">
        <v>12978814.83</v>
      </c>
      <c r="P73" s="138">
        <f t="shared" si="4"/>
        <v>0.40132389703153987</v>
      </c>
      <c r="Q73" s="678">
        <v>13497405.869999999</v>
      </c>
      <c r="R73" s="679">
        <f t="shared" si="5"/>
        <v>0.40605914169675089</v>
      </c>
      <c r="S73" s="678">
        <v>13600000</v>
      </c>
      <c r="T73" s="679">
        <f t="shared" si="6"/>
        <v>0.38935012882908676</v>
      </c>
      <c r="U73" s="678">
        <v>13800000</v>
      </c>
      <c r="V73" s="679">
        <f t="shared" si="7"/>
        <v>0.37428803905614322</v>
      </c>
      <c r="W73" s="678">
        <v>13800000</v>
      </c>
      <c r="X73" s="679">
        <f t="shared" si="8"/>
        <v>0.35276073619631904</v>
      </c>
      <c r="Y73" s="110"/>
      <c r="Z73" s="110"/>
      <c r="AA73" s="110"/>
      <c r="AB73" s="110"/>
      <c r="AC73" s="110"/>
      <c r="AD73" s="110"/>
      <c r="AE73" s="110"/>
      <c r="AF73" s="110"/>
      <c r="AG73" s="110"/>
      <c r="AH73" s="110"/>
      <c r="AM73" s="96"/>
      <c r="AN73" s="37"/>
      <c r="AO73" s="37"/>
      <c r="AP73" s="96"/>
      <c r="AQ73" s="96"/>
      <c r="AR73" s="96"/>
      <c r="AS73" s="96"/>
      <c r="AT73" s="96"/>
      <c r="AU73" s="96"/>
      <c r="AV73" s="96"/>
      <c r="AW73" s="96"/>
      <c r="AX73" s="96"/>
      <c r="AY73" s="96"/>
      <c r="AZ73" s="96"/>
      <c r="BA73" s="96"/>
      <c r="BB73" s="96"/>
    </row>
    <row r="74" spans="1:54" ht="15" customHeight="1">
      <c r="A74" s="110"/>
      <c r="B74" s="110"/>
      <c r="C74" s="110"/>
      <c r="D74" s="130" t="str">
        <f>IF(MasterSheet!$A$1=1,MasterSheet!C126,MasterSheet!B126)</f>
        <v>Ostala prava iz oblasti zdravstvenog osiguranja</v>
      </c>
      <c r="E74" s="347">
        <v>5651577</v>
      </c>
      <c r="F74" s="137">
        <f t="shared" si="9"/>
        <v>0.26299860393689795</v>
      </c>
      <c r="G74" s="347">
        <v>6775917</v>
      </c>
      <c r="H74" s="138">
        <f t="shared" si="0"/>
        <v>0.25278556239507555</v>
      </c>
      <c r="I74" s="347">
        <v>7567643</v>
      </c>
      <c r="J74" s="137">
        <f t="shared" si="1"/>
        <v>0.24525677339901478</v>
      </c>
      <c r="K74" s="347">
        <v>7707976</v>
      </c>
      <c r="L74" s="138">
        <f t="shared" si="2"/>
        <v>0.258570144246897</v>
      </c>
      <c r="M74" s="347">
        <v>7871886.5700000003</v>
      </c>
      <c r="N74" s="137">
        <f t="shared" si="3"/>
        <v>0.25360459310567013</v>
      </c>
      <c r="O74" s="347">
        <v>8254170.3099999996</v>
      </c>
      <c r="P74" s="138">
        <f t="shared" si="4"/>
        <v>0.25523099288806428</v>
      </c>
      <c r="Q74" s="678">
        <v>7855049.4100000001</v>
      </c>
      <c r="R74" s="679">
        <f t="shared" si="5"/>
        <v>0.23631315914560769</v>
      </c>
      <c r="S74" s="678">
        <v>7000000</v>
      </c>
      <c r="T74" s="679">
        <f t="shared" si="6"/>
        <v>0.20040080160320639</v>
      </c>
      <c r="U74" s="678">
        <v>7275000</v>
      </c>
      <c r="V74" s="679">
        <f t="shared" si="7"/>
        <v>0.19731489015459724</v>
      </c>
      <c r="W74" s="678">
        <v>7275000</v>
      </c>
      <c r="X74" s="679">
        <f t="shared" si="8"/>
        <v>0.18596625766871167</v>
      </c>
      <c r="Y74" s="120"/>
      <c r="Z74" s="120"/>
      <c r="AA74" s="120"/>
      <c r="AB74" s="120"/>
      <c r="AC74" s="120"/>
      <c r="AD74" s="120"/>
      <c r="AE74" s="120"/>
      <c r="AF74" s="120"/>
      <c r="AG74" s="120"/>
      <c r="AH74" s="120"/>
      <c r="AI74" s="102"/>
      <c r="AJ74" s="102"/>
      <c r="AK74" s="102"/>
      <c r="AL74" s="102"/>
      <c r="AM74" s="103"/>
      <c r="AN74" s="35"/>
      <c r="AO74" s="35"/>
      <c r="AP74" s="96"/>
      <c r="AQ74" s="96"/>
      <c r="AR74" s="96"/>
      <c r="AS74" s="96"/>
      <c r="AT74" s="96"/>
      <c r="AU74" s="96"/>
      <c r="AV74" s="96"/>
      <c r="AW74" s="96"/>
      <c r="AX74" s="96"/>
      <c r="AY74" s="96"/>
      <c r="AZ74" s="96"/>
      <c r="BA74" s="96"/>
      <c r="BB74" s="96"/>
    </row>
    <row r="75" spans="1:54" ht="26.25" thickBot="1">
      <c r="A75" s="110"/>
      <c r="B75" s="110"/>
      <c r="C75" s="110"/>
      <c r="D75" s="131" t="str">
        <f>IF(MasterSheet!$A$1=1,MasterSheet!C127,MasterSheet!B127)</f>
        <v>Transferi institucijama pojedinicima nevladinom i javnom sektoru</v>
      </c>
      <c r="E75" s="346">
        <f>SUM(E76:E80)</f>
        <v>48400132.840000004</v>
      </c>
      <c r="F75" s="136">
        <f t="shared" si="9"/>
        <v>2.2523213197449858</v>
      </c>
      <c r="G75" s="346">
        <f>SUM(G76:G80)</f>
        <v>57507793.979999997</v>
      </c>
      <c r="H75" s="135">
        <f t="shared" si="0"/>
        <v>2.145412944599888</v>
      </c>
      <c r="I75" s="346">
        <f>SUM(I76:I80)</f>
        <v>213711795.17000002</v>
      </c>
      <c r="J75" s="136">
        <f t="shared" si="1"/>
        <v>6.9261017361291159</v>
      </c>
      <c r="K75" s="346">
        <f>SUM(K76:K80)</f>
        <v>204672473.13999999</v>
      </c>
      <c r="L75" s="135">
        <f t="shared" si="2"/>
        <v>6.8658998034216694</v>
      </c>
      <c r="M75" s="346">
        <f>SUM(M76:M80)</f>
        <v>174638922.39000002</v>
      </c>
      <c r="N75" s="136">
        <f t="shared" si="3"/>
        <v>5.6262539429768044</v>
      </c>
      <c r="O75" s="346">
        <f>SUM(O76:O80)</f>
        <v>87914180.150000006</v>
      </c>
      <c r="P75" s="135">
        <f t="shared" si="4"/>
        <v>2.7184347603586891</v>
      </c>
      <c r="Q75" s="346">
        <f>SUM(Q76:Q80)</f>
        <v>31512266.289999995</v>
      </c>
      <c r="R75" s="681">
        <f t="shared" si="5"/>
        <v>0.94802245156438003</v>
      </c>
      <c r="S75" s="346">
        <f>SUM(S76:S80)</f>
        <v>91880698.230000004</v>
      </c>
      <c r="T75" s="681">
        <f t="shared" si="6"/>
        <v>2.6304236538791872</v>
      </c>
      <c r="U75" s="346">
        <f>SUM(U76:U80)</f>
        <v>25839423.721000001</v>
      </c>
      <c r="V75" s="681">
        <f t="shared" si="7"/>
        <v>0.70082516194738276</v>
      </c>
      <c r="W75" s="346">
        <f>SUM(W76:W80)</f>
        <v>25712141.477449998</v>
      </c>
      <c r="X75" s="681">
        <f t="shared" si="8"/>
        <v>0.65726333020066463</v>
      </c>
      <c r="Y75" s="120"/>
      <c r="Z75" s="120"/>
      <c r="AA75" s="120"/>
      <c r="AB75" s="120"/>
      <c r="AC75" s="120"/>
      <c r="AD75" s="120"/>
      <c r="AE75" s="120"/>
      <c r="AF75" s="120"/>
      <c r="AG75" s="120"/>
      <c r="AH75" s="120"/>
      <c r="AI75" s="102"/>
      <c r="AJ75" s="102"/>
      <c r="AK75" s="102"/>
      <c r="AL75" s="102"/>
      <c r="AM75" s="103"/>
      <c r="AN75" s="35"/>
      <c r="AO75" s="35"/>
      <c r="AP75" s="96"/>
      <c r="AQ75" s="96"/>
      <c r="AR75" s="96"/>
      <c r="AS75" s="96"/>
      <c r="AT75" s="96"/>
      <c r="AU75" s="96"/>
      <c r="AV75" s="96"/>
      <c r="AW75" s="96"/>
      <c r="AX75" s="96"/>
      <c r="AY75" s="96"/>
      <c r="AZ75" s="96"/>
      <c r="BA75" s="96"/>
      <c r="BB75" s="96"/>
    </row>
    <row r="76" spans="1:54" ht="15" hidden="1" customHeight="1">
      <c r="A76" s="110"/>
      <c r="B76" s="110"/>
      <c r="C76" s="110"/>
      <c r="D76" s="130" t="str">
        <f>IF(MasterSheet!$A$1=1,MasterSheet!C128,MasterSheet!B128)</f>
        <v>Transferi javnim institucijama</v>
      </c>
      <c r="E76" s="347">
        <v>24580394.890000001</v>
      </c>
      <c r="F76" s="137">
        <f t="shared" si="9"/>
        <v>1.1438594113267253</v>
      </c>
      <c r="G76" s="347">
        <v>30859655.299999997</v>
      </c>
      <c r="H76" s="138">
        <f t="shared" si="0"/>
        <v>1.1512648871479201</v>
      </c>
      <c r="I76" s="347">
        <v>186049189.96000001</v>
      </c>
      <c r="J76" s="137">
        <f t="shared" si="1"/>
        <v>6.0295952151931553</v>
      </c>
      <c r="K76" s="347">
        <v>204672473.13999999</v>
      </c>
      <c r="L76" s="138">
        <f t="shared" si="2"/>
        <v>6.8658998034216694</v>
      </c>
      <c r="M76" s="347">
        <v>153781612.11000001</v>
      </c>
      <c r="N76" s="137">
        <f t="shared" si="3"/>
        <v>4.954304513853093</v>
      </c>
      <c r="O76" s="347">
        <v>68686902.969999999</v>
      </c>
      <c r="P76" s="138">
        <f t="shared" si="4"/>
        <v>2.1238992878787877</v>
      </c>
      <c r="Q76" s="678">
        <v>13467068.969999999</v>
      </c>
      <c r="R76" s="679">
        <f t="shared" si="5"/>
        <v>0.40514647924187724</v>
      </c>
      <c r="S76" s="678">
        <v>70676472.049999997</v>
      </c>
      <c r="T76" s="679">
        <f t="shared" si="6"/>
        <v>2.0233745219009447</v>
      </c>
      <c r="U76" s="678">
        <v>13443778.85</v>
      </c>
      <c r="V76" s="679">
        <f t="shared" si="7"/>
        <v>0.36462649443992406</v>
      </c>
      <c r="W76" s="678">
        <v>13443778.85</v>
      </c>
      <c r="X76" s="679">
        <f t="shared" si="8"/>
        <v>0.34365487857873206</v>
      </c>
      <c r="Y76" s="120"/>
      <c r="Z76" s="120"/>
      <c r="AA76" s="120"/>
      <c r="AB76" s="120"/>
      <c r="AC76" s="120"/>
      <c r="AD76" s="120"/>
      <c r="AE76" s="120"/>
      <c r="AF76" s="120"/>
      <c r="AG76" s="120"/>
      <c r="AH76" s="120"/>
      <c r="AI76" s="102"/>
      <c r="AJ76" s="102"/>
      <c r="AK76" s="102"/>
      <c r="AL76" s="102"/>
      <c r="AM76" s="103"/>
      <c r="AN76" s="35"/>
      <c r="AO76" s="35"/>
      <c r="AP76" s="96"/>
      <c r="AQ76" s="96"/>
      <c r="AR76" s="96"/>
      <c r="AS76" s="96"/>
      <c r="AT76" s="96"/>
      <c r="AU76" s="96"/>
      <c r="AV76" s="96"/>
      <c r="AW76" s="96"/>
      <c r="AX76" s="96"/>
      <c r="AY76" s="96"/>
      <c r="AZ76" s="96"/>
      <c r="BA76" s="96"/>
      <c r="BB76" s="96"/>
    </row>
    <row r="77" spans="1:54" ht="15" hidden="1" customHeight="1">
      <c r="A77" s="110"/>
      <c r="B77" s="110"/>
      <c r="C77" s="110"/>
      <c r="D77" s="130" t="str">
        <f>IF(MasterSheet!$A$1=1,MasterSheet!C129,MasterSheet!B129)</f>
        <v>Transferi nevladinim organizacijama</v>
      </c>
      <c r="E77" s="347">
        <v>3574431.37</v>
      </c>
      <c r="F77" s="137">
        <f t="shared" si="9"/>
        <v>0.16633772488249804</v>
      </c>
      <c r="G77" s="347">
        <v>7039265.6799999988</v>
      </c>
      <c r="H77" s="138">
        <f t="shared" si="0"/>
        <v>0.26261017272896842</v>
      </c>
      <c r="I77" s="347">
        <v>8424788.2100000009</v>
      </c>
      <c r="J77" s="137">
        <f t="shared" si="1"/>
        <v>0.27303565627430648</v>
      </c>
      <c r="K77" s="347"/>
      <c r="L77" s="138">
        <f t="shared" si="2"/>
        <v>0</v>
      </c>
      <c r="M77" s="347">
        <v>4286887.0199999996</v>
      </c>
      <c r="N77" s="137">
        <f t="shared" si="3"/>
        <v>0.13810847358247422</v>
      </c>
      <c r="O77" s="347">
        <v>4915342.76</v>
      </c>
      <c r="P77" s="138">
        <f t="shared" si="4"/>
        <v>0.15198957204700062</v>
      </c>
      <c r="Q77" s="678">
        <v>4589753.04</v>
      </c>
      <c r="R77" s="679">
        <f t="shared" si="5"/>
        <v>0.13807921299638989</v>
      </c>
      <c r="S77" s="678">
        <v>2534626.1800000002</v>
      </c>
      <c r="T77" s="679">
        <f t="shared" si="6"/>
        <v>7.2563016890924717E-2</v>
      </c>
      <c r="U77" s="678">
        <v>2545644.8710000003</v>
      </c>
      <c r="V77" s="679">
        <f t="shared" si="7"/>
        <v>6.9043799050718752E-2</v>
      </c>
      <c r="W77" s="678">
        <v>2418362.6274500005</v>
      </c>
      <c r="X77" s="679">
        <f t="shared" si="8"/>
        <v>6.1819085568762797E-2</v>
      </c>
      <c r="Y77" s="120"/>
      <c r="Z77" s="120"/>
      <c r="AA77" s="120"/>
      <c r="AB77" s="120"/>
      <c r="AC77" s="120"/>
      <c r="AD77" s="120"/>
      <c r="AE77" s="120"/>
      <c r="AF77" s="120"/>
      <c r="AG77" s="120"/>
      <c r="AH77" s="120"/>
      <c r="AI77" s="102"/>
      <c r="AJ77" s="102"/>
      <c r="AK77" s="102"/>
      <c r="AL77" s="102"/>
      <c r="AM77" s="103"/>
      <c r="AN77" s="35"/>
      <c r="AO77" s="35"/>
      <c r="AP77" s="96"/>
      <c r="AQ77" s="96"/>
      <c r="AR77" s="96"/>
      <c r="AS77" s="96"/>
      <c r="AT77" s="96"/>
      <c r="AU77" s="96"/>
      <c r="AV77" s="96"/>
      <c r="AW77" s="96"/>
      <c r="AX77" s="96"/>
      <c r="AY77" s="96"/>
      <c r="AZ77" s="96"/>
      <c r="BA77" s="96"/>
      <c r="BB77" s="96"/>
    </row>
    <row r="78" spans="1:54" ht="15" hidden="1" customHeight="1">
      <c r="A78" s="110"/>
      <c r="B78" s="110"/>
      <c r="C78" s="110"/>
      <c r="D78" s="130" t="str">
        <f>IF(MasterSheet!$A$1=1,MasterSheet!C130,MasterSheet!B130)</f>
        <v>Transferi pojedincima</v>
      </c>
      <c r="E78" s="347">
        <v>20245306.579999998</v>
      </c>
      <c r="F78" s="137">
        <f t="shared" si="9"/>
        <v>0.94212418353576233</v>
      </c>
      <c r="G78" s="347">
        <v>16556151.310000001</v>
      </c>
      <c r="H78" s="138">
        <f t="shared" si="0"/>
        <v>0.61765160641671335</v>
      </c>
      <c r="I78" s="347">
        <v>16902417.300000001</v>
      </c>
      <c r="J78" s="137">
        <f t="shared" si="1"/>
        <v>0.54778381190044079</v>
      </c>
      <c r="K78" s="347"/>
      <c r="L78" s="138">
        <f t="shared" si="2"/>
        <v>0</v>
      </c>
      <c r="M78" s="347">
        <v>15666835.189999999</v>
      </c>
      <c r="N78" s="137">
        <f t="shared" si="3"/>
        <v>0.50473051514175249</v>
      </c>
      <c r="O78" s="347">
        <v>13244846.4</v>
      </c>
      <c r="P78" s="138">
        <f t="shared" si="4"/>
        <v>0.40954998144712429</v>
      </c>
      <c r="Q78" s="678">
        <v>12608423.289999999</v>
      </c>
      <c r="R78" s="679">
        <f t="shared" si="5"/>
        <v>0.37931478008423586</v>
      </c>
      <c r="S78" s="678">
        <v>18419600</v>
      </c>
      <c r="T78" s="679">
        <f t="shared" si="6"/>
        <v>0.52732894360148874</v>
      </c>
      <c r="U78" s="678">
        <v>9100000</v>
      </c>
      <c r="V78" s="679">
        <f t="shared" si="7"/>
        <v>0.24681312720368861</v>
      </c>
      <c r="W78" s="678">
        <v>9100000</v>
      </c>
      <c r="X78" s="679">
        <f t="shared" si="8"/>
        <v>0.23261758691206547</v>
      </c>
      <c r="Y78" s="120"/>
      <c r="Z78" s="120"/>
      <c r="AA78" s="120"/>
      <c r="AB78" s="120"/>
      <c r="AC78" s="120"/>
      <c r="AD78" s="120"/>
      <c r="AE78" s="120"/>
      <c r="AF78" s="120"/>
      <c r="AG78" s="120"/>
      <c r="AH78" s="120"/>
      <c r="AI78" s="102"/>
      <c r="AJ78" s="102"/>
      <c r="AK78" s="102"/>
      <c r="AL78" s="102"/>
      <c r="AM78" s="103"/>
      <c r="AN78" s="35"/>
      <c r="AO78" s="35"/>
      <c r="AP78" s="96"/>
      <c r="AQ78" s="96"/>
      <c r="AR78" s="96"/>
      <c r="AS78" s="96"/>
      <c r="AT78" s="96"/>
      <c r="AU78" s="96"/>
      <c r="AV78" s="96"/>
      <c r="AW78" s="96"/>
      <c r="AX78" s="96"/>
      <c r="AY78" s="96"/>
      <c r="AZ78" s="96"/>
      <c r="BA78" s="96"/>
      <c r="BB78" s="96"/>
    </row>
    <row r="79" spans="1:54" ht="15" hidden="1" customHeight="1">
      <c r="A79" s="110"/>
      <c r="B79" s="110"/>
      <c r="C79" s="110"/>
      <c r="D79" s="130" t="str">
        <f>IF(MasterSheet!$A$1=1,MasterSheet!C131,MasterSheet!B131)</f>
        <v>Transferi opštinama</v>
      </c>
      <c r="E79" s="347"/>
      <c r="F79" s="137">
        <f t="shared" si="9"/>
        <v>0</v>
      </c>
      <c r="G79" s="347">
        <v>2094166.36</v>
      </c>
      <c r="H79" s="138">
        <f t="shared" si="0"/>
        <v>7.8125960082074244E-2</v>
      </c>
      <c r="I79" s="347">
        <v>2285399.7000000002</v>
      </c>
      <c r="J79" s="137">
        <f t="shared" si="1"/>
        <v>7.4066622374902788E-2</v>
      </c>
      <c r="K79" s="347"/>
      <c r="L79" s="138">
        <f t="shared" si="2"/>
        <v>0</v>
      </c>
      <c r="M79" s="347">
        <v>903588.07</v>
      </c>
      <c r="N79" s="137">
        <f t="shared" si="3"/>
        <v>2.911044039948453E-2</v>
      </c>
      <c r="O79" s="347">
        <v>1067088.02</v>
      </c>
      <c r="P79" s="138">
        <f t="shared" si="4"/>
        <v>3.2995918985776126E-2</v>
      </c>
      <c r="Q79" s="678">
        <v>847020.99</v>
      </c>
      <c r="R79" s="679">
        <f t="shared" si="5"/>
        <v>2.5481979241877256E-2</v>
      </c>
      <c r="S79" s="678">
        <v>250000</v>
      </c>
      <c r="T79" s="679">
        <f t="shared" si="6"/>
        <v>7.1571714858287994E-3</v>
      </c>
      <c r="U79" s="678">
        <v>750000</v>
      </c>
      <c r="V79" s="679">
        <f t="shared" si="7"/>
        <v>2.034174125305126E-2</v>
      </c>
      <c r="W79" s="678">
        <v>750000</v>
      </c>
      <c r="X79" s="679">
        <f t="shared" si="8"/>
        <v>1.9171779141104295E-2</v>
      </c>
      <c r="Y79" s="120"/>
      <c r="Z79" s="120"/>
      <c r="AA79" s="120"/>
      <c r="AB79" s="120"/>
      <c r="AC79" s="120"/>
      <c r="AD79" s="120"/>
      <c r="AE79" s="120"/>
      <c r="AF79" s="120"/>
      <c r="AG79" s="120"/>
      <c r="AH79" s="120"/>
      <c r="AI79" s="102"/>
      <c r="AJ79" s="102"/>
      <c r="AK79" s="102"/>
      <c r="AL79" s="102"/>
      <c r="AM79" s="103"/>
      <c r="AN79" s="37"/>
      <c r="AO79" s="37"/>
      <c r="AP79" s="96"/>
      <c r="AQ79" s="96"/>
      <c r="AR79" s="96"/>
      <c r="AS79" s="96"/>
      <c r="AT79" s="96"/>
      <c r="AU79" s="96"/>
      <c r="AV79" s="96"/>
      <c r="AW79" s="96"/>
      <c r="AX79" s="96"/>
      <c r="AY79" s="96"/>
      <c r="AZ79" s="96"/>
      <c r="BA79" s="96"/>
      <c r="BB79" s="96"/>
    </row>
    <row r="80" spans="1:54" ht="15" hidden="1" customHeight="1" thickBot="1">
      <c r="A80" s="110"/>
      <c r="B80" s="110"/>
      <c r="C80" s="110"/>
      <c r="D80" s="130" t="str">
        <f>IF(MasterSheet!$A$1=1,MasterSheet!C132,MasterSheet!B132)</f>
        <v>Transferi javnim preduzećima</v>
      </c>
      <c r="E80" s="347">
        <v>0</v>
      </c>
      <c r="F80" s="137">
        <f t="shared" si="9"/>
        <v>0</v>
      </c>
      <c r="G80" s="347">
        <v>958555.33</v>
      </c>
      <c r="H80" s="138">
        <f t="shared" si="0"/>
        <v>3.5760318224211898E-2</v>
      </c>
      <c r="I80" s="347">
        <v>50000</v>
      </c>
      <c r="J80" s="137">
        <f t="shared" si="1"/>
        <v>1.6204303863106039E-3</v>
      </c>
      <c r="K80" s="347"/>
      <c r="L80" s="138">
        <f t="shared" si="2"/>
        <v>0</v>
      </c>
      <c r="M80" s="347">
        <v>0</v>
      </c>
      <c r="N80" s="137">
        <f t="shared" si="3"/>
        <v>0</v>
      </c>
      <c r="O80" s="347"/>
      <c r="P80" s="138">
        <f t="shared" si="4"/>
        <v>0</v>
      </c>
      <c r="Q80" s="678">
        <v>0</v>
      </c>
      <c r="R80" s="679">
        <f t="shared" si="5"/>
        <v>0</v>
      </c>
      <c r="S80" s="678">
        <v>0</v>
      </c>
      <c r="T80" s="679">
        <f t="shared" si="6"/>
        <v>0</v>
      </c>
      <c r="U80" s="678">
        <v>0</v>
      </c>
      <c r="V80" s="679">
        <f t="shared" si="7"/>
        <v>0</v>
      </c>
      <c r="W80" s="678">
        <v>0</v>
      </c>
      <c r="X80" s="679">
        <f t="shared" si="8"/>
        <v>0</v>
      </c>
      <c r="Y80" s="120"/>
      <c r="Z80" s="120"/>
      <c r="AA80" s="120"/>
      <c r="AB80" s="120"/>
      <c r="AC80" s="120"/>
      <c r="AD80" s="120"/>
      <c r="AE80" s="120"/>
      <c r="AF80" s="120"/>
      <c r="AG80" s="120"/>
      <c r="AH80" s="120"/>
      <c r="AI80" s="102"/>
      <c r="AJ80" s="102"/>
      <c r="AK80" s="102"/>
      <c r="AL80" s="102"/>
      <c r="AM80" s="103"/>
      <c r="AN80" s="37"/>
      <c r="AO80" s="37"/>
      <c r="AP80" s="96"/>
      <c r="AQ80" s="96"/>
      <c r="AR80" s="96"/>
      <c r="AS80" s="96"/>
      <c r="AT80" s="96"/>
      <c r="AU80" s="96"/>
      <c r="AV80" s="96"/>
      <c r="AW80" s="96"/>
      <c r="AX80" s="96"/>
      <c r="AY80" s="96"/>
      <c r="AZ80" s="96"/>
      <c r="BA80" s="96"/>
      <c r="BB80" s="96"/>
    </row>
    <row r="81" spans="1:54" ht="15" customHeight="1" thickTop="1" thickBot="1">
      <c r="A81" s="110"/>
      <c r="B81" s="110"/>
      <c r="C81" s="110"/>
      <c r="D81" s="165" t="str">
        <f>IF(MasterSheet!$A$1=1,MasterSheet!C133,MasterSheet!B133)</f>
        <v>Kapitalni budžet</v>
      </c>
      <c r="E81" s="345">
        <v>0</v>
      </c>
      <c r="F81" s="166">
        <f t="shared" si="9"/>
        <v>0</v>
      </c>
      <c r="G81" s="345">
        <v>82459238.990000024</v>
      </c>
      <c r="H81" s="167">
        <f t="shared" si="0"/>
        <v>3.076263346017535</v>
      </c>
      <c r="I81" s="345">
        <v>73370859.459999993</v>
      </c>
      <c r="J81" s="166">
        <f t="shared" si="1"/>
        <v>2.3778474027741763</v>
      </c>
      <c r="K81" s="345">
        <v>112364696.64</v>
      </c>
      <c r="L81" s="167">
        <f t="shared" si="2"/>
        <v>3.7693625172760821</v>
      </c>
      <c r="M81" s="345">
        <v>63250368.810000002</v>
      </c>
      <c r="N81" s="166">
        <f t="shared" si="3"/>
        <v>2.0377051807345361</v>
      </c>
      <c r="O81" s="345">
        <v>67115187.969999999</v>
      </c>
      <c r="P81" s="167">
        <f t="shared" si="4"/>
        <v>2.0752995661719229</v>
      </c>
      <c r="Q81" s="682">
        <v>58737973.279999994</v>
      </c>
      <c r="R81" s="683">
        <f t="shared" si="5"/>
        <v>1.7670870421179301</v>
      </c>
      <c r="S81" s="682">
        <v>65639000</v>
      </c>
      <c r="T81" s="683">
        <f t="shared" si="6"/>
        <v>1.8791583166332666</v>
      </c>
      <c r="U81" s="682">
        <v>68000000</v>
      </c>
      <c r="V81" s="683">
        <f t="shared" si="7"/>
        <v>1.844317873609981</v>
      </c>
      <c r="W81" s="682">
        <v>72080000</v>
      </c>
      <c r="X81" s="683">
        <f t="shared" si="8"/>
        <v>1.8425357873210635</v>
      </c>
      <c r="Y81" s="120"/>
      <c r="Z81" s="120"/>
      <c r="AA81" s="120"/>
      <c r="AB81" s="120"/>
      <c r="AC81" s="120"/>
      <c r="AD81" s="120"/>
      <c r="AE81" s="120"/>
      <c r="AF81" s="120"/>
      <c r="AG81" s="120"/>
      <c r="AH81" s="120"/>
      <c r="AI81" s="102"/>
      <c r="AJ81" s="102"/>
      <c r="AK81" s="102"/>
      <c r="AL81" s="102"/>
      <c r="AM81" s="103"/>
      <c r="AN81" s="37"/>
      <c r="AO81" s="37"/>
      <c r="AP81" s="96"/>
      <c r="AQ81" s="96"/>
      <c r="AR81" s="96"/>
      <c r="AS81" s="96"/>
      <c r="AT81" s="96"/>
      <c r="AU81" s="96"/>
      <c r="AV81" s="96"/>
      <c r="AW81" s="96"/>
      <c r="AX81" s="96"/>
      <c r="AY81" s="96"/>
      <c r="AZ81" s="96"/>
      <c r="BA81" s="96"/>
      <c r="BB81" s="96"/>
    </row>
    <row r="82" spans="1:54" ht="15" customHeight="1" thickTop="1">
      <c r="A82" s="110"/>
      <c r="B82" s="110"/>
      <c r="C82" s="110"/>
      <c r="D82" s="132" t="str">
        <f>IF(MasterSheet!$A$1=1,MasterSheet!C134,MasterSheet!B134)</f>
        <v>Pozajmice i krediti</v>
      </c>
      <c r="E82" s="346">
        <v>15376170.280000001</v>
      </c>
      <c r="F82" s="136">
        <f t="shared" si="9"/>
        <v>0.71553679929266145</v>
      </c>
      <c r="G82" s="346">
        <v>7854938.71</v>
      </c>
      <c r="H82" s="135">
        <f t="shared" si="0"/>
        <v>0.29304005633277375</v>
      </c>
      <c r="I82" s="346">
        <v>62542537.890000001</v>
      </c>
      <c r="J82" s="136">
        <f t="shared" si="1"/>
        <v>2.026916576678766</v>
      </c>
      <c r="K82" s="346">
        <v>17652930.710000001</v>
      </c>
      <c r="L82" s="135">
        <f t="shared" si="2"/>
        <v>0.59218150654142909</v>
      </c>
      <c r="M82" s="346">
        <v>4074638.38</v>
      </c>
      <c r="N82" s="136">
        <f t="shared" si="3"/>
        <v>0.13127056636597936</v>
      </c>
      <c r="O82" s="346">
        <v>2091768.6</v>
      </c>
      <c r="P82" s="135">
        <f t="shared" si="4"/>
        <v>6.4680538033395185E-2</v>
      </c>
      <c r="Q82" s="680">
        <v>1775633.69</v>
      </c>
      <c r="R82" s="681">
        <f t="shared" si="5"/>
        <v>5.3418582731648609E-2</v>
      </c>
      <c r="S82" s="680">
        <v>1720000</v>
      </c>
      <c r="T82" s="681">
        <f t="shared" si="6"/>
        <v>4.9241339822502145E-2</v>
      </c>
      <c r="U82" s="680">
        <v>1350000</v>
      </c>
      <c r="V82" s="681">
        <f t="shared" si="7"/>
        <v>3.6615134255492267E-2</v>
      </c>
      <c r="W82" s="680">
        <v>1350000</v>
      </c>
      <c r="X82" s="681">
        <f t="shared" si="8"/>
        <v>3.4509202453987732E-2</v>
      </c>
      <c r="Y82" s="120"/>
      <c r="Z82" s="120"/>
      <c r="AA82" s="120"/>
      <c r="AB82" s="120"/>
      <c r="AC82" s="120"/>
      <c r="AD82" s="120"/>
      <c r="AE82" s="120"/>
      <c r="AF82" s="120"/>
      <c r="AG82" s="120"/>
      <c r="AH82" s="120"/>
      <c r="AI82" s="102"/>
      <c r="AJ82" s="102"/>
      <c r="AK82" s="102"/>
      <c r="AL82" s="102"/>
      <c r="AM82" s="103"/>
      <c r="AN82" s="37"/>
      <c r="AO82" s="37"/>
      <c r="AP82" s="96"/>
      <c r="AQ82" s="96"/>
      <c r="AR82" s="96"/>
      <c r="AS82" s="96"/>
      <c r="AT82" s="96"/>
      <c r="AU82" s="96"/>
      <c r="AV82" s="96"/>
      <c r="AW82" s="96"/>
      <c r="AX82" s="96"/>
      <c r="AY82" s="96"/>
      <c r="AZ82" s="96"/>
      <c r="BA82" s="96"/>
      <c r="BB82" s="96"/>
    </row>
    <row r="83" spans="1:54" ht="15" customHeight="1" thickBot="1">
      <c r="A83" s="110"/>
      <c r="B83" s="110"/>
      <c r="C83" s="110"/>
      <c r="D83" s="133" t="str">
        <f>IF(MasterSheet!$A$1=1,MasterSheet!C135,MasterSheet!B135)</f>
        <v>Rezerve</v>
      </c>
      <c r="E83" s="348">
        <v>27204434.309999999</v>
      </c>
      <c r="F83" s="139">
        <f t="shared" si="9"/>
        <v>1.2659702317464749</v>
      </c>
      <c r="G83" s="348">
        <v>10844803.16</v>
      </c>
      <c r="H83" s="140">
        <f t="shared" si="0"/>
        <v>0.40458135273269918</v>
      </c>
      <c r="I83" s="348">
        <v>12437562.109999999</v>
      </c>
      <c r="J83" s="139">
        <f t="shared" si="1"/>
        <v>0.40308407149338865</v>
      </c>
      <c r="K83" s="348">
        <v>10901702.15</v>
      </c>
      <c r="L83" s="140">
        <f t="shared" si="2"/>
        <v>0.36570621100301914</v>
      </c>
      <c r="M83" s="348">
        <v>12589952.310000001</v>
      </c>
      <c r="N83" s="139">
        <f t="shared" si="3"/>
        <v>0.40560413369845366</v>
      </c>
      <c r="O83" s="348">
        <v>11789476.779999999</v>
      </c>
      <c r="P83" s="140">
        <f t="shared" si="4"/>
        <v>0.36454782869511437</v>
      </c>
      <c r="Q83" s="694">
        <v>18078018.460000001</v>
      </c>
      <c r="R83" s="695">
        <f t="shared" si="5"/>
        <v>0.54386337123947059</v>
      </c>
      <c r="S83" s="694">
        <v>7356069.5800000001</v>
      </c>
      <c r="T83" s="695">
        <f t="shared" si="6"/>
        <v>0.21059460578299458</v>
      </c>
      <c r="U83" s="694">
        <v>8000000</v>
      </c>
      <c r="V83" s="695">
        <f t="shared" si="7"/>
        <v>0.21697857336588014</v>
      </c>
      <c r="W83" s="694">
        <v>8000000</v>
      </c>
      <c r="X83" s="695">
        <f t="shared" si="8"/>
        <v>0.20449897750511251</v>
      </c>
      <c r="Y83" s="110"/>
      <c r="Z83" s="110"/>
      <c r="AA83" s="110"/>
      <c r="AB83" s="110"/>
      <c r="AC83" s="110"/>
      <c r="AD83" s="110"/>
      <c r="AE83" s="110"/>
      <c r="AF83" s="110"/>
      <c r="AG83" s="110"/>
      <c r="AH83" s="110"/>
      <c r="AM83" s="96"/>
      <c r="AN83" s="106"/>
      <c r="AO83" s="106"/>
      <c r="AP83" s="96"/>
      <c r="AQ83" s="96"/>
      <c r="AR83" s="96"/>
      <c r="AS83" s="96"/>
      <c r="AT83" s="96"/>
      <c r="AU83" s="96"/>
      <c r="AV83" s="96"/>
      <c r="AW83" s="96"/>
      <c r="AX83" s="96"/>
      <c r="AY83" s="96"/>
      <c r="AZ83" s="96"/>
      <c r="BA83" s="96"/>
      <c r="BB83" s="96"/>
    </row>
    <row r="84" spans="1:54" ht="15" customHeight="1" thickTop="1" thickBot="1">
      <c r="A84" s="110"/>
      <c r="B84" s="110"/>
      <c r="C84" s="110"/>
      <c r="D84" s="592" t="str">
        <f>IF(MasterSheet!$A$1=1,MasterSheet!C143,MasterSheet!B143)</f>
        <v>Otplata garancija</v>
      </c>
      <c r="E84" s="593">
        <v>1050939.44</v>
      </c>
      <c r="F84" s="594">
        <f>E84/$E$15*100</f>
        <v>4.8905925822513845E-2</v>
      </c>
      <c r="G84" s="593">
        <v>0</v>
      </c>
      <c r="H84" s="595">
        <f>G84/$G$15*100</f>
        <v>0</v>
      </c>
      <c r="I84" s="593">
        <v>0</v>
      </c>
      <c r="J84" s="594">
        <f>I84/$I$15*100</f>
        <v>0</v>
      </c>
      <c r="K84" s="593">
        <v>1769093.84</v>
      </c>
      <c r="L84" s="595">
        <f>K84/$K$15*100</f>
        <v>5.9345650452868166E-2</v>
      </c>
      <c r="M84" s="593">
        <v>0</v>
      </c>
      <c r="N84" s="594">
        <f>M84/$M$15*100</f>
        <v>0</v>
      </c>
      <c r="O84" s="593">
        <v>33915163.380000003</v>
      </c>
      <c r="P84" s="595">
        <f>O84/$O$15*100</f>
        <v>1.0487063506493508</v>
      </c>
      <c r="Q84" s="696">
        <v>24719832.629999999</v>
      </c>
      <c r="R84" s="697">
        <f t="shared" si="5"/>
        <v>0.74367727527075811</v>
      </c>
      <c r="S84" s="696">
        <v>0</v>
      </c>
      <c r="T84" s="697">
        <f t="shared" si="6"/>
        <v>0</v>
      </c>
      <c r="U84" s="696">
        <v>0</v>
      </c>
      <c r="V84" s="697">
        <f t="shared" si="7"/>
        <v>0</v>
      </c>
      <c r="W84" s="696">
        <v>0</v>
      </c>
      <c r="X84" s="697">
        <f t="shared" si="8"/>
        <v>0</v>
      </c>
      <c r="Y84" s="110"/>
      <c r="Z84" s="110"/>
      <c r="AA84" s="110"/>
      <c r="AB84" s="110"/>
      <c r="AC84" s="110"/>
      <c r="AD84" s="110"/>
      <c r="AE84" s="110"/>
      <c r="AF84" s="110"/>
      <c r="AG84" s="110"/>
      <c r="AH84" s="110"/>
      <c r="AM84" s="96"/>
      <c r="AN84" s="104"/>
      <c r="AO84" s="98"/>
      <c r="AP84" s="96"/>
      <c r="AQ84" s="96"/>
      <c r="AR84" s="96"/>
      <c r="AS84" s="96"/>
      <c r="AT84" s="96"/>
      <c r="AU84" s="96"/>
      <c r="AV84" s="96"/>
      <c r="AW84" s="96"/>
      <c r="AX84" s="96"/>
      <c r="AY84" s="96"/>
      <c r="AZ84" s="96"/>
      <c r="BA84" s="96"/>
      <c r="BB84" s="96"/>
    </row>
    <row r="85" spans="1:54" ht="15" customHeight="1" thickTop="1" thickBot="1">
      <c r="A85" s="110"/>
      <c r="B85" s="110"/>
      <c r="C85" s="110"/>
      <c r="D85" s="129" t="str">
        <f>IF(MasterSheet!$A$1=1,MasterSheet!C136,MasterSheet!B136)</f>
        <v>Neto povećanje obaveza</v>
      </c>
      <c r="E85" s="346">
        <v>0</v>
      </c>
      <c r="F85" s="136">
        <f t="shared" si="9"/>
        <v>0</v>
      </c>
      <c r="G85" s="346">
        <v>0</v>
      </c>
      <c r="H85" s="596">
        <f t="shared" si="0"/>
        <v>0</v>
      </c>
      <c r="I85" s="346">
        <v>0</v>
      </c>
      <c r="J85" s="136">
        <f t="shared" si="1"/>
        <v>0</v>
      </c>
      <c r="K85" s="346">
        <v>29123695.350000001</v>
      </c>
      <c r="L85" s="135">
        <f t="shared" si="2"/>
        <v>0.97697736833277427</v>
      </c>
      <c r="M85" s="346">
        <v>29801618.829999998</v>
      </c>
      <c r="N85" s="136">
        <f t="shared" si="3"/>
        <v>0.9601036994201031</v>
      </c>
      <c r="O85" s="346">
        <v>29193708.800000001</v>
      </c>
      <c r="P85" s="135">
        <f t="shared" si="4"/>
        <v>0.90271208410636994</v>
      </c>
      <c r="Q85" s="680">
        <v>0</v>
      </c>
      <c r="R85" s="681">
        <f t="shared" ref="R85:R98" si="10">Q85/$Q$15*100</f>
        <v>0</v>
      </c>
      <c r="S85" s="680">
        <v>0</v>
      </c>
      <c r="T85" s="681">
        <f t="shared" ref="T85:T98" si="11">S85/$S$15*100</f>
        <v>0</v>
      </c>
      <c r="U85" s="680">
        <v>0</v>
      </c>
      <c r="V85" s="681">
        <f t="shared" ref="V85:V98" si="12">U85/$U$15*100</f>
        <v>0</v>
      </c>
      <c r="W85" s="680">
        <v>0</v>
      </c>
      <c r="X85" s="681">
        <f t="shared" ref="X85:X98" si="13">+W85/$W$15*100</f>
        <v>0</v>
      </c>
      <c r="Y85" s="110"/>
      <c r="Z85" s="110"/>
      <c r="AA85" s="110"/>
      <c r="AB85" s="110"/>
      <c r="AC85" s="110"/>
      <c r="AD85" s="110"/>
      <c r="AE85" s="110"/>
      <c r="AF85" s="110"/>
      <c r="AG85" s="110"/>
      <c r="AH85" s="110"/>
      <c r="AM85" s="96"/>
      <c r="AN85" s="106"/>
      <c r="AO85" s="106"/>
      <c r="AP85" s="96"/>
      <c r="AQ85" s="96"/>
      <c r="AR85" s="96"/>
      <c r="AS85" s="96"/>
      <c r="AT85" s="96"/>
      <c r="AU85" s="96"/>
      <c r="AV85" s="96"/>
      <c r="AW85" s="96"/>
      <c r="AX85" s="96"/>
      <c r="AY85" s="96"/>
      <c r="AZ85" s="96"/>
      <c r="BA85" s="96"/>
      <c r="BB85" s="96"/>
    </row>
    <row r="86" spans="1:54" s="95" customFormat="1" ht="15" customHeight="1" thickTop="1" thickBot="1">
      <c r="A86" s="110"/>
      <c r="B86" s="110"/>
      <c r="C86" s="110"/>
      <c r="D86" s="165" t="str">
        <f>IF(MasterSheet!$A$1=1,MasterSheet!C137,MasterSheet!B137)</f>
        <v>Suficit/ Deficit</v>
      </c>
      <c r="E86" s="345">
        <f>E20-E52</f>
        <v>73188874.719999671</v>
      </c>
      <c r="F86" s="166">
        <f t="shared" ref="F86:F98" si="14">E86/$E$15*100</f>
        <v>3.405876249243784</v>
      </c>
      <c r="G86" s="345">
        <f>G20-G52</f>
        <v>176962896.35999978</v>
      </c>
      <c r="H86" s="167">
        <f t="shared" ref="H86:H98" si="15">G86/$G$15*100</f>
        <v>6.6018614571908145</v>
      </c>
      <c r="I86" s="345">
        <f>I20-I52</f>
        <v>15169918.549999714</v>
      </c>
      <c r="J86" s="166">
        <f t="shared" ref="J86:J98" si="16">I86/$I$15*100</f>
        <v>0.4916359395255287</v>
      </c>
      <c r="K86" s="345">
        <f>K20-K52</f>
        <v>-132095524.94449973</v>
      </c>
      <c r="L86" s="167">
        <f t="shared" ref="L86:L98" si="17">K86/$K$15*100</f>
        <v>-4.4312487401710747</v>
      </c>
      <c r="M86" s="345">
        <f>M20-M52</f>
        <v>-112243831.35999966</v>
      </c>
      <c r="N86" s="166">
        <f t="shared" ref="N86:N98" si="18">M86/$M$15*100</f>
        <v>-3.616102814432979</v>
      </c>
      <c r="O86" s="345">
        <f>O20-O52</f>
        <v>-189673594.41000009</v>
      </c>
      <c r="P86" s="167">
        <f t="shared" ref="P86:P98" si="19">O86/$O$15*100</f>
        <v>-5.8649843664192982</v>
      </c>
      <c r="Q86" s="345">
        <f>Q20-Q52</f>
        <v>-162687264.31000018</v>
      </c>
      <c r="R86" s="683">
        <f t="shared" si="10"/>
        <v>-4.8943220309867685</v>
      </c>
      <c r="S86" s="345">
        <f>S20-S52</f>
        <v>-95315715.988766193</v>
      </c>
      <c r="T86" s="683">
        <f t="shared" si="11"/>
        <v>-2.7287636985046144</v>
      </c>
      <c r="U86" s="345">
        <f>U20-U52</f>
        <v>-72349187.874019623</v>
      </c>
      <c r="V86" s="683">
        <f t="shared" si="12"/>
        <v>-1.9622779461356012</v>
      </c>
      <c r="W86" s="345">
        <f>W20-W52</f>
        <v>-35428469.139570236</v>
      </c>
      <c r="X86" s="683">
        <f t="shared" si="13"/>
        <v>-0.9056357142016932</v>
      </c>
      <c r="Y86" s="110"/>
      <c r="Z86" s="110"/>
      <c r="AA86" s="110"/>
      <c r="AB86" s="110"/>
      <c r="AC86" s="110"/>
      <c r="AD86" s="110"/>
      <c r="AE86" s="110"/>
      <c r="AF86" s="110"/>
      <c r="AG86" s="110"/>
      <c r="AH86" s="110"/>
      <c r="AM86" s="94"/>
      <c r="AN86" s="107"/>
      <c r="AO86" s="98"/>
      <c r="AP86" s="94"/>
      <c r="AQ86" s="94"/>
      <c r="AR86" s="94"/>
      <c r="AS86" s="94"/>
      <c r="AT86" s="94"/>
      <c r="AU86" s="94"/>
      <c r="AV86" s="94"/>
      <c r="AW86" s="94"/>
      <c r="AX86" s="94"/>
      <c r="AY86" s="94"/>
      <c r="AZ86" s="94"/>
      <c r="BA86" s="94"/>
      <c r="BB86" s="94"/>
    </row>
    <row r="87" spans="1:54" s="95" customFormat="1" ht="15" customHeight="1" thickTop="1" thickBot="1">
      <c r="A87" s="110"/>
      <c r="B87" s="110"/>
      <c r="C87" s="110"/>
      <c r="D87" s="165" t="str">
        <f>IF(MasterSheet!$A$1=1,MasterSheet!C138,MasterSheet!B138)</f>
        <v>Primarni deficit</v>
      </c>
      <c r="E87" s="345">
        <f>E86+E64</f>
        <v>96587868.779999673</v>
      </c>
      <c r="F87" s="166">
        <f t="shared" si="14"/>
        <v>4.4947586569872806</v>
      </c>
      <c r="G87" s="345">
        <f>G86+G64</f>
        <v>204061825.83999977</v>
      </c>
      <c r="H87" s="167">
        <f t="shared" si="15"/>
        <v>7.6128269293042257</v>
      </c>
      <c r="I87" s="345">
        <f>I86+I64</f>
        <v>37701912.389999717</v>
      </c>
      <c r="J87" s="166">
        <f t="shared" si="16"/>
        <v>1.2218664891755158</v>
      </c>
      <c r="K87" s="345">
        <f>K86+K64</f>
        <v>-107583496.30449973</v>
      </c>
      <c r="L87" s="167">
        <f t="shared" si="17"/>
        <v>-3.6089733748574213</v>
      </c>
      <c r="M87" s="345">
        <f>M86+M64</f>
        <v>-81987552.889999658</v>
      </c>
      <c r="N87" s="166">
        <f t="shared" si="18"/>
        <v>-2.6413515750644221</v>
      </c>
      <c r="O87" s="345">
        <f>O86+O64</f>
        <v>-144581244.38000008</v>
      </c>
      <c r="P87" s="167">
        <f t="shared" si="19"/>
        <v>-4.4706630915275225</v>
      </c>
      <c r="Q87" s="345">
        <f>Q86+Q64</f>
        <v>-106693357.69000018</v>
      </c>
      <c r="R87" s="683">
        <f t="shared" si="10"/>
        <v>-3.2097881374849631</v>
      </c>
      <c r="S87" s="345">
        <f>S86+S64</f>
        <v>-24912108.688766196</v>
      </c>
      <c r="T87" s="683">
        <f t="shared" si="11"/>
        <v>-0.7132009358364213</v>
      </c>
      <c r="U87" s="345">
        <f>U86+U64</f>
        <v>11082346.548678309</v>
      </c>
      <c r="V87" s="683">
        <f t="shared" si="12"/>
        <v>0.30057896795981309</v>
      </c>
      <c r="W87" s="345">
        <f>W86+W64</f>
        <v>60522492.460400671</v>
      </c>
      <c r="X87" s="683">
        <f t="shared" si="13"/>
        <v>1.5470984780266019</v>
      </c>
      <c r="Y87" s="110"/>
      <c r="Z87" s="110"/>
      <c r="AA87" s="110"/>
      <c r="AB87" s="110"/>
      <c r="AC87" s="110"/>
      <c r="AD87" s="110"/>
      <c r="AE87" s="110"/>
      <c r="AF87" s="110"/>
      <c r="AG87" s="110"/>
      <c r="AH87" s="110"/>
      <c r="AM87" s="94"/>
      <c r="AN87" s="107"/>
      <c r="AO87" s="98"/>
      <c r="AP87" s="94"/>
      <c r="AQ87" s="94"/>
      <c r="AR87" s="94"/>
      <c r="AS87" s="94"/>
      <c r="AT87" s="94"/>
      <c r="AU87" s="94"/>
      <c r="AV87" s="94"/>
      <c r="AW87" s="94"/>
      <c r="AX87" s="94"/>
      <c r="AY87" s="94"/>
      <c r="AZ87" s="94"/>
      <c r="BA87" s="94"/>
      <c r="BB87" s="94"/>
    </row>
    <row r="88" spans="1:54" s="95" customFormat="1" ht="15" customHeight="1" thickTop="1" thickBot="1">
      <c r="A88" s="110"/>
      <c r="B88" s="110"/>
      <c r="C88" s="110"/>
      <c r="D88" s="165" t="str">
        <f>IF(MasterSheet!$A$1=1,MasterSheet!C139,MasterSheet!B139)</f>
        <v>Otplata duga</v>
      </c>
      <c r="E88" s="345">
        <f>SUM(E89:E91)</f>
        <v>104045865.95999999</v>
      </c>
      <c r="F88" s="166">
        <f t="shared" si="14"/>
        <v>4.841819812927544</v>
      </c>
      <c r="G88" s="345">
        <f>SUM(G89:G91)</f>
        <v>160963531.41999999</v>
      </c>
      <c r="H88" s="167">
        <f t="shared" si="15"/>
        <v>6.0049815862712181</v>
      </c>
      <c r="I88" s="345">
        <f>SUM(I89:I91)</f>
        <v>122913293.86</v>
      </c>
      <c r="J88" s="166">
        <f t="shared" si="16"/>
        <v>3.9834487250453723</v>
      </c>
      <c r="K88" s="345">
        <f>SUM(K89:K91)</f>
        <v>151220956.42000002</v>
      </c>
      <c r="L88" s="167">
        <f t="shared" si="17"/>
        <v>5.0728264481717549</v>
      </c>
      <c r="M88" s="345">
        <f>SUM(M89:M91)</f>
        <v>186013130.75999999</v>
      </c>
      <c r="N88" s="166">
        <f t="shared" si="18"/>
        <v>5.9926910682989689</v>
      </c>
      <c r="O88" s="345">
        <f>SUM(O89:O91)</f>
        <v>132767747.19999999</v>
      </c>
      <c r="P88" s="167">
        <f t="shared" si="19"/>
        <v>4.1053725170068018</v>
      </c>
      <c r="Q88" s="682">
        <f>SUM(Q89:Q91)</f>
        <v>168699958.13</v>
      </c>
      <c r="R88" s="683">
        <f t="shared" si="10"/>
        <v>5.0752093300240668</v>
      </c>
      <c r="S88" s="682">
        <f>SUM(S89:S91)</f>
        <v>118677132</v>
      </c>
      <c r="T88" s="683">
        <f t="shared" si="11"/>
        <v>3.3975703406813627</v>
      </c>
      <c r="U88" s="682">
        <f>SUM(U89:U91)</f>
        <v>137500000</v>
      </c>
      <c r="V88" s="683">
        <f t="shared" si="12"/>
        <v>3.7293192297260642</v>
      </c>
      <c r="W88" s="682">
        <f>SUM(W89:W91)</f>
        <v>340000000</v>
      </c>
      <c r="X88" s="683">
        <f t="shared" si="13"/>
        <v>8.6912065439672794</v>
      </c>
      <c r="Y88" s="110"/>
      <c r="Z88" s="110"/>
      <c r="AA88" s="110"/>
      <c r="AB88" s="122"/>
      <c r="AC88" s="110"/>
      <c r="AD88" s="110"/>
      <c r="AE88" s="110"/>
      <c r="AF88" s="110"/>
      <c r="AG88" s="110"/>
      <c r="AH88" s="110"/>
      <c r="AM88" s="94"/>
      <c r="AN88" s="107"/>
      <c r="AO88" s="98"/>
      <c r="AP88" s="94"/>
      <c r="AQ88" s="94"/>
      <c r="AR88" s="94"/>
      <c r="AS88" s="94"/>
      <c r="AT88" s="94"/>
      <c r="AU88" s="94"/>
      <c r="AV88" s="94"/>
      <c r="AW88" s="94"/>
      <c r="AX88" s="94"/>
      <c r="AY88" s="94"/>
      <c r="AZ88" s="94"/>
      <c r="BA88" s="94"/>
      <c r="BB88" s="94"/>
    </row>
    <row r="89" spans="1:54" s="95" customFormat="1" ht="15" customHeight="1" thickTop="1">
      <c r="A89" s="110"/>
      <c r="B89" s="110"/>
      <c r="C89" s="110"/>
      <c r="D89" s="130" t="str">
        <f>IF(MasterSheet!$A$1=1,MasterSheet!C140,MasterSheet!B140)</f>
        <v>Otplata duga rezidentima</v>
      </c>
      <c r="E89" s="347">
        <v>34109764.159999996</v>
      </c>
      <c r="F89" s="137">
        <f t="shared" si="14"/>
        <v>1.5873127721159661</v>
      </c>
      <c r="G89" s="347">
        <v>23247139.440000001</v>
      </c>
      <c r="H89" s="138">
        <f t="shared" si="15"/>
        <v>0.86726877224398446</v>
      </c>
      <c r="I89" s="347">
        <v>48375025.880000003</v>
      </c>
      <c r="J89" s="137">
        <f t="shared" si="16"/>
        <v>1.5677672374902776</v>
      </c>
      <c r="K89" s="347">
        <v>68898727.290000007</v>
      </c>
      <c r="L89" s="138">
        <f t="shared" si="17"/>
        <v>2.3112622371687355</v>
      </c>
      <c r="M89" s="347">
        <v>56807566.530000001</v>
      </c>
      <c r="N89" s="137">
        <f t="shared" si="18"/>
        <v>1.8301406742912374</v>
      </c>
      <c r="O89" s="347">
        <v>31950887.579999998</v>
      </c>
      <c r="P89" s="138">
        <f t="shared" si="19"/>
        <v>0.98796807606679038</v>
      </c>
      <c r="Q89" s="678">
        <v>77940832.650000006</v>
      </c>
      <c r="R89" s="679">
        <f t="shared" si="10"/>
        <v>2.3447903925992781</v>
      </c>
      <c r="S89" s="678">
        <v>23800000</v>
      </c>
      <c r="T89" s="679">
        <f t="shared" si="11"/>
        <v>0.68136272545090182</v>
      </c>
      <c r="U89" s="678">
        <v>24600000</v>
      </c>
      <c r="V89" s="679">
        <f t="shared" si="12"/>
        <v>0.66720911310008135</v>
      </c>
      <c r="W89" s="678">
        <v>27600000</v>
      </c>
      <c r="X89" s="679">
        <f t="shared" si="13"/>
        <v>0.70552147239263807</v>
      </c>
      <c r="Y89" s="110"/>
      <c r="Z89" s="110"/>
      <c r="AA89" s="110"/>
      <c r="AB89" s="110"/>
      <c r="AC89" s="110"/>
      <c r="AD89" s="110"/>
      <c r="AE89" s="110"/>
      <c r="AF89" s="110"/>
      <c r="AG89" s="110"/>
      <c r="AH89" s="110"/>
      <c r="AM89" s="94"/>
      <c r="AN89" s="107"/>
      <c r="AO89" s="98"/>
      <c r="AP89" s="94"/>
      <c r="AQ89" s="94"/>
      <c r="AR89" s="94"/>
      <c r="AS89" s="94"/>
      <c r="AT89" s="94"/>
      <c r="AU89" s="94"/>
      <c r="AV89" s="94"/>
      <c r="AW89" s="94"/>
      <c r="AX89" s="94"/>
      <c r="AY89" s="94"/>
      <c r="AZ89" s="94"/>
      <c r="BA89" s="94"/>
      <c r="BB89" s="94"/>
    </row>
    <row r="90" spans="1:54" s="95" customFormat="1" ht="15" customHeight="1">
      <c r="A90" s="110"/>
      <c r="B90" s="110"/>
      <c r="C90" s="110"/>
      <c r="D90" s="130" t="str">
        <f>IF(MasterSheet!$A$1=1,MasterSheet!C141,MasterSheet!B141)</f>
        <v>Otplata duga nerezidentima</v>
      </c>
      <c r="E90" s="347">
        <v>14260035.939999999</v>
      </c>
      <c r="F90" s="137">
        <f t="shared" si="14"/>
        <v>0.66359700032574798</v>
      </c>
      <c r="G90" s="347">
        <v>84151518.439999998</v>
      </c>
      <c r="H90" s="138">
        <f t="shared" si="15"/>
        <v>3.1393963230740534</v>
      </c>
      <c r="I90" s="347">
        <v>16762329.57</v>
      </c>
      <c r="J90" s="137">
        <f t="shared" si="16"/>
        <v>0.5432437636116153</v>
      </c>
      <c r="K90" s="347">
        <v>25402765.82</v>
      </c>
      <c r="L90" s="138">
        <f t="shared" si="17"/>
        <v>0.8521558477021135</v>
      </c>
      <c r="M90" s="347">
        <v>45342776.32</v>
      </c>
      <c r="N90" s="137">
        <f t="shared" si="18"/>
        <v>1.4607853195876288</v>
      </c>
      <c r="O90" s="347">
        <v>59510365.689999998</v>
      </c>
      <c r="P90" s="138">
        <f t="shared" si="19"/>
        <v>1.8401473620902906</v>
      </c>
      <c r="Q90" s="678">
        <v>54874811.390000001</v>
      </c>
      <c r="R90" s="679">
        <f t="shared" si="10"/>
        <v>1.6508667686522265</v>
      </c>
      <c r="S90" s="678">
        <v>62700000</v>
      </c>
      <c r="T90" s="679">
        <f t="shared" si="11"/>
        <v>1.7950186086458633</v>
      </c>
      <c r="U90" s="678">
        <v>95000000</v>
      </c>
      <c r="V90" s="679">
        <f t="shared" si="12"/>
        <v>2.5766205587198261</v>
      </c>
      <c r="W90" s="678">
        <v>294900000</v>
      </c>
      <c r="X90" s="679">
        <f t="shared" si="13"/>
        <v>7.5383435582822083</v>
      </c>
      <c r="Y90" s="110"/>
      <c r="Z90" s="110"/>
      <c r="AA90" s="110"/>
      <c r="AB90" s="110"/>
      <c r="AC90" s="110"/>
      <c r="AD90" s="110"/>
      <c r="AE90" s="110"/>
      <c r="AF90" s="110"/>
      <c r="AG90" s="110"/>
      <c r="AH90" s="110"/>
      <c r="AM90" s="94"/>
      <c r="AN90" s="107"/>
      <c r="AO90" s="98"/>
      <c r="AP90" s="94"/>
      <c r="AQ90" s="94"/>
      <c r="AR90" s="94"/>
      <c r="AS90" s="94"/>
      <c r="AT90" s="94"/>
      <c r="AU90" s="94"/>
      <c r="AV90" s="94"/>
      <c r="AW90" s="94"/>
      <c r="AX90" s="94"/>
      <c r="AY90" s="94"/>
      <c r="AZ90" s="94"/>
      <c r="BA90" s="94"/>
      <c r="BB90" s="94"/>
    </row>
    <row r="91" spans="1:54" s="95" customFormat="1" ht="15" customHeight="1" thickBot="1">
      <c r="A91" s="110"/>
      <c r="B91" s="110"/>
      <c r="C91" s="110"/>
      <c r="D91" s="130" t="str">
        <f>IF(MasterSheet!$A$1=1,MasterSheet!C142,MasterSheet!B142)</f>
        <v>Otplata obaveza iz prethodnog perioda</v>
      </c>
      <c r="E91" s="347">
        <v>55676065.859999999</v>
      </c>
      <c r="F91" s="137">
        <f t="shared" si="14"/>
        <v>2.5909100404858298</v>
      </c>
      <c r="G91" s="347">
        <v>53564873.539999999</v>
      </c>
      <c r="H91" s="138">
        <f t="shared" si="15"/>
        <v>1.9983164909531801</v>
      </c>
      <c r="I91" s="347">
        <v>57775938.409999996</v>
      </c>
      <c r="J91" s="137">
        <f t="shared" si="16"/>
        <v>1.8724377239434791</v>
      </c>
      <c r="K91" s="347">
        <v>56919463.310000002</v>
      </c>
      <c r="L91" s="138">
        <f t="shared" si="17"/>
        <v>1.909408363300906</v>
      </c>
      <c r="M91" s="347">
        <v>83862787.909999996</v>
      </c>
      <c r="N91" s="137">
        <f t="shared" si="18"/>
        <v>2.7017650744201029</v>
      </c>
      <c r="O91" s="347">
        <v>41306493.93</v>
      </c>
      <c r="P91" s="138">
        <f t="shared" si="19"/>
        <v>1.2772570788497217</v>
      </c>
      <c r="Q91" s="678">
        <v>35884314.090000004</v>
      </c>
      <c r="R91" s="679">
        <f t="shared" si="10"/>
        <v>1.0795521687725633</v>
      </c>
      <c r="S91" s="678">
        <v>32177132</v>
      </c>
      <c r="T91" s="679">
        <f t="shared" si="11"/>
        <v>0.92118900658459779</v>
      </c>
      <c r="U91" s="678">
        <v>17900000</v>
      </c>
      <c r="V91" s="679">
        <f t="shared" si="12"/>
        <v>0.48548955790615678</v>
      </c>
      <c r="W91" s="678">
        <v>17500000</v>
      </c>
      <c r="X91" s="679">
        <f t="shared" si="13"/>
        <v>0.44734151329243355</v>
      </c>
      <c r="Y91" s="110"/>
      <c r="Z91" s="110"/>
      <c r="AA91" s="110"/>
      <c r="AB91" s="110"/>
      <c r="AC91" s="110"/>
      <c r="AD91" s="110"/>
      <c r="AE91" s="110"/>
      <c r="AF91" s="110"/>
      <c r="AG91" s="110"/>
      <c r="AH91" s="110"/>
      <c r="AM91" s="94"/>
      <c r="AN91" s="107"/>
      <c r="AO91" s="98"/>
      <c r="AP91" s="94"/>
      <c r="AQ91" s="94"/>
      <c r="AR91" s="94"/>
      <c r="AS91" s="94"/>
      <c r="AT91" s="94"/>
      <c r="AU91" s="94"/>
      <c r="AV91" s="94"/>
      <c r="AW91" s="94"/>
      <c r="AX91" s="94"/>
      <c r="AY91" s="94"/>
      <c r="AZ91" s="94"/>
      <c r="BA91" s="94"/>
      <c r="BB91" s="94"/>
    </row>
    <row r="92" spans="1:54" ht="15" customHeight="1" thickTop="1" thickBot="1">
      <c r="A92" s="110"/>
      <c r="B92" s="110"/>
      <c r="C92" s="110"/>
      <c r="D92" s="165" t="str">
        <f>IF(MasterSheet!$A$1=1,MasterSheet!C144,MasterSheet!B144)</f>
        <v>Nedostajuća sredstva</v>
      </c>
      <c r="E92" s="345">
        <f>E86-E88</f>
        <v>-30856991.240000322</v>
      </c>
      <c r="F92" s="166">
        <f t="shared" si="14"/>
        <v>-1.4359435636837603</v>
      </c>
      <c r="G92" s="345">
        <f>G86-G88</f>
        <v>15999364.939999789</v>
      </c>
      <c r="H92" s="167">
        <f t="shared" si="15"/>
        <v>0.59687987091959671</v>
      </c>
      <c r="I92" s="345">
        <f>I86-I88</f>
        <v>-107743375.31000029</v>
      </c>
      <c r="J92" s="166">
        <f t="shared" si="16"/>
        <v>-3.4918127855198433</v>
      </c>
      <c r="K92" s="345">
        <f>K86-K88</f>
        <v>-283316481.36449975</v>
      </c>
      <c r="L92" s="167">
        <f t="shared" si="17"/>
        <v>-9.5040751883428296</v>
      </c>
      <c r="M92" s="345">
        <f>M86-M88</f>
        <v>-298256962.11999965</v>
      </c>
      <c r="N92" s="166">
        <f t="shared" si="18"/>
        <v>-9.6087938827319483</v>
      </c>
      <c r="O92" s="345">
        <f>O86-O88</f>
        <v>-322441341.61000007</v>
      </c>
      <c r="P92" s="167">
        <f t="shared" si="19"/>
        <v>-9.9703568834260992</v>
      </c>
      <c r="Q92" s="682">
        <f>Q86-Q88</f>
        <v>-331387222.44000018</v>
      </c>
      <c r="R92" s="683">
        <f t="shared" si="10"/>
        <v>-9.9695313610108354</v>
      </c>
      <c r="S92" s="682">
        <f>S86-S88</f>
        <v>-213992847.98876619</v>
      </c>
      <c r="T92" s="683">
        <f t="shared" si="11"/>
        <v>-6.1263340391859771</v>
      </c>
      <c r="U92" s="682">
        <f>U86-U88</f>
        <v>-209849187.87401962</v>
      </c>
      <c r="V92" s="683">
        <f t="shared" si="12"/>
        <v>-5.6915971758616655</v>
      </c>
      <c r="W92" s="682">
        <f>W86-W88</f>
        <v>-375428469.13957024</v>
      </c>
      <c r="X92" s="683">
        <f t="shared" si="13"/>
        <v>-9.596842258168973</v>
      </c>
      <c r="Y92" s="110"/>
      <c r="Z92" s="110"/>
      <c r="AA92" s="110"/>
      <c r="AB92" s="110"/>
      <c r="AC92" s="110"/>
      <c r="AD92" s="110"/>
      <c r="AE92" s="110"/>
      <c r="AF92" s="110"/>
      <c r="AG92" s="110"/>
      <c r="AH92" s="110"/>
      <c r="AM92" s="96"/>
      <c r="AN92" s="35"/>
      <c r="AO92" s="98"/>
      <c r="AP92" s="96"/>
      <c r="AQ92" s="96"/>
      <c r="AR92" s="96"/>
      <c r="AS92" s="96"/>
      <c r="AT92" s="96"/>
      <c r="AU92" s="96"/>
      <c r="AV92" s="96"/>
      <c r="AW92" s="96"/>
      <c r="AX92" s="96"/>
      <c r="AY92" s="96"/>
      <c r="AZ92" s="96"/>
      <c r="BA92" s="96"/>
      <c r="BB92" s="96"/>
    </row>
    <row r="93" spans="1:54" ht="15" customHeight="1" thickTop="1" thickBot="1">
      <c r="A93" s="110"/>
      <c r="B93" s="110"/>
      <c r="C93" s="110"/>
      <c r="D93" s="165" t="str">
        <f>IF(MasterSheet!$A$1=1,MasterSheet!C145,MasterSheet!B145)</f>
        <v>Finansiranje</v>
      </c>
      <c r="E93" s="345">
        <f>SUM(E94:E98)</f>
        <v>30856991.240000322</v>
      </c>
      <c r="F93" s="166">
        <f t="shared" si="14"/>
        <v>1.4359435636837603</v>
      </c>
      <c r="G93" s="345">
        <f>SUM(G94:G98)</f>
        <v>-15999364.939999789</v>
      </c>
      <c r="H93" s="167">
        <f t="shared" si="15"/>
        <v>-0.59687987091959671</v>
      </c>
      <c r="I93" s="345">
        <f>SUM(I94:I98)</f>
        <v>107743375.31000027</v>
      </c>
      <c r="J93" s="166">
        <f t="shared" si="16"/>
        <v>3.4918127855198424</v>
      </c>
      <c r="K93" s="345">
        <f>SUM(K94:K98)</f>
        <v>283316481.36449975</v>
      </c>
      <c r="L93" s="167">
        <f t="shared" si="17"/>
        <v>9.5040751883428296</v>
      </c>
      <c r="M93" s="345">
        <f>SUM(M94:M98)</f>
        <v>298256962.11999965</v>
      </c>
      <c r="N93" s="166">
        <f t="shared" si="18"/>
        <v>9.6087938827319483</v>
      </c>
      <c r="O93" s="345">
        <f>SUM(O94:O98)</f>
        <v>322441341.61000007</v>
      </c>
      <c r="P93" s="167">
        <f>O93/$O$15*100</f>
        <v>9.9703568834260992</v>
      </c>
      <c r="Q93" s="682">
        <f>SUM(Q94:Q98)</f>
        <v>331387222.44000018</v>
      </c>
      <c r="R93" s="683">
        <f t="shared" si="10"/>
        <v>9.9695313610108354</v>
      </c>
      <c r="S93" s="682">
        <f>SUM(S94:S98)</f>
        <v>213992847.98876619</v>
      </c>
      <c r="T93" s="683">
        <f t="shared" si="11"/>
        <v>6.1263340391859771</v>
      </c>
      <c r="U93" s="682">
        <f>SUM(U94:U98)</f>
        <v>209849187.87401962</v>
      </c>
      <c r="V93" s="683">
        <f t="shared" si="12"/>
        <v>5.6915971758616655</v>
      </c>
      <c r="W93" s="682">
        <f>SUM(W94:W98)</f>
        <v>375428469.13957024</v>
      </c>
      <c r="X93" s="683">
        <f t="shared" si="13"/>
        <v>9.596842258168973</v>
      </c>
      <c r="Y93" s="110"/>
      <c r="Z93" s="110"/>
      <c r="AA93" s="110"/>
      <c r="AB93" s="110"/>
      <c r="AC93" s="110"/>
      <c r="AD93" s="110"/>
      <c r="AE93" s="110"/>
      <c r="AF93" s="110"/>
      <c r="AG93" s="110"/>
      <c r="AH93" s="110"/>
      <c r="AM93" s="96"/>
      <c r="AN93" s="36"/>
      <c r="AO93" s="98"/>
      <c r="AP93" s="96"/>
      <c r="AQ93" s="96"/>
      <c r="AR93" s="96"/>
      <c r="AS93" s="96"/>
      <c r="AT93" s="96"/>
      <c r="AU93" s="96"/>
      <c r="AV93" s="96"/>
      <c r="AW93" s="96"/>
      <c r="AX93" s="96"/>
      <c r="AY93" s="96"/>
      <c r="AZ93" s="96"/>
      <c r="BA93" s="96"/>
      <c r="BB93" s="96"/>
    </row>
    <row r="94" spans="1:54" ht="15" customHeight="1" thickTop="1">
      <c r="A94" s="110"/>
      <c r="B94" s="110"/>
      <c r="C94" s="110"/>
      <c r="D94" s="130" t="str">
        <f>IF(MasterSheet!$A$1=1,MasterSheet!C146,MasterSheet!B146)</f>
        <v>Pozajmice i krediti iz domaćih izvora</v>
      </c>
      <c r="E94" s="347">
        <v>10687379.58</v>
      </c>
      <c r="F94" s="137">
        <f t="shared" si="14"/>
        <v>0.49734187630880911</v>
      </c>
      <c r="G94" s="347">
        <v>8315797</v>
      </c>
      <c r="H94" s="138">
        <f t="shared" si="15"/>
        <v>0.31023305353478825</v>
      </c>
      <c r="I94" s="347">
        <v>7657882.2599999998</v>
      </c>
      <c r="J94" s="137">
        <f t="shared" si="16"/>
        <v>0.24818130217785844</v>
      </c>
      <c r="K94" s="347">
        <v>108130460.73</v>
      </c>
      <c r="L94" s="138">
        <f t="shared" si="17"/>
        <v>3.6273217286145591</v>
      </c>
      <c r="M94" s="347">
        <v>20068251.93</v>
      </c>
      <c r="N94" s="137">
        <f t="shared" si="18"/>
        <v>0.64652873485824736</v>
      </c>
      <c r="O94" s="347">
        <v>47000000</v>
      </c>
      <c r="P94" s="138">
        <f t="shared" si="19"/>
        <v>1.453308596165739</v>
      </c>
      <c r="Q94" s="678">
        <v>63454375.850000001</v>
      </c>
      <c r="R94" s="679">
        <f t="shared" si="10"/>
        <v>1.9089764094464501</v>
      </c>
      <c r="S94" s="678">
        <v>0</v>
      </c>
      <c r="T94" s="679">
        <f t="shared" si="11"/>
        <v>0</v>
      </c>
      <c r="U94" s="678">
        <v>0</v>
      </c>
      <c r="V94" s="679">
        <f t="shared" si="12"/>
        <v>0</v>
      </c>
      <c r="W94" s="678">
        <v>0</v>
      </c>
      <c r="X94" s="679">
        <f t="shared" si="13"/>
        <v>0</v>
      </c>
      <c r="Y94" s="110"/>
      <c r="Z94" s="110"/>
      <c r="AA94" s="110"/>
      <c r="AB94" s="110"/>
      <c r="AC94" s="110"/>
      <c r="AD94" s="110"/>
      <c r="AE94" s="110"/>
      <c r="AF94" s="110"/>
      <c r="AG94" s="110"/>
      <c r="AH94" s="110"/>
      <c r="AM94" s="96"/>
      <c r="AN94" s="36"/>
      <c r="AO94" s="98"/>
      <c r="AP94" s="96"/>
      <c r="AQ94" s="96"/>
      <c r="AR94" s="96"/>
      <c r="AS94" s="96"/>
      <c r="AT94" s="96"/>
      <c r="AU94" s="96"/>
      <c r="AV94" s="96"/>
      <c r="AW94" s="96"/>
      <c r="AX94" s="96"/>
      <c r="AY94" s="96"/>
      <c r="AZ94" s="96"/>
      <c r="BA94" s="96"/>
      <c r="BB94" s="96"/>
    </row>
    <row r="95" spans="1:54" ht="15" customHeight="1">
      <c r="A95" s="110"/>
      <c r="B95" s="110"/>
      <c r="C95" s="110"/>
      <c r="D95" s="130" t="str">
        <f>IF(MasterSheet!$A$1=1,MasterSheet!C147,MasterSheet!B147)</f>
        <v>Pozajmice i krediti iz inostranih izvora</v>
      </c>
      <c r="E95" s="347">
        <v>13153290.85</v>
      </c>
      <c r="F95" s="137">
        <f t="shared" si="14"/>
        <v>0.61209413420819947</v>
      </c>
      <c r="G95" s="347">
        <v>1996377.48</v>
      </c>
      <c r="H95" s="138">
        <f t="shared" si="15"/>
        <v>7.4477801902630106E-2</v>
      </c>
      <c r="I95" s="347">
        <v>2981267.98</v>
      </c>
      <c r="J95" s="137">
        <f t="shared" si="16"/>
        <v>9.6618744490536687E-2</v>
      </c>
      <c r="K95" s="347">
        <v>148637806.47</v>
      </c>
      <c r="L95" s="138">
        <f t="shared" si="17"/>
        <v>4.9861726424018791</v>
      </c>
      <c r="M95" s="347">
        <v>205658070.65000001</v>
      </c>
      <c r="N95" s="137">
        <f t="shared" si="18"/>
        <v>6.6255821730025772</v>
      </c>
      <c r="O95" s="347">
        <v>187652611.97999999</v>
      </c>
      <c r="P95" s="138">
        <f t="shared" si="19"/>
        <v>5.8024926400742114</v>
      </c>
      <c r="Q95" s="678">
        <v>258129375.97</v>
      </c>
      <c r="R95" s="679">
        <f t="shared" si="10"/>
        <v>7.7656250291817095</v>
      </c>
      <c r="S95" s="678">
        <v>205992847.98876619</v>
      </c>
      <c r="T95" s="679">
        <f t="shared" si="11"/>
        <v>5.897304551639456</v>
      </c>
      <c r="U95" s="678">
        <v>199849187.87401962</v>
      </c>
      <c r="V95" s="679">
        <f t="shared" si="12"/>
        <v>5.4203739591543156</v>
      </c>
      <c r="W95" s="678">
        <v>365428469.13957024</v>
      </c>
      <c r="X95" s="679">
        <f t="shared" si="13"/>
        <v>9.3412185362875828</v>
      </c>
      <c r="Y95" s="110"/>
      <c r="Z95" s="110"/>
      <c r="AA95" s="110"/>
      <c r="AB95" s="110"/>
      <c r="AC95" s="110"/>
      <c r="AD95" s="110"/>
      <c r="AE95" s="110"/>
      <c r="AF95" s="110"/>
      <c r="AG95" s="110"/>
      <c r="AH95" s="110"/>
      <c r="AM95" s="96"/>
      <c r="AN95" s="37"/>
      <c r="AO95" s="98"/>
      <c r="AP95" s="96"/>
      <c r="AQ95" s="96"/>
      <c r="AR95" s="96"/>
      <c r="AS95" s="96"/>
      <c r="AT95" s="96"/>
      <c r="AU95" s="96"/>
      <c r="AV95" s="96"/>
      <c r="AW95" s="96"/>
      <c r="AX95" s="96"/>
      <c r="AY95" s="96"/>
      <c r="AZ95" s="96"/>
      <c r="BA95" s="96"/>
      <c r="BB95" s="96"/>
    </row>
    <row r="96" spans="1:54" ht="15" customHeight="1">
      <c r="A96" s="110"/>
      <c r="B96" s="110"/>
      <c r="C96" s="110"/>
      <c r="D96" s="130" t="str">
        <f>IF(MasterSheet!$A$1=1,MasterSheet!C148,MasterSheet!B148)</f>
        <v>Donacije</v>
      </c>
      <c r="E96" s="347">
        <v>189875.77</v>
      </c>
      <c r="F96" s="137">
        <f t="shared" si="14"/>
        <v>8.8359518823584154E-3</v>
      </c>
      <c r="G96" s="347">
        <v>86112.85</v>
      </c>
      <c r="H96" s="138">
        <f t="shared" si="15"/>
        <v>3.2125666853199033E-3</v>
      </c>
      <c r="I96" s="347">
        <v>2235692.06</v>
      </c>
      <c r="J96" s="137">
        <f t="shared" si="16"/>
        <v>7.2455666969147001E-2</v>
      </c>
      <c r="K96" s="347">
        <v>6019555.9299999997</v>
      </c>
      <c r="L96" s="138">
        <f t="shared" si="17"/>
        <v>0.20193075914122777</v>
      </c>
      <c r="M96" s="347">
        <v>5128633.8</v>
      </c>
      <c r="N96" s="137">
        <f t="shared" si="18"/>
        <v>0.16522660438144329</v>
      </c>
      <c r="O96" s="347">
        <v>4014349.98</v>
      </c>
      <c r="P96" s="138">
        <f t="shared" si="19"/>
        <v>0.12412956029684601</v>
      </c>
      <c r="Q96" s="678">
        <v>5037276.03</v>
      </c>
      <c r="R96" s="679">
        <f t="shared" si="10"/>
        <v>0.15154260018050542</v>
      </c>
      <c r="S96" s="678">
        <v>0</v>
      </c>
      <c r="T96" s="679">
        <f t="shared" si="11"/>
        <v>0</v>
      </c>
      <c r="U96" s="678">
        <v>0</v>
      </c>
      <c r="V96" s="679">
        <f t="shared" si="12"/>
        <v>0</v>
      </c>
      <c r="W96" s="678">
        <v>0</v>
      </c>
      <c r="X96" s="679">
        <f t="shared" si="13"/>
        <v>0</v>
      </c>
      <c r="Y96" s="110"/>
      <c r="Z96" s="110"/>
      <c r="AA96" s="110"/>
      <c r="AB96" s="110"/>
      <c r="AC96" s="110"/>
      <c r="AD96" s="110"/>
      <c r="AE96" s="110"/>
      <c r="AF96" s="110"/>
      <c r="AG96" s="110"/>
      <c r="AH96" s="110"/>
      <c r="AM96" s="96"/>
      <c r="AN96" s="106"/>
      <c r="AO96" s="98"/>
      <c r="AP96" s="96"/>
      <c r="AQ96" s="96"/>
      <c r="AR96" s="96"/>
      <c r="AS96" s="96"/>
      <c r="AT96" s="96"/>
      <c r="AU96" s="96"/>
      <c r="AV96" s="96"/>
      <c r="AW96" s="96"/>
      <c r="AX96" s="96"/>
      <c r="AY96" s="96"/>
      <c r="AZ96" s="96"/>
      <c r="BA96" s="96"/>
      <c r="BB96" s="96"/>
    </row>
    <row r="97" spans="1:54">
      <c r="A97" s="110"/>
      <c r="B97" s="110"/>
      <c r="C97" s="110"/>
      <c r="D97" s="130" t="str">
        <f>IF(MasterSheet!$A$1=1,MasterSheet!C149,MasterSheet!B149)</f>
        <v>Prihodi od privatizacije</v>
      </c>
      <c r="E97" s="347">
        <v>20434516.259999998</v>
      </c>
      <c r="F97" s="137">
        <f t="shared" si="14"/>
        <v>0.95092913862906592</v>
      </c>
      <c r="G97" s="347">
        <v>27533307.520000003</v>
      </c>
      <c r="H97" s="138">
        <f t="shared" si="15"/>
        <v>1.0271705845924268</v>
      </c>
      <c r="I97" s="347">
        <v>24817482.77</v>
      </c>
      <c r="J97" s="137">
        <f t="shared" si="16"/>
        <v>0.80430006384495722</v>
      </c>
      <c r="K97" s="347">
        <v>107021361.98999999</v>
      </c>
      <c r="L97" s="138">
        <f t="shared" si="17"/>
        <v>3.5901161351895334</v>
      </c>
      <c r="M97" s="347">
        <v>2781826.52</v>
      </c>
      <c r="N97" s="137">
        <f t="shared" si="18"/>
        <v>8.9620699742268051E-2</v>
      </c>
      <c r="O97" s="347">
        <v>3351251.94</v>
      </c>
      <c r="P97" s="138">
        <f t="shared" si="19"/>
        <v>0.10362560111317255</v>
      </c>
      <c r="Q97" s="678">
        <v>3484625.4</v>
      </c>
      <c r="R97" s="679">
        <f t="shared" si="10"/>
        <v>0.10483229241877257</v>
      </c>
      <c r="S97" s="678">
        <v>8000000</v>
      </c>
      <c r="T97" s="679">
        <f t="shared" si="11"/>
        <v>0.22902948754652158</v>
      </c>
      <c r="U97" s="678">
        <v>10000000</v>
      </c>
      <c r="V97" s="679">
        <f t="shared" si="12"/>
        <v>0.27122321670735017</v>
      </c>
      <c r="W97" s="678">
        <v>10000000</v>
      </c>
      <c r="X97" s="679">
        <f t="shared" si="13"/>
        <v>0.2556237218813906</v>
      </c>
      <c r="Y97" s="110"/>
      <c r="Z97" s="110"/>
      <c r="AA97" s="110"/>
      <c r="AB97" s="110"/>
      <c r="AC97" s="110"/>
      <c r="AD97" s="110"/>
      <c r="AE97" s="110"/>
      <c r="AF97" s="110"/>
      <c r="AG97" s="110"/>
      <c r="AH97" s="110"/>
      <c r="AM97" s="96"/>
      <c r="AN97" s="35"/>
      <c r="AO97" s="96"/>
      <c r="AP97" s="96"/>
      <c r="AQ97" s="96"/>
      <c r="AR97" s="96"/>
      <c r="AS97" s="96"/>
      <c r="AT97" s="96"/>
      <c r="AU97" s="96"/>
      <c r="AV97" s="96"/>
      <c r="AW97" s="96"/>
      <c r="AX97" s="96"/>
      <c r="AY97" s="96"/>
      <c r="AZ97" s="96"/>
      <c r="BA97" s="96"/>
      <c r="BB97" s="96"/>
    </row>
    <row r="98" spans="1:54" ht="13.5" thickBot="1">
      <c r="A98" s="110"/>
      <c r="B98" s="110"/>
      <c r="C98" s="110"/>
      <c r="D98" s="134" t="str">
        <f>IF(MasterSheet!$A$1=1,MasterSheet!C150,MasterSheet!B150)</f>
        <v>Povećanje/smanjenje depozita</v>
      </c>
      <c r="E98" s="348">
        <f>-E92-SUM(E94:E97)</f>
        <v>-13608071.219999671</v>
      </c>
      <c r="F98" s="139">
        <f t="shared" si="14"/>
        <v>-0.63325753734467272</v>
      </c>
      <c r="G98" s="348">
        <f>-G92-SUM(G94:G97)</f>
        <v>-53930959.78999979</v>
      </c>
      <c r="H98" s="140">
        <f t="shared" si="15"/>
        <v>-2.011973877634762</v>
      </c>
      <c r="I98" s="348">
        <f>-I92-SUM(I94:I97)</f>
        <v>70051050.240000278</v>
      </c>
      <c r="J98" s="139">
        <f t="shared" si="16"/>
        <v>2.2702570080373441</v>
      </c>
      <c r="K98" s="348">
        <f>-K92-SUM(K94:K97)</f>
        <v>-86492703.755500257</v>
      </c>
      <c r="L98" s="140">
        <f t="shared" si="17"/>
        <v>-2.9014660770043696</v>
      </c>
      <c r="M98" s="348">
        <f>-M92-SUM(M94:M97)</f>
        <v>64620179.219999611</v>
      </c>
      <c r="N98" s="139">
        <f t="shared" si="18"/>
        <v>2.0818356707474104</v>
      </c>
      <c r="O98" s="348">
        <f>-O92-SUM(O94:O97)</f>
        <v>80423127.710000098</v>
      </c>
      <c r="P98" s="140">
        <f t="shared" si="19"/>
        <v>2.4868004857761314</v>
      </c>
      <c r="Q98" s="348">
        <f>-Q92-SUM(Q94:Q97)</f>
        <v>1281569.190000236</v>
      </c>
      <c r="R98" s="695">
        <f t="shared" si="10"/>
        <v>3.8555029783400599E-2</v>
      </c>
      <c r="S98" s="348">
        <f>-S92-SUM(S94:S97)</f>
        <v>0</v>
      </c>
      <c r="T98" s="695">
        <f t="shared" si="11"/>
        <v>0</v>
      </c>
      <c r="U98" s="348">
        <f>-U92-SUM(U94:U97)</f>
        <v>0</v>
      </c>
      <c r="V98" s="695">
        <f t="shared" si="12"/>
        <v>0</v>
      </c>
      <c r="W98" s="348">
        <f>-W92-SUM(W94:W97)</f>
        <v>0</v>
      </c>
      <c r="X98" s="695">
        <f t="shared" si="13"/>
        <v>0</v>
      </c>
      <c r="Y98" s="110"/>
      <c r="Z98" s="110"/>
      <c r="AA98" s="110"/>
      <c r="AB98" s="110"/>
      <c r="AC98" s="110"/>
      <c r="AD98" s="110"/>
      <c r="AE98" s="110"/>
      <c r="AF98" s="110"/>
      <c r="AG98" s="110"/>
      <c r="AH98" s="110"/>
      <c r="AM98" s="96"/>
      <c r="AN98" s="96"/>
      <c r="AO98" s="96"/>
      <c r="AP98" s="96"/>
      <c r="AQ98" s="96"/>
      <c r="AR98" s="96"/>
      <c r="AS98" s="96"/>
      <c r="AT98" s="96"/>
      <c r="AU98" s="96"/>
      <c r="AV98" s="96"/>
      <c r="AW98" s="96"/>
      <c r="AX98" s="96"/>
      <c r="AY98" s="96"/>
      <c r="AZ98" s="96"/>
      <c r="BA98" s="96"/>
      <c r="BB98" s="96"/>
    </row>
    <row r="99" spans="1:54" ht="13.5" thickTop="1">
      <c r="A99" s="110"/>
      <c r="B99" s="110"/>
      <c r="C99" s="110"/>
      <c r="D99" s="123" t="str">
        <f>IF(MasterSheet!$A$1=1,MasterSheet!C151,MasterSheet!B151)</f>
        <v>Izvor: Ministarstvo finansija Crne Gore</v>
      </c>
      <c r="E99" s="124"/>
      <c r="F99" s="124"/>
      <c r="G99" s="124"/>
      <c r="H99" s="124"/>
      <c r="I99" s="124"/>
      <c r="J99" s="124"/>
      <c r="K99" s="124"/>
      <c r="L99" s="124"/>
      <c r="M99" s="124"/>
      <c r="N99" s="124"/>
      <c r="O99" s="124"/>
      <c r="P99" s="124"/>
      <c r="Q99" s="111"/>
      <c r="R99" s="111"/>
      <c r="S99" s="111"/>
      <c r="T99" s="111"/>
      <c r="U99" s="111"/>
      <c r="V99" s="111"/>
      <c r="W99" s="110"/>
      <c r="X99" s="110"/>
      <c r="Y99" s="110"/>
      <c r="Z99" s="110"/>
      <c r="AA99" s="110"/>
      <c r="AB99" s="110"/>
      <c r="AC99" s="110"/>
      <c r="AD99" s="110"/>
      <c r="AE99" s="110"/>
      <c r="AF99" s="110"/>
      <c r="AG99" s="110"/>
      <c r="AH99" s="110"/>
      <c r="AM99" s="96"/>
      <c r="AN99" s="96"/>
      <c r="AO99" s="96"/>
      <c r="AP99" s="96"/>
      <c r="AQ99" s="96"/>
      <c r="AR99" s="96"/>
      <c r="AS99" s="96"/>
      <c r="AT99" s="96"/>
      <c r="AU99" s="96"/>
      <c r="AV99" s="96"/>
      <c r="AW99" s="96"/>
      <c r="AX99" s="96"/>
      <c r="AY99" s="96"/>
      <c r="AZ99" s="96"/>
      <c r="BA99" s="96"/>
      <c r="BB99" s="96"/>
    </row>
    <row r="100" spans="1:54">
      <c r="A100" s="110"/>
      <c r="B100" s="110"/>
      <c r="C100" s="110"/>
      <c r="D100" s="92"/>
      <c r="E100" s="125"/>
      <c r="F100" s="125"/>
      <c r="G100" s="125"/>
      <c r="H100" s="125"/>
      <c r="I100" s="125"/>
      <c r="J100" s="125"/>
      <c r="K100" s="125"/>
      <c r="L100" s="125"/>
      <c r="M100" s="125"/>
      <c r="N100" s="125"/>
      <c r="O100" s="125"/>
      <c r="P100" s="125"/>
      <c r="Q100" s="111"/>
      <c r="R100" s="111"/>
      <c r="S100" s="111"/>
      <c r="T100" s="111"/>
      <c r="U100" s="111"/>
      <c r="V100" s="111"/>
      <c r="W100" s="110"/>
      <c r="X100" s="110"/>
      <c r="Y100" s="110"/>
      <c r="Z100" s="110"/>
      <c r="AA100" s="110"/>
      <c r="AB100" s="110"/>
      <c r="AC100" s="110"/>
      <c r="AD100" s="110"/>
      <c r="AE100" s="110"/>
      <c r="AF100" s="110"/>
      <c r="AG100" s="110"/>
      <c r="AH100" s="110"/>
      <c r="AM100" s="96"/>
      <c r="AN100" s="96"/>
      <c r="AO100" s="96"/>
      <c r="AP100" s="96"/>
      <c r="AQ100" s="96"/>
      <c r="AR100" s="96"/>
      <c r="AS100" s="96"/>
      <c r="AT100" s="96"/>
      <c r="AU100" s="96"/>
      <c r="AV100" s="96"/>
      <c r="AW100" s="96"/>
      <c r="AX100" s="96"/>
      <c r="AY100" s="96"/>
      <c r="AZ100" s="96"/>
      <c r="BA100" s="96"/>
      <c r="BB100" s="96"/>
    </row>
    <row r="101" spans="1:54">
      <c r="A101" s="110"/>
      <c r="B101" s="110"/>
      <c r="C101" s="110"/>
      <c r="D101" s="126"/>
      <c r="E101" s="126"/>
      <c r="F101" s="126"/>
      <c r="G101" s="126"/>
      <c r="H101" s="126"/>
      <c r="I101" s="126"/>
      <c r="J101" s="126"/>
      <c r="K101" s="126"/>
      <c r="L101" s="126"/>
      <c r="M101" s="126"/>
      <c r="N101" s="126"/>
      <c r="O101" s="126"/>
      <c r="P101" s="125"/>
      <c r="Q101" s="110"/>
      <c r="R101" s="110"/>
      <c r="S101" s="110"/>
      <c r="T101" s="110"/>
      <c r="U101" s="110"/>
      <c r="V101" s="110"/>
      <c r="W101" s="110"/>
      <c r="X101" s="110"/>
      <c r="Y101" s="110"/>
      <c r="Z101" s="110"/>
      <c r="AA101" s="110"/>
      <c r="AB101" s="110"/>
      <c r="AC101" s="110"/>
      <c r="AD101" s="110"/>
      <c r="AE101" s="110"/>
      <c r="AF101" s="110"/>
      <c r="AG101" s="110"/>
      <c r="AH101" s="110"/>
    </row>
    <row r="102" spans="1:54">
      <c r="A102" s="110"/>
      <c r="B102" s="110"/>
      <c r="C102" s="110"/>
      <c r="D102" s="126"/>
      <c r="E102" s="126"/>
      <c r="F102" s="126"/>
      <c r="G102" s="126"/>
      <c r="H102" s="126"/>
      <c r="I102" s="126"/>
      <c r="J102" s="126"/>
      <c r="K102" s="126"/>
      <c r="L102" s="126"/>
      <c r="M102" s="126"/>
      <c r="N102" s="126"/>
      <c r="O102" s="126"/>
      <c r="P102" s="125"/>
      <c r="Q102" s="110"/>
      <c r="R102" s="110"/>
      <c r="S102" s="110"/>
      <c r="T102" s="110"/>
      <c r="U102" s="110"/>
      <c r="V102" s="110"/>
      <c r="W102" s="110"/>
      <c r="X102" s="110"/>
      <c r="Y102" s="110"/>
      <c r="Z102" s="110"/>
      <c r="AA102" s="110"/>
      <c r="AB102" s="110"/>
      <c r="AC102" s="110"/>
      <c r="AD102" s="110"/>
      <c r="AE102" s="110"/>
      <c r="AF102" s="110"/>
      <c r="AG102" s="110"/>
      <c r="AH102" s="110"/>
    </row>
    <row r="103" spans="1:54" ht="14.25">
      <c r="A103" s="110"/>
      <c r="B103" s="110"/>
      <c r="C103" s="110"/>
      <c r="D103" s="127"/>
      <c r="E103" s="126"/>
      <c r="F103" s="126"/>
      <c r="G103" s="126"/>
      <c r="H103" s="126"/>
      <c r="I103" s="126"/>
      <c r="J103" s="126"/>
      <c r="K103" s="126"/>
      <c r="L103" s="126"/>
      <c r="M103" s="126"/>
      <c r="N103" s="126"/>
      <c r="O103" s="126"/>
      <c r="P103" s="125"/>
      <c r="Q103" s="111"/>
      <c r="R103" s="110"/>
      <c r="S103" s="110"/>
      <c r="T103" s="110"/>
      <c r="U103" s="110"/>
      <c r="V103" s="110"/>
      <c r="W103" s="110"/>
      <c r="X103" s="110"/>
      <c r="Y103" s="110"/>
      <c r="Z103" s="110"/>
      <c r="AA103" s="110"/>
      <c r="AB103" s="110"/>
      <c r="AC103" s="110"/>
      <c r="AD103" s="110"/>
      <c r="AE103" s="110"/>
      <c r="AF103" s="110"/>
      <c r="AG103" s="110"/>
      <c r="AH103" s="110"/>
    </row>
    <row r="104" spans="1:54">
      <c r="A104" s="110"/>
      <c r="B104" s="110"/>
      <c r="C104" s="110"/>
      <c r="D104" s="126"/>
      <c r="E104" s="126"/>
      <c r="F104" s="126"/>
      <c r="G104" s="126"/>
      <c r="H104" s="126"/>
      <c r="I104" s="126"/>
      <c r="J104" s="126"/>
      <c r="K104" s="126"/>
      <c r="L104" s="126"/>
      <c r="M104" s="126"/>
      <c r="N104" s="126"/>
      <c r="O104" s="126"/>
      <c r="P104" s="125"/>
      <c r="Q104" s="111"/>
      <c r="R104" s="110"/>
      <c r="S104" s="110"/>
      <c r="T104" s="110"/>
      <c r="U104" s="110"/>
      <c r="V104" s="110"/>
      <c r="W104" s="110"/>
      <c r="X104" s="110"/>
      <c r="Y104" s="110"/>
      <c r="Z104" s="110"/>
      <c r="AA104" s="110"/>
      <c r="AB104" s="110"/>
      <c r="AC104" s="110"/>
      <c r="AD104" s="110"/>
      <c r="AE104" s="110"/>
      <c r="AF104" s="110"/>
      <c r="AG104" s="110"/>
      <c r="AH104" s="110"/>
    </row>
    <row r="105" spans="1:54">
      <c r="A105" s="110"/>
      <c r="B105" s="110"/>
      <c r="C105" s="110"/>
      <c r="D105" s="126"/>
      <c r="E105" s="110"/>
      <c r="F105" s="110"/>
      <c r="G105" s="110"/>
      <c r="H105" s="110"/>
      <c r="I105" s="110"/>
      <c r="J105" s="110"/>
      <c r="K105" s="110"/>
      <c r="L105" s="110"/>
      <c r="M105" s="110"/>
      <c r="N105" s="110"/>
      <c r="O105" s="110"/>
      <c r="P105" s="111"/>
      <c r="Q105" s="111"/>
      <c r="R105" s="110"/>
      <c r="S105" s="110"/>
      <c r="T105" s="110"/>
      <c r="U105" s="110"/>
      <c r="V105" s="110"/>
      <c r="W105" s="110"/>
      <c r="X105" s="110"/>
      <c r="Y105" s="110"/>
      <c r="Z105" s="110"/>
      <c r="AA105" s="110"/>
      <c r="AB105" s="110"/>
      <c r="AC105" s="110"/>
      <c r="AD105" s="110"/>
      <c r="AE105" s="110"/>
      <c r="AF105" s="110"/>
      <c r="AG105" s="110"/>
      <c r="AH105" s="110"/>
    </row>
    <row r="106" spans="1:54">
      <c r="A106" s="110"/>
      <c r="B106" s="110"/>
      <c r="C106" s="110"/>
      <c r="D106" s="126"/>
      <c r="E106" s="126"/>
      <c r="F106" s="126"/>
      <c r="G106" s="126"/>
      <c r="H106" s="126"/>
      <c r="I106" s="126"/>
      <c r="J106" s="126"/>
      <c r="K106" s="126"/>
      <c r="L106" s="126"/>
      <c r="M106" s="126"/>
      <c r="N106" s="126"/>
      <c r="O106" s="126"/>
      <c r="P106" s="125"/>
      <c r="Q106" s="111"/>
      <c r="R106" s="110"/>
      <c r="S106" s="110"/>
      <c r="T106" s="110"/>
      <c r="U106" s="110"/>
      <c r="V106" s="110"/>
      <c r="W106" s="110"/>
      <c r="X106" s="110"/>
      <c r="Y106" s="110"/>
      <c r="Z106" s="110"/>
      <c r="AA106" s="110"/>
      <c r="AB106" s="110"/>
      <c r="AC106" s="110"/>
      <c r="AD106" s="110"/>
      <c r="AE106" s="110"/>
      <c r="AF106" s="110"/>
      <c r="AG106" s="110"/>
      <c r="AH106" s="110"/>
    </row>
    <row r="107" spans="1:54">
      <c r="A107" s="110"/>
      <c r="B107" s="110"/>
      <c r="C107" s="110"/>
      <c r="D107" s="126"/>
      <c r="E107" s="110"/>
      <c r="F107" s="110"/>
      <c r="G107" s="110"/>
      <c r="H107" s="110"/>
      <c r="I107" s="110"/>
      <c r="J107" s="110"/>
      <c r="K107" s="110"/>
      <c r="L107" s="110"/>
      <c r="M107" s="110"/>
      <c r="N107" s="110"/>
      <c r="O107" s="110"/>
      <c r="P107" s="111"/>
      <c r="Q107" s="111"/>
      <c r="R107" s="110"/>
      <c r="S107" s="110"/>
      <c r="T107" s="110"/>
      <c r="U107" s="110"/>
      <c r="V107" s="110"/>
      <c r="W107" s="110"/>
      <c r="X107" s="110"/>
      <c r="Y107" s="110"/>
      <c r="Z107" s="110"/>
      <c r="AA107" s="110"/>
      <c r="AB107" s="110"/>
      <c r="AC107" s="110"/>
      <c r="AD107" s="110"/>
      <c r="AE107" s="110"/>
      <c r="AF107" s="110"/>
      <c r="AG107" s="110"/>
      <c r="AH107" s="110"/>
    </row>
    <row r="108" spans="1:54" ht="13.5" customHeight="1">
      <c r="A108" s="110"/>
      <c r="B108" s="110"/>
      <c r="C108" s="110"/>
      <c r="D108" s="126"/>
      <c r="E108" s="126"/>
      <c r="F108" s="126"/>
      <c r="G108" s="126"/>
      <c r="H108" s="126"/>
      <c r="I108" s="126"/>
      <c r="J108" s="126"/>
      <c r="K108" s="126"/>
      <c r="L108" s="126"/>
      <c r="M108" s="126"/>
      <c r="N108" s="126"/>
      <c r="O108" s="126"/>
      <c r="P108" s="125"/>
      <c r="Q108" s="111"/>
      <c r="R108" s="110"/>
      <c r="S108" s="110"/>
      <c r="T108" s="110"/>
      <c r="U108" s="110"/>
      <c r="V108" s="110"/>
      <c r="W108" s="110"/>
      <c r="X108" s="110"/>
      <c r="Y108" s="110"/>
      <c r="Z108" s="110"/>
      <c r="AA108" s="110"/>
      <c r="AB108" s="110"/>
      <c r="AC108" s="110"/>
      <c r="AD108" s="110"/>
      <c r="AE108" s="110"/>
      <c r="AF108" s="110"/>
      <c r="AG108" s="110"/>
      <c r="AH108" s="110"/>
    </row>
    <row r="109" spans="1:54" ht="13.5" customHeight="1">
      <c r="A109" s="110"/>
      <c r="B109" s="110"/>
      <c r="C109" s="110"/>
      <c r="D109" s="126"/>
      <c r="E109" s="110"/>
      <c r="F109" s="110"/>
      <c r="G109" s="110"/>
      <c r="H109" s="110"/>
      <c r="I109" s="110"/>
      <c r="J109" s="110"/>
      <c r="K109" s="110"/>
      <c r="L109" s="110"/>
      <c r="M109" s="110"/>
      <c r="N109" s="110"/>
      <c r="O109" s="110"/>
      <c r="P109" s="111"/>
      <c r="Q109" s="111"/>
      <c r="R109" s="110"/>
      <c r="S109" s="110"/>
      <c r="T109" s="110"/>
      <c r="U109" s="110"/>
      <c r="V109" s="110"/>
      <c r="W109" s="110"/>
      <c r="X109" s="110"/>
      <c r="Y109" s="110"/>
      <c r="Z109" s="110"/>
      <c r="AA109" s="110"/>
      <c r="AB109" s="110"/>
      <c r="AC109" s="110"/>
      <c r="AD109" s="110"/>
      <c r="AE109" s="110"/>
      <c r="AF109" s="110"/>
      <c r="AG109" s="110"/>
      <c r="AH109" s="110"/>
    </row>
    <row r="110" spans="1:54">
      <c r="A110" s="110"/>
      <c r="B110" s="110"/>
      <c r="C110" s="110"/>
      <c r="D110" s="126"/>
      <c r="E110" s="128"/>
      <c r="F110" s="126"/>
      <c r="G110" s="126"/>
      <c r="H110" s="126"/>
      <c r="I110" s="126"/>
      <c r="J110" s="126"/>
      <c r="K110" s="126"/>
      <c r="L110" s="126"/>
      <c r="M110" s="126"/>
      <c r="N110" s="126"/>
      <c r="O110" s="126"/>
      <c r="P110" s="125"/>
      <c r="Q110" s="111"/>
      <c r="R110" s="110"/>
      <c r="S110" s="110"/>
      <c r="T110" s="110"/>
      <c r="U110" s="110"/>
      <c r="V110" s="110"/>
      <c r="W110" s="110"/>
      <c r="X110" s="110"/>
      <c r="Y110" s="110"/>
      <c r="Z110" s="110"/>
      <c r="AA110" s="110"/>
      <c r="AB110" s="110"/>
      <c r="AC110" s="110"/>
      <c r="AD110" s="110"/>
      <c r="AE110" s="110"/>
      <c r="AF110" s="110"/>
      <c r="AG110" s="110"/>
      <c r="AH110" s="110"/>
    </row>
    <row r="111" spans="1:54">
      <c r="A111" s="110"/>
      <c r="B111" s="110"/>
      <c r="C111" s="110"/>
      <c r="D111" s="126"/>
      <c r="E111" s="128"/>
      <c r="F111" s="126"/>
      <c r="G111" s="126"/>
      <c r="H111" s="126"/>
      <c r="I111" s="126"/>
      <c r="J111" s="126"/>
      <c r="K111" s="126"/>
      <c r="L111" s="126"/>
      <c r="M111" s="126"/>
      <c r="N111" s="126"/>
      <c r="O111" s="126"/>
      <c r="P111" s="125"/>
      <c r="Q111" s="111"/>
      <c r="R111" s="110"/>
      <c r="S111" s="110"/>
      <c r="T111" s="110"/>
      <c r="U111" s="110"/>
      <c r="V111" s="110"/>
      <c r="W111" s="110"/>
      <c r="X111" s="110"/>
      <c r="Y111" s="110"/>
      <c r="Z111" s="110"/>
      <c r="AA111" s="110"/>
      <c r="AB111" s="110"/>
      <c r="AC111" s="110"/>
      <c r="AD111" s="110"/>
      <c r="AE111" s="110"/>
      <c r="AF111" s="110"/>
      <c r="AG111" s="110"/>
      <c r="AH111" s="110"/>
    </row>
    <row r="112" spans="1:54">
      <c r="A112" s="110"/>
      <c r="B112" s="110"/>
      <c r="C112" s="110"/>
      <c r="D112" s="126"/>
      <c r="E112" s="128"/>
      <c r="F112" s="126"/>
      <c r="G112" s="126"/>
      <c r="H112" s="126"/>
      <c r="I112" s="126"/>
      <c r="J112" s="126"/>
      <c r="K112" s="126"/>
      <c r="L112" s="126"/>
      <c r="M112" s="126"/>
      <c r="N112" s="126"/>
      <c r="O112" s="126"/>
      <c r="P112" s="125"/>
      <c r="Q112" s="111"/>
      <c r="R112" s="110"/>
      <c r="S112" s="110"/>
      <c r="T112" s="110"/>
      <c r="U112" s="110"/>
      <c r="V112" s="110"/>
      <c r="W112" s="110"/>
      <c r="X112" s="110"/>
      <c r="Y112" s="110"/>
      <c r="Z112" s="110"/>
      <c r="AA112" s="110"/>
      <c r="AB112" s="110"/>
      <c r="AC112" s="110"/>
      <c r="AD112" s="110"/>
      <c r="AE112" s="110"/>
      <c r="AF112" s="110"/>
      <c r="AG112" s="110"/>
      <c r="AH112" s="110"/>
    </row>
    <row r="113" spans="1:34">
      <c r="A113" s="110"/>
      <c r="B113" s="110"/>
      <c r="C113" s="110"/>
      <c r="D113" s="126"/>
      <c r="E113" s="128"/>
      <c r="F113" s="126"/>
      <c r="G113" s="126"/>
      <c r="H113" s="126"/>
      <c r="I113" s="126"/>
      <c r="J113" s="126"/>
      <c r="K113" s="126"/>
      <c r="L113" s="126"/>
      <c r="M113" s="126"/>
      <c r="N113" s="126"/>
      <c r="O113" s="126"/>
      <c r="P113" s="125"/>
      <c r="Q113" s="111"/>
      <c r="R113" s="110"/>
      <c r="S113" s="110"/>
      <c r="T113" s="110"/>
      <c r="U113" s="110"/>
      <c r="V113" s="110"/>
      <c r="W113" s="110"/>
      <c r="X113" s="110"/>
      <c r="Y113" s="110"/>
      <c r="Z113" s="110"/>
      <c r="AA113" s="110"/>
      <c r="AB113" s="110"/>
      <c r="AC113" s="110"/>
      <c r="AD113" s="110"/>
      <c r="AE113" s="110"/>
      <c r="AF113" s="110"/>
      <c r="AG113" s="110"/>
      <c r="AH113" s="110"/>
    </row>
    <row r="114" spans="1:34">
      <c r="A114" s="110"/>
      <c r="B114" s="110"/>
      <c r="C114" s="110"/>
      <c r="D114" s="126"/>
      <c r="E114" s="128"/>
      <c r="F114" s="126"/>
      <c r="G114" s="126"/>
      <c r="H114" s="126"/>
      <c r="I114" s="126"/>
      <c r="J114" s="126"/>
      <c r="K114" s="126"/>
      <c r="L114" s="126"/>
      <c r="M114" s="126"/>
      <c r="N114" s="126"/>
      <c r="O114" s="126"/>
      <c r="P114" s="125"/>
      <c r="Q114" s="111"/>
      <c r="R114" s="110"/>
      <c r="S114" s="110"/>
      <c r="T114" s="110"/>
      <c r="U114" s="110"/>
      <c r="V114" s="110"/>
      <c r="W114" s="110"/>
      <c r="X114" s="110"/>
      <c r="Y114" s="110"/>
      <c r="Z114" s="110"/>
      <c r="AA114" s="110"/>
      <c r="AB114" s="110"/>
      <c r="AC114" s="110"/>
      <c r="AD114" s="110"/>
      <c r="AE114" s="110"/>
      <c r="AF114" s="110"/>
      <c r="AG114" s="110"/>
      <c r="AH114" s="110"/>
    </row>
    <row r="115" spans="1:34">
      <c r="A115" s="110"/>
      <c r="B115" s="110"/>
      <c r="C115" s="110"/>
      <c r="D115" s="126"/>
      <c r="E115" s="128"/>
      <c r="F115" s="126"/>
      <c r="G115" s="126"/>
      <c r="H115" s="126"/>
      <c r="I115" s="126"/>
      <c r="J115" s="126"/>
      <c r="K115" s="126"/>
      <c r="L115" s="126"/>
      <c r="M115" s="126"/>
      <c r="N115" s="126"/>
      <c r="O115" s="126"/>
      <c r="P115" s="125"/>
      <c r="Q115" s="111"/>
      <c r="R115" s="110"/>
      <c r="S115" s="110"/>
      <c r="T115" s="110"/>
      <c r="U115" s="110"/>
      <c r="V115" s="110"/>
      <c r="W115" s="110"/>
      <c r="X115" s="110"/>
      <c r="Y115" s="110"/>
      <c r="Z115" s="110"/>
      <c r="AA115" s="110"/>
      <c r="AB115" s="110"/>
      <c r="AC115" s="110"/>
      <c r="AD115" s="110"/>
      <c r="AE115" s="110"/>
      <c r="AF115" s="110"/>
      <c r="AG115" s="110"/>
      <c r="AH115" s="110"/>
    </row>
    <row r="116" spans="1:34">
      <c r="A116" s="110"/>
      <c r="B116" s="110"/>
      <c r="C116" s="110"/>
      <c r="D116" s="126"/>
      <c r="E116" s="128"/>
      <c r="F116" s="126"/>
      <c r="G116" s="126"/>
      <c r="H116" s="126"/>
      <c r="I116" s="126"/>
      <c r="J116" s="126"/>
      <c r="K116" s="126"/>
      <c r="L116" s="126"/>
      <c r="M116" s="126"/>
      <c r="N116" s="126"/>
      <c r="O116" s="126"/>
      <c r="P116" s="125"/>
      <c r="Q116" s="111"/>
      <c r="R116" s="110"/>
      <c r="S116" s="110"/>
      <c r="T116" s="110"/>
      <c r="U116" s="110"/>
      <c r="V116" s="110"/>
      <c r="W116" s="110"/>
      <c r="X116" s="110"/>
      <c r="Y116" s="110"/>
      <c r="Z116" s="110"/>
      <c r="AA116" s="110"/>
      <c r="AB116" s="110"/>
      <c r="AC116" s="110"/>
      <c r="AD116" s="110"/>
      <c r="AE116" s="110"/>
      <c r="AF116" s="110"/>
      <c r="AG116" s="110"/>
      <c r="AH116" s="110"/>
    </row>
    <row r="117" spans="1:34">
      <c r="A117" s="110"/>
      <c r="B117" s="110"/>
      <c r="C117" s="110"/>
      <c r="D117" s="126"/>
      <c r="E117" s="128"/>
      <c r="F117" s="126"/>
      <c r="G117" s="126"/>
      <c r="H117" s="126"/>
      <c r="I117" s="126"/>
      <c r="J117" s="126"/>
      <c r="K117" s="126"/>
      <c r="L117" s="126"/>
      <c r="M117" s="126"/>
      <c r="N117" s="126"/>
      <c r="O117" s="126"/>
      <c r="P117" s="125"/>
      <c r="Q117" s="111"/>
      <c r="R117" s="110"/>
      <c r="S117" s="110"/>
      <c r="T117" s="110"/>
      <c r="U117" s="110"/>
      <c r="V117" s="110"/>
      <c r="W117" s="110"/>
      <c r="X117" s="110"/>
      <c r="Y117" s="110"/>
      <c r="Z117" s="110"/>
      <c r="AA117" s="110"/>
      <c r="AB117" s="110"/>
      <c r="AC117" s="110"/>
      <c r="AD117" s="110"/>
      <c r="AE117" s="110"/>
      <c r="AF117" s="110"/>
      <c r="AG117" s="110"/>
      <c r="AH117" s="110"/>
    </row>
    <row r="118" spans="1:34">
      <c r="A118" s="110"/>
      <c r="B118" s="110"/>
      <c r="C118" s="110"/>
      <c r="D118" s="126"/>
      <c r="E118" s="128"/>
      <c r="F118" s="126"/>
      <c r="G118" s="126"/>
      <c r="H118" s="126"/>
      <c r="I118" s="126"/>
      <c r="J118" s="126"/>
      <c r="K118" s="126"/>
      <c r="L118" s="126"/>
      <c r="M118" s="126"/>
      <c r="N118" s="126"/>
      <c r="O118" s="126"/>
      <c r="P118" s="125"/>
      <c r="Q118" s="111"/>
      <c r="R118" s="110"/>
      <c r="S118" s="110"/>
      <c r="T118" s="110"/>
      <c r="U118" s="110"/>
      <c r="V118" s="110"/>
      <c r="W118" s="110"/>
      <c r="X118" s="110"/>
      <c r="Y118" s="110"/>
      <c r="Z118" s="110"/>
      <c r="AA118" s="110"/>
      <c r="AB118" s="110"/>
      <c r="AC118" s="110"/>
      <c r="AD118" s="110"/>
      <c r="AE118" s="110"/>
      <c r="AF118" s="110"/>
      <c r="AG118" s="110"/>
      <c r="AH118" s="110"/>
    </row>
    <row r="119" spans="1:34">
      <c r="A119" s="110"/>
      <c r="B119" s="110"/>
      <c r="C119" s="110"/>
      <c r="D119" s="126"/>
      <c r="E119" s="128"/>
      <c r="F119" s="126"/>
      <c r="G119" s="126"/>
      <c r="H119" s="126"/>
      <c r="I119" s="126"/>
      <c r="J119" s="126"/>
      <c r="K119" s="126"/>
      <c r="L119" s="126"/>
      <c r="M119" s="126"/>
      <c r="N119" s="126"/>
      <c r="O119" s="126"/>
      <c r="P119" s="125"/>
      <c r="Q119" s="111"/>
      <c r="R119" s="110"/>
      <c r="S119" s="110"/>
      <c r="T119" s="110"/>
      <c r="U119" s="110"/>
      <c r="V119" s="110"/>
      <c r="W119" s="110"/>
      <c r="X119" s="110"/>
      <c r="Y119" s="110"/>
      <c r="Z119" s="110"/>
      <c r="AA119" s="110"/>
      <c r="AB119" s="110"/>
      <c r="AC119" s="110"/>
      <c r="AD119" s="110"/>
      <c r="AE119" s="110"/>
      <c r="AF119" s="110"/>
      <c r="AG119" s="110"/>
      <c r="AH119" s="110"/>
    </row>
    <row r="120" spans="1:34">
      <c r="A120" s="110"/>
      <c r="B120" s="110"/>
      <c r="C120" s="110"/>
      <c r="D120" s="126"/>
      <c r="E120" s="128"/>
      <c r="F120" s="126"/>
      <c r="G120" s="126"/>
      <c r="H120" s="126"/>
      <c r="I120" s="126"/>
      <c r="J120" s="126"/>
      <c r="K120" s="126"/>
      <c r="L120" s="126"/>
      <c r="M120" s="126"/>
      <c r="N120" s="126"/>
      <c r="O120" s="126"/>
      <c r="P120" s="125"/>
      <c r="Q120" s="111"/>
      <c r="R120" s="110"/>
      <c r="S120" s="110"/>
      <c r="T120" s="110"/>
      <c r="U120" s="110"/>
      <c r="V120" s="110"/>
      <c r="W120" s="110"/>
      <c r="X120" s="110"/>
      <c r="Y120" s="110"/>
      <c r="Z120" s="110"/>
      <c r="AA120" s="110"/>
      <c r="AB120" s="110"/>
      <c r="AC120" s="110"/>
      <c r="AD120" s="110"/>
      <c r="AE120" s="110"/>
      <c r="AF120" s="110"/>
      <c r="AG120" s="110"/>
      <c r="AH120" s="110"/>
    </row>
    <row r="121" spans="1:34">
      <c r="A121" s="110"/>
      <c r="B121" s="110"/>
      <c r="C121" s="110"/>
      <c r="D121" s="126"/>
      <c r="E121" s="128"/>
      <c r="F121" s="126"/>
      <c r="G121" s="126"/>
      <c r="H121" s="126"/>
      <c r="I121" s="126"/>
      <c r="J121" s="126"/>
      <c r="K121" s="126"/>
      <c r="L121" s="126"/>
      <c r="M121" s="126"/>
      <c r="N121" s="126"/>
      <c r="O121" s="126"/>
      <c r="P121" s="125"/>
      <c r="Q121" s="111"/>
      <c r="R121" s="110"/>
      <c r="S121" s="110"/>
      <c r="T121" s="110"/>
      <c r="U121" s="110"/>
      <c r="V121" s="110"/>
      <c r="W121" s="110"/>
      <c r="X121" s="110"/>
      <c r="Y121" s="110"/>
      <c r="Z121" s="110"/>
      <c r="AA121" s="110"/>
      <c r="AB121" s="110"/>
      <c r="AC121" s="110"/>
      <c r="AD121" s="110"/>
      <c r="AE121" s="110"/>
      <c r="AF121" s="110"/>
      <c r="AG121" s="110"/>
      <c r="AH121" s="110"/>
    </row>
    <row r="122" spans="1:34">
      <c r="A122" s="110"/>
      <c r="B122" s="110"/>
      <c r="C122" s="110"/>
      <c r="D122" s="126"/>
      <c r="E122" s="128"/>
      <c r="F122" s="126"/>
      <c r="G122" s="126"/>
      <c r="H122" s="126"/>
      <c r="I122" s="126"/>
      <c r="J122" s="126"/>
      <c r="K122" s="126"/>
      <c r="L122" s="126"/>
      <c r="M122" s="126"/>
      <c r="N122" s="126"/>
      <c r="O122" s="126"/>
      <c r="P122" s="125"/>
      <c r="Q122" s="111"/>
      <c r="R122" s="110"/>
      <c r="S122" s="110"/>
      <c r="T122" s="110"/>
      <c r="U122" s="110"/>
      <c r="V122" s="110"/>
      <c r="W122" s="110"/>
      <c r="X122" s="110"/>
      <c r="Y122" s="110"/>
      <c r="Z122" s="110"/>
      <c r="AA122" s="110"/>
      <c r="AB122" s="110"/>
      <c r="AC122" s="110"/>
      <c r="AD122" s="110"/>
      <c r="AE122" s="110"/>
      <c r="AF122" s="110"/>
      <c r="AG122" s="110"/>
      <c r="AH122" s="110"/>
    </row>
    <row r="123" spans="1:34">
      <c r="A123" s="110"/>
      <c r="B123" s="110"/>
      <c r="C123" s="110"/>
      <c r="D123" s="126"/>
      <c r="E123" s="128"/>
      <c r="F123" s="126"/>
      <c r="G123" s="126"/>
      <c r="H123" s="126"/>
      <c r="I123" s="126"/>
      <c r="J123" s="126"/>
      <c r="K123" s="126"/>
      <c r="L123" s="126"/>
      <c r="M123" s="126"/>
      <c r="N123" s="126"/>
      <c r="O123" s="126"/>
      <c r="P123" s="125"/>
      <c r="Q123" s="111"/>
      <c r="R123" s="110"/>
      <c r="S123" s="110"/>
      <c r="T123" s="110"/>
      <c r="U123" s="110"/>
      <c r="V123" s="110"/>
      <c r="W123" s="110"/>
      <c r="X123" s="110"/>
      <c r="Y123" s="110"/>
      <c r="Z123" s="110"/>
      <c r="AA123" s="110"/>
      <c r="AB123" s="110"/>
      <c r="AC123" s="110"/>
      <c r="AD123" s="110"/>
      <c r="AE123" s="110"/>
      <c r="AF123" s="110"/>
      <c r="AG123" s="110"/>
      <c r="AH123" s="110"/>
    </row>
    <row r="124" spans="1:34">
      <c r="A124" s="110"/>
      <c r="B124" s="110"/>
      <c r="C124" s="110"/>
      <c r="D124" s="126"/>
      <c r="E124" s="128"/>
      <c r="F124" s="126"/>
      <c r="G124" s="126"/>
      <c r="H124" s="126"/>
      <c r="I124" s="126"/>
      <c r="J124" s="126"/>
      <c r="K124" s="126"/>
      <c r="L124" s="126"/>
      <c r="M124" s="126"/>
      <c r="N124" s="126"/>
      <c r="O124" s="126"/>
      <c r="P124" s="125"/>
      <c r="Q124" s="111"/>
      <c r="R124" s="110"/>
      <c r="S124" s="110"/>
      <c r="T124" s="110"/>
      <c r="U124" s="110"/>
      <c r="V124" s="110"/>
      <c r="W124" s="110"/>
      <c r="X124" s="110"/>
      <c r="Y124" s="110"/>
      <c r="Z124" s="110"/>
      <c r="AA124" s="110"/>
      <c r="AB124" s="110"/>
      <c r="AC124" s="110"/>
      <c r="AD124" s="110"/>
      <c r="AE124" s="110"/>
      <c r="AF124" s="110"/>
      <c r="AG124" s="110"/>
      <c r="AH124" s="110"/>
    </row>
    <row r="125" spans="1:34">
      <c r="A125" s="110"/>
      <c r="B125" s="110"/>
      <c r="C125" s="110"/>
      <c r="D125" s="126"/>
      <c r="E125" s="128"/>
      <c r="F125" s="126"/>
      <c r="G125" s="126"/>
      <c r="H125" s="126"/>
      <c r="I125" s="126"/>
      <c r="J125" s="126"/>
      <c r="K125" s="126"/>
      <c r="L125" s="126"/>
      <c r="M125" s="126"/>
      <c r="N125" s="126"/>
      <c r="O125" s="126"/>
      <c r="P125" s="125"/>
      <c r="Q125" s="111"/>
      <c r="R125" s="110"/>
      <c r="S125" s="110"/>
      <c r="T125" s="110"/>
      <c r="U125" s="110"/>
      <c r="V125" s="110"/>
      <c r="W125" s="110"/>
      <c r="X125" s="110"/>
      <c r="Y125" s="110"/>
      <c r="Z125" s="110"/>
      <c r="AA125" s="110"/>
      <c r="AB125" s="110"/>
      <c r="AC125" s="110"/>
      <c r="AD125" s="110"/>
      <c r="AE125" s="110"/>
      <c r="AF125" s="110"/>
      <c r="AG125" s="110"/>
      <c r="AH125" s="110"/>
    </row>
    <row r="126" spans="1:34">
      <c r="A126" s="110"/>
      <c r="B126" s="110"/>
      <c r="C126" s="110"/>
      <c r="D126" s="110"/>
      <c r="E126" s="128"/>
      <c r="F126" s="126"/>
      <c r="G126" s="126"/>
      <c r="H126" s="126"/>
      <c r="I126" s="126"/>
      <c r="J126" s="126"/>
      <c r="K126" s="126"/>
      <c r="L126" s="126"/>
      <c r="M126" s="126"/>
      <c r="N126" s="126"/>
      <c r="O126" s="126"/>
      <c r="P126" s="125"/>
      <c r="Q126" s="111"/>
      <c r="R126" s="110"/>
      <c r="S126" s="110"/>
      <c r="T126" s="110"/>
      <c r="U126" s="110"/>
      <c r="V126" s="110"/>
      <c r="W126" s="110"/>
      <c r="X126" s="110"/>
      <c r="Y126" s="110"/>
      <c r="Z126" s="110"/>
      <c r="AA126" s="110"/>
      <c r="AB126" s="110"/>
      <c r="AC126" s="110"/>
      <c r="AD126" s="110"/>
      <c r="AE126" s="110"/>
      <c r="AF126" s="110"/>
      <c r="AG126" s="110"/>
      <c r="AH126" s="110"/>
    </row>
    <row r="127" spans="1:34">
      <c r="A127" s="110"/>
      <c r="B127" s="110"/>
      <c r="C127" s="110"/>
      <c r="D127" s="110"/>
      <c r="E127" s="128"/>
      <c r="F127" s="126"/>
      <c r="G127" s="126"/>
      <c r="H127" s="126"/>
      <c r="I127" s="126"/>
      <c r="J127" s="126"/>
      <c r="K127" s="126"/>
      <c r="L127" s="126"/>
      <c r="M127" s="126"/>
      <c r="N127" s="126"/>
      <c r="O127" s="126"/>
      <c r="P127" s="125"/>
      <c r="Q127" s="111"/>
      <c r="R127" s="110"/>
      <c r="S127" s="110"/>
      <c r="T127" s="110"/>
      <c r="U127" s="110"/>
      <c r="V127" s="110"/>
      <c r="W127" s="110"/>
      <c r="X127" s="110"/>
      <c r="Y127" s="110"/>
      <c r="Z127" s="110"/>
      <c r="AA127" s="110"/>
      <c r="AB127" s="110"/>
      <c r="AC127" s="110"/>
      <c r="AD127" s="110"/>
      <c r="AE127" s="110"/>
      <c r="AF127" s="110"/>
      <c r="AG127" s="110"/>
      <c r="AH127" s="110"/>
    </row>
    <row r="128" spans="1:34">
      <c r="A128" s="110"/>
      <c r="B128" s="110"/>
      <c r="C128" s="110"/>
      <c r="D128" s="110"/>
      <c r="E128" s="128"/>
      <c r="F128" s="126"/>
      <c r="G128" s="126"/>
      <c r="H128" s="126"/>
      <c r="I128" s="126"/>
      <c r="J128" s="126"/>
      <c r="K128" s="126"/>
      <c r="L128" s="126"/>
      <c r="M128" s="126"/>
      <c r="N128" s="126"/>
      <c r="O128" s="126"/>
      <c r="P128" s="125"/>
      <c r="Q128" s="111"/>
      <c r="R128" s="110"/>
      <c r="S128" s="110"/>
      <c r="T128" s="110"/>
      <c r="U128" s="110"/>
      <c r="V128" s="110"/>
      <c r="W128" s="110"/>
      <c r="X128" s="110"/>
      <c r="Y128" s="110"/>
      <c r="Z128" s="110"/>
      <c r="AA128" s="110"/>
      <c r="AB128" s="110"/>
      <c r="AC128" s="110"/>
      <c r="AD128" s="110"/>
      <c r="AE128" s="110"/>
      <c r="AF128" s="110"/>
      <c r="AG128" s="110"/>
      <c r="AH128" s="110"/>
    </row>
    <row r="129" spans="1:34">
      <c r="A129" s="110"/>
      <c r="B129" s="110"/>
      <c r="C129" s="110"/>
      <c r="D129" s="110"/>
      <c r="E129" s="128"/>
      <c r="F129" s="126"/>
      <c r="G129" s="126"/>
      <c r="H129" s="126"/>
      <c r="I129" s="126"/>
      <c r="J129" s="126"/>
      <c r="K129" s="126"/>
      <c r="L129" s="126"/>
      <c r="M129" s="126"/>
      <c r="N129" s="126"/>
      <c r="O129" s="126"/>
      <c r="P129" s="125"/>
      <c r="Q129" s="111"/>
      <c r="R129" s="110"/>
      <c r="S129" s="110"/>
      <c r="T129" s="110"/>
      <c r="U129" s="110"/>
      <c r="V129" s="110"/>
      <c r="W129" s="110"/>
      <c r="X129" s="110"/>
      <c r="Y129" s="110"/>
      <c r="Z129" s="110"/>
      <c r="AA129" s="110"/>
      <c r="AB129" s="110"/>
      <c r="AC129" s="110"/>
      <c r="AD129" s="110"/>
      <c r="AE129" s="110"/>
      <c r="AF129" s="110"/>
      <c r="AG129" s="110"/>
      <c r="AH129" s="110"/>
    </row>
    <row r="130" spans="1:34">
      <c r="A130" s="110"/>
      <c r="B130" s="110"/>
      <c r="C130" s="110"/>
      <c r="D130" s="110"/>
      <c r="E130" s="128"/>
      <c r="F130" s="126"/>
      <c r="G130" s="126"/>
      <c r="H130" s="126"/>
      <c r="I130" s="126"/>
      <c r="J130" s="126"/>
      <c r="K130" s="126"/>
      <c r="L130" s="126"/>
      <c r="M130" s="126"/>
      <c r="N130" s="126"/>
      <c r="O130" s="126"/>
      <c r="P130" s="125"/>
      <c r="Q130" s="111"/>
      <c r="R130" s="110"/>
      <c r="S130" s="110"/>
      <c r="T130" s="110"/>
      <c r="U130" s="110"/>
      <c r="V130" s="110"/>
      <c r="W130" s="110"/>
      <c r="X130" s="110"/>
      <c r="Y130" s="110"/>
      <c r="Z130" s="110"/>
      <c r="AA130" s="110"/>
      <c r="AB130" s="110"/>
      <c r="AC130" s="110"/>
      <c r="AD130" s="110"/>
      <c r="AE130" s="110"/>
      <c r="AF130" s="110"/>
      <c r="AG130" s="110"/>
      <c r="AH130" s="110"/>
    </row>
    <row r="131" spans="1:34">
      <c r="A131" s="110"/>
      <c r="B131" s="110"/>
      <c r="C131" s="110"/>
      <c r="D131" s="110"/>
      <c r="E131" s="128"/>
      <c r="F131" s="126"/>
      <c r="G131" s="126"/>
      <c r="H131" s="126"/>
      <c r="I131" s="126"/>
      <c r="J131" s="126"/>
      <c r="K131" s="126"/>
      <c r="L131" s="126"/>
      <c r="M131" s="126"/>
      <c r="N131" s="126"/>
      <c r="O131" s="126"/>
      <c r="P131" s="125"/>
      <c r="Q131" s="111"/>
      <c r="R131" s="110"/>
      <c r="S131" s="110"/>
      <c r="T131" s="110"/>
      <c r="U131" s="110"/>
      <c r="V131" s="110"/>
      <c r="W131" s="110"/>
      <c r="X131" s="110"/>
      <c r="Y131" s="110"/>
      <c r="Z131" s="110"/>
      <c r="AA131" s="110"/>
      <c r="AB131" s="110"/>
      <c r="AC131" s="110"/>
      <c r="AD131" s="110"/>
      <c r="AE131" s="110"/>
      <c r="AF131" s="110"/>
      <c r="AG131" s="110"/>
      <c r="AH131" s="110"/>
    </row>
    <row r="132" spans="1:34">
      <c r="A132" s="110"/>
      <c r="B132" s="110"/>
      <c r="C132" s="110"/>
      <c r="D132" s="110"/>
      <c r="E132" s="128"/>
      <c r="F132" s="126"/>
      <c r="G132" s="126"/>
      <c r="H132" s="126"/>
      <c r="I132" s="126"/>
      <c r="J132" s="126"/>
      <c r="K132" s="126"/>
      <c r="L132" s="126"/>
      <c r="M132" s="126"/>
      <c r="N132" s="126"/>
      <c r="O132" s="126"/>
      <c r="P132" s="125"/>
      <c r="Q132" s="111"/>
      <c r="R132" s="110"/>
      <c r="S132" s="110"/>
      <c r="T132" s="110"/>
      <c r="U132" s="110"/>
      <c r="V132" s="110"/>
      <c r="W132" s="110"/>
      <c r="X132" s="110"/>
      <c r="Y132" s="110"/>
      <c r="Z132" s="110"/>
      <c r="AA132" s="110"/>
      <c r="AB132" s="110"/>
      <c r="AC132" s="110"/>
      <c r="AD132" s="110"/>
      <c r="AE132" s="110"/>
      <c r="AF132" s="110"/>
      <c r="AG132" s="110"/>
      <c r="AH132" s="110"/>
    </row>
    <row r="133" spans="1:34">
      <c r="A133" s="110"/>
      <c r="B133" s="110"/>
      <c r="C133" s="110"/>
      <c r="D133" s="110"/>
      <c r="E133" s="128"/>
      <c r="F133" s="126"/>
      <c r="G133" s="126"/>
      <c r="H133" s="126"/>
      <c r="I133" s="126"/>
      <c r="J133" s="126"/>
      <c r="K133" s="126"/>
      <c r="L133" s="126"/>
      <c r="M133" s="126"/>
      <c r="N133" s="126"/>
      <c r="O133" s="126"/>
      <c r="P133" s="125"/>
      <c r="Q133" s="111"/>
      <c r="R133" s="110"/>
      <c r="S133" s="110"/>
      <c r="T133" s="110"/>
      <c r="U133" s="110"/>
      <c r="V133" s="110"/>
      <c r="W133" s="110"/>
      <c r="X133" s="110"/>
      <c r="Y133" s="110"/>
      <c r="Z133" s="110"/>
      <c r="AA133" s="110"/>
      <c r="AB133" s="110"/>
      <c r="AC133" s="110"/>
      <c r="AD133" s="110"/>
      <c r="AE133" s="110"/>
      <c r="AF133" s="110"/>
      <c r="AG133" s="110"/>
      <c r="AH133" s="110"/>
    </row>
    <row r="134" spans="1:34">
      <c r="A134" s="110"/>
      <c r="B134" s="110"/>
      <c r="C134" s="110"/>
      <c r="D134" s="110"/>
      <c r="E134" s="128"/>
      <c r="F134" s="126"/>
      <c r="G134" s="126"/>
      <c r="H134" s="126"/>
      <c r="I134" s="126"/>
      <c r="J134" s="126"/>
      <c r="K134" s="126"/>
      <c r="L134" s="126"/>
      <c r="M134" s="126"/>
      <c r="N134" s="126"/>
      <c r="O134" s="126"/>
      <c r="P134" s="125"/>
      <c r="Q134" s="111"/>
      <c r="R134" s="110"/>
      <c r="S134" s="110"/>
      <c r="T134" s="110"/>
      <c r="U134" s="110"/>
      <c r="V134" s="110"/>
      <c r="W134" s="110"/>
      <c r="X134" s="110"/>
      <c r="Y134" s="110"/>
      <c r="Z134" s="110"/>
      <c r="AA134" s="110"/>
      <c r="AB134" s="110"/>
      <c r="AC134" s="110"/>
      <c r="AD134" s="110"/>
      <c r="AE134" s="110"/>
      <c r="AF134" s="110"/>
      <c r="AG134" s="110"/>
      <c r="AH134" s="110"/>
    </row>
    <row r="135" spans="1:34">
      <c r="A135" s="110"/>
      <c r="B135" s="110"/>
      <c r="C135" s="110"/>
      <c r="D135" s="110"/>
      <c r="E135" s="128"/>
      <c r="F135" s="126"/>
      <c r="G135" s="126"/>
      <c r="H135" s="126"/>
      <c r="I135" s="126"/>
      <c r="J135" s="126"/>
      <c r="K135" s="126"/>
      <c r="L135" s="126"/>
      <c r="M135" s="126"/>
      <c r="N135" s="126"/>
      <c r="O135" s="126"/>
      <c r="P135" s="125"/>
      <c r="Q135" s="111"/>
      <c r="R135" s="110"/>
      <c r="S135" s="110"/>
      <c r="T135" s="110"/>
      <c r="U135" s="110"/>
      <c r="V135" s="110"/>
      <c r="W135" s="110"/>
      <c r="X135" s="110"/>
      <c r="Y135" s="110"/>
      <c r="Z135" s="110"/>
      <c r="AA135" s="110"/>
      <c r="AB135" s="110"/>
      <c r="AC135" s="110"/>
      <c r="AD135" s="110"/>
      <c r="AE135" s="110"/>
      <c r="AF135" s="110"/>
      <c r="AG135" s="110"/>
      <c r="AH135" s="110"/>
    </row>
    <row r="136" spans="1:34">
      <c r="A136" s="110"/>
      <c r="B136" s="110"/>
      <c r="C136" s="110"/>
      <c r="D136" s="110"/>
      <c r="E136" s="128"/>
      <c r="F136" s="126"/>
      <c r="G136" s="126"/>
      <c r="H136" s="126"/>
      <c r="I136" s="126"/>
      <c r="J136" s="126"/>
      <c r="K136" s="126"/>
      <c r="L136" s="126"/>
      <c r="M136" s="126"/>
      <c r="N136" s="126"/>
      <c r="O136" s="126"/>
      <c r="P136" s="125"/>
      <c r="Q136" s="111"/>
      <c r="R136" s="110"/>
      <c r="S136" s="110"/>
      <c r="T136" s="110"/>
      <c r="U136" s="110"/>
      <c r="V136" s="110"/>
      <c r="W136" s="110"/>
      <c r="X136" s="110"/>
      <c r="Y136" s="110"/>
      <c r="Z136" s="110"/>
      <c r="AA136" s="110"/>
      <c r="AB136" s="110"/>
      <c r="AC136" s="110"/>
      <c r="AD136" s="110"/>
      <c r="AE136" s="110"/>
      <c r="AF136" s="110"/>
      <c r="AG136" s="110"/>
      <c r="AH136" s="110"/>
    </row>
    <row r="137" spans="1:34">
      <c r="A137" s="110"/>
      <c r="B137" s="110"/>
      <c r="C137" s="110"/>
      <c r="D137" s="110"/>
      <c r="E137" s="128"/>
      <c r="F137" s="126"/>
      <c r="G137" s="126"/>
      <c r="H137" s="126"/>
      <c r="I137" s="126"/>
      <c r="J137" s="126"/>
      <c r="K137" s="126"/>
      <c r="L137" s="126"/>
      <c r="M137" s="126"/>
      <c r="N137" s="126"/>
      <c r="O137" s="126"/>
      <c r="P137" s="125"/>
      <c r="Q137" s="111"/>
      <c r="R137" s="110"/>
      <c r="S137" s="110"/>
      <c r="T137" s="110"/>
      <c r="U137" s="110"/>
      <c r="V137" s="110"/>
      <c r="W137" s="110"/>
      <c r="X137" s="110"/>
      <c r="Y137" s="110"/>
      <c r="Z137" s="110"/>
      <c r="AA137" s="110"/>
      <c r="AB137" s="110"/>
      <c r="AC137" s="110"/>
      <c r="AD137" s="110"/>
      <c r="AE137" s="110"/>
      <c r="AF137" s="110"/>
      <c r="AG137" s="110"/>
      <c r="AH137" s="110"/>
    </row>
    <row r="138" spans="1:34">
      <c r="A138" s="110"/>
      <c r="B138" s="110"/>
      <c r="C138" s="110"/>
      <c r="D138" s="110"/>
      <c r="E138" s="128"/>
      <c r="F138" s="126"/>
      <c r="G138" s="126"/>
      <c r="H138" s="126"/>
      <c r="I138" s="126"/>
      <c r="J138" s="126"/>
      <c r="K138" s="126"/>
      <c r="L138" s="126"/>
      <c r="M138" s="126"/>
      <c r="N138" s="126"/>
      <c r="O138" s="126"/>
      <c r="P138" s="125"/>
      <c r="Q138" s="111"/>
      <c r="R138" s="110"/>
      <c r="S138" s="110"/>
      <c r="T138" s="110"/>
      <c r="U138" s="110"/>
      <c r="V138" s="110"/>
      <c r="W138" s="110"/>
      <c r="X138" s="110"/>
      <c r="Y138" s="110"/>
      <c r="Z138" s="110"/>
      <c r="AA138" s="110"/>
      <c r="AB138" s="110"/>
      <c r="AC138" s="110"/>
      <c r="AD138" s="110"/>
      <c r="AE138" s="110"/>
      <c r="AF138" s="110"/>
      <c r="AG138" s="110"/>
      <c r="AH138" s="110"/>
    </row>
    <row r="139" spans="1:34">
      <c r="A139" s="110"/>
      <c r="B139" s="110"/>
      <c r="C139" s="110"/>
      <c r="D139" s="110"/>
      <c r="E139" s="128"/>
      <c r="F139" s="126"/>
      <c r="G139" s="126"/>
      <c r="H139" s="126"/>
      <c r="I139" s="126"/>
      <c r="J139" s="126"/>
      <c r="K139" s="126"/>
      <c r="L139" s="126"/>
      <c r="M139" s="126"/>
      <c r="N139" s="126"/>
      <c r="O139" s="126"/>
      <c r="P139" s="125"/>
      <c r="Q139" s="111"/>
      <c r="R139" s="110"/>
      <c r="S139" s="110"/>
      <c r="T139" s="110"/>
      <c r="U139" s="110"/>
      <c r="V139" s="110"/>
      <c r="W139" s="110"/>
      <c r="X139" s="110"/>
      <c r="Y139" s="110"/>
      <c r="Z139" s="110"/>
      <c r="AA139" s="110"/>
      <c r="AB139" s="110"/>
      <c r="AC139" s="110"/>
      <c r="AD139" s="110"/>
      <c r="AE139" s="110"/>
      <c r="AF139" s="110"/>
      <c r="AG139" s="110"/>
      <c r="AH139" s="110"/>
    </row>
    <row r="140" spans="1:34">
      <c r="A140" s="110"/>
      <c r="B140" s="110"/>
      <c r="C140" s="110"/>
      <c r="D140" s="110"/>
      <c r="E140" s="128"/>
      <c r="F140" s="126"/>
      <c r="G140" s="126"/>
      <c r="H140" s="126"/>
      <c r="I140" s="126"/>
      <c r="J140" s="126"/>
      <c r="K140" s="126"/>
      <c r="L140" s="126"/>
      <c r="M140" s="126"/>
      <c r="N140" s="126"/>
      <c r="O140" s="126"/>
      <c r="P140" s="125"/>
      <c r="Q140" s="111"/>
      <c r="R140" s="110"/>
      <c r="S140" s="110"/>
      <c r="T140" s="110"/>
      <c r="U140" s="110"/>
      <c r="V140" s="110"/>
      <c r="W140" s="110"/>
      <c r="X140" s="110"/>
      <c r="Y140" s="110"/>
      <c r="Z140" s="110"/>
      <c r="AA140" s="110"/>
      <c r="AB140" s="110"/>
      <c r="AC140" s="110"/>
      <c r="AD140" s="110"/>
      <c r="AE140" s="110"/>
      <c r="AF140" s="110"/>
      <c r="AG140" s="110"/>
      <c r="AH140" s="110"/>
    </row>
    <row r="141" spans="1:34">
      <c r="A141" s="110"/>
      <c r="B141" s="110"/>
      <c r="C141" s="110"/>
      <c r="D141" s="110"/>
      <c r="E141" s="128"/>
      <c r="F141" s="126"/>
      <c r="G141" s="126"/>
      <c r="H141" s="126"/>
      <c r="I141" s="126"/>
      <c r="J141" s="126"/>
      <c r="K141" s="126"/>
      <c r="L141" s="126"/>
      <c r="M141" s="126"/>
      <c r="N141" s="126"/>
      <c r="O141" s="126"/>
      <c r="P141" s="125"/>
      <c r="Q141" s="111"/>
      <c r="R141" s="110"/>
      <c r="S141" s="110"/>
      <c r="T141" s="110"/>
      <c r="U141" s="110"/>
      <c r="V141" s="110"/>
      <c r="W141" s="110"/>
      <c r="X141" s="110"/>
      <c r="Y141" s="110"/>
      <c r="Z141" s="110"/>
      <c r="AA141" s="110"/>
      <c r="AB141" s="110"/>
      <c r="AC141" s="110"/>
      <c r="AD141" s="110"/>
      <c r="AE141" s="110"/>
      <c r="AF141" s="110"/>
      <c r="AG141" s="110"/>
      <c r="AH141" s="110"/>
    </row>
    <row r="142" spans="1:34">
      <c r="A142" s="110"/>
      <c r="B142" s="110"/>
      <c r="C142" s="110"/>
      <c r="D142" s="110"/>
      <c r="E142" s="128"/>
      <c r="F142" s="126"/>
      <c r="G142" s="126"/>
      <c r="H142" s="126"/>
      <c r="I142" s="126"/>
      <c r="J142" s="126"/>
      <c r="K142" s="126"/>
      <c r="L142" s="126"/>
      <c r="M142" s="126"/>
      <c r="N142" s="126"/>
      <c r="O142" s="126"/>
      <c r="P142" s="125"/>
      <c r="Q142" s="111"/>
      <c r="R142" s="110"/>
      <c r="S142" s="110"/>
      <c r="T142" s="110"/>
      <c r="U142" s="110"/>
      <c r="V142" s="110"/>
      <c r="W142" s="110"/>
      <c r="X142" s="110"/>
      <c r="Y142" s="110"/>
      <c r="Z142" s="110"/>
      <c r="AA142" s="110"/>
      <c r="AB142" s="110"/>
      <c r="AC142" s="110"/>
      <c r="AD142" s="110"/>
      <c r="AE142" s="110"/>
      <c r="AF142" s="110"/>
      <c r="AG142" s="110"/>
      <c r="AH142" s="110"/>
    </row>
    <row r="143" spans="1:34">
      <c r="A143" s="110"/>
      <c r="B143" s="110"/>
      <c r="C143" s="110"/>
      <c r="D143" s="110"/>
      <c r="E143" s="128"/>
      <c r="F143" s="126"/>
      <c r="G143" s="126"/>
      <c r="H143" s="126"/>
      <c r="I143" s="126"/>
      <c r="J143" s="126"/>
      <c r="K143" s="126"/>
      <c r="L143" s="126"/>
      <c r="M143" s="126"/>
      <c r="N143" s="126"/>
      <c r="O143" s="126"/>
      <c r="P143" s="125"/>
      <c r="Q143" s="111"/>
      <c r="R143" s="110"/>
      <c r="S143" s="110"/>
      <c r="T143" s="110"/>
      <c r="U143" s="110"/>
      <c r="V143" s="110"/>
      <c r="W143" s="110"/>
      <c r="X143" s="110"/>
      <c r="Y143" s="110"/>
      <c r="Z143" s="110"/>
      <c r="AA143" s="110"/>
      <c r="AB143" s="110"/>
      <c r="AC143" s="110"/>
      <c r="AD143" s="110"/>
      <c r="AE143" s="110"/>
      <c r="AF143" s="110"/>
      <c r="AG143" s="110"/>
      <c r="AH143" s="110"/>
    </row>
    <row r="144" spans="1:34">
      <c r="A144" s="110"/>
      <c r="B144" s="110"/>
      <c r="C144" s="110"/>
      <c r="D144" s="110"/>
      <c r="E144" s="128"/>
      <c r="F144" s="126"/>
      <c r="G144" s="126"/>
      <c r="H144" s="126"/>
      <c r="I144" s="126"/>
      <c r="J144" s="126"/>
      <c r="K144" s="126"/>
      <c r="L144" s="126"/>
      <c r="M144" s="126"/>
      <c r="N144" s="126"/>
      <c r="O144" s="126"/>
      <c r="P144" s="125"/>
      <c r="Q144" s="111"/>
      <c r="R144" s="110"/>
      <c r="S144" s="110"/>
      <c r="T144" s="110"/>
      <c r="U144" s="110"/>
      <c r="V144" s="110"/>
      <c r="W144" s="110"/>
      <c r="X144" s="110"/>
      <c r="Y144" s="110"/>
      <c r="Z144" s="110"/>
      <c r="AA144" s="110"/>
      <c r="AB144" s="110"/>
      <c r="AC144" s="110"/>
      <c r="AD144" s="110"/>
      <c r="AE144" s="110"/>
      <c r="AF144" s="110"/>
      <c r="AG144" s="110"/>
      <c r="AH144" s="110"/>
    </row>
    <row r="145" spans="1:34">
      <c r="A145" s="110"/>
      <c r="B145" s="110"/>
      <c r="C145" s="110"/>
      <c r="D145" s="110"/>
      <c r="E145" s="128"/>
      <c r="F145" s="126"/>
      <c r="G145" s="126"/>
      <c r="H145" s="126"/>
      <c r="I145" s="126"/>
      <c r="J145" s="126"/>
      <c r="K145" s="126"/>
      <c r="L145" s="126"/>
      <c r="M145" s="126"/>
      <c r="N145" s="126"/>
      <c r="O145" s="126"/>
      <c r="P145" s="125"/>
      <c r="Q145" s="111"/>
      <c r="R145" s="110"/>
      <c r="S145" s="110"/>
      <c r="T145" s="110"/>
      <c r="U145" s="110"/>
      <c r="V145" s="110"/>
      <c r="W145" s="110"/>
      <c r="X145" s="110"/>
      <c r="Y145" s="110"/>
      <c r="Z145" s="110"/>
      <c r="AA145" s="110"/>
      <c r="AB145" s="110"/>
      <c r="AC145" s="110"/>
      <c r="AD145" s="110"/>
      <c r="AE145" s="110"/>
      <c r="AF145" s="110"/>
      <c r="AG145" s="110"/>
      <c r="AH145" s="110"/>
    </row>
    <row r="146" spans="1:34">
      <c r="A146" s="110"/>
      <c r="B146" s="110"/>
      <c r="C146" s="110"/>
      <c r="D146" s="110"/>
      <c r="E146" s="128"/>
      <c r="F146" s="126"/>
      <c r="G146" s="126"/>
      <c r="H146" s="126"/>
      <c r="I146" s="126"/>
      <c r="J146" s="126"/>
      <c r="K146" s="126"/>
      <c r="L146" s="126"/>
      <c r="M146" s="126"/>
      <c r="N146" s="126"/>
      <c r="O146" s="126"/>
      <c r="P146" s="125"/>
      <c r="Q146" s="111"/>
      <c r="R146" s="110"/>
      <c r="S146" s="110"/>
      <c r="T146" s="110"/>
      <c r="U146" s="110"/>
      <c r="V146" s="110"/>
      <c r="W146" s="110"/>
      <c r="X146" s="110"/>
      <c r="Y146" s="110"/>
      <c r="Z146" s="110"/>
      <c r="AA146" s="110"/>
      <c r="AB146" s="110"/>
      <c r="AC146" s="110"/>
      <c r="AD146" s="110"/>
      <c r="AE146" s="110"/>
      <c r="AF146" s="110"/>
      <c r="AG146" s="110"/>
      <c r="AH146" s="110"/>
    </row>
    <row r="147" spans="1:34">
      <c r="A147" s="110"/>
      <c r="B147" s="110"/>
      <c r="C147" s="110"/>
      <c r="D147" s="110"/>
      <c r="E147" s="128"/>
      <c r="F147" s="126"/>
      <c r="G147" s="126"/>
      <c r="H147" s="126"/>
      <c r="I147" s="126"/>
      <c r="J147" s="126"/>
      <c r="K147" s="126"/>
      <c r="L147" s="126"/>
      <c r="M147" s="126"/>
      <c r="N147" s="126"/>
      <c r="O147" s="126"/>
      <c r="P147" s="125"/>
      <c r="Q147" s="111"/>
      <c r="R147" s="110"/>
      <c r="S147" s="110"/>
      <c r="T147" s="110"/>
      <c r="U147" s="110"/>
      <c r="V147" s="110"/>
      <c r="W147" s="110"/>
      <c r="X147" s="110"/>
      <c r="Y147" s="110"/>
      <c r="Z147" s="110"/>
      <c r="AA147" s="110"/>
      <c r="AB147" s="110"/>
      <c r="AC147" s="110"/>
      <c r="AD147" s="110"/>
      <c r="AE147" s="110"/>
      <c r="AF147" s="110"/>
      <c r="AG147" s="110"/>
      <c r="AH147" s="110"/>
    </row>
    <row r="148" spans="1:34">
      <c r="A148" s="110"/>
      <c r="B148" s="110"/>
      <c r="C148" s="110"/>
      <c r="D148" s="110"/>
      <c r="E148" s="128"/>
      <c r="F148" s="126"/>
      <c r="G148" s="126"/>
      <c r="H148" s="126"/>
      <c r="I148" s="126"/>
      <c r="J148" s="126"/>
      <c r="K148" s="126"/>
      <c r="L148" s="126"/>
      <c r="M148" s="126"/>
      <c r="N148" s="126"/>
      <c r="O148" s="126"/>
      <c r="P148" s="125"/>
      <c r="Q148" s="111"/>
      <c r="R148" s="110"/>
      <c r="S148" s="110"/>
      <c r="T148" s="110"/>
      <c r="U148" s="110"/>
      <c r="V148" s="110"/>
      <c r="W148" s="110"/>
      <c r="X148" s="110"/>
      <c r="Y148" s="110"/>
      <c r="Z148" s="110"/>
      <c r="AA148" s="110"/>
      <c r="AB148" s="110"/>
      <c r="AC148" s="110"/>
      <c r="AD148" s="110"/>
      <c r="AE148" s="110"/>
      <c r="AF148" s="110"/>
      <c r="AG148" s="110"/>
      <c r="AH148" s="110"/>
    </row>
    <row r="149" spans="1:34">
      <c r="A149" s="110"/>
      <c r="B149" s="110"/>
      <c r="C149" s="110"/>
      <c r="D149" s="110"/>
      <c r="E149" s="128"/>
      <c r="F149" s="126"/>
      <c r="G149" s="126"/>
      <c r="H149" s="126"/>
      <c r="I149" s="126"/>
      <c r="J149" s="126"/>
      <c r="K149" s="126"/>
      <c r="L149" s="126"/>
      <c r="M149" s="126"/>
      <c r="N149" s="126"/>
      <c r="O149" s="126"/>
      <c r="P149" s="125"/>
      <c r="Q149" s="111"/>
      <c r="R149" s="110"/>
      <c r="S149" s="110"/>
      <c r="T149" s="110"/>
      <c r="U149" s="110"/>
      <c r="V149" s="110"/>
      <c r="W149" s="110"/>
      <c r="X149" s="110"/>
      <c r="Y149" s="110"/>
      <c r="Z149" s="110"/>
      <c r="AA149" s="110"/>
      <c r="AB149" s="110"/>
      <c r="AC149" s="110"/>
      <c r="AD149" s="110"/>
      <c r="AE149" s="110"/>
      <c r="AF149" s="110"/>
      <c r="AG149" s="110"/>
      <c r="AH149" s="110"/>
    </row>
    <row r="150" spans="1:34">
      <c r="A150" s="110"/>
      <c r="B150" s="110"/>
      <c r="C150" s="110"/>
      <c r="D150" s="110"/>
      <c r="E150" s="128"/>
      <c r="F150" s="126"/>
      <c r="G150" s="126"/>
      <c r="H150" s="126"/>
      <c r="I150" s="126"/>
      <c r="J150" s="126"/>
      <c r="K150" s="126"/>
      <c r="L150" s="126"/>
      <c r="M150" s="126"/>
      <c r="N150" s="126"/>
      <c r="O150" s="126"/>
      <c r="P150" s="125"/>
      <c r="Q150" s="111"/>
      <c r="R150" s="110"/>
      <c r="S150" s="110"/>
      <c r="T150" s="110"/>
      <c r="U150" s="110"/>
      <c r="V150" s="110"/>
      <c r="W150" s="110"/>
      <c r="X150" s="110"/>
      <c r="Y150" s="110"/>
      <c r="Z150" s="110"/>
      <c r="AA150" s="110"/>
      <c r="AB150" s="110"/>
      <c r="AC150" s="110"/>
      <c r="AD150" s="110"/>
      <c r="AE150" s="110"/>
      <c r="AF150" s="110"/>
      <c r="AG150" s="110"/>
      <c r="AH150" s="110"/>
    </row>
    <row r="151" spans="1:34">
      <c r="A151" s="110"/>
      <c r="B151" s="110"/>
      <c r="E151" s="109"/>
      <c r="F151" s="31"/>
      <c r="G151" s="31"/>
      <c r="H151" s="31"/>
      <c r="I151" s="31"/>
      <c r="J151" s="31"/>
      <c r="K151" s="31"/>
      <c r="L151" s="31"/>
      <c r="M151" s="31"/>
      <c r="N151" s="31"/>
      <c r="O151" s="31"/>
      <c r="P151" s="108"/>
    </row>
    <row r="152" spans="1:34">
      <c r="E152" s="109"/>
      <c r="F152" s="31"/>
      <c r="G152" s="31"/>
      <c r="H152" s="31"/>
      <c r="I152" s="31"/>
      <c r="J152" s="31"/>
      <c r="K152" s="31"/>
      <c r="L152" s="31"/>
      <c r="M152" s="31"/>
      <c r="N152" s="31"/>
      <c r="O152" s="31"/>
      <c r="P152" s="108"/>
    </row>
    <row r="153" spans="1:34">
      <c r="E153" s="109"/>
      <c r="F153" s="31"/>
      <c r="G153" s="31"/>
      <c r="H153" s="31"/>
      <c r="I153" s="31"/>
      <c r="J153" s="31"/>
      <c r="K153" s="31"/>
      <c r="L153" s="31"/>
      <c r="M153" s="31"/>
      <c r="N153" s="31"/>
      <c r="O153" s="31"/>
      <c r="P153" s="108"/>
    </row>
    <row r="154" spans="1:34">
      <c r="E154" s="109"/>
      <c r="F154" s="31"/>
      <c r="G154" s="31"/>
      <c r="H154" s="31"/>
      <c r="I154" s="31"/>
      <c r="J154" s="31"/>
      <c r="K154" s="31"/>
      <c r="L154" s="31"/>
      <c r="M154" s="31"/>
      <c r="N154" s="31"/>
      <c r="O154" s="31"/>
      <c r="P154" s="108"/>
    </row>
    <row r="155" spans="1:34">
      <c r="E155" s="109"/>
      <c r="F155" s="31"/>
      <c r="G155" s="31"/>
      <c r="H155" s="31"/>
      <c r="I155" s="31"/>
      <c r="J155" s="31"/>
      <c r="K155" s="31"/>
      <c r="L155" s="31"/>
      <c r="M155" s="31"/>
      <c r="N155" s="31"/>
      <c r="O155" s="31"/>
      <c r="P155" s="108"/>
    </row>
    <row r="156" spans="1:34">
      <c r="E156" s="109"/>
      <c r="F156" s="31"/>
      <c r="G156" s="31"/>
      <c r="H156" s="31"/>
      <c r="I156" s="31"/>
      <c r="J156" s="31"/>
      <c r="K156" s="31"/>
      <c r="L156" s="31"/>
      <c r="M156" s="31"/>
      <c r="N156" s="31"/>
      <c r="O156" s="31"/>
      <c r="P156" s="108"/>
    </row>
    <row r="157" spans="1:34">
      <c r="E157" s="109"/>
      <c r="F157" s="31"/>
      <c r="G157" s="31"/>
      <c r="H157" s="31"/>
      <c r="I157" s="31"/>
      <c r="J157" s="31"/>
      <c r="K157" s="31"/>
      <c r="L157" s="31"/>
      <c r="M157" s="31"/>
      <c r="N157" s="31"/>
      <c r="O157" s="31"/>
      <c r="P157" s="108"/>
    </row>
    <row r="158" spans="1:34">
      <c r="E158" s="109"/>
      <c r="F158" s="31"/>
      <c r="G158" s="31"/>
      <c r="H158" s="31"/>
      <c r="I158" s="31"/>
      <c r="J158" s="31"/>
      <c r="K158" s="31"/>
      <c r="L158" s="31"/>
      <c r="M158" s="31"/>
      <c r="N158" s="31"/>
      <c r="O158" s="31"/>
      <c r="P158" s="108"/>
    </row>
    <row r="159" spans="1:34">
      <c r="E159" s="109"/>
      <c r="F159" s="31"/>
      <c r="G159" s="31"/>
      <c r="H159" s="31"/>
      <c r="I159" s="31"/>
      <c r="J159" s="31"/>
      <c r="K159" s="31"/>
      <c r="L159" s="31"/>
      <c r="M159" s="31"/>
      <c r="N159" s="31"/>
      <c r="O159" s="31"/>
      <c r="P159" s="108"/>
    </row>
    <row r="160" spans="1:34">
      <c r="E160" s="109"/>
      <c r="F160" s="31"/>
      <c r="G160" s="31"/>
      <c r="H160" s="31"/>
      <c r="I160" s="31"/>
      <c r="J160" s="31"/>
      <c r="K160" s="31"/>
      <c r="L160" s="31"/>
      <c r="M160" s="31"/>
      <c r="N160" s="31"/>
      <c r="O160" s="31"/>
      <c r="P160" s="108"/>
    </row>
    <row r="161" spans="5:16">
      <c r="E161" s="109"/>
      <c r="F161" s="31"/>
      <c r="G161" s="31"/>
      <c r="H161" s="31"/>
      <c r="I161" s="31"/>
      <c r="J161" s="31"/>
      <c r="K161" s="31"/>
      <c r="L161" s="31"/>
      <c r="M161" s="31"/>
      <c r="N161" s="31"/>
      <c r="O161" s="31"/>
      <c r="P161" s="108"/>
    </row>
    <row r="162" spans="5:16">
      <c r="E162" s="109"/>
      <c r="F162" s="31"/>
      <c r="G162" s="31"/>
      <c r="H162" s="31"/>
      <c r="I162" s="31"/>
      <c r="J162" s="31"/>
      <c r="K162" s="31"/>
      <c r="L162" s="31"/>
      <c r="M162" s="31"/>
      <c r="N162" s="31"/>
      <c r="O162" s="31"/>
      <c r="P162" s="108"/>
    </row>
    <row r="163" spans="5:16">
      <c r="E163" s="109"/>
      <c r="F163" s="31"/>
      <c r="G163" s="31"/>
      <c r="H163" s="31"/>
      <c r="I163" s="31"/>
      <c r="J163" s="31"/>
      <c r="K163" s="31"/>
      <c r="L163" s="31"/>
      <c r="M163" s="31"/>
      <c r="N163" s="31"/>
      <c r="O163" s="31"/>
      <c r="P163" s="108"/>
    </row>
    <row r="164" spans="5:16">
      <c r="E164" s="109"/>
      <c r="F164" s="31"/>
      <c r="G164" s="31"/>
      <c r="H164" s="31"/>
      <c r="I164" s="31"/>
      <c r="J164" s="31"/>
      <c r="K164" s="31"/>
      <c r="L164" s="31"/>
      <c r="M164" s="31"/>
      <c r="N164" s="31"/>
      <c r="O164" s="31"/>
      <c r="P164" s="108"/>
    </row>
    <row r="165" spans="5:16">
      <c r="E165" s="109"/>
      <c r="F165" s="31"/>
      <c r="G165" s="31"/>
      <c r="H165" s="31"/>
      <c r="I165" s="31"/>
      <c r="J165" s="31"/>
      <c r="K165" s="31"/>
      <c r="L165" s="31"/>
      <c r="M165" s="31"/>
      <c r="N165" s="31"/>
      <c r="O165" s="31"/>
      <c r="P165" s="108"/>
    </row>
    <row r="166" spans="5:16">
      <c r="E166" s="109"/>
      <c r="F166" s="31"/>
      <c r="G166" s="31"/>
      <c r="H166" s="31"/>
      <c r="I166" s="31"/>
      <c r="J166" s="31"/>
      <c r="K166" s="31"/>
      <c r="L166" s="31"/>
      <c r="M166" s="31"/>
      <c r="N166" s="31"/>
      <c r="O166" s="31"/>
      <c r="P166" s="108"/>
    </row>
    <row r="167" spans="5:16">
      <c r="E167" s="109"/>
      <c r="F167" s="31"/>
      <c r="G167" s="31"/>
      <c r="H167" s="31"/>
      <c r="I167" s="31"/>
      <c r="J167" s="31"/>
      <c r="K167" s="31"/>
      <c r="L167" s="31"/>
      <c r="M167" s="31"/>
      <c r="N167" s="31"/>
      <c r="O167" s="31"/>
      <c r="P167" s="108"/>
    </row>
    <row r="168" spans="5:16">
      <c r="E168" s="109"/>
      <c r="F168" s="31"/>
      <c r="G168" s="31"/>
      <c r="H168" s="31"/>
      <c r="I168" s="31"/>
      <c r="J168" s="31"/>
      <c r="K168" s="31"/>
      <c r="L168" s="31"/>
      <c r="M168" s="31"/>
      <c r="N168" s="31"/>
      <c r="O168" s="31"/>
      <c r="P168" s="108"/>
    </row>
    <row r="169" spans="5:16">
      <c r="E169" s="109"/>
      <c r="F169" s="31"/>
      <c r="G169" s="31"/>
      <c r="H169" s="31"/>
      <c r="I169" s="31"/>
      <c r="J169" s="31"/>
      <c r="K169" s="31"/>
      <c r="L169" s="31"/>
      <c r="M169" s="31"/>
      <c r="N169" s="31"/>
      <c r="O169" s="31"/>
      <c r="P169" s="108"/>
    </row>
    <row r="170" spans="5:16">
      <c r="E170" s="109"/>
      <c r="F170" s="31"/>
      <c r="G170" s="31"/>
      <c r="H170" s="31"/>
      <c r="I170" s="31"/>
      <c r="J170" s="31"/>
      <c r="K170" s="31"/>
      <c r="L170" s="31"/>
      <c r="M170" s="31"/>
      <c r="N170" s="31"/>
      <c r="O170" s="31"/>
      <c r="P170" s="108"/>
    </row>
    <row r="171" spans="5:16">
      <c r="E171" s="109"/>
      <c r="F171" s="31"/>
      <c r="G171" s="31"/>
      <c r="H171" s="31"/>
      <c r="I171" s="31"/>
      <c r="J171" s="31"/>
      <c r="K171" s="31"/>
      <c r="L171" s="31"/>
      <c r="M171" s="31"/>
      <c r="N171" s="31"/>
      <c r="O171" s="31"/>
      <c r="P171" s="108"/>
    </row>
    <row r="172" spans="5:16">
      <c r="E172" s="109"/>
      <c r="F172" s="31"/>
      <c r="G172" s="31"/>
      <c r="H172" s="31"/>
      <c r="I172" s="31"/>
      <c r="J172" s="31"/>
      <c r="K172" s="31"/>
      <c r="L172" s="31"/>
      <c r="M172" s="31"/>
      <c r="N172" s="31"/>
      <c r="O172" s="31"/>
      <c r="P172" s="108"/>
    </row>
    <row r="173" spans="5:16">
      <c r="E173" s="109"/>
      <c r="F173" s="31"/>
      <c r="G173" s="31"/>
      <c r="H173" s="31"/>
      <c r="I173" s="31"/>
      <c r="J173" s="31"/>
      <c r="K173" s="31"/>
      <c r="L173" s="31"/>
      <c r="M173" s="31"/>
      <c r="N173" s="31"/>
      <c r="O173" s="31"/>
      <c r="P173" s="108"/>
    </row>
    <row r="174" spans="5:16">
      <c r="E174" s="109"/>
      <c r="F174" s="31"/>
      <c r="G174" s="31"/>
      <c r="H174" s="31"/>
      <c r="I174" s="31"/>
      <c r="J174" s="31"/>
      <c r="K174" s="31"/>
      <c r="L174" s="31"/>
      <c r="M174" s="31"/>
      <c r="N174" s="31"/>
      <c r="O174" s="31"/>
      <c r="P174" s="108"/>
    </row>
    <row r="175" spans="5:16">
      <c r="E175" s="109"/>
      <c r="F175" s="31"/>
      <c r="G175" s="31"/>
      <c r="H175" s="31"/>
      <c r="I175" s="31"/>
      <c r="J175" s="31"/>
      <c r="K175" s="31"/>
      <c r="L175" s="31"/>
      <c r="M175" s="31"/>
      <c r="N175" s="31"/>
      <c r="O175" s="31"/>
      <c r="P175" s="108"/>
    </row>
    <row r="176" spans="5:16">
      <c r="E176" s="109"/>
      <c r="F176" s="31"/>
      <c r="G176" s="31"/>
      <c r="H176" s="31"/>
      <c r="I176" s="31"/>
      <c r="J176" s="31"/>
      <c r="K176" s="31"/>
      <c r="L176" s="31"/>
      <c r="M176" s="31"/>
      <c r="N176" s="31"/>
      <c r="O176" s="31"/>
      <c r="P176" s="108"/>
    </row>
    <row r="177" spans="4:16">
      <c r="E177" s="109"/>
      <c r="F177" s="31"/>
      <c r="G177" s="31"/>
      <c r="H177" s="31"/>
      <c r="I177" s="31"/>
      <c r="J177" s="31"/>
      <c r="K177" s="31"/>
      <c r="L177" s="31"/>
      <c r="M177" s="31"/>
      <c r="N177" s="31"/>
      <c r="O177" s="31"/>
      <c r="P177" s="108"/>
    </row>
    <row r="178" spans="4:16">
      <c r="E178" s="109"/>
      <c r="F178" s="31"/>
      <c r="G178" s="31"/>
      <c r="H178" s="31"/>
      <c r="I178" s="31"/>
      <c r="J178" s="31"/>
      <c r="K178" s="31"/>
      <c r="L178" s="31"/>
      <c r="M178" s="31"/>
      <c r="N178" s="31"/>
      <c r="O178" s="31"/>
      <c r="P178" s="108"/>
    </row>
    <row r="179" spans="4:16">
      <c r="E179" s="109"/>
      <c r="F179" s="31"/>
      <c r="G179" s="31"/>
      <c r="H179" s="31"/>
      <c r="I179" s="31"/>
      <c r="J179" s="31"/>
      <c r="K179" s="31"/>
      <c r="L179" s="31"/>
      <c r="M179" s="31"/>
      <c r="N179" s="31"/>
      <c r="O179" s="31"/>
      <c r="P179" s="108"/>
    </row>
    <row r="180" spans="4:16">
      <c r="E180" s="109"/>
      <c r="F180" s="31"/>
      <c r="G180" s="31"/>
      <c r="H180" s="31"/>
      <c r="I180" s="31"/>
      <c r="J180" s="31"/>
      <c r="K180" s="31"/>
      <c r="L180" s="31"/>
      <c r="M180" s="31"/>
      <c r="N180" s="31"/>
      <c r="O180" s="31"/>
      <c r="P180" s="108"/>
    </row>
    <row r="181" spans="4:16">
      <c r="E181" s="109"/>
      <c r="F181" s="31"/>
      <c r="G181" s="31"/>
      <c r="H181" s="31"/>
      <c r="I181" s="31"/>
      <c r="J181" s="31"/>
      <c r="K181" s="31"/>
      <c r="L181" s="31"/>
      <c r="M181" s="31"/>
      <c r="N181" s="31"/>
      <c r="O181" s="31"/>
      <c r="P181" s="108"/>
    </row>
    <row r="182" spans="4:16">
      <c r="E182" s="109"/>
      <c r="F182" s="31"/>
      <c r="G182" s="31"/>
      <c r="H182" s="31"/>
      <c r="I182" s="31"/>
      <c r="J182" s="31"/>
      <c r="K182" s="31"/>
      <c r="L182" s="31"/>
      <c r="M182" s="31"/>
      <c r="N182" s="31"/>
      <c r="O182" s="31"/>
      <c r="P182" s="108"/>
    </row>
    <row r="183" spans="4:16">
      <c r="E183" s="109"/>
      <c r="F183" s="31"/>
      <c r="G183" s="31"/>
      <c r="H183" s="31"/>
      <c r="I183" s="31"/>
      <c r="J183" s="31"/>
      <c r="K183" s="31"/>
      <c r="L183" s="31"/>
      <c r="M183" s="31"/>
      <c r="N183" s="31"/>
      <c r="O183" s="31"/>
      <c r="P183" s="108"/>
    </row>
    <row r="184" spans="4:16">
      <c r="E184" s="109"/>
      <c r="F184" s="31"/>
      <c r="G184" s="31"/>
      <c r="H184" s="31"/>
      <c r="I184" s="31"/>
      <c r="J184" s="31"/>
      <c r="K184" s="31"/>
      <c r="L184" s="31"/>
      <c r="M184" s="31"/>
      <c r="N184" s="31"/>
      <c r="O184" s="31"/>
      <c r="P184" s="108"/>
    </row>
    <row r="185" spans="4:16">
      <c r="E185" s="109"/>
      <c r="F185" s="31"/>
      <c r="G185" s="31"/>
      <c r="H185" s="31"/>
      <c r="I185" s="31"/>
      <c r="J185" s="31"/>
      <c r="K185" s="31"/>
      <c r="L185" s="31"/>
      <c r="M185" s="31"/>
      <c r="N185" s="31"/>
      <c r="O185" s="31"/>
      <c r="P185" s="108"/>
    </row>
    <row r="186" spans="4:16">
      <c r="E186" s="109"/>
      <c r="F186" s="31"/>
      <c r="G186" s="31"/>
      <c r="H186" s="31"/>
      <c r="I186" s="31"/>
      <c r="J186" s="31"/>
      <c r="K186" s="31"/>
      <c r="L186" s="31"/>
      <c r="M186" s="31"/>
      <c r="N186" s="31"/>
      <c r="O186" s="31"/>
      <c r="P186" s="108"/>
    </row>
    <row r="187" spans="4:16">
      <c r="E187" s="109"/>
      <c r="F187" s="31"/>
      <c r="G187" s="31"/>
      <c r="H187" s="31"/>
      <c r="I187" s="31"/>
      <c r="J187" s="31"/>
      <c r="K187" s="31"/>
      <c r="L187" s="31"/>
      <c r="M187" s="31"/>
      <c r="N187" s="31"/>
      <c r="O187" s="31"/>
      <c r="P187" s="108"/>
    </row>
    <row r="188" spans="4:16">
      <c r="E188" s="109"/>
      <c r="F188" s="31"/>
      <c r="G188" s="31"/>
      <c r="H188" s="31"/>
      <c r="I188" s="31"/>
      <c r="J188" s="31"/>
      <c r="K188" s="31"/>
      <c r="L188" s="31"/>
      <c r="M188" s="31"/>
      <c r="N188" s="31"/>
      <c r="O188" s="31"/>
      <c r="P188" s="108"/>
    </row>
    <row r="189" spans="4:16">
      <c r="E189" s="109"/>
      <c r="F189" s="31"/>
      <c r="G189" s="31"/>
      <c r="H189" s="31"/>
      <c r="I189" s="31"/>
      <c r="J189" s="31"/>
      <c r="K189" s="31"/>
      <c r="L189" s="31"/>
      <c r="M189" s="31"/>
      <c r="N189" s="31"/>
      <c r="O189" s="31"/>
      <c r="P189" s="108"/>
    </row>
    <row r="190" spans="4:16">
      <c r="E190" s="109"/>
      <c r="F190" s="31"/>
      <c r="G190" s="31"/>
      <c r="H190" s="31"/>
      <c r="I190" s="31"/>
      <c r="J190" s="31"/>
      <c r="K190" s="31"/>
      <c r="L190" s="31"/>
      <c r="M190" s="31"/>
      <c r="N190" s="31"/>
      <c r="O190" s="31"/>
      <c r="P190" s="108"/>
    </row>
    <row r="191" spans="4:16">
      <c r="D191" s="31"/>
      <c r="E191" s="31"/>
      <c r="F191" s="31"/>
      <c r="G191" s="31"/>
      <c r="H191" s="31"/>
      <c r="I191" s="31"/>
      <c r="J191" s="31"/>
      <c r="K191" s="31"/>
      <c r="L191" s="31"/>
      <c r="M191" s="31"/>
      <c r="N191" s="31"/>
      <c r="O191" s="31"/>
      <c r="P191" s="108"/>
    </row>
    <row r="192" spans="4:16">
      <c r="D192" s="31"/>
      <c r="E192" s="31"/>
      <c r="F192" s="31"/>
      <c r="G192" s="31"/>
      <c r="H192" s="31"/>
      <c r="I192" s="31"/>
      <c r="J192" s="31"/>
      <c r="K192" s="31"/>
      <c r="L192" s="31"/>
      <c r="M192" s="31"/>
      <c r="N192" s="31"/>
      <c r="O192" s="31"/>
      <c r="P192" s="108"/>
    </row>
    <row r="193" spans="6:16">
      <c r="F193" s="31"/>
      <c r="G193" s="31"/>
      <c r="H193" s="31"/>
      <c r="I193" s="31"/>
      <c r="J193" s="31"/>
      <c r="K193" s="31"/>
      <c r="L193" s="31"/>
      <c r="M193" s="31"/>
      <c r="N193" s="31"/>
      <c r="O193" s="31"/>
      <c r="P193" s="108"/>
    </row>
    <row r="194" spans="6:16">
      <c r="F194" s="31"/>
      <c r="G194" s="31"/>
      <c r="H194" s="31"/>
      <c r="I194" s="31"/>
      <c r="J194" s="31"/>
      <c r="K194" s="31"/>
      <c r="L194" s="31"/>
      <c r="M194" s="31"/>
      <c r="N194" s="31"/>
      <c r="O194" s="31"/>
      <c r="P194" s="108"/>
    </row>
    <row r="195" spans="6:16">
      <c r="F195" s="31"/>
      <c r="G195" s="31"/>
      <c r="H195" s="31"/>
      <c r="I195" s="31"/>
      <c r="J195" s="31"/>
      <c r="K195" s="31"/>
      <c r="L195" s="31"/>
      <c r="M195" s="31"/>
      <c r="N195" s="31"/>
      <c r="O195" s="31"/>
      <c r="P195" s="108"/>
    </row>
    <row r="196" spans="6:16">
      <c r="F196" s="31"/>
      <c r="G196" s="31"/>
      <c r="H196" s="31"/>
      <c r="I196" s="31"/>
      <c r="J196" s="31"/>
      <c r="K196" s="31"/>
      <c r="L196" s="31"/>
      <c r="M196" s="31"/>
      <c r="N196" s="31"/>
      <c r="O196" s="31"/>
      <c r="P196" s="108"/>
    </row>
    <row r="197" spans="6:16">
      <c r="F197" s="31"/>
      <c r="G197" s="31"/>
      <c r="H197" s="31"/>
      <c r="I197" s="31"/>
      <c r="J197" s="31"/>
      <c r="K197" s="31"/>
      <c r="L197" s="31"/>
      <c r="M197" s="31"/>
      <c r="N197" s="31"/>
      <c r="O197" s="31"/>
      <c r="P197" s="108"/>
    </row>
    <row r="198" spans="6:16">
      <c r="F198" s="31"/>
      <c r="G198" s="31"/>
      <c r="H198" s="31"/>
      <c r="I198" s="31"/>
      <c r="J198" s="31"/>
      <c r="K198" s="31"/>
      <c r="L198" s="31"/>
      <c r="M198" s="31"/>
      <c r="N198" s="31"/>
      <c r="O198" s="31"/>
      <c r="P198" s="108"/>
    </row>
    <row r="199" spans="6:16">
      <c r="F199" s="31"/>
      <c r="G199" s="31"/>
      <c r="H199" s="31"/>
      <c r="I199" s="31"/>
      <c r="J199" s="31"/>
      <c r="K199" s="31"/>
      <c r="L199" s="31"/>
      <c r="M199" s="31"/>
      <c r="N199" s="31"/>
      <c r="O199" s="31"/>
      <c r="P199" s="108"/>
    </row>
    <row r="200" spans="6:16">
      <c r="F200" s="31"/>
      <c r="G200" s="31"/>
      <c r="H200" s="31"/>
      <c r="I200" s="31"/>
      <c r="J200" s="31"/>
      <c r="K200" s="31"/>
      <c r="L200" s="31"/>
      <c r="M200" s="31"/>
      <c r="N200" s="31"/>
      <c r="O200" s="31"/>
      <c r="P200" s="108"/>
    </row>
    <row r="201" spans="6:16">
      <c r="F201" s="31"/>
      <c r="G201" s="31"/>
      <c r="H201" s="31"/>
      <c r="I201" s="31"/>
      <c r="J201" s="31"/>
      <c r="K201" s="31"/>
      <c r="L201" s="31"/>
      <c r="M201" s="31"/>
      <c r="N201" s="31"/>
      <c r="O201" s="31"/>
      <c r="P201" s="108"/>
    </row>
    <row r="202" spans="6:16">
      <c r="F202" s="31"/>
      <c r="G202" s="31"/>
      <c r="H202" s="31"/>
      <c r="I202" s="31"/>
      <c r="J202" s="31"/>
      <c r="K202" s="31"/>
      <c r="L202" s="31"/>
      <c r="M202" s="31"/>
      <c r="N202" s="31"/>
      <c r="O202" s="31"/>
      <c r="P202" s="108"/>
    </row>
    <row r="203" spans="6:16">
      <c r="F203" s="31"/>
      <c r="G203" s="31"/>
      <c r="H203" s="31"/>
      <c r="I203" s="31"/>
      <c r="J203" s="31"/>
      <c r="K203" s="31"/>
      <c r="L203" s="31"/>
      <c r="M203" s="31"/>
      <c r="N203" s="31"/>
      <c r="O203" s="31"/>
      <c r="P203" s="108"/>
    </row>
    <row r="204" spans="6:16">
      <c r="F204" s="31"/>
      <c r="G204" s="31"/>
      <c r="H204" s="31"/>
      <c r="I204" s="31"/>
      <c r="J204" s="31"/>
      <c r="K204" s="31"/>
      <c r="L204" s="31"/>
      <c r="M204" s="31"/>
      <c r="N204" s="31"/>
      <c r="O204" s="31"/>
      <c r="P204" s="108"/>
    </row>
    <row r="205" spans="6:16">
      <c r="F205" s="31"/>
      <c r="G205" s="31"/>
      <c r="H205" s="31"/>
      <c r="I205" s="31"/>
      <c r="J205" s="31"/>
      <c r="K205" s="31"/>
      <c r="L205" s="31"/>
      <c r="M205" s="31"/>
      <c r="N205" s="31"/>
      <c r="O205" s="31"/>
      <c r="P205" s="108"/>
    </row>
    <row r="206" spans="6:16">
      <c r="F206" s="31"/>
      <c r="G206" s="31"/>
      <c r="H206" s="31"/>
      <c r="I206" s="31"/>
      <c r="J206" s="31"/>
      <c r="K206" s="31"/>
      <c r="L206" s="31"/>
      <c r="M206" s="31"/>
      <c r="N206" s="31"/>
      <c r="O206" s="31"/>
      <c r="P206" s="108"/>
    </row>
    <row r="207" spans="6:16">
      <c r="F207" s="31"/>
      <c r="G207" s="31"/>
      <c r="H207" s="31"/>
      <c r="I207" s="31"/>
      <c r="J207" s="31"/>
      <c r="K207" s="31"/>
      <c r="L207" s="31"/>
      <c r="M207" s="31"/>
      <c r="N207" s="31"/>
      <c r="O207" s="31"/>
      <c r="P207" s="108"/>
    </row>
    <row r="208" spans="6:16">
      <c r="F208" s="31"/>
      <c r="G208" s="31"/>
      <c r="H208" s="31"/>
      <c r="I208" s="31"/>
      <c r="J208" s="31"/>
      <c r="K208" s="31"/>
      <c r="L208" s="31"/>
      <c r="M208" s="31"/>
      <c r="N208" s="31"/>
      <c r="O208" s="31"/>
      <c r="P208" s="108"/>
    </row>
  </sheetData>
  <sheetProtection formatCells="0" formatColumns="0" formatRows="0" sort="0" autoFilter="0"/>
  <mergeCells count="25">
    <mergeCell ref="J7:L7"/>
    <mergeCell ref="I8:M8"/>
    <mergeCell ref="D18:D19"/>
    <mergeCell ref="Q18:R18"/>
    <mergeCell ref="S18:T18"/>
    <mergeCell ref="S15:T15"/>
    <mergeCell ref="Q15:R15"/>
    <mergeCell ref="O15:P15"/>
    <mergeCell ref="M15:N15"/>
    <mergeCell ref="K15:L15"/>
    <mergeCell ref="I15:J15"/>
    <mergeCell ref="O17:P17"/>
    <mergeCell ref="W18:X18"/>
    <mergeCell ref="W15:X15"/>
    <mergeCell ref="U18:V18"/>
    <mergeCell ref="E18:F18"/>
    <mergeCell ref="G18:H18"/>
    <mergeCell ref="I18:J18"/>
    <mergeCell ref="K18:L18"/>
    <mergeCell ref="M18:N18"/>
    <mergeCell ref="O18:P18"/>
    <mergeCell ref="G15:H15"/>
    <mergeCell ref="E15:F15"/>
    <mergeCell ref="U15:V15"/>
    <mergeCell ref="Q17:R17"/>
  </mergeCells>
  <printOptions horizontalCentered="1" verticalCentered="1"/>
  <pageMargins left="0" right="0" top="0.19685039370078741" bottom="0.19685039370078741" header="0" footer="0"/>
  <pageSetup paperSize="9" scale="26"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sheetPr codeName="Sheet2">
    <pageSetUpPr fitToPage="1"/>
  </sheetPr>
  <dimension ref="A1:EJ776"/>
  <sheetViews>
    <sheetView topLeftCell="C7" zoomScaleSheetLayoutView="100" workbookViewId="0">
      <selection activeCell="F51" sqref="E51:G51"/>
    </sheetView>
  </sheetViews>
  <sheetFormatPr defaultRowHeight="12.75"/>
  <cols>
    <col min="1" max="2" width="12.7109375" hidden="1" customWidth="1"/>
    <col min="3" max="3" width="57" customWidth="1"/>
    <col min="4" max="23" width="9.7109375" customWidth="1"/>
    <col min="24" max="37" width="13.85546875" customWidth="1"/>
    <col min="39" max="40" width="48.28515625" customWidth="1"/>
    <col min="116" max="116" width="15.42578125" customWidth="1"/>
    <col min="117" max="117" width="12.7109375" customWidth="1"/>
    <col min="118" max="118" width="11.85546875" customWidth="1"/>
  </cols>
  <sheetData>
    <row r="1" spans="1:140">
      <c r="A1" s="69"/>
      <c r="B1" s="69"/>
      <c r="C1" s="69"/>
      <c r="D1" s="69"/>
      <c r="E1" s="69"/>
      <c r="F1" s="69"/>
      <c r="G1" s="69"/>
      <c r="H1" s="69"/>
      <c r="I1" s="69"/>
      <c r="J1" s="69"/>
      <c r="K1" s="69"/>
      <c r="L1" s="69"/>
      <c r="M1" s="69"/>
      <c r="N1" s="69"/>
      <c r="O1" s="69"/>
      <c r="P1" s="69"/>
      <c r="Q1" s="69"/>
      <c r="R1" s="69"/>
      <c r="S1" s="69"/>
      <c r="T1" s="69"/>
      <c r="U1" s="69"/>
      <c r="V1" s="69"/>
      <c r="W1" s="69"/>
      <c r="X1" s="69"/>
      <c r="Y1" s="69"/>
      <c r="Z1" s="69"/>
      <c r="AA1" s="69"/>
      <c r="AB1" s="69"/>
      <c r="AC1" s="69"/>
      <c r="AD1" s="69"/>
      <c r="AE1" s="69"/>
    </row>
    <row r="2" spans="1:140">
      <c r="A2" s="69"/>
      <c r="B2" s="69"/>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row>
    <row r="3" spans="1:140" ht="13.5" customHeight="1">
      <c r="A3" s="69"/>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row>
    <row r="4" spans="1:140" ht="13.5" customHeight="1">
      <c r="A4" s="69"/>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row>
    <row r="5" spans="1:140" ht="13.5" customHeight="1">
      <c r="A5" s="69"/>
      <c r="B5" s="69"/>
      <c r="C5" s="70"/>
      <c r="D5" s="69"/>
      <c r="E5" s="69"/>
      <c r="F5" s="69"/>
      <c r="G5" s="69"/>
      <c r="H5" s="69"/>
      <c r="I5" s="69"/>
      <c r="J5" s="69"/>
      <c r="K5" s="69"/>
      <c r="L5" s="69"/>
      <c r="M5" s="69"/>
      <c r="N5" s="69"/>
      <c r="O5" s="69"/>
      <c r="P5" s="69"/>
      <c r="Q5" s="69"/>
      <c r="R5" s="69"/>
      <c r="S5" s="69"/>
      <c r="T5" s="69"/>
      <c r="U5" s="69"/>
      <c r="V5" s="69"/>
      <c r="W5" s="69"/>
      <c r="X5" s="69"/>
      <c r="Y5" s="69"/>
      <c r="Z5" s="69"/>
      <c r="AA5" s="69"/>
      <c r="AB5" s="69"/>
      <c r="AC5" s="69"/>
      <c r="AD5" s="69"/>
      <c r="AE5" s="69"/>
    </row>
    <row r="6" spans="1:140" ht="13.5" customHeight="1" thickBot="1">
      <c r="A6" s="69"/>
      <c r="B6" s="69"/>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row>
    <row r="7" spans="1:140" ht="13.5" customHeight="1">
      <c r="A7" s="69"/>
      <c r="B7" s="69"/>
      <c r="C7" s="69"/>
      <c r="D7" s="69"/>
      <c r="E7" s="69"/>
      <c r="F7" s="69"/>
      <c r="G7" s="69"/>
      <c r="H7" s="69"/>
      <c r="I7" s="69"/>
      <c r="J7" s="69"/>
      <c r="K7" s="69"/>
      <c r="L7" s="69"/>
      <c r="M7" s="69"/>
      <c r="N7" s="69"/>
      <c r="O7" s="69"/>
      <c r="P7" s="69"/>
      <c r="Q7" s="69"/>
      <c r="R7" s="69"/>
      <c r="S7" s="920"/>
      <c r="T7" s="921"/>
      <c r="U7" s="921"/>
      <c r="V7" s="921"/>
      <c r="W7" s="921"/>
      <c r="X7" s="921"/>
      <c r="Y7" s="922"/>
      <c r="Z7" s="69"/>
      <c r="AA7" s="69"/>
      <c r="AB7" s="69"/>
      <c r="AC7" s="69"/>
      <c r="AD7" s="69"/>
      <c r="AE7" s="69"/>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row>
    <row r="8" spans="1:140" ht="15">
      <c r="A8" s="69"/>
      <c r="B8" s="69"/>
      <c r="C8" s="79"/>
      <c r="D8" s="69"/>
      <c r="E8" s="69"/>
      <c r="F8" s="69"/>
      <c r="G8" s="69"/>
      <c r="H8" s="69"/>
      <c r="I8" s="889" t="str">
        <f>IF(MasterSheet!$A$1 = 1, MasterSheet!C5,MasterSheet!B5)</f>
        <v>CRNA GORA</v>
      </c>
      <c r="J8" s="889"/>
      <c r="K8" s="889"/>
      <c r="L8" s="69"/>
      <c r="M8" s="69"/>
      <c r="N8" s="69"/>
      <c r="O8" s="69"/>
      <c r="P8" s="69"/>
      <c r="Q8" s="69"/>
      <c r="R8" s="69"/>
      <c r="S8" s="923"/>
      <c r="T8" s="924"/>
      <c r="U8" s="924"/>
      <c r="V8" s="924"/>
      <c r="W8" s="924"/>
      <c r="X8" s="924"/>
      <c r="Y8" s="925"/>
      <c r="Z8" s="69"/>
      <c r="AA8" s="69"/>
      <c r="AB8" s="69"/>
      <c r="AC8" s="69"/>
      <c r="AD8" s="69"/>
      <c r="AE8" s="69"/>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row>
    <row r="9" spans="1:140" ht="15" customHeight="1">
      <c r="A9" s="69"/>
      <c r="B9" s="69"/>
      <c r="C9" s="69"/>
      <c r="D9" s="69"/>
      <c r="E9" s="69"/>
      <c r="F9" s="69"/>
      <c r="G9" s="69"/>
      <c r="H9" s="889" t="str">
        <f>IF(MasterSheet!$A$1 = 1, MasterSheet!C6,MasterSheet!B6)</f>
        <v>MINISTARSTVO FINANSIJA</v>
      </c>
      <c r="I9" s="889"/>
      <c r="J9" s="889"/>
      <c r="K9" s="889"/>
      <c r="L9" s="889"/>
      <c r="M9" s="76"/>
      <c r="N9" s="76"/>
      <c r="O9" s="69"/>
      <c r="P9" s="69"/>
      <c r="Q9" s="69"/>
      <c r="R9" s="69"/>
      <c r="S9" s="923"/>
      <c r="T9" s="924"/>
      <c r="U9" s="924"/>
      <c r="V9" s="924"/>
      <c r="W9" s="924"/>
      <c r="X9" s="924"/>
      <c r="Y9" s="925"/>
      <c r="Z9" s="69"/>
      <c r="AA9" s="69"/>
      <c r="AB9" s="69"/>
      <c r="AC9" s="69"/>
      <c r="AD9" s="69"/>
      <c r="AE9" s="69"/>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row>
    <row r="10" spans="1:140">
      <c r="A10" s="69"/>
      <c r="B10" s="69"/>
      <c r="C10" s="69"/>
      <c r="D10" s="69"/>
      <c r="E10" s="69"/>
      <c r="F10" s="69"/>
      <c r="G10" s="69"/>
      <c r="H10" s="69"/>
      <c r="I10" s="69"/>
      <c r="J10" s="69"/>
      <c r="K10" s="69"/>
      <c r="L10" s="69"/>
      <c r="M10" s="69"/>
      <c r="N10" s="69"/>
      <c r="O10" s="69"/>
      <c r="P10" s="69"/>
      <c r="Q10" s="69"/>
      <c r="R10" s="69"/>
      <c r="S10" s="923"/>
      <c r="T10" s="924"/>
      <c r="U10" s="924"/>
      <c r="V10" s="924"/>
      <c r="W10" s="924"/>
      <c r="X10" s="924"/>
      <c r="Y10" s="925"/>
      <c r="Z10" s="69"/>
      <c r="AA10" s="69"/>
      <c r="AB10" s="69"/>
      <c r="AC10" s="69"/>
      <c r="AD10" s="69"/>
      <c r="AE10" s="69"/>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row>
    <row r="11" spans="1:140" ht="13.5" thickBot="1">
      <c r="A11" s="80"/>
      <c r="B11" s="80"/>
      <c r="C11" s="69"/>
      <c r="D11" s="69"/>
      <c r="E11" s="69"/>
      <c r="F11" s="69"/>
      <c r="G11" s="69"/>
      <c r="H11" s="69"/>
      <c r="I11" s="69"/>
      <c r="J11" s="69"/>
      <c r="K11" s="69"/>
      <c r="L11" s="69"/>
      <c r="M11" s="69"/>
      <c r="N11" s="69"/>
      <c r="O11" s="69"/>
      <c r="P11" s="69"/>
      <c r="Q11" s="69"/>
      <c r="R11" s="69"/>
      <c r="S11" s="926"/>
      <c r="T11" s="927"/>
      <c r="U11" s="927"/>
      <c r="V11" s="927"/>
      <c r="W11" s="927"/>
      <c r="X11" s="927"/>
      <c r="Y11" s="928"/>
      <c r="Z11" s="69"/>
      <c r="AA11" s="69"/>
      <c r="AB11" s="69"/>
      <c r="AC11" s="69"/>
      <c r="AD11" s="69"/>
      <c r="AE11" s="69"/>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row>
    <row r="12" spans="1:140" ht="17.25" customHeight="1">
      <c r="A12" s="80"/>
      <c r="B12" s="80"/>
      <c r="C12" s="69"/>
      <c r="D12" s="69"/>
      <c r="E12" s="69"/>
      <c r="F12" s="69"/>
      <c r="G12" s="69"/>
      <c r="H12" s="69"/>
      <c r="I12" s="69"/>
      <c r="J12" s="69"/>
      <c r="K12" s="69"/>
      <c r="L12" s="69"/>
      <c r="M12" s="69"/>
      <c r="N12" s="69"/>
      <c r="O12" s="69"/>
      <c r="P12" s="69"/>
      <c r="Q12" s="69"/>
      <c r="R12" s="69"/>
      <c r="S12" s="69"/>
      <c r="T12" s="69"/>
      <c r="U12" s="69"/>
      <c r="V12" s="69"/>
      <c r="W12" s="69"/>
      <c r="X12" s="69"/>
      <c r="Y12" s="69"/>
      <c r="Z12" s="69"/>
      <c r="AA12" s="69"/>
      <c r="AB12" s="69"/>
      <c r="AC12" s="69"/>
      <c r="AD12" s="69"/>
      <c r="AE12" s="69"/>
      <c r="AF12" s="51"/>
      <c r="AG12" s="51"/>
      <c r="AH12" s="51"/>
      <c r="AI12" s="51"/>
      <c r="AJ12" s="51"/>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51"/>
      <c r="DV12" s="51"/>
      <c r="DW12" s="51"/>
      <c r="DX12" s="51"/>
      <c r="DY12" s="51"/>
      <c r="DZ12" s="51"/>
      <c r="EA12" s="51"/>
      <c r="EB12" s="51"/>
      <c r="EC12" s="51"/>
      <c r="ED12" s="51"/>
      <c r="EE12" s="51"/>
      <c r="EF12" s="51"/>
      <c r="EG12" s="51"/>
      <c r="EH12" s="51"/>
      <c r="EI12" s="51"/>
      <c r="EJ12" s="51"/>
    </row>
    <row r="13" spans="1:140" s="21" customFormat="1" ht="14.25" customHeight="1">
      <c r="A13" s="81"/>
      <c r="B13" s="81"/>
      <c r="C13" s="81"/>
      <c r="D13" s="81"/>
      <c r="E13" s="81"/>
      <c r="F13" s="81"/>
      <c r="G13" s="81"/>
      <c r="H13" s="81"/>
      <c r="I13" s="81"/>
      <c r="J13" s="81"/>
      <c r="K13" s="81"/>
      <c r="L13" s="81"/>
      <c r="M13" s="81"/>
      <c r="N13" s="81"/>
      <c r="O13" s="81"/>
      <c r="P13" s="81"/>
      <c r="Q13" s="81"/>
      <c r="R13" s="81"/>
      <c r="S13" s="81"/>
      <c r="T13" s="81"/>
      <c r="U13" s="81"/>
      <c r="V13" s="81"/>
      <c r="W13" s="81"/>
      <c r="X13" s="81"/>
      <c r="Y13" s="81"/>
      <c r="Z13" s="81"/>
      <c r="AA13" s="81"/>
      <c r="AB13" s="81"/>
      <c r="AC13" s="81"/>
      <c r="AD13" s="81"/>
      <c r="AE13" s="81"/>
      <c r="AF13" s="52"/>
      <c r="AG13" s="52"/>
      <c r="AH13" s="52"/>
      <c r="AI13" s="52"/>
      <c r="AJ13" s="52"/>
      <c r="AK13" s="57"/>
      <c r="AL13" s="57"/>
      <c r="AM13" s="147"/>
      <c r="AN13" s="147"/>
      <c r="AO13" s="147"/>
      <c r="AP13" s="147"/>
      <c r="AQ13" s="14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c r="CT13" s="57"/>
      <c r="CU13" s="57"/>
      <c r="CV13" s="57"/>
      <c r="CW13" s="57"/>
      <c r="CX13" s="57"/>
      <c r="CY13" s="57"/>
      <c r="CZ13" s="57"/>
      <c r="DA13" s="57"/>
      <c r="DB13" s="57"/>
      <c r="DC13" s="57"/>
      <c r="DD13" s="57"/>
      <c r="DE13" s="57"/>
      <c r="DF13" s="57"/>
      <c r="DG13" s="57"/>
      <c r="DH13" s="57"/>
      <c r="DI13" s="57"/>
      <c r="DJ13" s="57"/>
      <c r="DK13" s="57"/>
      <c r="DL13" s="57"/>
      <c r="DM13" s="57"/>
      <c r="DN13" s="57"/>
      <c r="DO13" s="57"/>
      <c r="DP13" s="57"/>
      <c r="DQ13" s="57"/>
      <c r="DR13" s="57"/>
      <c r="DS13" s="57"/>
      <c r="DT13" s="57"/>
      <c r="DU13" s="52"/>
      <c r="DV13" s="52"/>
      <c r="DW13" s="52"/>
      <c r="DX13" s="52"/>
      <c r="DY13" s="52"/>
      <c r="DZ13" s="52"/>
      <c r="EA13" s="52"/>
      <c r="EB13" s="52"/>
      <c r="EC13" s="52"/>
      <c r="ED13" s="52"/>
      <c r="EE13" s="52"/>
      <c r="EF13" s="52"/>
      <c r="EG13" s="52"/>
      <c r="EH13" s="52"/>
      <c r="EI13" s="52"/>
      <c r="EJ13" s="52"/>
    </row>
    <row r="14" spans="1:140" s="21" customFormat="1" ht="15" customHeight="1" thickBot="1">
      <c r="A14" s="81"/>
      <c r="B14" s="81"/>
      <c r="C14" s="81"/>
      <c r="D14" s="81"/>
      <c r="E14" s="81"/>
      <c r="F14" s="81"/>
      <c r="G14" s="81"/>
      <c r="H14" s="81"/>
      <c r="I14" s="81"/>
      <c r="J14" s="81"/>
      <c r="K14" s="81"/>
      <c r="L14" s="81"/>
      <c r="M14" s="81"/>
      <c r="N14" s="81"/>
      <c r="O14" s="81"/>
      <c r="P14" s="81"/>
      <c r="Q14" s="81"/>
      <c r="R14" s="81"/>
      <c r="S14" s="81"/>
      <c r="T14" s="81"/>
      <c r="U14" s="81"/>
      <c r="V14" s="81"/>
      <c r="W14" s="81"/>
      <c r="X14" s="81"/>
      <c r="Y14" s="81"/>
      <c r="Z14" s="81"/>
      <c r="AA14" s="81"/>
      <c r="AB14" s="81"/>
      <c r="AC14" s="81"/>
      <c r="AD14" s="81"/>
      <c r="AE14" s="81"/>
      <c r="AF14" s="52"/>
      <c r="AG14" s="52"/>
      <c r="AH14" s="52"/>
      <c r="AI14" s="52"/>
      <c r="AJ14" s="52"/>
      <c r="AK14" s="57"/>
      <c r="AL14" s="57"/>
      <c r="AM14" s="53"/>
      <c r="AN14" s="53"/>
      <c r="AO14" s="53"/>
      <c r="AP14" s="53"/>
      <c r="AQ14" s="53"/>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2"/>
      <c r="DV14" s="52"/>
      <c r="DW14" s="52"/>
      <c r="DX14" s="52"/>
      <c r="DY14" s="52"/>
      <c r="DZ14" s="52"/>
      <c r="EA14" s="52"/>
      <c r="EB14" s="52"/>
      <c r="EC14" s="52"/>
      <c r="ED14" s="52"/>
      <c r="EE14" s="52"/>
      <c r="EF14" s="52"/>
      <c r="EG14" s="52"/>
      <c r="EH14" s="52"/>
      <c r="EI14" s="52"/>
      <c r="EJ14" s="52"/>
    </row>
    <row r="15" spans="1:140" s="21" customFormat="1" ht="15.75" customHeight="1" thickTop="1" thickBot="1">
      <c r="A15" s="81"/>
      <c r="B15" s="81"/>
      <c r="C15" s="492" t="str">
        <f>'Cental Budget_int'!D15</f>
        <v>BDP (u mil. €)</v>
      </c>
      <c r="D15" s="929">
        <f>'Cental Budget_int'!E15</f>
        <v>2148900000</v>
      </c>
      <c r="E15" s="929"/>
      <c r="F15" s="930">
        <f>'Cental Budget_int'!G15</f>
        <v>2680500000</v>
      </c>
      <c r="G15" s="930"/>
      <c r="H15" s="930">
        <f>'Cental Budget_int'!I15</f>
        <v>3085600000</v>
      </c>
      <c r="I15" s="930"/>
      <c r="J15" s="930">
        <f>'Cental Budget_int'!K15</f>
        <v>2981000000</v>
      </c>
      <c r="K15" s="930"/>
      <c r="L15" s="930">
        <f>'Cental Budget_int'!M15</f>
        <v>3104000000</v>
      </c>
      <c r="M15" s="930"/>
      <c r="N15" s="930">
        <f>'Cental Budget_int'!O15</f>
        <v>3234000000</v>
      </c>
      <c r="O15" s="930"/>
      <c r="P15" s="931">
        <f>'Cental Budget_int'!Q15</f>
        <v>3324000000</v>
      </c>
      <c r="Q15" s="931"/>
      <c r="R15" s="918">
        <f>'Cental Budget_int'!S15</f>
        <v>3493000000</v>
      </c>
      <c r="S15" s="918"/>
      <c r="T15" s="918">
        <f>'Cental Budget_int'!U15</f>
        <v>3687000000</v>
      </c>
      <c r="U15" s="918"/>
      <c r="V15" s="918">
        <f>'Cental Budget_int'!W15</f>
        <v>3912000000</v>
      </c>
      <c r="W15" s="918"/>
      <c r="X15" s="82"/>
      <c r="Y15" s="82"/>
      <c r="Z15" s="82"/>
      <c r="AA15" s="82"/>
      <c r="AB15" s="82"/>
      <c r="AC15" s="82"/>
      <c r="AD15" s="82"/>
      <c r="AE15" s="82"/>
      <c r="AF15" s="54"/>
      <c r="AG15" s="54"/>
      <c r="AH15" s="54"/>
      <c r="AI15" s="54"/>
      <c r="AJ15" s="54"/>
      <c r="AK15" s="54"/>
      <c r="AL15" s="54"/>
      <c r="AM15" s="148"/>
      <c r="AN15" s="57"/>
      <c r="AO15" s="54"/>
      <c r="AP15" s="54"/>
      <c r="AQ15" s="54"/>
      <c r="AR15" s="54"/>
      <c r="AS15" s="54"/>
      <c r="AT15" s="54"/>
      <c r="AU15" s="54"/>
      <c r="AV15" s="54"/>
      <c r="AW15" s="54"/>
      <c r="AX15" s="54"/>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c r="CT15" s="57"/>
      <c r="CU15" s="57"/>
      <c r="CV15" s="57"/>
      <c r="CW15" s="57"/>
      <c r="CX15" s="57"/>
      <c r="CY15" s="57"/>
      <c r="CZ15" s="57"/>
      <c r="DA15" s="57"/>
      <c r="DB15" s="57"/>
      <c r="DC15" s="57"/>
      <c r="DD15" s="57"/>
      <c r="DE15" s="57"/>
      <c r="DF15" s="57"/>
      <c r="DG15" s="57"/>
      <c r="DH15" s="57"/>
      <c r="DI15" s="57"/>
      <c r="DJ15" s="57"/>
      <c r="DK15" s="57"/>
      <c r="DL15" s="57"/>
      <c r="DM15" s="57"/>
      <c r="DN15" s="57"/>
      <c r="DO15" s="57"/>
      <c r="DP15" s="57"/>
      <c r="DQ15" s="57"/>
      <c r="DR15" s="57"/>
      <c r="DS15" s="57"/>
      <c r="DT15" s="57"/>
      <c r="DU15" s="52"/>
      <c r="DV15" s="52"/>
      <c r="DW15" s="52"/>
      <c r="DX15" s="52"/>
      <c r="DY15" s="52"/>
      <c r="DZ15" s="52"/>
      <c r="EA15" s="52"/>
      <c r="EB15" s="52"/>
      <c r="EC15" s="52"/>
      <c r="ED15" s="52"/>
      <c r="EE15" s="52"/>
      <c r="EF15" s="52"/>
      <c r="EG15" s="52"/>
      <c r="EH15" s="52"/>
      <c r="EI15" s="52"/>
      <c r="EJ15" s="52"/>
    </row>
    <row r="16" spans="1:140" s="21" customFormat="1" ht="15" customHeight="1" thickTop="1">
      <c r="A16" s="81"/>
      <c r="B16" s="81"/>
      <c r="C16" s="81"/>
      <c r="D16" s="81"/>
      <c r="E16" s="81"/>
      <c r="F16" s="81"/>
      <c r="G16" s="81"/>
      <c r="H16" s="81"/>
      <c r="I16" s="81"/>
      <c r="J16" s="81"/>
      <c r="K16" s="81"/>
      <c r="L16" s="81"/>
      <c r="M16" s="81"/>
      <c r="N16" s="81"/>
      <c r="O16" s="81"/>
      <c r="P16" s="81"/>
      <c r="Q16" s="81"/>
      <c r="R16" s="81"/>
      <c r="S16" s="81"/>
      <c r="T16" s="81"/>
      <c r="U16" s="81"/>
      <c r="V16" s="82">
        <f>+P20/N20*100-100</f>
        <v>14.72264452839427</v>
      </c>
      <c r="W16" s="82"/>
      <c r="X16" s="82"/>
      <c r="Y16" s="82"/>
      <c r="Z16" s="82"/>
      <c r="AA16" s="82"/>
      <c r="AB16" s="82"/>
      <c r="AC16" s="82"/>
      <c r="AD16" s="82"/>
      <c r="AE16" s="82"/>
      <c r="AF16" s="54"/>
      <c r="AG16" s="54"/>
      <c r="AH16" s="54"/>
      <c r="AI16" s="54"/>
      <c r="AJ16" s="54"/>
      <c r="AK16" s="54"/>
      <c r="AL16" s="54"/>
      <c r="AM16" s="63"/>
      <c r="AN16" s="57"/>
      <c r="AO16" s="54"/>
      <c r="AP16" s="54"/>
      <c r="AQ16" s="54"/>
      <c r="AR16" s="54"/>
      <c r="AS16" s="54"/>
      <c r="AT16" s="54"/>
      <c r="AU16" s="54"/>
      <c r="AV16" s="54"/>
      <c r="AW16" s="54"/>
      <c r="AX16" s="54"/>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2"/>
      <c r="DV16" s="52"/>
      <c r="DW16" s="52"/>
      <c r="DX16" s="52"/>
      <c r="DY16" s="52"/>
      <c r="DZ16" s="52"/>
      <c r="EA16" s="52"/>
      <c r="EB16" s="52"/>
      <c r="EC16" s="52"/>
      <c r="ED16" s="52"/>
      <c r="EE16" s="52"/>
      <c r="EF16" s="52"/>
      <c r="EG16" s="52"/>
      <c r="EH16" s="52"/>
      <c r="EI16" s="52"/>
      <c r="EJ16" s="52"/>
    </row>
    <row r="17" spans="1:140" s="21" customFormat="1" ht="14.25" customHeight="1" thickBot="1">
      <c r="A17" s="81"/>
      <c r="B17" s="81"/>
      <c r="C17" s="81"/>
      <c r="D17" s="81"/>
      <c r="E17" s="81"/>
      <c r="F17" s="81"/>
      <c r="G17" s="81"/>
      <c r="H17" s="81"/>
      <c r="I17" s="81"/>
      <c r="J17" s="81"/>
      <c r="K17" s="81"/>
      <c r="L17" s="81"/>
      <c r="M17" s="81"/>
      <c r="N17" s="877"/>
      <c r="O17" s="877"/>
      <c r="P17" s="919" t="s">
        <v>415</v>
      </c>
      <c r="Q17" s="919"/>
      <c r="R17" s="740" t="str">
        <f>IF(MasterSheet!$A$1=1,MasterSheet!$O$67,MasterSheet!O68)</f>
        <v>Plan prema Zakonu o Budžetu za 2013. godinu</v>
      </c>
      <c r="S17" s="740"/>
      <c r="T17" s="740"/>
      <c r="U17" s="740"/>
      <c r="V17" s="740"/>
      <c r="W17" s="740"/>
      <c r="X17" s="83"/>
      <c r="Y17" s="83"/>
      <c r="Z17" s="83"/>
      <c r="AA17" s="83"/>
      <c r="AB17" s="83"/>
      <c r="AC17" s="83"/>
      <c r="AD17" s="83"/>
      <c r="AE17" s="83"/>
      <c r="AF17" s="55"/>
      <c r="AG17" s="55"/>
      <c r="AH17" s="55"/>
      <c r="AI17" s="55"/>
      <c r="AJ17" s="55"/>
      <c r="AK17" s="55"/>
      <c r="AL17" s="55"/>
      <c r="AM17" s="149"/>
      <c r="AN17" s="149"/>
      <c r="AO17" s="55"/>
      <c r="AP17" s="55"/>
      <c r="AQ17" s="55"/>
      <c r="AR17" s="55"/>
      <c r="AS17" s="55"/>
      <c r="AT17" s="55"/>
      <c r="AU17" s="55"/>
      <c r="AV17" s="55"/>
      <c r="AW17" s="55"/>
      <c r="AX17" s="55"/>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2"/>
      <c r="DV17" s="52"/>
      <c r="DW17" s="52"/>
      <c r="DX17" s="52"/>
      <c r="DY17" s="52"/>
      <c r="DZ17" s="52"/>
      <c r="EA17" s="52"/>
      <c r="EB17" s="52"/>
      <c r="EC17" s="52"/>
      <c r="ED17" s="52"/>
      <c r="EE17" s="52"/>
      <c r="EF17" s="52"/>
      <c r="EG17" s="52"/>
      <c r="EH17" s="52"/>
      <c r="EI17" s="52"/>
      <c r="EJ17" s="52"/>
    </row>
    <row r="18" spans="1:140" s="21" customFormat="1" ht="15" customHeight="1" thickTop="1">
      <c r="A18" s="81"/>
      <c r="B18" s="81"/>
      <c r="C18" s="885" t="str">
        <f>IF(MasterSheet!$A$1=1,MasterSheet!B160,MasterSheet!B159)</f>
        <v>Lokalna samouprava</v>
      </c>
      <c r="D18" s="883">
        <v>2006</v>
      </c>
      <c r="E18" s="884"/>
      <c r="F18" s="883">
        <v>2007</v>
      </c>
      <c r="G18" s="884"/>
      <c r="H18" s="883">
        <v>2008</v>
      </c>
      <c r="I18" s="884"/>
      <c r="J18" s="883">
        <v>2009</v>
      </c>
      <c r="K18" s="884"/>
      <c r="L18" s="883">
        <v>2010</v>
      </c>
      <c r="M18" s="884"/>
      <c r="N18" s="883">
        <v>2011</v>
      </c>
      <c r="O18" s="884"/>
      <c r="P18" s="883">
        <v>2012</v>
      </c>
      <c r="Q18" s="884"/>
      <c r="R18" s="883">
        <v>2013</v>
      </c>
      <c r="S18" s="884"/>
      <c r="T18" s="883">
        <v>2014</v>
      </c>
      <c r="U18" s="884"/>
      <c r="V18" s="883">
        <v>2015</v>
      </c>
      <c r="W18" s="884"/>
      <c r="X18" s="83"/>
      <c r="Y18" s="83"/>
      <c r="Z18" s="83"/>
      <c r="AA18" s="83"/>
      <c r="AB18" s="83"/>
      <c r="AC18" s="83"/>
      <c r="AD18" s="83"/>
      <c r="AE18" s="83"/>
      <c r="AF18" s="55"/>
      <c r="AG18" s="55"/>
      <c r="AH18" s="55"/>
      <c r="AI18" s="55"/>
      <c r="AJ18" s="55"/>
      <c r="AK18" s="55"/>
      <c r="AL18" s="55"/>
      <c r="AM18" s="149"/>
      <c r="AN18" s="149"/>
      <c r="AO18" s="55"/>
      <c r="AP18" s="55"/>
      <c r="AQ18" s="55"/>
      <c r="AR18" s="55"/>
      <c r="AS18" s="55"/>
      <c r="AT18" s="55"/>
      <c r="AU18" s="55"/>
      <c r="AV18" s="55"/>
      <c r="AW18" s="55"/>
      <c r="AX18" s="55"/>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2"/>
      <c r="DV18" s="52"/>
      <c r="DW18" s="52"/>
      <c r="DX18" s="52"/>
      <c r="DY18" s="52"/>
      <c r="DZ18" s="52"/>
      <c r="EA18" s="52"/>
      <c r="EB18" s="52"/>
      <c r="EC18" s="52"/>
      <c r="ED18" s="52"/>
      <c r="EE18" s="52"/>
      <c r="EF18" s="52"/>
      <c r="EG18" s="52"/>
      <c r="EH18" s="52"/>
      <c r="EI18" s="52"/>
      <c r="EJ18" s="52"/>
    </row>
    <row r="19" spans="1:140" s="21" customFormat="1" ht="17.25" customHeight="1" thickBot="1">
      <c r="A19" s="81"/>
      <c r="B19" s="81"/>
      <c r="C19" s="886"/>
      <c r="D19" s="172" t="str">
        <f>IF(MasterSheet!$A$1=1,MasterSheet!C71,MasterSheet!C70)</f>
        <v>mil. €</v>
      </c>
      <c r="E19" s="173" t="str">
        <f>IF(MasterSheet!$A$1=1,MasterSheet!D71,MasterSheet!D70)</f>
        <v>% BDP</v>
      </c>
      <c r="F19" s="172" t="str">
        <f>IF(MasterSheet!$A$1=1,MasterSheet!E71,MasterSheet!E70)</f>
        <v>mil. €</v>
      </c>
      <c r="G19" s="173" t="str">
        <f>IF(MasterSheet!$A$1=1,MasterSheet!F71,MasterSheet!F70)</f>
        <v>% BDP</v>
      </c>
      <c r="H19" s="172" t="str">
        <f>IF(MasterSheet!$A$1=1,MasterSheet!G71,MasterSheet!G70)</f>
        <v>mil. €</v>
      </c>
      <c r="I19" s="173" t="str">
        <f>IF(MasterSheet!$A$1=1,MasterSheet!H71,MasterSheet!H70)</f>
        <v>% BDP</v>
      </c>
      <c r="J19" s="172" t="str">
        <f>IF(MasterSheet!$A$1=1,MasterSheet!I71,MasterSheet!I70)</f>
        <v>mil. €</v>
      </c>
      <c r="K19" s="173" t="str">
        <f>IF(MasterSheet!$A$1=1,MasterSheet!J71,MasterSheet!J70)</f>
        <v>% BDP</v>
      </c>
      <c r="L19" s="172" t="str">
        <f>IF(MasterSheet!$A$1=1,MasterSheet!K71,MasterSheet!K70)</f>
        <v>mil. €</v>
      </c>
      <c r="M19" s="173" t="str">
        <f>IF(MasterSheet!$A$1=1,MasterSheet!L71,MasterSheet!L70)</f>
        <v>% BDP</v>
      </c>
      <c r="N19" s="172" t="str">
        <f>IF(MasterSheet!$A$1=1,MasterSheet!M71,MasterSheet!M70)</f>
        <v>mil. €</v>
      </c>
      <c r="O19" s="173" t="str">
        <f>IF(MasterSheet!$A$1=1,MasterSheet!N71,MasterSheet!N70)</f>
        <v>% BDP</v>
      </c>
      <c r="P19" s="172" t="str">
        <f>IF(MasterSheet!$A$1=1,MasterSheet!O71,MasterSheet!O70)</f>
        <v>mil. €</v>
      </c>
      <c r="Q19" s="173" t="str">
        <f>IF(MasterSheet!$A$1=1,MasterSheet!P71,MasterSheet!P70)</f>
        <v>% BDP</v>
      </c>
      <c r="R19" s="172" t="str">
        <f>IF(MasterSheet!$A$1=1,MasterSheet!Q71,MasterSheet!Q70)</f>
        <v>mil. €</v>
      </c>
      <c r="S19" s="173" t="str">
        <f>IF(MasterSheet!$A$1=1,MasterSheet!R71,MasterSheet!R70)</f>
        <v>% BDP</v>
      </c>
      <c r="T19" s="174" t="str">
        <f>IF(MasterSheet!$A$1=1,MasterSheet!S71,MasterSheet!S70)</f>
        <v>mil. €</v>
      </c>
      <c r="U19" s="175" t="str">
        <f>IF(MasterSheet!$A$1=1,MasterSheet!T71,MasterSheet!T70)</f>
        <v>% BDP</v>
      </c>
      <c r="V19" s="174" t="str">
        <f>IF(MasterSheet!$A$1=1,MasterSheet!U71,MasterSheet!U70)</f>
        <v>mil. €</v>
      </c>
      <c r="W19" s="175" t="str">
        <f>IF(MasterSheet!$A$1=1,MasterSheet!V71,MasterSheet!V70)</f>
        <v>% BDP</v>
      </c>
      <c r="X19" s="83"/>
      <c r="Y19" s="83"/>
      <c r="Z19" s="83"/>
      <c r="AA19" s="83"/>
      <c r="AB19" s="83"/>
      <c r="AC19" s="83"/>
      <c r="AD19" s="83"/>
      <c r="AE19" s="83"/>
      <c r="AF19" s="55"/>
      <c r="AG19" s="55"/>
      <c r="AH19" s="55"/>
      <c r="AI19" s="55"/>
      <c r="AJ19" s="55"/>
      <c r="AK19" s="55"/>
      <c r="AL19" s="55"/>
      <c r="AM19" s="149"/>
      <c r="AN19" s="149"/>
      <c r="AO19" s="55"/>
      <c r="AP19" s="55"/>
      <c r="AQ19" s="55"/>
      <c r="AR19" s="55"/>
      <c r="AS19" s="55"/>
      <c r="AT19" s="55"/>
      <c r="AU19" s="55"/>
      <c r="AV19" s="55"/>
      <c r="AW19" s="55"/>
      <c r="AX19" s="55"/>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c r="CT19" s="57"/>
      <c r="CU19" s="57"/>
      <c r="CV19" s="57"/>
      <c r="CW19" s="57"/>
      <c r="CX19" s="57"/>
      <c r="CY19" s="57"/>
      <c r="CZ19" s="57"/>
      <c r="DA19" s="57"/>
      <c r="DB19" s="57"/>
      <c r="DC19" s="57"/>
      <c r="DD19" s="57"/>
      <c r="DE19" s="57"/>
      <c r="DF19" s="57"/>
      <c r="DG19" s="57"/>
      <c r="DH19" s="57"/>
      <c r="DI19" s="57"/>
      <c r="DJ19" s="57"/>
      <c r="DK19" s="57"/>
      <c r="DL19" s="57"/>
      <c r="DM19" s="57"/>
      <c r="DN19" s="57"/>
      <c r="DO19" s="57"/>
      <c r="DP19" s="57"/>
      <c r="DQ19" s="57"/>
      <c r="DR19" s="57"/>
      <c r="DS19" s="57"/>
      <c r="DT19" s="57"/>
      <c r="DU19" s="52"/>
      <c r="DV19" s="52"/>
      <c r="DW19" s="52"/>
      <c r="DX19" s="52"/>
      <c r="DY19" s="52"/>
      <c r="DZ19" s="52"/>
      <c r="EA19" s="52"/>
      <c r="EB19" s="52"/>
      <c r="EC19" s="52"/>
      <c r="ED19" s="52"/>
      <c r="EE19" s="52"/>
      <c r="EF19" s="52"/>
      <c r="EG19" s="52"/>
      <c r="EH19" s="52"/>
      <c r="EI19" s="52"/>
      <c r="EJ19" s="52"/>
    </row>
    <row r="20" spans="1:140" s="21" customFormat="1" ht="15" customHeight="1" thickTop="1" thickBot="1">
      <c r="A20" s="81"/>
      <c r="B20" s="81"/>
      <c r="C20" s="168" t="str">
        <f>IF(MasterSheet!$A$1=1,MasterSheet!C162,MasterSheet!B162)</f>
        <v>Izvorni prihodi</v>
      </c>
      <c r="D20" s="169">
        <f>+D21+D30+D35+D41+D51</f>
        <v>116233180.60999998</v>
      </c>
      <c r="E20" s="170">
        <f t="shared" ref="E20:E83" si="0">+D20/$D$15*100</f>
        <v>5.4089618227930565</v>
      </c>
      <c r="F20" s="169">
        <f>+F21+F30+F35+F41+F51</f>
        <v>199153291.78</v>
      </c>
      <c r="G20" s="170">
        <f t="shared" ref="G20:G83" si="1">+F20/$F$15*100</f>
        <v>7.4297068375303112</v>
      </c>
      <c r="H20" s="169">
        <f>+H21+H30+H35+H41+H51</f>
        <v>257236341.20895684</v>
      </c>
      <c r="I20" s="170">
        <f>+H20/$H$15*100</f>
        <v>8.3366716751671266</v>
      </c>
      <c r="J20" s="169">
        <f>+J21+J30+J35+J41+J51</f>
        <v>183697794.28999999</v>
      </c>
      <c r="K20" s="170">
        <f>+J20/$J$15*100</f>
        <v>6.1622876313317674</v>
      </c>
      <c r="L20" s="169">
        <f>+L21+L30+L35+L41+L51</f>
        <v>173968216.58846152</v>
      </c>
      <c r="M20" s="170">
        <f>+L20/$L$15*100</f>
        <v>5.6046461529787859</v>
      </c>
      <c r="N20" s="169">
        <f>+N21+N30+N35+N41+N51</f>
        <v>155931969.95999998</v>
      </c>
      <c r="O20" s="170">
        <f>+N20/$N$15*100</f>
        <v>4.8216440927643784</v>
      </c>
      <c r="P20" s="169">
        <f>+P21+P30+P35+P41+P51</f>
        <v>178889279.60333332</v>
      </c>
      <c r="Q20" s="279">
        <f>+P20/$P$15*100</f>
        <v>5.3817472804853583</v>
      </c>
      <c r="R20" s="169">
        <f>+R21+R30+R35+R41+R51</f>
        <v>132295632.70702851</v>
      </c>
      <c r="S20" s="279">
        <f>+R20/$R$15*100</f>
        <v>3.7874501204416982</v>
      </c>
      <c r="T20" s="169">
        <f>+T21+T30+T35+T41+T51</f>
        <v>138336699.89140099</v>
      </c>
      <c r="U20" s="280">
        <f>+T20/$T$15*100</f>
        <v>3.7520124733225115</v>
      </c>
      <c r="V20" s="169">
        <f>+V21+V30+V35+V41+V51</f>
        <v>147020380.80500233</v>
      </c>
      <c r="W20" s="280">
        <f>+V20/$V$15*100</f>
        <v>3.7581896933794052</v>
      </c>
      <c r="X20" s="84"/>
      <c r="Y20" s="84"/>
      <c r="Z20" s="84"/>
      <c r="AA20" s="84"/>
      <c r="AB20" s="84"/>
      <c r="AC20" s="84"/>
      <c r="AD20" s="84"/>
      <c r="AE20" s="84"/>
      <c r="AF20" s="56"/>
      <c r="AG20" s="56"/>
      <c r="AH20" s="56"/>
      <c r="AI20" s="56"/>
      <c r="AJ20" s="56"/>
      <c r="AK20" s="57"/>
      <c r="AL20" s="57"/>
      <c r="AM20" s="149"/>
      <c r="AN20" s="149"/>
      <c r="AO20" s="57"/>
      <c r="AP20" s="150"/>
      <c r="AQ20" s="150"/>
      <c r="AR20" s="150"/>
      <c r="AS20" s="150"/>
      <c r="AT20" s="150"/>
      <c r="AU20" s="150"/>
      <c r="AV20" s="150"/>
      <c r="AW20" s="150"/>
      <c r="AX20" s="150"/>
      <c r="AY20" s="150"/>
      <c r="AZ20" s="150"/>
      <c r="BA20" s="150"/>
      <c r="BB20" s="151"/>
      <c r="BC20" s="151"/>
      <c r="BD20" s="151"/>
      <c r="BE20" s="151"/>
      <c r="BF20" s="151"/>
      <c r="BG20" s="151"/>
      <c r="BH20" s="151"/>
      <c r="BI20" s="151"/>
      <c r="BJ20" s="151"/>
      <c r="BK20" s="151"/>
      <c r="BL20" s="151"/>
      <c r="BM20" s="151"/>
      <c r="BN20" s="151"/>
      <c r="BO20" s="151"/>
      <c r="BP20" s="151"/>
      <c r="BQ20" s="151"/>
      <c r="BR20" s="151"/>
      <c r="BS20" s="151"/>
      <c r="BT20" s="151"/>
      <c r="BU20" s="151"/>
      <c r="BV20" s="151"/>
      <c r="BW20" s="151"/>
      <c r="BX20" s="151"/>
      <c r="BY20" s="151"/>
      <c r="BZ20" s="151"/>
      <c r="CA20" s="151"/>
      <c r="CB20" s="151"/>
      <c r="CC20" s="151"/>
      <c r="CD20" s="151"/>
      <c r="CE20" s="151"/>
      <c r="CF20" s="151"/>
      <c r="CG20" s="151"/>
      <c r="CH20" s="151"/>
      <c r="CI20" s="151"/>
      <c r="CJ20" s="151"/>
      <c r="CK20" s="151"/>
      <c r="CL20" s="151"/>
      <c r="CM20" s="57"/>
      <c r="CN20" s="57"/>
      <c r="CO20" s="57"/>
      <c r="CP20" s="57"/>
      <c r="CQ20" s="57"/>
      <c r="CR20" s="57"/>
      <c r="CS20" s="57"/>
      <c r="CT20" s="57"/>
      <c r="CU20" s="57"/>
      <c r="CV20" s="57"/>
      <c r="CW20" s="57"/>
      <c r="CX20" s="57"/>
      <c r="CY20" s="57"/>
      <c r="CZ20" s="57"/>
      <c r="DA20" s="57"/>
      <c r="DB20" s="57"/>
      <c r="DC20" s="57"/>
      <c r="DD20" s="57"/>
      <c r="DE20" s="57"/>
      <c r="DF20" s="57"/>
      <c r="DG20" s="57"/>
      <c r="DH20" s="57"/>
      <c r="DI20" s="57"/>
      <c r="DJ20" s="57"/>
      <c r="DK20" s="57"/>
      <c r="DL20" s="57"/>
      <c r="DM20" s="57"/>
      <c r="DN20" s="57"/>
      <c r="DO20" s="57"/>
      <c r="DP20" s="57"/>
      <c r="DQ20" s="57"/>
      <c r="DR20" s="57"/>
      <c r="DS20" s="57"/>
      <c r="DT20" s="57"/>
      <c r="DU20" s="52"/>
      <c r="DV20" s="52"/>
      <c r="DW20" s="52"/>
      <c r="DX20" s="52"/>
      <c r="DY20" s="52"/>
      <c r="DZ20" s="52"/>
      <c r="EA20" s="52"/>
      <c r="EB20" s="52"/>
      <c r="EC20" s="52"/>
      <c r="ED20" s="52"/>
      <c r="EE20" s="52"/>
      <c r="EF20" s="52"/>
      <c r="EG20" s="52"/>
      <c r="EH20" s="52"/>
      <c r="EI20" s="52"/>
      <c r="EJ20" s="52"/>
    </row>
    <row r="21" spans="1:140" s="21" customFormat="1" ht="15" customHeight="1" thickTop="1">
      <c r="A21" s="81"/>
      <c r="B21" s="81"/>
      <c r="C21" s="182" t="str">
        <f>IF(MasterSheet!$A$1=1,MasterSheet!C163,MasterSheet!B163)</f>
        <v>Porezi</v>
      </c>
      <c r="D21" s="183">
        <f>SUM(D22:D29)</f>
        <v>55149934.989999995</v>
      </c>
      <c r="E21" s="184">
        <f t="shared" si="0"/>
        <v>2.5664263106705754</v>
      </c>
      <c r="F21" s="183">
        <f>SUM(F22:F29)</f>
        <v>74919266.229999989</v>
      </c>
      <c r="G21" s="184">
        <f t="shared" si="1"/>
        <v>2.7949735582913631</v>
      </c>
      <c r="H21" s="183">
        <f>SUM(H22:H29)</f>
        <v>98420824.343925104</v>
      </c>
      <c r="I21" s="184">
        <f t="shared" ref="I21:I84" si="2">+H21/$H$15*100</f>
        <v>3.1896818882526934</v>
      </c>
      <c r="J21" s="183">
        <f>SUM(J22:J29)</f>
        <v>83217161.069999993</v>
      </c>
      <c r="K21" s="184">
        <f t="shared" ref="K21:K84" si="3">+J21/$J$15*100</f>
        <v>2.7915854099295538</v>
      </c>
      <c r="L21" s="183">
        <f>SUM(L22:L29)</f>
        <v>81428216.588461533</v>
      </c>
      <c r="M21" s="184">
        <f t="shared" ref="M21:M84" si="4">+L21/$L$15*100</f>
        <v>2.6233317199890958</v>
      </c>
      <c r="N21" s="183">
        <f>SUM(N22:N29)</f>
        <v>90454134.650000006</v>
      </c>
      <c r="O21" s="184">
        <f t="shared" ref="O21:O84" si="5">+N21/$N$15*100</f>
        <v>2.796973860544218</v>
      </c>
      <c r="P21" s="281">
        <f>SUM(P22:P29)</f>
        <v>98546975.843333334</v>
      </c>
      <c r="Q21" s="282">
        <f t="shared" ref="Q21:Q84" si="6">+P21/$P$15*100</f>
        <v>2.9647104646008824</v>
      </c>
      <c r="R21" s="281">
        <f>SUM(R22:R29)</f>
        <v>72794829.691248506</v>
      </c>
      <c r="S21" s="282">
        <f t="shared" ref="S21:S84" si="7">+R21/$R$15*100</f>
        <v>2.0840203175278704</v>
      </c>
      <c r="T21" s="281">
        <f>SUM(T22:T29)</f>
        <v>76390311.110175192</v>
      </c>
      <c r="U21" s="283">
        <f t="shared" ref="U21:U84" si="8">+T21/$T$15*100</f>
        <v>2.0718825904576943</v>
      </c>
      <c r="V21" s="281">
        <f>SUM(V22:V29)</f>
        <v>82793435.797774851</v>
      </c>
      <c r="W21" s="282">
        <f t="shared" ref="W21:W84" si="9">+V21/$V$15*100</f>
        <v>2.1163966205975169</v>
      </c>
      <c r="X21" s="84"/>
      <c r="Y21" s="84"/>
      <c r="Z21" s="84"/>
      <c r="AA21" s="84"/>
      <c r="AB21" s="84"/>
      <c r="AC21" s="84"/>
      <c r="AD21" s="84"/>
      <c r="AE21" s="84"/>
      <c r="AF21" s="56"/>
      <c r="AG21" s="56"/>
      <c r="AH21" s="56"/>
      <c r="AI21" s="56"/>
      <c r="AJ21" s="56"/>
      <c r="AK21" s="57"/>
      <c r="AL21" s="57"/>
      <c r="AM21" s="149"/>
      <c r="AN21" s="149"/>
      <c r="AO21" s="57"/>
      <c r="AP21" s="152"/>
      <c r="AQ21" s="152"/>
      <c r="AR21" s="152"/>
      <c r="AS21" s="152"/>
      <c r="AT21" s="152"/>
      <c r="AU21" s="152"/>
      <c r="AV21" s="152"/>
      <c r="AW21" s="152"/>
      <c r="AX21" s="152"/>
      <c r="AY21" s="152"/>
      <c r="AZ21" s="152"/>
      <c r="BA21" s="152"/>
      <c r="BB21" s="153"/>
      <c r="BC21" s="153"/>
      <c r="BD21" s="153"/>
      <c r="BE21" s="153"/>
      <c r="BF21" s="153"/>
      <c r="BG21" s="153"/>
      <c r="BH21" s="153"/>
      <c r="BI21" s="153"/>
      <c r="BJ21" s="153"/>
      <c r="BK21" s="153"/>
      <c r="BL21" s="153"/>
      <c r="BM21" s="153"/>
      <c r="BN21" s="151"/>
      <c r="BO21" s="153"/>
      <c r="BP21" s="153"/>
      <c r="BQ21" s="153"/>
      <c r="BR21" s="153"/>
      <c r="BS21" s="153"/>
      <c r="BT21" s="153"/>
      <c r="BU21" s="153"/>
      <c r="BV21" s="153"/>
      <c r="BW21" s="153"/>
      <c r="BX21" s="153"/>
      <c r="BY21" s="153"/>
      <c r="BZ21" s="153"/>
      <c r="CA21" s="153"/>
      <c r="CB21" s="153"/>
      <c r="CC21" s="153"/>
      <c r="CD21" s="153"/>
      <c r="CE21" s="153"/>
      <c r="CF21" s="153"/>
      <c r="CG21" s="153"/>
      <c r="CH21" s="153"/>
      <c r="CI21" s="153"/>
      <c r="CJ21" s="153"/>
      <c r="CK21" s="153"/>
      <c r="CL21" s="153"/>
      <c r="CM21" s="151"/>
      <c r="CN21" s="151"/>
      <c r="CO21" s="151"/>
      <c r="CP21" s="151"/>
      <c r="CQ21" s="151"/>
      <c r="CR21" s="151"/>
      <c r="CS21" s="151"/>
      <c r="CT21" s="151"/>
      <c r="CU21" s="151"/>
      <c r="CV21" s="151"/>
      <c r="CW21" s="151"/>
      <c r="CX21" s="151"/>
      <c r="CY21" s="153"/>
      <c r="CZ21" s="153"/>
      <c r="DA21" s="153"/>
      <c r="DB21" s="153"/>
      <c r="DC21" s="153"/>
      <c r="DD21" s="153"/>
      <c r="DE21" s="153"/>
      <c r="DF21" s="153"/>
      <c r="DG21" s="153"/>
      <c r="DH21" s="153"/>
      <c r="DI21" s="153"/>
      <c r="DJ21" s="153"/>
      <c r="DK21" s="57"/>
      <c r="DL21" s="57"/>
      <c r="DM21" s="57"/>
      <c r="DN21" s="57"/>
      <c r="DO21" s="57"/>
      <c r="DP21" s="57"/>
      <c r="DQ21" s="57"/>
      <c r="DR21" s="57"/>
      <c r="DS21" s="57"/>
      <c r="DT21" s="57"/>
      <c r="DU21" s="52"/>
      <c r="DV21" s="52"/>
      <c r="DW21" s="52"/>
      <c r="DX21" s="52"/>
      <c r="DY21" s="52"/>
      <c r="DZ21" s="52"/>
      <c r="EA21" s="52"/>
      <c r="EB21" s="52"/>
      <c r="EC21" s="52"/>
      <c r="ED21" s="52"/>
      <c r="EE21" s="52"/>
      <c r="EF21" s="52"/>
      <c r="EG21" s="52"/>
      <c r="EH21" s="52"/>
      <c r="EI21" s="52"/>
      <c r="EJ21" s="52"/>
    </row>
    <row r="22" spans="1:140" s="21" customFormat="1" ht="15" customHeight="1">
      <c r="A22" s="81"/>
      <c r="B22" s="81"/>
      <c r="C22" s="185" t="str">
        <f>IF(MasterSheet!$A$1=1,MasterSheet!C164,MasterSheet!B164)</f>
        <v>Porez na dohodak fizičkih lica</v>
      </c>
      <c r="D22" s="186">
        <v>20525829.359999999</v>
      </c>
      <c r="E22" s="187">
        <f t="shared" si="0"/>
        <v>0.95517843361719956</v>
      </c>
      <c r="F22" s="186">
        <v>22695091.699999999</v>
      </c>
      <c r="G22" s="187">
        <f t="shared" si="1"/>
        <v>0.84667381831747801</v>
      </c>
      <c r="H22" s="186">
        <v>29750514.98468354</v>
      </c>
      <c r="I22" s="187">
        <f t="shared" si="2"/>
        <v>0.96417276979140332</v>
      </c>
      <c r="J22" s="186">
        <v>26380038.800000001</v>
      </c>
      <c r="K22" s="187">
        <f t="shared" si="3"/>
        <v>0.88493924186514605</v>
      </c>
      <c r="L22" s="186">
        <v>25315210.735128202</v>
      </c>
      <c r="M22" s="187">
        <f t="shared" si="4"/>
        <v>0.81556735615748077</v>
      </c>
      <c r="N22" s="186">
        <v>31587816.781999998</v>
      </c>
      <c r="O22" s="187">
        <f t="shared" si="5"/>
        <v>0.9767413970933827</v>
      </c>
      <c r="P22" s="284">
        <v>27420611.093333334</v>
      </c>
      <c r="Q22" s="285">
        <f t="shared" si="6"/>
        <v>0.82492813156839151</v>
      </c>
      <c r="R22" s="284">
        <v>24158573.938640088</v>
      </c>
      <c r="S22" s="285">
        <f t="shared" si="7"/>
        <v>0.69162822612768649</v>
      </c>
      <c r="T22" s="284">
        <v>24239703.436764978</v>
      </c>
      <c r="U22" s="286">
        <f t="shared" si="8"/>
        <v>0.65743703381516083</v>
      </c>
      <c r="V22" s="284">
        <v>25312131.646577898</v>
      </c>
      <c r="W22" s="285">
        <f t="shared" si="9"/>
        <v>0.64703813002499744</v>
      </c>
      <c r="X22" s="84"/>
      <c r="Y22" s="84"/>
      <c r="Z22" s="84"/>
      <c r="AA22" s="84"/>
      <c r="AB22" s="84"/>
      <c r="AC22" s="84"/>
      <c r="AD22" s="84"/>
      <c r="AE22" s="84"/>
      <c r="AF22" s="56"/>
      <c r="AG22" s="56"/>
      <c r="AH22" s="56"/>
      <c r="AI22" s="56"/>
      <c r="AJ22" s="56"/>
      <c r="AK22" s="57"/>
      <c r="AL22" s="57"/>
      <c r="AM22" s="149"/>
      <c r="AN22" s="149"/>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c r="CT22" s="57"/>
      <c r="CU22" s="57"/>
      <c r="CV22" s="57"/>
      <c r="CW22" s="57"/>
      <c r="CX22" s="57"/>
      <c r="CY22" s="57"/>
      <c r="CZ22" s="57"/>
      <c r="DA22" s="57"/>
      <c r="DB22" s="57"/>
      <c r="DC22" s="57"/>
      <c r="DD22" s="57"/>
      <c r="DE22" s="57"/>
      <c r="DF22" s="57"/>
      <c r="DG22" s="57"/>
      <c r="DH22" s="57"/>
      <c r="DI22" s="57"/>
      <c r="DJ22" s="57"/>
      <c r="DK22" s="57"/>
      <c r="DL22" s="57"/>
      <c r="DM22" s="57"/>
      <c r="DN22" s="57"/>
      <c r="DO22" s="57"/>
      <c r="DP22" s="57"/>
      <c r="DQ22" s="57"/>
      <c r="DR22" s="57"/>
      <c r="DS22" s="57"/>
      <c r="DT22" s="57"/>
      <c r="DU22" s="52"/>
      <c r="DV22" s="52"/>
      <c r="DW22" s="52"/>
      <c r="DX22" s="52"/>
      <c r="DY22" s="52"/>
      <c r="DZ22" s="52"/>
      <c r="EA22" s="52"/>
      <c r="EB22" s="52"/>
      <c r="EC22" s="52"/>
      <c r="ED22" s="52"/>
      <c r="EE22" s="52"/>
      <c r="EF22" s="52"/>
      <c r="EG22" s="52"/>
      <c r="EH22" s="52"/>
      <c r="EI22" s="52"/>
      <c r="EJ22" s="52"/>
    </row>
    <row r="23" spans="1:140" s="21" customFormat="1" ht="15" hidden="1" customHeight="1">
      <c r="A23" s="81"/>
      <c r="B23" s="81"/>
      <c r="C23" s="185" t="str">
        <f>IF(MasterSheet!$A$1=1,MasterSheet!C165,MasterSheet!B165)</f>
        <v>Porez na dobit pravnih lica</v>
      </c>
      <c r="D23" s="186"/>
      <c r="E23" s="187">
        <f t="shared" si="0"/>
        <v>0</v>
      </c>
      <c r="F23" s="186"/>
      <c r="G23" s="187">
        <f t="shared" si="1"/>
        <v>0</v>
      </c>
      <c r="H23" s="186"/>
      <c r="I23" s="187">
        <f t="shared" si="2"/>
        <v>0</v>
      </c>
      <c r="J23" s="186"/>
      <c r="K23" s="187">
        <f t="shared" si="3"/>
        <v>0</v>
      </c>
      <c r="L23" s="186"/>
      <c r="M23" s="187">
        <f t="shared" si="4"/>
        <v>0</v>
      </c>
      <c r="N23" s="186"/>
      <c r="O23" s="187">
        <f t="shared" si="5"/>
        <v>0</v>
      </c>
      <c r="P23" s="284"/>
      <c r="Q23" s="285">
        <f t="shared" si="6"/>
        <v>0</v>
      </c>
      <c r="R23" s="284">
        <v>0</v>
      </c>
      <c r="S23" s="285">
        <f t="shared" si="7"/>
        <v>0</v>
      </c>
      <c r="T23" s="284">
        <v>0</v>
      </c>
      <c r="U23" s="286">
        <f t="shared" si="8"/>
        <v>0</v>
      </c>
      <c r="V23" s="284">
        <v>0</v>
      </c>
      <c r="W23" s="285">
        <f t="shared" si="9"/>
        <v>0</v>
      </c>
      <c r="X23" s="84"/>
      <c r="Y23" s="84"/>
      <c r="Z23" s="84"/>
      <c r="AA23" s="84"/>
      <c r="AB23" s="84"/>
      <c r="AC23" s="84"/>
      <c r="AD23" s="84"/>
      <c r="AE23" s="84"/>
      <c r="AF23" s="56"/>
      <c r="AG23" s="56"/>
      <c r="AH23" s="56"/>
      <c r="AI23" s="56"/>
      <c r="AJ23" s="56"/>
      <c r="AK23" s="57"/>
      <c r="AL23" s="57"/>
      <c r="AM23" s="149"/>
      <c r="AN23" s="149"/>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c r="CT23" s="57"/>
      <c r="CU23" s="57"/>
      <c r="CV23" s="57"/>
      <c r="CW23" s="57"/>
      <c r="CX23" s="57"/>
      <c r="CY23" s="57"/>
      <c r="CZ23" s="57"/>
      <c r="DA23" s="57"/>
      <c r="DB23" s="57"/>
      <c r="DC23" s="57"/>
      <c r="DD23" s="57"/>
      <c r="DE23" s="57"/>
      <c r="DF23" s="57"/>
      <c r="DG23" s="57"/>
      <c r="DH23" s="57"/>
      <c r="DI23" s="57"/>
      <c r="DJ23" s="57"/>
      <c r="DK23" s="57"/>
      <c r="DL23" s="57"/>
      <c r="DM23" s="57"/>
      <c r="DN23" s="57"/>
      <c r="DO23" s="57"/>
      <c r="DP23" s="57"/>
      <c r="DQ23" s="57"/>
      <c r="DR23" s="57"/>
      <c r="DS23" s="57"/>
      <c r="DT23" s="57"/>
      <c r="DU23" s="52"/>
      <c r="DV23" s="52"/>
      <c r="DW23" s="52"/>
      <c r="DX23" s="52"/>
      <c r="DY23" s="52"/>
      <c r="DZ23" s="52"/>
      <c r="EA23" s="52"/>
      <c r="EB23" s="52"/>
      <c r="EC23" s="52"/>
      <c r="ED23" s="52"/>
      <c r="EE23" s="52"/>
      <c r="EF23" s="52"/>
      <c r="EG23" s="52"/>
      <c r="EH23" s="52"/>
      <c r="EI23" s="52"/>
      <c r="EJ23" s="52"/>
    </row>
    <row r="24" spans="1:140" s="21" customFormat="1" ht="15" customHeight="1">
      <c r="A24" s="81"/>
      <c r="B24" s="81"/>
      <c r="C24" s="185" t="str">
        <f>IF(MasterSheet!$A$1=1,MasterSheet!C166,MasterSheet!B166)</f>
        <v>Porez na promet nepokretnosti</v>
      </c>
      <c r="D24" s="186">
        <v>17498111.469999999</v>
      </c>
      <c r="E24" s="187">
        <f t="shared" si="0"/>
        <v>0.81428225929545339</v>
      </c>
      <c r="F24" s="186">
        <v>19616077.739999998</v>
      </c>
      <c r="G24" s="187">
        <f t="shared" si="1"/>
        <v>0.73180666815892548</v>
      </c>
      <c r="H24" s="186">
        <v>26666106.226666667</v>
      </c>
      <c r="I24" s="187">
        <f t="shared" si="2"/>
        <v>0.86421137628554145</v>
      </c>
      <c r="J24" s="186">
        <v>14591081.619999999</v>
      </c>
      <c r="K24" s="187">
        <f t="shared" si="3"/>
        <v>0.48946935994632668</v>
      </c>
      <c r="L24" s="186">
        <v>11523005.853333334</v>
      </c>
      <c r="M24" s="187">
        <f t="shared" si="4"/>
        <v>0.37123085867697597</v>
      </c>
      <c r="N24" s="186">
        <v>14419589.217999998</v>
      </c>
      <c r="O24" s="187">
        <f t="shared" si="5"/>
        <v>0.44587474390847243</v>
      </c>
      <c r="P24" s="284">
        <v>12973044.599999998</v>
      </c>
      <c r="Q24" s="285">
        <f t="shared" si="6"/>
        <v>0.39028413357400715</v>
      </c>
      <c r="R24" s="284">
        <v>13697001.538618412</v>
      </c>
      <c r="S24" s="285">
        <f t="shared" si="7"/>
        <v>0.39212715541421161</v>
      </c>
      <c r="T24" s="284">
        <v>14066820.58016111</v>
      </c>
      <c r="U24" s="286">
        <f t="shared" si="8"/>
        <v>0.38152483265964493</v>
      </c>
      <c r="V24" s="284">
        <v>14446624.73582546</v>
      </c>
      <c r="W24" s="285">
        <f t="shared" si="9"/>
        <v>0.36928999835954657</v>
      </c>
      <c r="X24" s="84"/>
      <c r="Y24" s="84"/>
      <c r="Z24" s="84"/>
      <c r="AA24" s="84"/>
      <c r="AB24" s="84"/>
      <c r="AC24" s="84"/>
      <c r="AD24" s="84"/>
      <c r="AE24" s="84"/>
      <c r="AF24" s="56"/>
      <c r="AG24" s="56"/>
      <c r="AH24" s="56"/>
      <c r="AI24" s="56"/>
      <c r="AJ24" s="56"/>
      <c r="AK24" s="57"/>
      <c r="AL24" s="57"/>
      <c r="AM24" s="63"/>
      <c r="AN24" s="63"/>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c r="CT24" s="57"/>
      <c r="CU24" s="57"/>
      <c r="CV24" s="57"/>
      <c r="CW24" s="57"/>
      <c r="CX24" s="57"/>
      <c r="CY24" s="57"/>
      <c r="CZ24" s="57"/>
      <c r="DA24" s="57"/>
      <c r="DB24" s="57"/>
      <c r="DC24" s="57"/>
      <c r="DD24" s="57"/>
      <c r="DE24" s="57"/>
      <c r="DF24" s="57"/>
      <c r="DG24" s="57"/>
      <c r="DH24" s="57"/>
      <c r="DI24" s="57"/>
      <c r="DJ24" s="57"/>
      <c r="DK24" s="57"/>
      <c r="DL24" s="57"/>
      <c r="DM24" s="58"/>
      <c r="DN24" s="58"/>
      <c r="DO24" s="57"/>
      <c r="DP24" s="57"/>
      <c r="DQ24" s="57"/>
      <c r="DR24" s="57"/>
      <c r="DS24" s="57"/>
      <c r="DT24" s="57"/>
      <c r="DU24" s="52"/>
      <c r="DV24" s="52"/>
      <c r="DW24" s="52"/>
      <c r="DX24" s="52"/>
      <c r="DY24" s="52"/>
      <c r="DZ24" s="52"/>
      <c r="EA24" s="52"/>
      <c r="EB24" s="52"/>
      <c r="EC24" s="52"/>
      <c r="ED24" s="52"/>
      <c r="EE24" s="52"/>
      <c r="EF24" s="52"/>
      <c r="EG24" s="52"/>
      <c r="EH24" s="52"/>
      <c r="EI24" s="52"/>
      <c r="EJ24" s="52"/>
    </row>
    <row r="25" spans="1:140" s="21" customFormat="1" ht="15" hidden="1" customHeight="1">
      <c r="A25" s="81"/>
      <c r="B25" s="81"/>
      <c r="C25" s="185" t="str">
        <f>IF(MasterSheet!$A$1=1,MasterSheet!C167,MasterSheet!B167)</f>
        <v>Porez na dodatu vrijednost</v>
      </c>
      <c r="D25" s="186"/>
      <c r="E25" s="187">
        <f t="shared" si="0"/>
        <v>0</v>
      </c>
      <c r="F25" s="186"/>
      <c r="G25" s="187">
        <f t="shared" si="1"/>
        <v>0</v>
      </c>
      <c r="H25" s="186"/>
      <c r="I25" s="187">
        <f t="shared" si="2"/>
        <v>0</v>
      </c>
      <c r="J25" s="186"/>
      <c r="K25" s="187">
        <f t="shared" si="3"/>
        <v>0</v>
      </c>
      <c r="L25" s="186"/>
      <c r="M25" s="187">
        <f t="shared" si="4"/>
        <v>0</v>
      </c>
      <c r="N25" s="186"/>
      <c r="O25" s="187">
        <f t="shared" si="5"/>
        <v>0</v>
      </c>
      <c r="P25" s="284"/>
      <c r="Q25" s="285">
        <f t="shared" si="6"/>
        <v>0</v>
      </c>
      <c r="R25" s="284">
        <v>0</v>
      </c>
      <c r="S25" s="285">
        <f t="shared" si="7"/>
        <v>0</v>
      </c>
      <c r="T25" s="284">
        <v>0</v>
      </c>
      <c r="U25" s="286">
        <f t="shared" si="8"/>
        <v>0</v>
      </c>
      <c r="V25" s="284">
        <v>0</v>
      </c>
      <c r="W25" s="285">
        <f t="shared" si="9"/>
        <v>0</v>
      </c>
      <c r="X25" s="84"/>
      <c r="Y25" s="84"/>
      <c r="Z25" s="84"/>
      <c r="AA25" s="84"/>
      <c r="AB25" s="84"/>
      <c r="AC25" s="84"/>
      <c r="AD25" s="84"/>
      <c r="AE25" s="84"/>
      <c r="AF25" s="56"/>
      <c r="AG25" s="56"/>
      <c r="AH25" s="56"/>
      <c r="AI25" s="56"/>
      <c r="AJ25" s="56"/>
      <c r="AK25" s="57"/>
      <c r="AL25" s="57"/>
      <c r="AM25" s="149"/>
      <c r="AN25" s="149"/>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c r="CT25" s="57"/>
      <c r="CU25" s="57"/>
      <c r="CV25" s="57"/>
      <c r="CW25" s="57"/>
      <c r="CX25" s="57"/>
      <c r="CY25" s="57"/>
      <c r="CZ25" s="57"/>
      <c r="DA25" s="57"/>
      <c r="DB25" s="57"/>
      <c r="DC25" s="57"/>
      <c r="DD25" s="57"/>
      <c r="DE25" s="57"/>
      <c r="DF25" s="57"/>
      <c r="DG25" s="57"/>
      <c r="DH25" s="57"/>
      <c r="DI25" s="57"/>
      <c r="DJ25" s="57"/>
      <c r="DK25" s="57"/>
      <c r="DL25" s="57"/>
      <c r="DM25" s="58"/>
      <c r="DN25" s="58"/>
      <c r="DO25" s="57"/>
      <c r="DP25" s="57"/>
      <c r="DQ25" s="57"/>
      <c r="DR25" s="57"/>
      <c r="DS25" s="57"/>
      <c r="DT25" s="57"/>
      <c r="DU25" s="52"/>
      <c r="DV25" s="52"/>
      <c r="DW25" s="52"/>
      <c r="DX25" s="52"/>
      <c r="DY25" s="52"/>
      <c r="DZ25" s="52"/>
      <c r="EA25" s="52"/>
      <c r="EB25" s="52"/>
      <c r="EC25" s="52"/>
      <c r="ED25" s="52"/>
      <c r="EE25" s="52"/>
      <c r="EF25" s="52"/>
      <c r="EG25" s="52"/>
      <c r="EH25" s="52"/>
      <c r="EI25" s="52"/>
      <c r="EJ25" s="52"/>
    </row>
    <row r="26" spans="1:140" s="21" customFormat="1" ht="15" customHeight="1">
      <c r="A26" s="81"/>
      <c r="B26" s="81"/>
      <c r="C26" s="185" t="str">
        <f>IF(MasterSheet!$A$1=1,MasterSheet!C168,MasterSheet!B168)</f>
        <v>Lokalni porezi</v>
      </c>
      <c r="D26" s="186">
        <v>17125994.16</v>
      </c>
      <c r="E26" s="187">
        <f t="shared" si="0"/>
        <v>0.79696561775792263</v>
      </c>
      <c r="F26" s="186">
        <v>32608096.789999999</v>
      </c>
      <c r="G26" s="187">
        <f t="shared" si="1"/>
        <v>1.2164930718149598</v>
      </c>
      <c r="H26" s="186">
        <v>42004203.132574901</v>
      </c>
      <c r="I26" s="187">
        <f t="shared" si="2"/>
        <v>1.3612977421757486</v>
      </c>
      <c r="J26" s="186">
        <v>42246040.649999999</v>
      </c>
      <c r="K26" s="187">
        <f t="shared" si="3"/>
        <v>1.4171768081180811</v>
      </c>
      <c r="L26" s="186">
        <v>44590000</v>
      </c>
      <c r="M26" s="187">
        <f t="shared" si="4"/>
        <v>1.4365335051546393</v>
      </c>
      <c r="N26" s="186">
        <v>44446728.650000006</v>
      </c>
      <c r="O26" s="187">
        <f t="shared" si="5"/>
        <v>1.3743577195423624</v>
      </c>
      <c r="P26" s="284">
        <v>50963320.149999999</v>
      </c>
      <c r="Q26" s="285">
        <f t="shared" si="6"/>
        <v>1.5331925436221421</v>
      </c>
      <c r="R26" s="284">
        <v>34939254.213990003</v>
      </c>
      <c r="S26" s="285">
        <f t="shared" si="7"/>
        <v>1.0002649359859721</v>
      </c>
      <c r="T26" s="284">
        <v>38083787.093249105</v>
      </c>
      <c r="U26" s="286">
        <f t="shared" si="8"/>
        <v>1.0329207239828886</v>
      </c>
      <c r="V26" s="284">
        <v>43034679.415371485</v>
      </c>
      <c r="W26" s="285">
        <f t="shared" si="9"/>
        <v>1.1000684922129724</v>
      </c>
      <c r="X26" s="84"/>
      <c r="Y26" s="84"/>
      <c r="Z26" s="84"/>
      <c r="AA26" s="84"/>
      <c r="AB26" s="84"/>
      <c r="AC26" s="84"/>
      <c r="AD26" s="84"/>
      <c r="AE26" s="84"/>
      <c r="AF26" s="56"/>
      <c r="AG26" s="56"/>
      <c r="AH26" s="56"/>
      <c r="AI26" s="56"/>
      <c r="AJ26" s="56"/>
      <c r="AK26" s="57"/>
      <c r="AL26" s="57"/>
      <c r="AM26" s="149"/>
      <c r="AN26" s="149"/>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c r="CT26" s="57"/>
      <c r="CU26" s="57"/>
      <c r="CV26" s="57"/>
      <c r="CW26" s="57"/>
      <c r="CX26" s="57"/>
      <c r="CY26" s="57"/>
      <c r="CZ26" s="57"/>
      <c r="DA26" s="57"/>
      <c r="DB26" s="57"/>
      <c r="DC26" s="57"/>
      <c r="DD26" s="57"/>
      <c r="DE26" s="57"/>
      <c r="DF26" s="57"/>
      <c r="DG26" s="57"/>
      <c r="DH26" s="57"/>
      <c r="DI26" s="57"/>
      <c r="DJ26" s="57"/>
      <c r="DK26" s="57"/>
      <c r="DL26" s="57"/>
      <c r="DM26" s="58"/>
      <c r="DN26" s="58"/>
      <c r="DO26" s="57"/>
      <c r="DP26" s="57"/>
      <c r="DQ26" s="57"/>
      <c r="DR26" s="57"/>
      <c r="DS26" s="57"/>
      <c r="DT26" s="57"/>
      <c r="DU26" s="52"/>
      <c r="DV26" s="52"/>
      <c r="DW26" s="52"/>
      <c r="DX26" s="52"/>
      <c r="DY26" s="52"/>
      <c r="DZ26" s="52"/>
      <c r="EA26" s="52"/>
      <c r="EB26" s="52"/>
      <c r="EC26" s="52"/>
      <c r="ED26" s="52"/>
      <c r="EE26" s="52"/>
      <c r="EF26" s="52"/>
      <c r="EG26" s="52"/>
      <c r="EH26" s="52"/>
      <c r="EI26" s="52"/>
      <c r="EJ26" s="52"/>
    </row>
    <row r="27" spans="1:140" s="21" customFormat="1" ht="15" hidden="1" customHeight="1">
      <c r="A27" s="81"/>
      <c r="B27" s="81"/>
      <c r="C27" s="185" t="str">
        <f>IF(MasterSheet!$A$1=1,MasterSheet!C169,MasterSheet!B169)</f>
        <v>Akcize</v>
      </c>
      <c r="D27" s="186"/>
      <c r="E27" s="187">
        <f t="shared" si="0"/>
        <v>0</v>
      </c>
      <c r="F27" s="186"/>
      <c r="G27" s="187">
        <f t="shared" si="1"/>
        <v>0</v>
      </c>
      <c r="H27" s="186"/>
      <c r="I27" s="187">
        <f t="shared" si="2"/>
        <v>0</v>
      </c>
      <c r="J27" s="186"/>
      <c r="K27" s="187">
        <f t="shared" si="3"/>
        <v>0</v>
      </c>
      <c r="L27" s="186"/>
      <c r="M27" s="187">
        <f t="shared" si="4"/>
        <v>0</v>
      </c>
      <c r="N27" s="585"/>
      <c r="O27" s="586">
        <f t="shared" si="5"/>
        <v>0</v>
      </c>
      <c r="P27" s="284"/>
      <c r="Q27" s="285">
        <f t="shared" si="6"/>
        <v>0</v>
      </c>
      <c r="R27" s="284"/>
      <c r="S27" s="285">
        <f t="shared" si="7"/>
        <v>0</v>
      </c>
      <c r="T27" s="284"/>
      <c r="U27" s="286">
        <f t="shared" si="8"/>
        <v>0</v>
      </c>
      <c r="V27" s="284"/>
      <c r="W27" s="285">
        <f t="shared" si="9"/>
        <v>0</v>
      </c>
      <c r="X27" s="84"/>
      <c r="Y27" s="84"/>
      <c r="Z27" s="84"/>
      <c r="AA27" s="84"/>
      <c r="AB27" s="84"/>
      <c r="AC27" s="84"/>
      <c r="AD27" s="84"/>
      <c r="AE27" s="84"/>
      <c r="AF27" s="56"/>
      <c r="AG27" s="56"/>
      <c r="AH27" s="56"/>
      <c r="AI27" s="56"/>
      <c r="AJ27" s="56"/>
      <c r="AK27" s="57"/>
      <c r="AL27" s="57"/>
      <c r="AM27" s="149"/>
      <c r="AN27" s="149"/>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c r="CT27" s="57"/>
      <c r="CU27" s="57"/>
      <c r="CV27" s="57"/>
      <c r="CW27" s="57"/>
      <c r="CX27" s="57"/>
      <c r="CY27" s="57"/>
      <c r="CZ27" s="57"/>
      <c r="DA27" s="57"/>
      <c r="DB27" s="57"/>
      <c r="DC27" s="57"/>
      <c r="DD27" s="57"/>
      <c r="DE27" s="57"/>
      <c r="DF27" s="57"/>
      <c r="DG27" s="57"/>
      <c r="DH27" s="57"/>
      <c r="DI27" s="57"/>
      <c r="DJ27" s="57"/>
      <c r="DK27" s="57"/>
      <c r="DL27" s="57"/>
      <c r="DM27" s="58"/>
      <c r="DN27" s="58"/>
      <c r="DO27" s="57"/>
      <c r="DP27" s="57"/>
      <c r="DQ27" s="57"/>
      <c r="DR27" s="57"/>
      <c r="DS27" s="57"/>
      <c r="DT27" s="57"/>
      <c r="DU27" s="52"/>
      <c r="DV27" s="52"/>
      <c r="DW27" s="52"/>
      <c r="DX27" s="52"/>
      <c r="DY27" s="52"/>
      <c r="DZ27" s="52"/>
      <c r="EA27" s="52"/>
      <c r="EB27" s="52"/>
      <c r="EC27" s="52"/>
      <c r="ED27" s="52"/>
      <c r="EE27" s="52"/>
      <c r="EF27" s="52"/>
      <c r="EG27" s="52"/>
      <c r="EH27" s="52"/>
      <c r="EI27" s="52"/>
      <c r="EJ27" s="52"/>
    </row>
    <row r="28" spans="1:140" s="21" customFormat="1" ht="15" hidden="1" customHeight="1">
      <c r="A28" s="81"/>
      <c r="B28" s="81"/>
      <c r="C28" s="185" t="str">
        <f>IF(MasterSheet!$A$1=1,MasterSheet!C170,MasterSheet!B170)</f>
        <v>Porez na međunarodnu trgovinu i transakcije</v>
      </c>
      <c r="D28" s="186"/>
      <c r="E28" s="187">
        <f t="shared" si="0"/>
        <v>0</v>
      </c>
      <c r="F28" s="186"/>
      <c r="G28" s="187">
        <f t="shared" si="1"/>
        <v>0</v>
      </c>
      <c r="H28" s="186"/>
      <c r="I28" s="187">
        <f t="shared" si="2"/>
        <v>0</v>
      </c>
      <c r="J28" s="186"/>
      <c r="K28" s="187">
        <f t="shared" si="3"/>
        <v>0</v>
      </c>
      <c r="L28" s="186"/>
      <c r="M28" s="187">
        <f t="shared" si="4"/>
        <v>0</v>
      </c>
      <c r="N28" s="585"/>
      <c r="O28" s="586">
        <f t="shared" si="5"/>
        <v>0</v>
      </c>
      <c r="P28" s="284"/>
      <c r="Q28" s="285">
        <f t="shared" si="6"/>
        <v>0</v>
      </c>
      <c r="R28" s="284"/>
      <c r="S28" s="285">
        <f t="shared" si="7"/>
        <v>0</v>
      </c>
      <c r="T28" s="284"/>
      <c r="U28" s="286">
        <f t="shared" si="8"/>
        <v>0</v>
      </c>
      <c r="V28" s="284"/>
      <c r="W28" s="285">
        <f t="shared" si="9"/>
        <v>0</v>
      </c>
      <c r="X28" s="84"/>
      <c r="Y28" s="84"/>
      <c r="Z28" s="84"/>
      <c r="AA28" s="84"/>
      <c r="AB28" s="84"/>
      <c r="AC28" s="84"/>
      <c r="AD28" s="84"/>
      <c r="AE28" s="84"/>
      <c r="AF28" s="56"/>
      <c r="AG28" s="56"/>
      <c r="AH28" s="56"/>
      <c r="AI28" s="56"/>
      <c r="AJ28" s="56"/>
      <c r="AK28" s="57"/>
      <c r="AL28" s="57"/>
      <c r="AM28" s="149"/>
      <c r="AN28" s="149"/>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c r="CT28" s="57"/>
      <c r="CU28" s="57"/>
      <c r="CV28" s="57"/>
      <c r="CW28" s="57"/>
      <c r="CX28" s="57"/>
      <c r="CY28" s="57"/>
      <c r="CZ28" s="57"/>
      <c r="DA28" s="57"/>
      <c r="DB28" s="57"/>
      <c r="DC28" s="57"/>
      <c r="DD28" s="57"/>
      <c r="DE28" s="57"/>
      <c r="DF28" s="57"/>
      <c r="DG28" s="57"/>
      <c r="DH28" s="57"/>
      <c r="DI28" s="57"/>
      <c r="DJ28" s="57"/>
      <c r="DK28" s="57"/>
      <c r="DL28" s="57"/>
      <c r="DM28" s="58"/>
      <c r="DN28" s="58"/>
      <c r="DO28" s="57"/>
      <c r="DP28" s="57"/>
      <c r="DQ28" s="57"/>
      <c r="DR28" s="57"/>
      <c r="DS28" s="57"/>
      <c r="DT28" s="57"/>
      <c r="DU28" s="52"/>
      <c r="DV28" s="52"/>
      <c r="DW28" s="52"/>
      <c r="DX28" s="52"/>
      <c r="DY28" s="52"/>
      <c r="DZ28" s="52"/>
      <c r="EA28" s="52"/>
      <c r="EB28" s="52"/>
      <c r="EC28" s="52"/>
      <c r="ED28" s="52"/>
      <c r="EE28" s="52"/>
      <c r="EF28" s="52"/>
      <c r="EG28" s="52"/>
      <c r="EH28" s="52"/>
      <c r="EI28" s="52"/>
      <c r="EJ28" s="52"/>
    </row>
    <row r="29" spans="1:140" s="21" customFormat="1" ht="15" customHeight="1">
      <c r="A29" s="81"/>
      <c r="B29" s="81"/>
      <c r="C29" s="185" t="str">
        <f>IF(MasterSheet!$A$1=1,MasterSheet!C171,MasterSheet!B171)</f>
        <v>Ostali republički porezi</v>
      </c>
      <c r="D29" s="186"/>
      <c r="E29" s="187">
        <f t="shared" si="0"/>
        <v>0</v>
      </c>
      <c r="F29" s="186"/>
      <c r="G29" s="187">
        <f t="shared" si="1"/>
        <v>0</v>
      </c>
      <c r="H29" s="186"/>
      <c r="I29" s="187">
        <f t="shared" si="2"/>
        <v>0</v>
      </c>
      <c r="J29" s="186"/>
      <c r="K29" s="187">
        <f t="shared" si="3"/>
        <v>0</v>
      </c>
      <c r="L29" s="186"/>
      <c r="M29" s="187">
        <f t="shared" si="4"/>
        <v>0</v>
      </c>
      <c r="N29" s="585"/>
      <c r="O29" s="586">
        <f t="shared" si="5"/>
        <v>0</v>
      </c>
      <c r="P29" s="284">
        <v>7190000</v>
      </c>
      <c r="Q29" s="285">
        <f t="shared" si="6"/>
        <v>0.21630565583634176</v>
      </c>
      <c r="R29" s="284"/>
      <c r="S29" s="285">
        <f t="shared" si="7"/>
        <v>0</v>
      </c>
      <c r="T29" s="284"/>
      <c r="U29" s="286">
        <f t="shared" si="8"/>
        <v>0</v>
      </c>
      <c r="V29" s="284"/>
      <c r="W29" s="285">
        <f t="shared" si="9"/>
        <v>0</v>
      </c>
      <c r="X29" s="84"/>
      <c r="Y29" s="84"/>
      <c r="Z29" s="84"/>
      <c r="AA29" s="84"/>
      <c r="AB29" s="84"/>
      <c r="AC29" s="84"/>
      <c r="AD29" s="84"/>
      <c r="AE29" s="84"/>
      <c r="AF29" s="56"/>
      <c r="AG29" s="56"/>
      <c r="AH29" s="56"/>
      <c r="AI29" s="56"/>
      <c r="AJ29" s="56"/>
      <c r="AK29" s="57"/>
      <c r="AL29" s="57"/>
      <c r="AM29" s="63"/>
      <c r="AN29" s="63"/>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c r="CT29" s="57"/>
      <c r="CU29" s="57"/>
      <c r="CV29" s="57"/>
      <c r="CW29" s="57"/>
      <c r="CX29" s="57"/>
      <c r="CY29" s="57"/>
      <c r="CZ29" s="57"/>
      <c r="DA29" s="57"/>
      <c r="DB29" s="57"/>
      <c r="DC29" s="57"/>
      <c r="DD29" s="57"/>
      <c r="DE29" s="57"/>
      <c r="DF29" s="57"/>
      <c r="DG29" s="57"/>
      <c r="DH29" s="57"/>
      <c r="DI29" s="57"/>
      <c r="DJ29" s="57"/>
      <c r="DK29" s="57"/>
      <c r="DL29" s="57"/>
      <c r="DM29" s="59"/>
      <c r="DN29" s="59"/>
      <c r="DO29" s="57"/>
      <c r="DP29" s="57"/>
      <c r="DQ29" s="57"/>
      <c r="DR29" s="57"/>
      <c r="DS29" s="57"/>
      <c r="DT29" s="57"/>
      <c r="DU29" s="52"/>
      <c r="DV29" s="52"/>
      <c r="DW29" s="52"/>
      <c r="DX29" s="52"/>
      <c r="DY29" s="52"/>
      <c r="DZ29" s="52"/>
      <c r="EA29" s="52"/>
      <c r="EB29" s="52"/>
      <c r="EC29" s="52"/>
      <c r="ED29" s="52"/>
      <c r="EE29" s="52"/>
      <c r="EF29" s="52"/>
      <c r="EG29" s="52"/>
      <c r="EH29" s="52"/>
      <c r="EI29" s="52"/>
      <c r="EJ29" s="52"/>
    </row>
    <row r="30" spans="1:140" s="21" customFormat="1" ht="15" hidden="1" customHeight="1">
      <c r="A30" s="81"/>
      <c r="B30" s="81"/>
      <c r="C30" s="189" t="str">
        <f>IF(MasterSheet!$A$1=1,MasterSheet!C172,MasterSheet!B172)</f>
        <v>Doprinosi</v>
      </c>
      <c r="D30" s="190">
        <f>SUM(D31:D34)</f>
        <v>0</v>
      </c>
      <c r="E30" s="187">
        <f t="shared" si="0"/>
        <v>0</v>
      </c>
      <c r="F30" s="190">
        <f>SUM(F31:F34)</f>
        <v>0</v>
      </c>
      <c r="G30" s="187">
        <f t="shared" si="1"/>
        <v>0</v>
      </c>
      <c r="H30" s="190">
        <f>SUM(H31:H34)</f>
        <v>0</v>
      </c>
      <c r="I30" s="187">
        <f t="shared" si="2"/>
        <v>0</v>
      </c>
      <c r="J30" s="190">
        <f>SUM(J31:J34)</f>
        <v>0</v>
      </c>
      <c r="K30" s="187">
        <f t="shared" si="3"/>
        <v>0</v>
      </c>
      <c r="L30" s="190">
        <f>SUM(L31:L34)</f>
        <v>0</v>
      </c>
      <c r="M30" s="187">
        <f t="shared" si="4"/>
        <v>0</v>
      </c>
      <c r="N30" s="587">
        <f>SUM(N31:N34)</f>
        <v>0</v>
      </c>
      <c r="O30" s="586">
        <f t="shared" si="5"/>
        <v>0</v>
      </c>
      <c r="P30" s="287">
        <f>SUM(P31:P34)</f>
        <v>0</v>
      </c>
      <c r="Q30" s="285">
        <f t="shared" si="6"/>
        <v>0</v>
      </c>
      <c r="R30" s="287">
        <f>SUM(R31:R34)</f>
        <v>0</v>
      </c>
      <c r="S30" s="285">
        <f t="shared" si="7"/>
        <v>0</v>
      </c>
      <c r="T30" s="287">
        <f>SUM(T31:T34)</f>
        <v>0</v>
      </c>
      <c r="U30" s="286">
        <f t="shared" si="8"/>
        <v>0</v>
      </c>
      <c r="V30" s="287">
        <f>SUM(V31:V34)</f>
        <v>0</v>
      </c>
      <c r="W30" s="285">
        <f t="shared" si="9"/>
        <v>0</v>
      </c>
      <c r="X30" s="84"/>
      <c r="Y30" s="84"/>
      <c r="Z30" s="84"/>
      <c r="AA30" s="84"/>
      <c r="AB30" s="84"/>
      <c r="AC30" s="84"/>
      <c r="AD30" s="84"/>
      <c r="AE30" s="84"/>
      <c r="AF30" s="56"/>
      <c r="AG30" s="56"/>
      <c r="AH30" s="56"/>
      <c r="AI30" s="56"/>
      <c r="AJ30" s="56"/>
      <c r="AK30" s="57"/>
      <c r="AL30" s="57"/>
      <c r="AM30" s="149"/>
      <c r="AN30" s="149"/>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c r="CT30" s="57"/>
      <c r="CU30" s="57"/>
      <c r="CV30" s="57"/>
      <c r="CW30" s="57"/>
      <c r="CX30" s="57"/>
      <c r="CY30" s="57"/>
      <c r="CZ30" s="57"/>
      <c r="DA30" s="57"/>
      <c r="DB30" s="57"/>
      <c r="DC30" s="57"/>
      <c r="DD30" s="57"/>
      <c r="DE30" s="57"/>
      <c r="DF30" s="57"/>
      <c r="DG30" s="57"/>
      <c r="DH30" s="57"/>
      <c r="DI30" s="57"/>
      <c r="DJ30" s="57"/>
      <c r="DK30" s="57"/>
      <c r="DL30" s="57"/>
      <c r="DM30" s="57"/>
      <c r="DN30" s="57"/>
      <c r="DO30" s="57"/>
      <c r="DP30" s="57"/>
      <c r="DQ30" s="57"/>
      <c r="DR30" s="57"/>
      <c r="DS30" s="57"/>
      <c r="DT30" s="57"/>
      <c r="DU30" s="52"/>
      <c r="DV30" s="52"/>
      <c r="DW30" s="52"/>
      <c r="DX30" s="52"/>
      <c r="DY30" s="52"/>
      <c r="DZ30" s="52"/>
      <c r="EA30" s="52"/>
      <c r="EB30" s="52"/>
      <c r="EC30" s="52"/>
      <c r="ED30" s="52"/>
      <c r="EE30" s="52"/>
      <c r="EF30" s="52"/>
      <c r="EG30" s="52"/>
      <c r="EH30" s="52"/>
      <c r="EI30" s="52"/>
      <c r="EJ30" s="52"/>
    </row>
    <row r="31" spans="1:140" s="21" customFormat="1" ht="15" hidden="1" customHeight="1">
      <c r="A31" s="81"/>
      <c r="B31" s="81"/>
      <c r="C31" s="185" t="str">
        <f>IF(MasterSheet!$A$1=1,MasterSheet!C173,MasterSheet!B173)</f>
        <v>Doprinosi za penzijsko i invalidsko osiguranje</v>
      </c>
      <c r="D31" s="186"/>
      <c r="E31" s="187">
        <f t="shared" si="0"/>
        <v>0</v>
      </c>
      <c r="F31" s="186"/>
      <c r="G31" s="187">
        <f t="shared" si="1"/>
        <v>0</v>
      </c>
      <c r="H31" s="186"/>
      <c r="I31" s="187">
        <f t="shared" si="2"/>
        <v>0</v>
      </c>
      <c r="J31" s="186"/>
      <c r="K31" s="187">
        <f t="shared" si="3"/>
        <v>0</v>
      </c>
      <c r="L31" s="186"/>
      <c r="M31" s="187">
        <f t="shared" si="4"/>
        <v>0</v>
      </c>
      <c r="N31" s="585"/>
      <c r="O31" s="586">
        <f t="shared" si="5"/>
        <v>0</v>
      </c>
      <c r="P31" s="284"/>
      <c r="Q31" s="285">
        <f t="shared" si="6"/>
        <v>0</v>
      </c>
      <c r="R31" s="284"/>
      <c r="S31" s="285">
        <f t="shared" si="7"/>
        <v>0</v>
      </c>
      <c r="T31" s="284"/>
      <c r="U31" s="286">
        <f t="shared" si="8"/>
        <v>0</v>
      </c>
      <c r="V31" s="284"/>
      <c r="W31" s="285">
        <f t="shared" si="9"/>
        <v>0</v>
      </c>
      <c r="X31" s="84"/>
      <c r="Y31" s="84"/>
      <c r="Z31" s="84"/>
      <c r="AA31" s="84"/>
      <c r="AB31" s="84"/>
      <c r="AC31" s="84"/>
      <c r="AD31" s="84"/>
      <c r="AE31" s="84"/>
      <c r="AF31" s="56"/>
      <c r="AG31" s="56"/>
      <c r="AH31" s="56"/>
      <c r="AI31" s="56"/>
      <c r="AJ31" s="56"/>
      <c r="AK31" s="57"/>
      <c r="AL31" s="57"/>
      <c r="AM31" s="149"/>
      <c r="AN31" s="149"/>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c r="CT31" s="57"/>
      <c r="CU31" s="57"/>
      <c r="CV31" s="57"/>
      <c r="CW31" s="57"/>
      <c r="CX31" s="57"/>
      <c r="CY31" s="57"/>
      <c r="CZ31" s="57"/>
      <c r="DA31" s="57"/>
      <c r="DB31" s="57"/>
      <c r="DC31" s="57"/>
      <c r="DD31" s="57"/>
      <c r="DE31" s="57"/>
      <c r="DF31" s="57"/>
      <c r="DG31" s="57"/>
      <c r="DH31" s="57"/>
      <c r="DI31" s="57"/>
      <c r="DJ31" s="57"/>
      <c r="DK31" s="57"/>
      <c r="DL31" s="57"/>
      <c r="DM31" s="57"/>
      <c r="DN31" s="57"/>
      <c r="DO31" s="57"/>
      <c r="DP31" s="57"/>
      <c r="DQ31" s="57"/>
      <c r="DR31" s="57"/>
      <c r="DS31" s="57"/>
      <c r="DT31" s="57"/>
      <c r="DU31" s="52"/>
      <c r="DV31" s="52"/>
      <c r="DW31" s="52"/>
      <c r="DX31" s="52"/>
      <c r="DY31" s="52"/>
      <c r="DZ31" s="52"/>
      <c r="EA31" s="52"/>
      <c r="EB31" s="52"/>
      <c r="EC31" s="52"/>
      <c r="ED31" s="52"/>
      <c r="EE31" s="52"/>
      <c r="EF31" s="52"/>
      <c r="EG31" s="52"/>
      <c r="EH31" s="52"/>
      <c r="EI31" s="52"/>
      <c r="EJ31" s="52"/>
    </row>
    <row r="32" spans="1:140" s="21" customFormat="1" ht="15" hidden="1" customHeight="1">
      <c r="A32" s="81"/>
      <c r="B32" s="81"/>
      <c r="C32" s="185" t="str">
        <f>IF(MasterSheet!$A$1=1,MasterSheet!C174,MasterSheet!B174)</f>
        <v>Doprinosi za zdravstveno osiguranje</v>
      </c>
      <c r="D32" s="186"/>
      <c r="E32" s="187">
        <f t="shared" si="0"/>
        <v>0</v>
      </c>
      <c r="F32" s="186"/>
      <c r="G32" s="187">
        <f t="shared" si="1"/>
        <v>0</v>
      </c>
      <c r="H32" s="186"/>
      <c r="I32" s="187">
        <f t="shared" si="2"/>
        <v>0</v>
      </c>
      <c r="J32" s="186"/>
      <c r="K32" s="187">
        <f t="shared" si="3"/>
        <v>0</v>
      </c>
      <c r="L32" s="186"/>
      <c r="M32" s="187">
        <f t="shared" si="4"/>
        <v>0</v>
      </c>
      <c r="N32" s="585"/>
      <c r="O32" s="586">
        <f t="shared" si="5"/>
        <v>0</v>
      </c>
      <c r="P32" s="284"/>
      <c r="Q32" s="285">
        <f t="shared" si="6"/>
        <v>0</v>
      </c>
      <c r="R32" s="284"/>
      <c r="S32" s="285">
        <f t="shared" si="7"/>
        <v>0</v>
      </c>
      <c r="T32" s="284"/>
      <c r="U32" s="286">
        <f t="shared" si="8"/>
        <v>0</v>
      </c>
      <c r="V32" s="284"/>
      <c r="W32" s="285">
        <f t="shared" si="9"/>
        <v>0</v>
      </c>
      <c r="X32" s="84"/>
      <c r="Y32" s="84"/>
      <c r="Z32" s="84"/>
      <c r="AA32" s="84"/>
      <c r="AB32" s="84"/>
      <c r="AC32" s="84"/>
      <c r="AD32" s="84"/>
      <c r="AE32" s="84"/>
      <c r="AF32" s="56"/>
      <c r="AG32" s="56"/>
      <c r="AH32" s="56"/>
      <c r="AI32" s="56"/>
      <c r="AJ32" s="56"/>
      <c r="AK32" s="57"/>
      <c r="AL32" s="57"/>
      <c r="AM32" s="149"/>
      <c r="AN32" s="149"/>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c r="CT32" s="57"/>
      <c r="CU32" s="57"/>
      <c r="CV32" s="57"/>
      <c r="CW32" s="57"/>
      <c r="CX32" s="57"/>
      <c r="CY32" s="57"/>
      <c r="CZ32" s="57"/>
      <c r="DA32" s="57"/>
      <c r="DB32" s="57"/>
      <c r="DC32" s="57"/>
      <c r="DD32" s="57"/>
      <c r="DE32" s="57"/>
      <c r="DF32" s="57"/>
      <c r="DG32" s="57"/>
      <c r="DH32" s="57"/>
      <c r="DI32" s="57"/>
      <c r="DJ32" s="57"/>
      <c r="DK32" s="57"/>
      <c r="DL32" s="57"/>
      <c r="DM32" s="57"/>
      <c r="DN32" s="57"/>
      <c r="DO32" s="57"/>
      <c r="DP32" s="57"/>
      <c r="DQ32" s="57"/>
      <c r="DR32" s="57"/>
      <c r="DS32" s="57"/>
      <c r="DT32" s="57"/>
      <c r="DU32" s="52"/>
      <c r="DV32" s="52"/>
      <c r="DW32" s="52"/>
      <c r="DX32" s="52"/>
      <c r="DY32" s="52"/>
      <c r="DZ32" s="52"/>
      <c r="EA32" s="52"/>
      <c r="EB32" s="52"/>
      <c r="EC32" s="52"/>
      <c r="ED32" s="52"/>
      <c r="EE32" s="52"/>
      <c r="EF32" s="52"/>
      <c r="EG32" s="52"/>
      <c r="EH32" s="52"/>
      <c r="EI32" s="52"/>
      <c r="EJ32" s="52"/>
    </row>
    <row r="33" spans="1:140" s="21" customFormat="1" ht="15" hidden="1" customHeight="1">
      <c r="A33" s="81"/>
      <c r="B33" s="81"/>
      <c r="C33" s="185" t="str">
        <f>IF(MasterSheet!$A$1=1,MasterSheet!C175,MasterSheet!B175)</f>
        <v>Doprinosi za osiguranje od nezaposlenosti</v>
      </c>
      <c r="D33" s="186"/>
      <c r="E33" s="187">
        <f t="shared" si="0"/>
        <v>0</v>
      </c>
      <c r="F33" s="186"/>
      <c r="G33" s="187">
        <f t="shared" si="1"/>
        <v>0</v>
      </c>
      <c r="H33" s="186"/>
      <c r="I33" s="187">
        <f t="shared" si="2"/>
        <v>0</v>
      </c>
      <c r="J33" s="186"/>
      <c r="K33" s="187">
        <f t="shared" si="3"/>
        <v>0</v>
      </c>
      <c r="L33" s="186"/>
      <c r="M33" s="187">
        <f t="shared" si="4"/>
        <v>0</v>
      </c>
      <c r="N33" s="585"/>
      <c r="O33" s="586">
        <f t="shared" si="5"/>
        <v>0</v>
      </c>
      <c r="P33" s="284"/>
      <c r="Q33" s="285">
        <f t="shared" si="6"/>
        <v>0</v>
      </c>
      <c r="R33" s="284"/>
      <c r="S33" s="285">
        <f t="shared" si="7"/>
        <v>0</v>
      </c>
      <c r="T33" s="284"/>
      <c r="U33" s="286">
        <f t="shared" si="8"/>
        <v>0</v>
      </c>
      <c r="V33" s="284"/>
      <c r="W33" s="285">
        <f t="shared" si="9"/>
        <v>0</v>
      </c>
      <c r="X33" s="84"/>
      <c r="Y33" s="84"/>
      <c r="Z33" s="84"/>
      <c r="AA33" s="84"/>
      <c r="AB33" s="84"/>
      <c r="AC33" s="84"/>
      <c r="AD33" s="84"/>
      <c r="AE33" s="84"/>
      <c r="AF33" s="56"/>
      <c r="AG33" s="56"/>
      <c r="AH33" s="56"/>
      <c r="AI33" s="56"/>
      <c r="AJ33" s="56"/>
      <c r="AK33" s="57"/>
      <c r="AL33" s="57"/>
      <c r="AM33" s="149"/>
      <c r="AN33" s="149"/>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c r="CT33" s="57"/>
      <c r="CU33" s="57"/>
      <c r="CV33" s="57"/>
      <c r="CW33" s="57"/>
      <c r="CX33" s="57"/>
      <c r="CY33" s="57"/>
      <c r="CZ33" s="57"/>
      <c r="DA33" s="57"/>
      <c r="DB33" s="57"/>
      <c r="DC33" s="57"/>
      <c r="DD33" s="57"/>
      <c r="DE33" s="57"/>
      <c r="DF33" s="57"/>
      <c r="DG33" s="57"/>
      <c r="DH33" s="57"/>
      <c r="DI33" s="57"/>
      <c r="DJ33" s="57"/>
      <c r="DK33" s="57"/>
      <c r="DL33" s="57"/>
      <c r="DM33" s="57"/>
      <c r="DN33" s="57"/>
      <c r="DO33" s="57"/>
      <c r="DP33" s="57"/>
      <c r="DQ33" s="57"/>
      <c r="DR33" s="57"/>
      <c r="DS33" s="57"/>
      <c r="DT33" s="57"/>
      <c r="DU33" s="52"/>
      <c r="DV33" s="52"/>
      <c r="DW33" s="52"/>
      <c r="DX33" s="52"/>
      <c r="DY33" s="52"/>
      <c r="DZ33" s="52"/>
      <c r="EA33" s="52"/>
      <c r="EB33" s="52"/>
      <c r="EC33" s="52"/>
      <c r="ED33" s="52"/>
      <c r="EE33" s="52"/>
      <c r="EF33" s="52"/>
      <c r="EG33" s="52"/>
      <c r="EH33" s="52"/>
      <c r="EI33" s="52"/>
      <c r="EJ33" s="52"/>
    </row>
    <row r="34" spans="1:140" s="21" customFormat="1" ht="15" hidden="1" customHeight="1">
      <c r="A34" s="81"/>
      <c r="B34" s="81"/>
      <c r="C34" s="185" t="str">
        <f>IF(MasterSheet!$A$1=1,MasterSheet!C176,MasterSheet!B176)</f>
        <v>Ostali doprinosi</v>
      </c>
      <c r="D34" s="186"/>
      <c r="E34" s="187">
        <f t="shared" si="0"/>
        <v>0</v>
      </c>
      <c r="F34" s="186"/>
      <c r="G34" s="187">
        <f t="shared" si="1"/>
        <v>0</v>
      </c>
      <c r="H34" s="186"/>
      <c r="I34" s="187">
        <f t="shared" si="2"/>
        <v>0</v>
      </c>
      <c r="J34" s="186"/>
      <c r="K34" s="187">
        <f t="shared" si="3"/>
        <v>0</v>
      </c>
      <c r="L34" s="186"/>
      <c r="M34" s="187">
        <f t="shared" si="4"/>
        <v>0</v>
      </c>
      <c r="N34" s="585"/>
      <c r="O34" s="586">
        <f t="shared" si="5"/>
        <v>0</v>
      </c>
      <c r="P34" s="284"/>
      <c r="Q34" s="285">
        <f t="shared" si="6"/>
        <v>0</v>
      </c>
      <c r="R34" s="284"/>
      <c r="S34" s="285">
        <f t="shared" si="7"/>
        <v>0</v>
      </c>
      <c r="T34" s="284"/>
      <c r="U34" s="286">
        <f t="shared" si="8"/>
        <v>0</v>
      </c>
      <c r="V34" s="284"/>
      <c r="W34" s="285">
        <f t="shared" si="9"/>
        <v>0</v>
      </c>
      <c r="X34" s="84"/>
      <c r="Y34" s="84"/>
      <c r="Z34" s="84"/>
      <c r="AA34" s="84"/>
      <c r="AB34" s="84"/>
      <c r="AC34" s="84"/>
      <c r="AD34" s="84"/>
      <c r="AE34" s="84"/>
      <c r="AF34" s="56"/>
      <c r="AG34" s="56"/>
      <c r="AH34" s="56"/>
      <c r="AI34" s="56"/>
      <c r="AJ34" s="56"/>
      <c r="AK34" s="57"/>
      <c r="AL34" s="57"/>
      <c r="AM34" s="149"/>
      <c r="AN34" s="149"/>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c r="CT34" s="57"/>
      <c r="CU34" s="57"/>
      <c r="CV34" s="57"/>
      <c r="CW34" s="57"/>
      <c r="CX34" s="57"/>
      <c r="CY34" s="57"/>
      <c r="CZ34" s="57"/>
      <c r="DA34" s="57"/>
      <c r="DB34" s="57"/>
      <c r="DC34" s="57"/>
      <c r="DD34" s="57"/>
      <c r="DE34" s="57"/>
      <c r="DF34" s="57"/>
      <c r="DG34" s="57"/>
      <c r="DH34" s="57"/>
      <c r="DI34" s="57"/>
      <c r="DJ34" s="57"/>
      <c r="DK34" s="57"/>
      <c r="DL34" s="57"/>
      <c r="DM34" s="58"/>
      <c r="DN34" s="58"/>
      <c r="DO34" s="58"/>
      <c r="DP34" s="57"/>
      <c r="DQ34" s="57"/>
      <c r="DR34" s="57"/>
      <c r="DS34" s="57"/>
      <c r="DT34" s="57"/>
      <c r="DU34" s="52"/>
      <c r="DV34" s="52"/>
      <c r="DW34" s="52"/>
      <c r="DX34" s="52"/>
      <c r="DY34" s="52"/>
      <c r="DZ34" s="52"/>
      <c r="EA34" s="52"/>
      <c r="EB34" s="52"/>
      <c r="EC34" s="52"/>
      <c r="ED34" s="52"/>
      <c r="EE34" s="52"/>
      <c r="EF34" s="52"/>
      <c r="EG34" s="52"/>
      <c r="EH34" s="52"/>
      <c r="EI34" s="52"/>
      <c r="EJ34" s="52"/>
    </row>
    <row r="35" spans="1:140" s="21" customFormat="1" ht="15" customHeight="1">
      <c r="A35" s="81"/>
      <c r="B35" s="81"/>
      <c r="C35" s="189" t="str">
        <f>IF(MasterSheet!$A$1=1,MasterSheet!C177,MasterSheet!B177)</f>
        <v>Takse</v>
      </c>
      <c r="D35" s="190">
        <f>SUM(D36:D40)</f>
        <v>13516659.34</v>
      </c>
      <c r="E35" s="191">
        <f t="shared" si="0"/>
        <v>0.62900364558611388</v>
      </c>
      <c r="F35" s="190">
        <f>SUM(F36:F40)</f>
        <v>11921897.530000001</v>
      </c>
      <c r="G35" s="191">
        <f t="shared" si="1"/>
        <v>0.44476394441335576</v>
      </c>
      <c r="H35" s="190">
        <f>SUM(H36:H40)</f>
        <v>9494851.7763648573</v>
      </c>
      <c r="I35" s="191">
        <f t="shared" si="2"/>
        <v>0.30771492663873662</v>
      </c>
      <c r="J35" s="190">
        <f>SUM(J36:J40)</f>
        <v>6511851.5600000005</v>
      </c>
      <c r="K35" s="191">
        <f t="shared" si="3"/>
        <v>0.21844520496477693</v>
      </c>
      <c r="L35" s="190">
        <v>5740000</v>
      </c>
      <c r="M35" s="191">
        <f t="shared" si="4"/>
        <v>0.18492268041237112</v>
      </c>
      <c r="N35" s="190">
        <f>SUM(N36:N40)</f>
        <v>5969432.7699999996</v>
      </c>
      <c r="O35" s="191">
        <f t="shared" si="5"/>
        <v>0.18458357359307356</v>
      </c>
      <c r="P35" s="287">
        <f>SUM(P36:P40)</f>
        <v>5497737.2399999993</v>
      </c>
      <c r="Q35" s="288">
        <f t="shared" si="6"/>
        <v>0.16539522382671479</v>
      </c>
      <c r="R35" s="287">
        <f>SUM(R36:R40)</f>
        <v>6555364.4814599985</v>
      </c>
      <c r="S35" s="288">
        <f t="shared" si="7"/>
        <v>0.18767147098368162</v>
      </c>
      <c r="T35" s="287">
        <f>SUM(T36:T40)</f>
        <v>6883132.7055329997</v>
      </c>
      <c r="U35" s="289">
        <f t="shared" si="8"/>
        <v>0.18668653934182261</v>
      </c>
      <c r="V35" s="287">
        <f>SUM(V36:V40)</f>
        <v>7158458.0137543194</v>
      </c>
      <c r="W35" s="288">
        <f t="shared" si="9"/>
        <v>0.1829871680407546</v>
      </c>
      <c r="X35" s="84"/>
      <c r="Y35" s="84"/>
      <c r="Z35" s="84"/>
      <c r="AA35" s="84"/>
      <c r="AB35" s="84"/>
      <c r="AC35" s="84"/>
      <c r="AD35" s="84"/>
      <c r="AE35" s="84"/>
      <c r="AF35" s="56"/>
      <c r="AG35" s="56"/>
      <c r="AH35" s="56"/>
      <c r="AI35" s="56"/>
      <c r="AJ35" s="56"/>
      <c r="AK35" s="57"/>
      <c r="AL35" s="57"/>
      <c r="AM35" s="63"/>
      <c r="AN35" s="63"/>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c r="CT35" s="57"/>
      <c r="CU35" s="57"/>
      <c r="CV35" s="57"/>
      <c r="CW35" s="57"/>
      <c r="CX35" s="57"/>
      <c r="CY35" s="57"/>
      <c r="CZ35" s="57"/>
      <c r="DA35" s="57"/>
      <c r="DB35" s="57"/>
      <c r="DC35" s="57"/>
      <c r="DD35" s="57"/>
      <c r="DE35" s="57"/>
      <c r="DF35" s="57"/>
      <c r="DG35" s="57"/>
      <c r="DH35" s="57"/>
      <c r="DI35" s="57"/>
      <c r="DJ35" s="57"/>
      <c r="DK35" s="57"/>
      <c r="DL35" s="57"/>
      <c r="DM35" s="58"/>
      <c r="DN35" s="58"/>
      <c r="DO35" s="58"/>
      <c r="DP35" s="57"/>
      <c r="DQ35" s="57"/>
      <c r="DR35" s="57"/>
      <c r="DS35" s="57"/>
      <c r="DT35" s="57"/>
      <c r="DU35" s="52"/>
      <c r="DV35" s="52"/>
      <c r="DW35" s="52"/>
      <c r="DX35" s="52"/>
      <c r="DY35" s="52"/>
      <c r="DZ35" s="52"/>
      <c r="EA35" s="52"/>
      <c r="EB35" s="52"/>
      <c r="EC35" s="52"/>
      <c r="ED35" s="52"/>
      <c r="EE35" s="52"/>
      <c r="EF35" s="52"/>
      <c r="EG35" s="52"/>
      <c r="EH35" s="52"/>
      <c r="EI35" s="52"/>
      <c r="EJ35" s="52"/>
    </row>
    <row r="36" spans="1:140" s="21" customFormat="1" ht="15" customHeight="1">
      <c r="A36" s="81"/>
      <c r="B36" s="81"/>
      <c r="C36" s="185" t="str">
        <f>IF(MasterSheet!$A$1=1,MasterSheet!C178,MasterSheet!B178)</f>
        <v>Administrativne takse</v>
      </c>
      <c r="D36" s="186">
        <v>1798181.75</v>
      </c>
      <c r="E36" s="187">
        <f t="shared" si="0"/>
        <v>8.3679173065289214E-2</v>
      </c>
      <c r="F36" s="186">
        <v>2404445.06</v>
      </c>
      <c r="G36" s="187">
        <f t="shared" si="1"/>
        <v>8.9701363924640926E-2</v>
      </c>
      <c r="H36" s="186">
        <v>2903476.43878</v>
      </c>
      <c r="I36" s="187">
        <f t="shared" si="2"/>
        <v>9.4097628946720246E-2</v>
      </c>
      <c r="J36" s="186">
        <v>2581401.35</v>
      </c>
      <c r="K36" s="187">
        <f t="shared" si="3"/>
        <v>8.6595147601476019E-2</v>
      </c>
      <c r="L36" s="186"/>
      <c r="M36" s="187">
        <f t="shared" si="4"/>
        <v>0</v>
      </c>
      <c r="N36" s="186">
        <v>2101784.4299999997</v>
      </c>
      <c r="O36" s="187">
        <f t="shared" si="5"/>
        <v>6.4990242115027824E-2</v>
      </c>
      <c r="P36" s="284">
        <v>1596441.0999999996</v>
      </c>
      <c r="Q36" s="285">
        <f t="shared" si="6"/>
        <v>4.802771058965101E-2</v>
      </c>
      <c r="R36" s="284">
        <v>2038072.2509999997</v>
      </c>
      <c r="S36" s="285">
        <f t="shared" si="7"/>
        <v>5.8347330403664466E-2</v>
      </c>
      <c r="T36" s="284">
        <v>2139975.8635499999</v>
      </c>
      <c r="U36" s="286">
        <f t="shared" si="8"/>
        <v>5.8041113738812038E-2</v>
      </c>
      <c r="V36" s="284">
        <v>2225574.8980919998</v>
      </c>
      <c r="W36" s="285">
        <f t="shared" si="9"/>
        <v>5.6890973877607359E-2</v>
      </c>
      <c r="X36" s="84"/>
      <c r="Y36" s="84"/>
      <c r="Z36" s="84"/>
      <c r="AA36" s="84"/>
      <c r="AB36" s="84"/>
      <c r="AC36" s="84"/>
      <c r="AD36" s="84"/>
      <c r="AE36" s="84"/>
      <c r="AF36" s="56"/>
      <c r="AG36" s="56"/>
      <c r="AH36" s="56"/>
      <c r="AI36" s="56"/>
      <c r="AJ36" s="56"/>
      <c r="AK36" s="57"/>
      <c r="AL36" s="57"/>
      <c r="AM36" s="149"/>
      <c r="AN36" s="149"/>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c r="CT36" s="57"/>
      <c r="CU36" s="57"/>
      <c r="CV36" s="57"/>
      <c r="CW36" s="57"/>
      <c r="CX36" s="57"/>
      <c r="CY36" s="57"/>
      <c r="CZ36" s="57"/>
      <c r="DA36" s="57"/>
      <c r="DB36" s="57"/>
      <c r="DC36" s="57"/>
      <c r="DD36" s="57"/>
      <c r="DE36" s="57"/>
      <c r="DF36" s="57"/>
      <c r="DG36" s="57"/>
      <c r="DH36" s="57"/>
      <c r="DI36" s="57"/>
      <c r="DJ36" s="57"/>
      <c r="DK36" s="57"/>
      <c r="DL36" s="57"/>
      <c r="DM36" s="58"/>
      <c r="DN36" s="58"/>
      <c r="DO36" s="58"/>
      <c r="DP36" s="57"/>
      <c r="DQ36" s="57"/>
      <c r="DR36" s="57"/>
      <c r="DS36" s="57"/>
      <c r="DT36" s="57"/>
      <c r="DU36" s="52"/>
      <c r="DV36" s="52"/>
      <c r="DW36" s="52"/>
      <c r="DX36" s="52"/>
      <c r="DY36" s="52"/>
      <c r="DZ36" s="52"/>
      <c r="EA36" s="52"/>
      <c r="EB36" s="52"/>
      <c r="EC36" s="52"/>
      <c r="ED36" s="52"/>
      <c r="EE36" s="52"/>
      <c r="EF36" s="52"/>
      <c r="EG36" s="52"/>
      <c r="EH36" s="52"/>
      <c r="EI36" s="52"/>
      <c r="EJ36" s="52"/>
    </row>
    <row r="37" spans="1:140" s="21" customFormat="1" ht="15" hidden="1" customHeight="1">
      <c r="A37" s="81"/>
      <c r="B37" s="81"/>
      <c r="C37" s="185" t="str">
        <f>IF(MasterSheet!$A$1=1,MasterSheet!C179,MasterSheet!B179)</f>
        <v>Sudske takse</v>
      </c>
      <c r="D37" s="186"/>
      <c r="E37" s="187">
        <f t="shared" si="0"/>
        <v>0</v>
      </c>
      <c r="F37" s="186"/>
      <c r="G37" s="187">
        <f t="shared" si="1"/>
        <v>0</v>
      </c>
      <c r="H37" s="186"/>
      <c r="I37" s="187">
        <f t="shared" si="2"/>
        <v>0</v>
      </c>
      <c r="J37" s="186"/>
      <c r="K37" s="187">
        <f t="shared" si="3"/>
        <v>0</v>
      </c>
      <c r="L37" s="186"/>
      <c r="M37" s="187">
        <f t="shared" si="4"/>
        <v>0</v>
      </c>
      <c r="N37" s="186"/>
      <c r="O37" s="187">
        <f t="shared" si="5"/>
        <v>0</v>
      </c>
      <c r="P37" s="284"/>
      <c r="Q37" s="285">
        <f t="shared" si="6"/>
        <v>0</v>
      </c>
      <c r="R37" s="284">
        <v>0</v>
      </c>
      <c r="S37" s="285">
        <f t="shared" si="7"/>
        <v>0</v>
      </c>
      <c r="T37" s="284">
        <v>0</v>
      </c>
      <c r="U37" s="286">
        <f t="shared" si="8"/>
        <v>0</v>
      </c>
      <c r="V37" s="284">
        <v>0</v>
      </c>
      <c r="W37" s="285">
        <f t="shared" si="9"/>
        <v>0</v>
      </c>
      <c r="X37" s="84"/>
      <c r="Y37" s="84"/>
      <c r="Z37" s="84"/>
      <c r="AA37" s="84"/>
      <c r="AB37" s="84"/>
      <c r="AC37" s="84"/>
      <c r="AD37" s="84"/>
      <c r="AE37" s="84"/>
      <c r="AF37" s="56"/>
      <c r="AG37" s="56"/>
      <c r="AH37" s="56"/>
      <c r="AI37" s="56"/>
      <c r="AJ37" s="56"/>
      <c r="AK37" s="57"/>
      <c r="AL37" s="57"/>
      <c r="AM37" s="149"/>
      <c r="AN37" s="149"/>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c r="CT37" s="57"/>
      <c r="CU37" s="57"/>
      <c r="CV37" s="57"/>
      <c r="CW37" s="57"/>
      <c r="CX37" s="57"/>
      <c r="CY37" s="57"/>
      <c r="CZ37" s="57"/>
      <c r="DA37" s="57"/>
      <c r="DB37" s="57"/>
      <c r="DC37" s="57"/>
      <c r="DD37" s="57"/>
      <c r="DE37" s="57"/>
      <c r="DF37" s="57"/>
      <c r="DG37" s="57"/>
      <c r="DH37" s="57"/>
      <c r="DI37" s="57"/>
      <c r="DJ37" s="57"/>
      <c r="DK37" s="57"/>
      <c r="DL37" s="57"/>
      <c r="DM37" s="58"/>
      <c r="DN37" s="58"/>
      <c r="DO37" s="58"/>
      <c r="DP37" s="57"/>
      <c r="DQ37" s="57"/>
      <c r="DR37" s="57"/>
      <c r="DS37" s="57"/>
      <c r="DT37" s="57"/>
      <c r="DU37" s="52"/>
      <c r="DV37" s="52"/>
      <c r="DW37" s="52"/>
      <c r="DX37" s="52"/>
      <c r="DY37" s="52"/>
      <c r="DZ37" s="52"/>
      <c r="EA37" s="52"/>
      <c r="EB37" s="52"/>
      <c r="EC37" s="52"/>
      <c r="ED37" s="52"/>
      <c r="EE37" s="52"/>
      <c r="EF37" s="52"/>
      <c r="EG37" s="52"/>
      <c r="EH37" s="52"/>
      <c r="EI37" s="52"/>
      <c r="EJ37" s="52"/>
    </row>
    <row r="38" spans="1:140" s="21" customFormat="1" ht="15" hidden="1" customHeight="1">
      <c r="A38" s="81"/>
      <c r="B38" s="81"/>
      <c r="C38" s="185" t="str">
        <f>IF(MasterSheet!$A$1=1,MasterSheet!C180,MasterSheet!B180)</f>
        <v>Boravišne takse</v>
      </c>
      <c r="D38" s="186">
        <v>1146766.42</v>
      </c>
      <c r="E38" s="187">
        <f t="shared" si="0"/>
        <v>5.3365276187817015E-2</v>
      </c>
      <c r="F38" s="186">
        <v>207672.39</v>
      </c>
      <c r="G38" s="187">
        <f t="shared" si="1"/>
        <v>7.7475243424734198E-3</v>
      </c>
      <c r="H38" s="186">
        <v>466559.11714285717</v>
      </c>
      <c r="I38" s="187">
        <f t="shared" si="2"/>
        <v>1.5120531408570689E-2</v>
      </c>
      <c r="J38" s="186"/>
      <c r="K38" s="187">
        <f t="shared" si="3"/>
        <v>0</v>
      </c>
      <c r="L38" s="186"/>
      <c r="M38" s="187">
        <f t="shared" si="4"/>
        <v>0</v>
      </c>
      <c r="N38" s="186"/>
      <c r="O38" s="187">
        <f t="shared" si="5"/>
        <v>0</v>
      </c>
      <c r="P38" s="284"/>
      <c r="Q38" s="285">
        <f t="shared" si="6"/>
        <v>0</v>
      </c>
      <c r="R38" s="284">
        <v>0</v>
      </c>
      <c r="S38" s="285">
        <f t="shared" si="7"/>
        <v>0</v>
      </c>
      <c r="T38" s="284">
        <v>0</v>
      </c>
      <c r="U38" s="286">
        <f t="shared" si="8"/>
        <v>0</v>
      </c>
      <c r="V38" s="284">
        <v>0</v>
      </c>
      <c r="W38" s="285">
        <f t="shared" si="9"/>
        <v>0</v>
      </c>
      <c r="X38" s="84"/>
      <c r="Y38" s="84"/>
      <c r="Z38" s="84"/>
      <c r="AA38" s="84"/>
      <c r="AB38" s="84"/>
      <c r="AC38" s="84"/>
      <c r="AD38" s="84"/>
      <c r="AE38" s="84"/>
      <c r="AF38" s="56"/>
      <c r="AG38" s="56"/>
      <c r="AH38" s="56"/>
      <c r="AI38" s="56"/>
      <c r="AJ38" s="56"/>
      <c r="AK38" s="57"/>
      <c r="AL38" s="57"/>
      <c r="AM38" s="149"/>
      <c r="AN38" s="149"/>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c r="CT38" s="57"/>
      <c r="CU38" s="57"/>
      <c r="CV38" s="57"/>
      <c r="CW38" s="57"/>
      <c r="CX38" s="57"/>
      <c r="CY38" s="57"/>
      <c r="CZ38" s="57"/>
      <c r="DA38" s="57"/>
      <c r="DB38" s="57"/>
      <c r="DC38" s="57"/>
      <c r="DD38" s="57"/>
      <c r="DE38" s="57"/>
      <c r="DF38" s="57"/>
      <c r="DG38" s="57"/>
      <c r="DH38" s="57"/>
      <c r="DI38" s="57"/>
      <c r="DJ38" s="57"/>
      <c r="DK38" s="57"/>
      <c r="DL38" s="57"/>
      <c r="DM38" s="58"/>
      <c r="DN38" s="58"/>
      <c r="DO38" s="58"/>
      <c r="DP38" s="57"/>
      <c r="DQ38" s="57"/>
      <c r="DR38" s="57"/>
      <c r="DS38" s="57"/>
      <c r="DT38" s="57"/>
      <c r="DU38" s="52"/>
      <c r="DV38" s="52"/>
      <c r="DW38" s="52"/>
      <c r="DX38" s="52"/>
      <c r="DY38" s="52"/>
      <c r="DZ38" s="52"/>
      <c r="EA38" s="52"/>
      <c r="EB38" s="52"/>
      <c r="EC38" s="52"/>
      <c r="ED38" s="52"/>
      <c r="EE38" s="52"/>
      <c r="EF38" s="52"/>
      <c r="EG38" s="52"/>
      <c r="EH38" s="52"/>
      <c r="EI38" s="52"/>
      <c r="EJ38" s="52"/>
    </row>
    <row r="39" spans="1:140" s="21" customFormat="1" ht="15" customHeight="1">
      <c r="A39" s="81"/>
      <c r="B39" s="81"/>
      <c r="C39" s="185" t="str">
        <f>IF(MasterSheet!$A$1=1,MasterSheet!C181,MasterSheet!B181)</f>
        <v>Lokalne komunalne takse</v>
      </c>
      <c r="D39" s="186">
        <v>10571711.17</v>
      </c>
      <c r="E39" s="187">
        <f t="shared" si="0"/>
        <v>0.49195919633300755</v>
      </c>
      <c r="F39" s="186">
        <v>9309780.0800000001</v>
      </c>
      <c r="G39" s="187">
        <f t="shared" si="1"/>
        <v>0.34731505614624136</v>
      </c>
      <c r="H39" s="186">
        <v>6124816.2204419998</v>
      </c>
      <c r="I39" s="187">
        <f t="shared" si="2"/>
        <v>0.19849676628344567</v>
      </c>
      <c r="J39" s="186">
        <v>3633774.93</v>
      </c>
      <c r="K39" s="187">
        <f t="shared" si="3"/>
        <v>0.12189785072123449</v>
      </c>
      <c r="L39" s="186"/>
      <c r="M39" s="187">
        <f t="shared" si="4"/>
        <v>0</v>
      </c>
      <c r="N39" s="186">
        <v>3619912.75</v>
      </c>
      <c r="O39" s="187">
        <f t="shared" si="5"/>
        <v>0.11193298546691405</v>
      </c>
      <c r="P39" s="284">
        <v>3653549.09</v>
      </c>
      <c r="Q39" s="285">
        <f t="shared" si="6"/>
        <v>0.1099142325511432</v>
      </c>
      <c r="R39" s="284">
        <v>4397690.6871599993</v>
      </c>
      <c r="S39" s="285">
        <f t="shared" si="7"/>
        <v>0.12590010555854564</v>
      </c>
      <c r="T39" s="284">
        <v>4617575.2215179997</v>
      </c>
      <c r="U39" s="286">
        <f t="shared" si="8"/>
        <v>0.12523936049682668</v>
      </c>
      <c r="V39" s="284">
        <v>4802278.23037872</v>
      </c>
      <c r="W39" s="285">
        <f t="shared" si="9"/>
        <v>0.12275762347593866</v>
      </c>
      <c r="X39" s="84"/>
      <c r="Y39" s="84"/>
      <c r="Z39" s="84"/>
      <c r="AA39" s="84"/>
      <c r="AB39" s="84"/>
      <c r="AC39" s="84"/>
      <c r="AD39" s="84"/>
      <c r="AE39" s="84"/>
      <c r="AF39" s="56"/>
      <c r="AG39" s="56"/>
      <c r="AH39" s="56"/>
      <c r="AI39" s="56"/>
      <c r="AJ39" s="56"/>
      <c r="AK39" s="57"/>
      <c r="AL39" s="57"/>
      <c r="AM39" s="149"/>
      <c r="AN39" s="149"/>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c r="CT39" s="57"/>
      <c r="CU39" s="57"/>
      <c r="CV39" s="57"/>
      <c r="CW39" s="57"/>
      <c r="CX39" s="57"/>
      <c r="CY39" s="57"/>
      <c r="CZ39" s="57"/>
      <c r="DA39" s="57"/>
      <c r="DB39" s="57"/>
      <c r="DC39" s="57"/>
      <c r="DD39" s="57"/>
      <c r="DE39" s="57"/>
      <c r="DF39" s="57"/>
      <c r="DG39" s="57"/>
      <c r="DH39" s="57"/>
      <c r="DI39" s="57"/>
      <c r="DJ39" s="57"/>
      <c r="DK39" s="57"/>
      <c r="DL39" s="57"/>
      <c r="DM39" s="58"/>
      <c r="DN39" s="58"/>
      <c r="DO39" s="58"/>
      <c r="DP39" s="57"/>
      <c r="DQ39" s="57"/>
      <c r="DR39" s="57"/>
      <c r="DS39" s="57"/>
      <c r="DT39" s="57"/>
      <c r="DU39" s="52"/>
      <c r="DV39" s="52"/>
      <c r="DW39" s="52"/>
      <c r="DX39" s="52"/>
      <c r="DY39" s="52"/>
      <c r="DZ39" s="52"/>
      <c r="EA39" s="52"/>
      <c r="EB39" s="52"/>
      <c r="EC39" s="52"/>
      <c r="ED39" s="52"/>
      <c r="EE39" s="52"/>
      <c r="EF39" s="52"/>
      <c r="EG39" s="52"/>
      <c r="EH39" s="52"/>
      <c r="EI39" s="52"/>
      <c r="EJ39" s="52"/>
    </row>
    <row r="40" spans="1:140" s="21" customFormat="1" ht="15" customHeight="1">
      <c r="A40" s="81"/>
      <c r="B40" s="81"/>
      <c r="C40" s="185" t="str">
        <f>IF(MasterSheet!$A$1=1,MasterSheet!C182,MasterSheet!B182)</f>
        <v>Ostale takse</v>
      </c>
      <c r="D40" s="186"/>
      <c r="E40" s="187">
        <f t="shared" si="0"/>
        <v>0</v>
      </c>
      <c r="F40" s="186"/>
      <c r="G40" s="187">
        <f t="shared" si="1"/>
        <v>0</v>
      </c>
      <c r="H40" s="186"/>
      <c r="I40" s="187">
        <f t="shared" si="2"/>
        <v>0</v>
      </c>
      <c r="J40" s="186">
        <v>296675.28000000003</v>
      </c>
      <c r="K40" s="187">
        <f t="shared" si="3"/>
        <v>9.9522066420664225E-3</v>
      </c>
      <c r="L40" s="186"/>
      <c r="M40" s="187">
        <f t="shared" si="4"/>
        <v>0</v>
      </c>
      <c r="N40" s="186">
        <v>247735.59</v>
      </c>
      <c r="O40" s="187">
        <f t="shared" si="5"/>
        <v>7.6603460111317251E-3</v>
      </c>
      <c r="P40" s="284">
        <v>247747.05000000002</v>
      </c>
      <c r="Q40" s="285">
        <f t="shared" si="6"/>
        <v>7.4532806859205778E-3</v>
      </c>
      <c r="R40" s="284">
        <v>119601.54329999999</v>
      </c>
      <c r="S40" s="285">
        <f t="shared" si="7"/>
        <v>3.4240350214715144E-3</v>
      </c>
      <c r="T40" s="284">
        <v>125581.620465</v>
      </c>
      <c r="U40" s="286">
        <f t="shared" si="8"/>
        <v>3.4060651061838892E-3</v>
      </c>
      <c r="V40" s="284">
        <v>130604.8852836</v>
      </c>
      <c r="W40" s="285">
        <f t="shared" si="9"/>
        <v>3.338570687208589E-3</v>
      </c>
      <c r="X40" s="84"/>
      <c r="Y40" s="84"/>
      <c r="Z40" s="84"/>
      <c r="AA40" s="84"/>
      <c r="AB40" s="84"/>
      <c r="AC40" s="84"/>
      <c r="AD40" s="84"/>
      <c r="AE40" s="84"/>
      <c r="AF40" s="56"/>
      <c r="AG40" s="56"/>
      <c r="AH40" s="56"/>
      <c r="AI40" s="56"/>
      <c r="AJ40" s="56"/>
      <c r="AK40" s="57"/>
      <c r="AL40" s="57"/>
      <c r="AM40" s="149"/>
      <c r="AN40" s="149"/>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c r="CT40" s="57"/>
      <c r="CU40" s="57"/>
      <c r="CV40" s="57"/>
      <c r="CW40" s="57"/>
      <c r="CX40" s="57"/>
      <c r="CY40" s="57"/>
      <c r="CZ40" s="57"/>
      <c r="DA40" s="57"/>
      <c r="DB40" s="57"/>
      <c r="DC40" s="57"/>
      <c r="DD40" s="57"/>
      <c r="DE40" s="57"/>
      <c r="DF40" s="57"/>
      <c r="DG40" s="57"/>
      <c r="DH40" s="57"/>
      <c r="DI40" s="57"/>
      <c r="DJ40" s="57"/>
      <c r="DK40" s="57"/>
      <c r="DL40" s="57"/>
      <c r="DM40" s="58"/>
      <c r="DN40" s="58"/>
      <c r="DO40" s="58"/>
      <c r="DP40" s="57"/>
      <c r="DQ40" s="57"/>
      <c r="DR40" s="57"/>
      <c r="DS40" s="57"/>
      <c r="DT40" s="57"/>
      <c r="DU40" s="52"/>
      <c r="DV40" s="52"/>
      <c r="DW40" s="52"/>
      <c r="DX40" s="52"/>
      <c r="DY40" s="52"/>
      <c r="DZ40" s="52"/>
      <c r="EA40" s="52"/>
      <c r="EB40" s="52"/>
      <c r="EC40" s="52"/>
      <c r="ED40" s="52"/>
      <c r="EE40" s="52"/>
      <c r="EF40" s="52"/>
      <c r="EG40" s="52"/>
      <c r="EH40" s="52"/>
      <c r="EI40" s="52"/>
      <c r="EJ40" s="52"/>
    </row>
    <row r="41" spans="1:140" s="21" customFormat="1" ht="15" customHeight="1">
      <c r="A41" s="81"/>
      <c r="B41" s="81"/>
      <c r="C41" s="189" t="str">
        <f>IF(MasterSheet!$A$1=1,MasterSheet!C183,MasterSheet!B183)</f>
        <v>Naknade</v>
      </c>
      <c r="D41" s="190">
        <f>SUM(D42:D50)</f>
        <v>40119518.649999999</v>
      </c>
      <c r="E41" s="191">
        <f t="shared" si="0"/>
        <v>1.8669793219786865</v>
      </c>
      <c r="F41" s="190">
        <f>SUM(F42:F50)</f>
        <v>99847783.489999995</v>
      </c>
      <c r="G41" s="191">
        <f t="shared" si="1"/>
        <v>3.7249686062301808</v>
      </c>
      <c r="H41" s="190">
        <f>SUM(H42:H50)</f>
        <v>127519578.22866684</v>
      </c>
      <c r="I41" s="191">
        <f t="shared" si="2"/>
        <v>4.1327319882248785</v>
      </c>
      <c r="J41" s="190">
        <f>SUM(J42:J50)</f>
        <v>77248621.400000006</v>
      </c>
      <c r="K41" s="191">
        <f t="shared" si="3"/>
        <v>2.5913660315330427</v>
      </c>
      <c r="L41" s="190">
        <v>74570000</v>
      </c>
      <c r="M41" s="191">
        <f t="shared" si="4"/>
        <v>2.4023840206185567</v>
      </c>
      <c r="N41" s="190">
        <f>SUM(N42:N50)</f>
        <v>46874546.219999984</v>
      </c>
      <c r="O41" s="191">
        <f t="shared" si="5"/>
        <v>1.4494293821892388</v>
      </c>
      <c r="P41" s="287">
        <f>SUM(P42:P50)</f>
        <v>61040850.5</v>
      </c>
      <c r="Q41" s="288">
        <f t="shared" si="6"/>
        <v>1.8363673435619736</v>
      </c>
      <c r="R41" s="287">
        <f>SUM(R42:R50)</f>
        <v>40298045.890259996</v>
      </c>
      <c r="S41" s="288">
        <f t="shared" si="7"/>
        <v>1.1536800999215573</v>
      </c>
      <c r="T41" s="287">
        <f>SUM(T42:T50)</f>
        <v>41909967.725870401</v>
      </c>
      <c r="U41" s="289">
        <f t="shared" si="8"/>
        <v>1.1366956258711798</v>
      </c>
      <c r="V41" s="287">
        <f>SUM(V42:V50)</f>
        <v>43586366.434905216</v>
      </c>
      <c r="W41" s="288">
        <f t="shared" si="9"/>
        <v>1.1141709211376589</v>
      </c>
      <c r="X41" s="84"/>
      <c r="Y41" s="84"/>
      <c r="Z41" s="84"/>
      <c r="AA41" s="84"/>
      <c r="AB41" s="84"/>
      <c r="AC41" s="84"/>
      <c r="AD41" s="84"/>
      <c r="AE41" s="84"/>
      <c r="AF41" s="56"/>
      <c r="AG41" s="56"/>
      <c r="AH41" s="56"/>
      <c r="AI41" s="56"/>
      <c r="AJ41" s="56"/>
      <c r="AK41" s="57"/>
      <c r="AL41" s="57"/>
      <c r="AM41" s="149"/>
      <c r="AN41" s="149"/>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c r="CT41" s="57"/>
      <c r="CU41" s="57"/>
      <c r="CV41" s="57"/>
      <c r="CW41" s="57"/>
      <c r="CX41" s="57"/>
      <c r="CY41" s="57"/>
      <c r="CZ41" s="57"/>
      <c r="DA41" s="57"/>
      <c r="DB41" s="57"/>
      <c r="DC41" s="57"/>
      <c r="DD41" s="57"/>
      <c r="DE41" s="57"/>
      <c r="DF41" s="57"/>
      <c r="DG41" s="57"/>
      <c r="DH41" s="57"/>
      <c r="DI41" s="57"/>
      <c r="DJ41" s="57"/>
      <c r="DK41" s="57"/>
      <c r="DL41" s="57"/>
      <c r="DM41" s="58"/>
      <c r="DN41" s="58"/>
      <c r="DO41" s="58"/>
      <c r="DP41" s="57"/>
      <c r="DQ41" s="57"/>
      <c r="DR41" s="57"/>
      <c r="DS41" s="57"/>
      <c r="DT41" s="57"/>
      <c r="DU41" s="52"/>
      <c r="DV41" s="52"/>
      <c r="DW41" s="52"/>
      <c r="DX41" s="52"/>
      <c r="DY41" s="52"/>
      <c r="DZ41" s="52"/>
      <c r="EA41" s="52"/>
      <c r="EB41" s="52"/>
      <c r="EC41" s="52"/>
      <c r="ED41" s="52"/>
      <c r="EE41" s="52"/>
      <c r="EF41" s="52"/>
      <c r="EG41" s="52"/>
      <c r="EH41" s="52"/>
      <c r="EI41" s="52"/>
      <c r="EJ41" s="52"/>
    </row>
    <row r="42" spans="1:140" s="21" customFormat="1" ht="15" hidden="1" customHeight="1">
      <c r="A42" s="81"/>
      <c r="B42" s="81"/>
      <c r="C42" s="185" t="str">
        <f>IF(MasterSheet!$A$1=1,MasterSheet!C184,MasterSheet!B184)</f>
        <v>Naknade za korišćenje dobara od opšteg interesa</v>
      </c>
      <c r="D42" s="186">
        <v>2499957.5699999998</v>
      </c>
      <c r="E42" s="187">
        <f t="shared" si="0"/>
        <v>0.11633661733910373</v>
      </c>
      <c r="F42" s="186">
        <v>3939579.5</v>
      </c>
      <c r="G42" s="187">
        <f t="shared" si="1"/>
        <v>0.14697181495989556</v>
      </c>
      <c r="H42" s="192">
        <v>3794186.827142857</v>
      </c>
      <c r="I42" s="187">
        <f t="shared" si="2"/>
        <v>0.12296431252083409</v>
      </c>
      <c r="J42" s="186"/>
      <c r="K42" s="187">
        <f t="shared" si="3"/>
        <v>0</v>
      </c>
      <c r="L42" s="186"/>
      <c r="M42" s="187">
        <f t="shared" si="4"/>
        <v>0</v>
      </c>
      <c r="N42" s="186">
        <v>0</v>
      </c>
      <c r="O42" s="187">
        <f t="shared" si="5"/>
        <v>0</v>
      </c>
      <c r="P42" s="284"/>
      <c r="Q42" s="285">
        <f t="shared" si="6"/>
        <v>0</v>
      </c>
      <c r="R42" s="284"/>
      <c r="S42" s="285">
        <f t="shared" si="7"/>
        <v>0</v>
      </c>
      <c r="T42" s="284"/>
      <c r="U42" s="286">
        <f t="shared" si="8"/>
        <v>0</v>
      </c>
      <c r="V42" s="284"/>
      <c r="W42" s="285">
        <f t="shared" si="9"/>
        <v>0</v>
      </c>
      <c r="X42" s="84"/>
      <c r="Y42" s="84"/>
      <c r="Z42" s="84"/>
      <c r="AA42" s="84"/>
      <c r="AB42" s="84"/>
      <c r="AC42" s="84"/>
      <c r="AD42" s="84"/>
      <c r="AE42" s="84"/>
      <c r="AF42" s="56"/>
      <c r="AG42" s="56"/>
      <c r="AH42" s="56"/>
      <c r="AI42" s="56"/>
      <c r="AJ42" s="56"/>
      <c r="AK42" s="57"/>
      <c r="AL42" s="57"/>
      <c r="AM42" s="149"/>
      <c r="AN42" s="149"/>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c r="CT42" s="57"/>
      <c r="CU42" s="57"/>
      <c r="CV42" s="57"/>
      <c r="CW42" s="57"/>
      <c r="CX42" s="57"/>
      <c r="CY42" s="57"/>
      <c r="CZ42" s="57"/>
      <c r="DA42" s="57"/>
      <c r="DB42" s="57"/>
      <c r="DC42" s="57"/>
      <c r="DD42" s="57"/>
      <c r="DE42" s="57"/>
      <c r="DF42" s="57"/>
      <c r="DG42" s="57"/>
      <c r="DH42" s="57"/>
      <c r="DI42" s="57"/>
      <c r="DJ42" s="57"/>
      <c r="DK42" s="57"/>
      <c r="DL42" s="57"/>
      <c r="DM42" s="58"/>
      <c r="DN42" s="58"/>
      <c r="DO42" s="58"/>
      <c r="DP42" s="57"/>
      <c r="DQ42" s="57"/>
      <c r="DR42" s="57"/>
      <c r="DS42" s="57"/>
      <c r="DT42" s="57"/>
      <c r="DU42" s="52"/>
      <c r="DV42" s="52"/>
      <c r="DW42" s="52"/>
      <c r="DX42" s="52"/>
      <c r="DY42" s="52"/>
      <c r="DZ42" s="52"/>
      <c r="EA42" s="52"/>
      <c r="EB42" s="52"/>
      <c r="EC42" s="52"/>
      <c r="ED42" s="52"/>
      <c r="EE42" s="52"/>
      <c r="EF42" s="52"/>
      <c r="EG42" s="52"/>
      <c r="EH42" s="52"/>
      <c r="EI42" s="52"/>
      <c r="EJ42" s="52"/>
    </row>
    <row r="43" spans="1:140" s="21" customFormat="1" ht="15" customHeight="1">
      <c r="A43" s="81"/>
      <c r="B43" s="81"/>
      <c r="C43" s="185" t="str">
        <f>IF(MasterSheet!$A$1=1,MasterSheet!C185,MasterSheet!B185)</f>
        <v>Naknade za korišćenje prirodnih dobara</v>
      </c>
      <c r="D43" s="186"/>
      <c r="E43" s="187">
        <f t="shared" si="0"/>
        <v>0</v>
      </c>
      <c r="F43" s="186"/>
      <c r="G43" s="187">
        <f t="shared" si="1"/>
        <v>0</v>
      </c>
      <c r="H43" s="186"/>
      <c r="I43" s="187">
        <f t="shared" si="2"/>
        <v>0</v>
      </c>
      <c r="J43" s="186">
        <v>2033139.12</v>
      </c>
      <c r="K43" s="187">
        <f t="shared" si="3"/>
        <v>6.8203257967125133E-2</v>
      </c>
      <c r="L43" s="186"/>
      <c r="M43" s="187">
        <f t="shared" si="4"/>
        <v>0</v>
      </c>
      <c r="N43" s="186">
        <v>3376410.9499999997</v>
      </c>
      <c r="O43" s="187">
        <f t="shared" si="5"/>
        <v>0.1044035544217687</v>
      </c>
      <c r="P43" s="284">
        <v>4492097.82</v>
      </c>
      <c r="Q43" s="285">
        <f t="shared" si="6"/>
        <v>0.13514133032490977</v>
      </c>
      <c r="R43" s="284">
        <v>4839780.8272799999</v>
      </c>
      <c r="S43" s="285">
        <f t="shared" si="7"/>
        <v>0.13855656533867736</v>
      </c>
      <c r="T43" s="284">
        <v>5033372.0603711996</v>
      </c>
      <c r="U43" s="286">
        <f t="shared" si="8"/>
        <v>0.13651673610987794</v>
      </c>
      <c r="V43" s="284">
        <v>5234706.9427860482</v>
      </c>
      <c r="W43" s="285">
        <f t="shared" si="9"/>
        <v>0.13381152716733252</v>
      </c>
      <c r="X43" s="84"/>
      <c r="Y43" s="84"/>
      <c r="Z43" s="84"/>
      <c r="AA43" s="84"/>
      <c r="AB43" s="84"/>
      <c r="AC43" s="84"/>
      <c r="AD43" s="84"/>
      <c r="AE43" s="84"/>
      <c r="AF43" s="56"/>
      <c r="AG43" s="56"/>
      <c r="AH43" s="56"/>
      <c r="AI43" s="56"/>
      <c r="AJ43" s="56"/>
      <c r="AK43" s="57"/>
      <c r="AL43" s="57"/>
      <c r="AM43" s="149"/>
      <c r="AN43" s="149"/>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c r="CT43" s="57"/>
      <c r="CU43" s="57"/>
      <c r="CV43" s="57"/>
      <c r="CW43" s="57"/>
      <c r="CX43" s="57"/>
      <c r="CY43" s="57"/>
      <c r="CZ43" s="57"/>
      <c r="DA43" s="57"/>
      <c r="DB43" s="57"/>
      <c r="DC43" s="57"/>
      <c r="DD43" s="57"/>
      <c r="DE43" s="57"/>
      <c r="DF43" s="57"/>
      <c r="DG43" s="57"/>
      <c r="DH43" s="57"/>
      <c r="DI43" s="57"/>
      <c r="DJ43" s="57"/>
      <c r="DK43" s="57"/>
      <c r="DL43" s="57"/>
      <c r="DM43" s="58"/>
      <c r="DN43" s="58"/>
      <c r="DO43" s="58"/>
      <c r="DP43" s="57"/>
      <c r="DQ43" s="57"/>
      <c r="DR43" s="57"/>
      <c r="DS43" s="57"/>
      <c r="DT43" s="57"/>
      <c r="DU43" s="52"/>
      <c r="DV43" s="52"/>
      <c r="DW43" s="52"/>
      <c r="DX43" s="52"/>
      <c r="DY43" s="52"/>
      <c r="DZ43" s="52"/>
      <c r="EA43" s="52"/>
      <c r="EB43" s="52"/>
      <c r="EC43" s="52"/>
      <c r="ED43" s="52"/>
      <c r="EE43" s="52"/>
      <c r="EF43" s="52"/>
      <c r="EG43" s="52"/>
      <c r="EH43" s="52"/>
      <c r="EI43" s="52"/>
      <c r="EJ43" s="52"/>
    </row>
    <row r="44" spans="1:140" s="21" customFormat="1" ht="15" customHeight="1">
      <c r="A44" s="81"/>
      <c r="B44" s="81"/>
      <c r="C44" s="185" t="str">
        <f>IF(MasterSheet!$A$1=1,MasterSheet!C186,MasterSheet!B186)</f>
        <v>Naknade za komunalno opremanje građevinskog zemljišta</v>
      </c>
      <c r="D44" s="186"/>
      <c r="E44" s="187">
        <f t="shared" si="0"/>
        <v>0</v>
      </c>
      <c r="F44" s="186"/>
      <c r="G44" s="187">
        <f t="shared" si="1"/>
        <v>0</v>
      </c>
      <c r="H44" s="186"/>
      <c r="I44" s="187">
        <f t="shared" si="2"/>
        <v>0</v>
      </c>
      <c r="J44" s="186"/>
      <c r="K44" s="187">
        <f t="shared" si="3"/>
        <v>0</v>
      </c>
      <c r="L44" s="186"/>
      <c r="M44" s="187">
        <f t="shared" si="4"/>
        <v>0</v>
      </c>
      <c r="N44" s="186">
        <v>34650886.039999984</v>
      </c>
      <c r="O44" s="187">
        <f t="shared" si="5"/>
        <v>1.0714559690785399</v>
      </c>
      <c r="P44" s="284">
        <v>49545886.130000003</v>
      </c>
      <c r="Q44" s="285">
        <f t="shared" si="6"/>
        <v>1.490550124247894</v>
      </c>
      <c r="R44" s="284">
        <v>28080000</v>
      </c>
      <c r="S44" s="285">
        <f t="shared" si="7"/>
        <v>0.80389350128829085</v>
      </c>
      <c r="T44" s="284">
        <v>29203200</v>
      </c>
      <c r="U44" s="286">
        <f t="shared" si="8"/>
        <v>0.79205858421480879</v>
      </c>
      <c r="V44" s="284">
        <v>30371328</v>
      </c>
      <c r="W44" s="285">
        <f t="shared" si="9"/>
        <v>0.77636319018404909</v>
      </c>
      <c r="X44" s="84"/>
      <c r="Y44" s="84"/>
      <c r="Z44" s="84"/>
      <c r="AA44" s="84"/>
      <c r="AB44" s="84"/>
      <c r="AC44" s="84"/>
      <c r="AD44" s="84"/>
      <c r="AE44" s="84"/>
      <c r="AF44" s="56"/>
      <c r="AG44" s="56"/>
      <c r="AH44" s="56"/>
      <c r="AI44" s="56"/>
      <c r="AJ44" s="56"/>
      <c r="AK44" s="57"/>
      <c r="AL44" s="57"/>
      <c r="AM44" s="149"/>
      <c r="AN44" s="149"/>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c r="CT44" s="57"/>
      <c r="CU44" s="57"/>
      <c r="CV44" s="57"/>
      <c r="CW44" s="57"/>
      <c r="CX44" s="57"/>
      <c r="CY44" s="57"/>
      <c r="CZ44" s="57"/>
      <c r="DA44" s="57"/>
      <c r="DB44" s="57"/>
      <c r="DC44" s="57"/>
      <c r="DD44" s="57"/>
      <c r="DE44" s="57"/>
      <c r="DF44" s="57"/>
      <c r="DG44" s="57"/>
      <c r="DH44" s="57"/>
      <c r="DI44" s="57"/>
      <c r="DJ44" s="57"/>
      <c r="DK44" s="57"/>
      <c r="DL44" s="57"/>
      <c r="DM44" s="58"/>
      <c r="DN44" s="58"/>
      <c r="DO44" s="58"/>
      <c r="DP44" s="57"/>
      <c r="DQ44" s="57"/>
      <c r="DR44" s="57"/>
      <c r="DS44" s="57"/>
      <c r="DT44" s="57"/>
      <c r="DU44" s="52"/>
      <c r="DV44" s="52"/>
      <c r="DW44" s="52"/>
      <c r="DX44" s="52"/>
      <c r="DY44" s="52"/>
      <c r="DZ44" s="52"/>
      <c r="EA44" s="52"/>
      <c r="EB44" s="52"/>
      <c r="EC44" s="52"/>
      <c r="ED44" s="52"/>
      <c r="EE44" s="52"/>
      <c r="EF44" s="52"/>
      <c r="EG44" s="52"/>
      <c r="EH44" s="52"/>
      <c r="EI44" s="52"/>
      <c r="EJ44" s="52"/>
    </row>
    <row r="45" spans="1:140" s="21" customFormat="1" ht="15" hidden="1" customHeight="1">
      <c r="A45" s="81"/>
      <c r="B45" s="81"/>
      <c r="C45" s="185" t="str">
        <f>IF(MasterSheet!$A$1=1,MasterSheet!C187,MasterSheet!B187)</f>
        <v>Naknade za korišćenje građevinskog zemljišta</v>
      </c>
      <c r="D45" s="186">
        <v>7951809.7999999989</v>
      </c>
      <c r="E45" s="187">
        <f t="shared" si="0"/>
        <v>0.37004094187723946</v>
      </c>
      <c r="F45" s="186">
        <v>15654354.48</v>
      </c>
      <c r="G45" s="187">
        <f t="shared" si="1"/>
        <v>0.5840087476217124</v>
      </c>
      <c r="H45" s="186">
        <v>29004800</v>
      </c>
      <c r="I45" s="187">
        <f t="shared" si="2"/>
        <v>0.9400051853772361</v>
      </c>
      <c r="J45" s="186">
        <v>66702761.950000003</v>
      </c>
      <c r="K45" s="187">
        <f t="shared" si="3"/>
        <v>2.2375968450184502</v>
      </c>
      <c r="L45" s="186"/>
      <c r="M45" s="187">
        <f t="shared" si="4"/>
        <v>0</v>
      </c>
      <c r="N45" s="186"/>
      <c r="O45" s="187">
        <f t="shared" si="5"/>
        <v>0</v>
      </c>
      <c r="P45" s="284"/>
      <c r="Q45" s="285">
        <f t="shared" si="6"/>
        <v>0</v>
      </c>
      <c r="R45" s="284">
        <v>0</v>
      </c>
      <c r="S45" s="285">
        <f t="shared" si="7"/>
        <v>0</v>
      </c>
      <c r="T45" s="284">
        <v>0</v>
      </c>
      <c r="U45" s="286">
        <f t="shared" si="8"/>
        <v>0</v>
      </c>
      <c r="V45" s="284">
        <v>0</v>
      </c>
      <c r="W45" s="285">
        <f t="shared" si="9"/>
        <v>0</v>
      </c>
      <c r="X45" s="84"/>
      <c r="Y45" s="84"/>
      <c r="Z45" s="84"/>
      <c r="AA45" s="84"/>
      <c r="AB45" s="84"/>
      <c r="AC45" s="84"/>
      <c r="AD45" s="84"/>
      <c r="AE45" s="84"/>
      <c r="AF45" s="56"/>
      <c r="AG45" s="56"/>
      <c r="AH45" s="56"/>
      <c r="AI45" s="56"/>
      <c r="AJ45" s="56"/>
      <c r="AK45" s="57"/>
      <c r="AL45" s="57"/>
      <c r="AM45" s="63"/>
      <c r="AN45" s="63"/>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c r="CT45" s="57"/>
      <c r="CU45" s="57"/>
      <c r="CV45" s="57"/>
      <c r="CW45" s="57"/>
      <c r="CX45" s="57"/>
      <c r="CY45" s="57"/>
      <c r="CZ45" s="57"/>
      <c r="DA45" s="57"/>
      <c r="DB45" s="57"/>
      <c r="DC45" s="57"/>
      <c r="DD45" s="57"/>
      <c r="DE45" s="57"/>
      <c r="DF45" s="57"/>
      <c r="DG45" s="57"/>
      <c r="DH45" s="57"/>
      <c r="DI45" s="57"/>
      <c r="DJ45" s="57"/>
      <c r="DK45" s="57"/>
      <c r="DL45" s="57"/>
      <c r="DM45" s="59"/>
      <c r="DN45" s="59"/>
      <c r="DO45" s="58"/>
      <c r="DP45" s="57"/>
      <c r="DQ45" s="57"/>
      <c r="DR45" s="57"/>
      <c r="DS45" s="57"/>
      <c r="DT45" s="57"/>
      <c r="DU45" s="52"/>
      <c r="DV45" s="52"/>
      <c r="DW45" s="52"/>
      <c r="DX45" s="52"/>
      <c r="DY45" s="52"/>
      <c r="DZ45" s="52"/>
      <c r="EA45" s="52"/>
      <c r="EB45" s="52"/>
      <c r="EC45" s="52"/>
      <c r="ED45" s="52"/>
      <c r="EE45" s="52"/>
      <c r="EF45" s="52"/>
      <c r="EG45" s="52"/>
      <c r="EH45" s="52"/>
      <c r="EI45" s="52"/>
      <c r="EJ45" s="52"/>
    </row>
    <row r="46" spans="1:140" s="21" customFormat="1" ht="15" hidden="1" customHeight="1">
      <c r="A46" s="81"/>
      <c r="B46" s="81"/>
      <c r="C46" s="185" t="str">
        <f>IF(MasterSheet!$A$1=1,MasterSheet!C188,MasterSheet!B188)</f>
        <v>Ekološke naknade</v>
      </c>
      <c r="D46" s="186"/>
      <c r="E46" s="187">
        <f t="shared" si="0"/>
        <v>0</v>
      </c>
      <c r="F46" s="186"/>
      <c r="G46" s="187">
        <f t="shared" si="1"/>
        <v>0</v>
      </c>
      <c r="H46" s="186"/>
      <c r="I46" s="187">
        <f t="shared" si="2"/>
        <v>0</v>
      </c>
      <c r="J46" s="186"/>
      <c r="K46" s="187">
        <f t="shared" si="3"/>
        <v>0</v>
      </c>
      <c r="L46" s="186"/>
      <c r="M46" s="187">
        <f t="shared" si="4"/>
        <v>0</v>
      </c>
      <c r="N46" s="186"/>
      <c r="O46" s="187">
        <f t="shared" si="5"/>
        <v>0</v>
      </c>
      <c r="P46" s="284"/>
      <c r="Q46" s="285">
        <f t="shared" si="6"/>
        <v>0</v>
      </c>
      <c r="R46" s="284">
        <v>0</v>
      </c>
      <c r="S46" s="285">
        <f t="shared" si="7"/>
        <v>0</v>
      </c>
      <c r="T46" s="284">
        <v>0</v>
      </c>
      <c r="U46" s="286">
        <f t="shared" si="8"/>
        <v>0</v>
      </c>
      <c r="V46" s="284">
        <v>0</v>
      </c>
      <c r="W46" s="285">
        <f t="shared" si="9"/>
        <v>0</v>
      </c>
      <c r="X46" s="84"/>
      <c r="Y46" s="84"/>
      <c r="Z46" s="84"/>
      <c r="AA46" s="84"/>
      <c r="AB46" s="84"/>
      <c r="AC46" s="84"/>
      <c r="AD46" s="84"/>
      <c r="AE46" s="84"/>
      <c r="AF46" s="56"/>
      <c r="AG46" s="56"/>
      <c r="AH46" s="56"/>
      <c r="AI46" s="56"/>
      <c r="AJ46" s="56"/>
      <c r="AK46" s="57"/>
      <c r="AL46" s="57"/>
      <c r="AM46" s="149"/>
      <c r="AN46" s="149"/>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c r="CT46" s="57"/>
      <c r="CU46" s="57"/>
      <c r="CV46" s="57"/>
      <c r="CW46" s="57"/>
      <c r="CX46" s="57"/>
      <c r="CY46" s="57"/>
      <c r="CZ46" s="57"/>
      <c r="DA46" s="57"/>
      <c r="DB46" s="57"/>
      <c r="DC46" s="57"/>
      <c r="DD46" s="57"/>
      <c r="DE46" s="57"/>
      <c r="DF46" s="57"/>
      <c r="DG46" s="57"/>
      <c r="DH46" s="57"/>
      <c r="DI46" s="57"/>
      <c r="DJ46" s="57"/>
      <c r="DK46" s="57"/>
      <c r="DL46" s="57"/>
      <c r="DM46" s="57"/>
      <c r="DN46" s="57"/>
      <c r="DO46" s="57"/>
      <c r="DP46" s="57"/>
      <c r="DQ46" s="57"/>
      <c r="DR46" s="57"/>
      <c r="DS46" s="57"/>
      <c r="DT46" s="57"/>
      <c r="DU46" s="52"/>
      <c r="DV46" s="52"/>
      <c r="DW46" s="52"/>
      <c r="DX46" s="52"/>
      <c r="DY46" s="52"/>
      <c r="DZ46" s="52"/>
      <c r="EA46" s="52"/>
      <c r="EB46" s="52"/>
      <c r="EC46" s="52"/>
      <c r="ED46" s="52"/>
      <c r="EE46" s="52"/>
      <c r="EF46" s="52"/>
      <c r="EG46" s="52"/>
      <c r="EH46" s="52"/>
      <c r="EI46" s="52"/>
      <c r="EJ46" s="52"/>
    </row>
    <row r="47" spans="1:140" s="21" customFormat="1" ht="15" hidden="1" customHeight="1">
      <c r="A47" s="81"/>
      <c r="B47" s="81"/>
      <c r="C47" s="185" t="str">
        <f>IF(MasterSheet!$A$1=1,MasterSheet!C189,MasterSheet!B189)</f>
        <v>Naknade za priređivanje igara na sreću</v>
      </c>
      <c r="D47" s="186"/>
      <c r="E47" s="187">
        <f t="shared" si="0"/>
        <v>0</v>
      </c>
      <c r="F47" s="186"/>
      <c r="G47" s="187">
        <f t="shared" si="1"/>
        <v>0</v>
      </c>
      <c r="H47" s="186"/>
      <c r="I47" s="187">
        <f t="shared" si="2"/>
        <v>0</v>
      </c>
      <c r="J47" s="186"/>
      <c r="K47" s="187">
        <f t="shared" si="3"/>
        <v>0</v>
      </c>
      <c r="L47" s="186"/>
      <c r="M47" s="187">
        <f t="shared" si="4"/>
        <v>0</v>
      </c>
      <c r="N47" s="186"/>
      <c r="O47" s="187">
        <f t="shared" si="5"/>
        <v>0</v>
      </c>
      <c r="P47" s="284"/>
      <c r="Q47" s="285">
        <f t="shared" si="6"/>
        <v>0</v>
      </c>
      <c r="R47" s="284">
        <v>0</v>
      </c>
      <c r="S47" s="285">
        <f t="shared" si="7"/>
        <v>0</v>
      </c>
      <c r="T47" s="284">
        <v>0</v>
      </c>
      <c r="U47" s="286">
        <f t="shared" si="8"/>
        <v>0</v>
      </c>
      <c r="V47" s="284">
        <v>0</v>
      </c>
      <c r="W47" s="285">
        <f t="shared" si="9"/>
        <v>0</v>
      </c>
      <c r="X47" s="84"/>
      <c r="Y47" s="84"/>
      <c r="Z47" s="84"/>
      <c r="AA47" s="84"/>
      <c r="AB47" s="84"/>
      <c r="AC47" s="84"/>
      <c r="AD47" s="84"/>
      <c r="AE47" s="84"/>
      <c r="AF47" s="56"/>
      <c r="AG47" s="56"/>
      <c r="AH47" s="56"/>
      <c r="AI47" s="56"/>
      <c r="AJ47" s="56"/>
      <c r="AK47" s="57"/>
      <c r="AL47" s="57"/>
      <c r="AM47" s="149"/>
      <c r="AN47" s="149"/>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c r="CT47" s="57"/>
      <c r="CU47" s="57"/>
      <c r="CV47" s="57"/>
      <c r="CW47" s="57"/>
      <c r="CX47" s="57"/>
      <c r="CY47" s="57"/>
      <c r="CZ47" s="57"/>
      <c r="DA47" s="57"/>
      <c r="DB47" s="57"/>
      <c r="DC47" s="57"/>
      <c r="DD47" s="57"/>
      <c r="DE47" s="57"/>
      <c r="DF47" s="57"/>
      <c r="DG47" s="57"/>
      <c r="DH47" s="57"/>
      <c r="DI47" s="57"/>
      <c r="DJ47" s="57"/>
      <c r="DK47" s="57"/>
      <c r="DL47" s="57"/>
      <c r="DM47" s="57"/>
      <c r="DN47" s="57"/>
      <c r="DO47" s="57"/>
      <c r="DP47" s="57"/>
      <c r="DQ47" s="57"/>
      <c r="DR47" s="57"/>
      <c r="DS47" s="57"/>
      <c r="DT47" s="57"/>
      <c r="DU47" s="52"/>
      <c r="DV47" s="52"/>
      <c r="DW47" s="52"/>
      <c r="DX47" s="52"/>
      <c r="DY47" s="52"/>
      <c r="DZ47" s="52"/>
      <c r="EA47" s="52"/>
      <c r="EB47" s="52"/>
      <c r="EC47" s="52"/>
      <c r="ED47" s="52"/>
      <c r="EE47" s="52"/>
      <c r="EF47" s="52"/>
      <c r="EG47" s="52"/>
      <c r="EH47" s="52"/>
      <c r="EI47" s="52"/>
      <c r="EJ47" s="52"/>
    </row>
    <row r="48" spans="1:140" s="21" customFormat="1" ht="15" customHeight="1">
      <c r="A48" s="81"/>
      <c r="B48" s="81"/>
      <c r="C48" s="185" t="str">
        <f>IF(MasterSheet!$A$1=1,MasterSheet!C190,MasterSheet!B190)</f>
        <v>Naknade za lokalne puteve</v>
      </c>
      <c r="D48" s="186">
        <v>3161456.88</v>
      </c>
      <c r="E48" s="187">
        <f t="shared" si="0"/>
        <v>0.14711977662990366</v>
      </c>
      <c r="F48" s="186">
        <v>4842365.18</v>
      </c>
      <c r="G48" s="187">
        <f t="shared" si="1"/>
        <v>0.18065156426039916</v>
      </c>
      <c r="H48" s="186">
        <v>6135762.9146752004</v>
      </c>
      <c r="I48" s="187">
        <f t="shared" si="2"/>
        <v>0.19885153340274825</v>
      </c>
      <c r="J48" s="192">
        <v>6749085.1299999999</v>
      </c>
      <c r="K48" s="187">
        <f t="shared" si="3"/>
        <v>0.22640339248574301</v>
      </c>
      <c r="L48" s="186"/>
      <c r="M48" s="187">
        <f t="shared" si="4"/>
        <v>0</v>
      </c>
      <c r="N48" s="186">
        <v>2924398.53</v>
      </c>
      <c r="O48" s="187">
        <f t="shared" si="5"/>
        <v>9.0426670686456392E-2</v>
      </c>
      <c r="P48" s="284">
        <v>2629995.87</v>
      </c>
      <c r="Q48" s="285">
        <f t="shared" si="6"/>
        <v>7.912141606498195E-2</v>
      </c>
      <c r="R48" s="284">
        <v>3833332.3035000004</v>
      </c>
      <c r="S48" s="285">
        <f t="shared" si="7"/>
        <v>0.10974326663326654</v>
      </c>
      <c r="T48" s="284">
        <v>3986665.5956400004</v>
      </c>
      <c r="U48" s="286">
        <f t="shared" si="8"/>
        <v>0.10812762667860049</v>
      </c>
      <c r="V48" s="284">
        <v>4146132.2194656008</v>
      </c>
      <c r="W48" s="285">
        <f t="shared" si="9"/>
        <v>0.10598497493521475</v>
      </c>
      <c r="X48" s="84"/>
      <c r="Y48" s="84"/>
      <c r="Z48" s="84"/>
      <c r="AA48" s="84"/>
      <c r="AB48" s="84"/>
      <c r="AC48" s="84"/>
      <c r="AD48" s="84"/>
      <c r="AE48" s="84"/>
      <c r="AF48" s="56"/>
      <c r="AG48" s="56"/>
      <c r="AH48" s="56"/>
      <c r="AI48" s="56"/>
      <c r="AJ48" s="56"/>
      <c r="AK48" s="57"/>
      <c r="AL48" s="57"/>
      <c r="AM48" s="149"/>
      <c r="AN48" s="149"/>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c r="CT48" s="57"/>
      <c r="CU48" s="57"/>
      <c r="CV48" s="57"/>
      <c r="CW48" s="57"/>
      <c r="CX48" s="57"/>
      <c r="CY48" s="57"/>
      <c r="CZ48" s="57"/>
      <c r="DA48" s="57"/>
      <c r="DB48" s="57"/>
      <c r="DC48" s="57"/>
      <c r="DD48" s="57"/>
      <c r="DE48" s="57"/>
      <c r="DF48" s="57"/>
      <c r="DG48" s="57"/>
      <c r="DH48" s="57"/>
      <c r="DI48" s="57"/>
      <c r="DJ48" s="57"/>
      <c r="DK48" s="57"/>
      <c r="DL48" s="57"/>
      <c r="DM48" s="60"/>
      <c r="DN48" s="60"/>
      <c r="DO48" s="60"/>
      <c r="DP48" s="60"/>
      <c r="DQ48" s="60"/>
      <c r="DR48" s="154"/>
      <c r="DS48" s="57"/>
      <c r="DT48" s="57"/>
      <c r="DU48" s="52"/>
      <c r="DV48" s="52"/>
      <c r="DW48" s="52"/>
      <c r="DX48" s="52"/>
      <c r="DY48" s="52"/>
      <c r="DZ48" s="52"/>
      <c r="EA48" s="52"/>
      <c r="EB48" s="52"/>
      <c r="EC48" s="52"/>
      <c r="ED48" s="52"/>
      <c r="EE48" s="52"/>
      <c r="EF48" s="52"/>
      <c r="EG48" s="52"/>
      <c r="EH48" s="52"/>
      <c r="EI48" s="52"/>
      <c r="EJ48" s="52"/>
    </row>
    <row r="49" spans="1:140" s="21" customFormat="1" ht="15" hidden="1" customHeight="1">
      <c r="A49" s="81"/>
      <c r="B49" s="81"/>
      <c r="C49" s="185" t="str">
        <f>IF(MasterSheet!$A$1=1,MasterSheet!C191,MasterSheet!B191)</f>
        <v>Naknada za puteve</v>
      </c>
      <c r="D49" s="186"/>
      <c r="E49" s="187">
        <f t="shared" si="0"/>
        <v>0</v>
      </c>
      <c r="F49" s="186"/>
      <c r="G49" s="187">
        <f t="shared" si="1"/>
        <v>0</v>
      </c>
      <c r="H49" s="186"/>
      <c r="I49" s="187">
        <f t="shared" si="2"/>
        <v>0</v>
      </c>
      <c r="J49" s="186"/>
      <c r="K49" s="187">
        <f t="shared" si="3"/>
        <v>0</v>
      </c>
      <c r="L49" s="186"/>
      <c r="M49" s="187">
        <f t="shared" si="4"/>
        <v>0</v>
      </c>
      <c r="N49" s="186"/>
      <c r="O49" s="187">
        <f t="shared" si="5"/>
        <v>0</v>
      </c>
      <c r="P49" s="284"/>
      <c r="Q49" s="285">
        <f t="shared" si="6"/>
        <v>0</v>
      </c>
      <c r="R49" s="284">
        <v>0</v>
      </c>
      <c r="S49" s="285">
        <f t="shared" si="7"/>
        <v>0</v>
      </c>
      <c r="T49" s="284">
        <v>0</v>
      </c>
      <c r="U49" s="286">
        <f t="shared" si="8"/>
        <v>0</v>
      </c>
      <c r="V49" s="284">
        <v>0</v>
      </c>
      <c r="W49" s="285">
        <f t="shared" si="9"/>
        <v>0</v>
      </c>
      <c r="X49" s="84"/>
      <c r="Y49" s="84"/>
      <c r="Z49" s="84"/>
      <c r="AA49" s="84"/>
      <c r="AB49" s="84"/>
      <c r="AC49" s="84"/>
      <c r="AD49" s="84"/>
      <c r="AE49" s="84"/>
      <c r="AF49" s="56"/>
      <c r="AG49" s="56"/>
      <c r="AH49" s="56"/>
      <c r="AI49" s="56"/>
      <c r="AJ49" s="56"/>
      <c r="AK49" s="57"/>
      <c r="AL49" s="57"/>
      <c r="AM49" s="149"/>
      <c r="AN49" s="149"/>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c r="CT49" s="57"/>
      <c r="CU49" s="57"/>
      <c r="CV49" s="57"/>
      <c r="CW49" s="57"/>
      <c r="CX49" s="57"/>
      <c r="CY49" s="57"/>
      <c r="CZ49" s="57"/>
      <c r="DA49" s="57"/>
      <c r="DB49" s="57"/>
      <c r="DC49" s="57"/>
      <c r="DD49" s="57"/>
      <c r="DE49" s="57"/>
      <c r="DF49" s="57"/>
      <c r="DG49" s="57"/>
      <c r="DH49" s="57"/>
      <c r="DI49" s="57"/>
      <c r="DJ49" s="57"/>
      <c r="DK49" s="57"/>
      <c r="DL49" s="57"/>
      <c r="DM49" s="60"/>
      <c r="DN49" s="60"/>
      <c r="DO49" s="61"/>
      <c r="DP49" s="61"/>
      <c r="DQ49" s="62"/>
      <c r="DR49" s="154"/>
      <c r="DS49" s="57"/>
      <c r="DT49" s="57"/>
      <c r="DU49" s="52"/>
      <c r="DV49" s="52"/>
      <c r="DW49" s="52"/>
      <c r="DX49" s="52"/>
      <c r="DY49" s="52"/>
      <c r="DZ49" s="52"/>
      <c r="EA49" s="52"/>
      <c r="EB49" s="52"/>
      <c r="EC49" s="52"/>
      <c r="ED49" s="52"/>
      <c r="EE49" s="52"/>
      <c r="EF49" s="52"/>
      <c r="EG49" s="52"/>
      <c r="EH49" s="52"/>
      <c r="EI49" s="52"/>
      <c r="EJ49" s="52"/>
    </row>
    <row r="50" spans="1:140" s="21" customFormat="1" ht="15" customHeight="1">
      <c r="A50" s="81"/>
      <c r="B50" s="81"/>
      <c r="C50" s="185" t="str">
        <f>IF(MasterSheet!$A$1=1,MasterSheet!C192,MasterSheet!B192)</f>
        <v>Ostale naknade</v>
      </c>
      <c r="D50" s="186">
        <v>26506294.399999999</v>
      </c>
      <c r="E50" s="187">
        <f t="shared" si="0"/>
        <v>1.2334819861324398</v>
      </c>
      <c r="F50" s="186">
        <v>75411484.329999998</v>
      </c>
      <c r="G50" s="187">
        <f t="shared" si="1"/>
        <v>2.8133364793881741</v>
      </c>
      <c r="H50" s="186">
        <v>88584828.486848786</v>
      </c>
      <c r="I50" s="187">
        <f t="shared" si="2"/>
        <v>2.8709109569240594</v>
      </c>
      <c r="J50" s="186">
        <v>1763635.2</v>
      </c>
      <c r="K50" s="187">
        <f t="shared" si="3"/>
        <v>5.9162536061724245E-2</v>
      </c>
      <c r="L50" s="186"/>
      <c r="M50" s="187">
        <f t="shared" si="4"/>
        <v>0</v>
      </c>
      <c r="N50" s="186">
        <v>5922850.6999999993</v>
      </c>
      <c r="O50" s="187">
        <f t="shared" si="5"/>
        <v>0.1831431880024737</v>
      </c>
      <c r="P50" s="284">
        <v>4372870.68</v>
      </c>
      <c r="Q50" s="285">
        <f t="shared" si="6"/>
        <v>0.13155447292418773</v>
      </c>
      <c r="R50" s="284">
        <v>3544932.7594800009</v>
      </c>
      <c r="S50" s="285">
        <f t="shared" si="7"/>
        <v>0.10148676666132267</v>
      </c>
      <c r="T50" s="284">
        <v>3686730.0698592011</v>
      </c>
      <c r="U50" s="286">
        <f t="shared" si="8"/>
        <v>9.999267886789262E-2</v>
      </c>
      <c r="V50" s="284">
        <v>3834199.2726535695</v>
      </c>
      <c r="W50" s="285">
        <f t="shared" si="9"/>
        <v>9.8011228851062615E-2</v>
      </c>
      <c r="X50" s="84"/>
      <c r="Y50" s="84"/>
      <c r="Z50" s="84"/>
      <c r="AA50" s="84"/>
      <c r="AB50" s="84"/>
      <c r="AC50" s="84"/>
      <c r="AD50" s="84"/>
      <c r="AE50" s="84"/>
      <c r="AF50" s="56"/>
      <c r="AG50" s="56"/>
      <c r="AH50" s="56"/>
      <c r="AI50" s="56"/>
      <c r="AJ50" s="56"/>
      <c r="AK50" s="57"/>
      <c r="AL50" s="57"/>
      <c r="AM50" s="63"/>
      <c r="AN50" s="63"/>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c r="CT50" s="57"/>
      <c r="CU50" s="57"/>
      <c r="CV50" s="57"/>
      <c r="CW50" s="57"/>
      <c r="CX50" s="57"/>
      <c r="CY50" s="57"/>
      <c r="CZ50" s="57"/>
      <c r="DA50" s="57"/>
      <c r="DB50" s="57"/>
      <c r="DC50" s="57"/>
      <c r="DD50" s="57"/>
      <c r="DE50" s="57"/>
      <c r="DF50" s="57"/>
      <c r="DG50" s="57"/>
      <c r="DH50" s="57"/>
      <c r="DI50" s="57"/>
      <c r="DJ50" s="57"/>
      <c r="DK50" s="57"/>
      <c r="DL50" s="57"/>
      <c r="DM50" s="57"/>
      <c r="DN50" s="57"/>
      <c r="DO50" s="22"/>
      <c r="DP50" s="22"/>
      <c r="DQ50" s="22"/>
      <c r="DR50" s="154"/>
      <c r="DS50" s="57"/>
      <c r="DT50" s="57"/>
      <c r="DU50" s="52"/>
      <c r="DV50" s="52"/>
      <c r="DW50" s="52"/>
      <c r="DX50" s="52"/>
      <c r="DY50" s="52"/>
      <c r="DZ50" s="52"/>
      <c r="EA50" s="52"/>
      <c r="EB50" s="52"/>
      <c r="EC50" s="52"/>
      <c r="ED50" s="52"/>
      <c r="EE50" s="52"/>
      <c r="EF50" s="52"/>
      <c r="EG50" s="52"/>
      <c r="EH50" s="52"/>
      <c r="EI50" s="52"/>
      <c r="EJ50" s="52"/>
    </row>
    <row r="51" spans="1:140" s="21" customFormat="1" ht="15" customHeight="1">
      <c r="A51" s="81"/>
      <c r="B51" s="81"/>
      <c r="C51" s="189" t="str">
        <f>IF(MasterSheet!$A$1=1,MasterSheet!C193,MasterSheet!B193)</f>
        <v>Ostali prihodi</v>
      </c>
      <c r="D51" s="190">
        <f>SUM(D52:D55)</f>
        <v>7447067.6299999999</v>
      </c>
      <c r="E51" s="191">
        <f t="shared" si="0"/>
        <v>0.34655254455768064</v>
      </c>
      <c r="F51" s="190">
        <f>SUM(F52:F55)</f>
        <v>12464344.530000001</v>
      </c>
      <c r="G51" s="191">
        <f t="shared" si="1"/>
        <v>0.46500072859541131</v>
      </c>
      <c r="H51" s="190">
        <f>SUM(H52:H55)</f>
        <v>21801086.859999999</v>
      </c>
      <c r="I51" s="191">
        <f t="shared" si="2"/>
        <v>0.70654287205081667</v>
      </c>
      <c r="J51" s="190">
        <f>SUM(J52:J55)</f>
        <v>16720160.26</v>
      </c>
      <c r="K51" s="191">
        <f t="shared" si="3"/>
        <v>0.56089098490439449</v>
      </c>
      <c r="L51" s="190">
        <v>12230000</v>
      </c>
      <c r="M51" s="191">
        <f t="shared" si="4"/>
        <v>0.39400773195876293</v>
      </c>
      <c r="N51" s="190">
        <f>SUM(N52:N55)</f>
        <v>12633856.32</v>
      </c>
      <c r="O51" s="191">
        <f t="shared" si="5"/>
        <v>0.39065727643784787</v>
      </c>
      <c r="P51" s="287">
        <f>SUM(P52:P55)</f>
        <v>13803716.02</v>
      </c>
      <c r="Q51" s="288">
        <f t="shared" si="6"/>
        <v>0.4152742484957882</v>
      </c>
      <c r="R51" s="287">
        <f>SUM(R52:R55)</f>
        <v>12647392.644059999</v>
      </c>
      <c r="S51" s="288">
        <f t="shared" si="7"/>
        <v>0.36207823200858857</v>
      </c>
      <c r="T51" s="287">
        <f>SUM(T52:T55)</f>
        <v>13153288.349822398</v>
      </c>
      <c r="U51" s="289">
        <f t="shared" si="8"/>
        <v>0.3567477176518144</v>
      </c>
      <c r="V51" s="287">
        <f>SUM(V52:V55)</f>
        <v>13482120.558567956</v>
      </c>
      <c r="W51" s="288">
        <f t="shared" si="9"/>
        <v>0.34463498360347539</v>
      </c>
      <c r="X51" s="84"/>
      <c r="Y51" s="84"/>
      <c r="Z51" s="84"/>
      <c r="AA51" s="84"/>
      <c r="AB51" s="84"/>
      <c r="AC51" s="84"/>
      <c r="AD51" s="84"/>
      <c r="AE51" s="84"/>
      <c r="AF51" s="56"/>
      <c r="AG51" s="56"/>
      <c r="AH51" s="56"/>
      <c r="AI51" s="56"/>
      <c r="AJ51" s="56"/>
      <c r="AK51" s="57"/>
      <c r="AL51" s="57"/>
      <c r="AM51" s="63"/>
      <c r="AN51" s="63"/>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c r="CT51" s="57"/>
      <c r="CU51" s="57"/>
      <c r="CV51" s="57"/>
      <c r="CW51" s="57"/>
      <c r="CX51" s="57"/>
      <c r="CY51" s="57"/>
      <c r="CZ51" s="57"/>
      <c r="DA51" s="57"/>
      <c r="DB51" s="57"/>
      <c r="DC51" s="57"/>
      <c r="DD51" s="57"/>
      <c r="DE51" s="57"/>
      <c r="DF51" s="57"/>
      <c r="DG51" s="57"/>
      <c r="DH51" s="57"/>
      <c r="DI51" s="57"/>
      <c r="DJ51" s="57"/>
      <c r="DK51" s="57"/>
      <c r="DL51" s="57"/>
      <c r="DM51" s="57"/>
      <c r="DN51" s="57"/>
      <c r="DO51" s="22"/>
      <c r="DP51" s="22"/>
      <c r="DQ51" s="22"/>
      <c r="DR51" s="154"/>
      <c r="DS51" s="57"/>
      <c r="DT51" s="57"/>
      <c r="DU51" s="52"/>
      <c r="DV51" s="52"/>
      <c r="DW51" s="52"/>
      <c r="DX51" s="52"/>
      <c r="DY51" s="52"/>
      <c r="DZ51" s="52"/>
      <c r="EA51" s="52"/>
      <c r="EB51" s="52"/>
      <c r="EC51" s="52"/>
      <c r="ED51" s="52"/>
      <c r="EE51" s="52"/>
      <c r="EF51" s="52"/>
      <c r="EG51" s="52"/>
      <c r="EH51" s="52"/>
      <c r="EI51" s="52"/>
      <c r="EJ51" s="52"/>
    </row>
    <row r="52" spans="1:140" s="21" customFormat="1" ht="15" customHeight="1">
      <c r="A52" s="81"/>
      <c r="B52" s="81"/>
      <c r="C52" s="185" t="str">
        <f>IF(MasterSheet!$A$1=1,MasterSheet!C194,MasterSheet!B194)</f>
        <v>Prihodi od kapitala</v>
      </c>
      <c r="D52" s="186"/>
      <c r="E52" s="187">
        <f t="shared" si="0"/>
        <v>0</v>
      </c>
      <c r="F52" s="186"/>
      <c r="G52" s="187">
        <f t="shared" si="1"/>
        <v>0</v>
      </c>
      <c r="H52" s="186"/>
      <c r="I52" s="187">
        <f t="shared" si="2"/>
        <v>0</v>
      </c>
      <c r="J52" s="186"/>
      <c r="K52" s="187">
        <f t="shared" si="3"/>
        <v>0</v>
      </c>
      <c r="L52" s="186"/>
      <c r="M52" s="187">
        <f t="shared" si="4"/>
        <v>0</v>
      </c>
      <c r="N52" s="186">
        <v>227956.88</v>
      </c>
      <c r="O52" s="187">
        <f t="shared" si="5"/>
        <v>7.0487594310451457E-3</v>
      </c>
      <c r="P52" s="284">
        <v>284541.62999999995</v>
      </c>
      <c r="Q52" s="285">
        <f t="shared" si="6"/>
        <v>8.56021750902527E-3</v>
      </c>
      <c r="R52" s="284">
        <v>206630.40150000001</v>
      </c>
      <c r="S52" s="285">
        <f t="shared" si="7"/>
        <v>5.9155568708846263E-3</v>
      </c>
      <c r="T52" s="284">
        <v>214895.61756000001</v>
      </c>
      <c r="U52" s="286">
        <f t="shared" si="8"/>
        <v>5.8284680650935727E-3</v>
      </c>
      <c r="V52" s="284">
        <v>220268.00799899999</v>
      </c>
      <c r="W52" s="285">
        <f t="shared" si="9"/>
        <v>5.6305728016104294E-3</v>
      </c>
      <c r="X52" s="84"/>
      <c r="Y52" s="84"/>
      <c r="Z52" s="84"/>
      <c r="AA52" s="84"/>
      <c r="AB52" s="84"/>
      <c r="AC52" s="84"/>
      <c r="AD52" s="84"/>
      <c r="AE52" s="84"/>
      <c r="AF52" s="56"/>
      <c r="AG52" s="56"/>
      <c r="AH52" s="56"/>
      <c r="AI52" s="56"/>
      <c r="AJ52" s="56"/>
      <c r="AK52" s="57"/>
      <c r="AL52" s="57"/>
      <c r="AM52" s="6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c r="CT52" s="57"/>
      <c r="CU52" s="57"/>
      <c r="CV52" s="57"/>
      <c r="CW52" s="57"/>
      <c r="CX52" s="57"/>
      <c r="CY52" s="57"/>
      <c r="CZ52" s="57"/>
      <c r="DA52" s="57"/>
      <c r="DB52" s="57"/>
      <c r="DC52" s="57"/>
      <c r="DD52" s="57"/>
      <c r="DE52" s="57"/>
      <c r="DF52" s="57"/>
      <c r="DG52" s="57"/>
      <c r="DH52" s="57"/>
      <c r="DI52" s="57"/>
      <c r="DJ52" s="57"/>
      <c r="DK52" s="57"/>
      <c r="DL52" s="55"/>
      <c r="DM52" s="55"/>
      <c r="DN52" s="55"/>
      <c r="DO52" s="22"/>
      <c r="DP52" s="22"/>
      <c r="DQ52" s="22"/>
      <c r="DR52" s="154"/>
      <c r="DS52" s="57"/>
      <c r="DT52" s="57"/>
      <c r="DU52" s="52"/>
      <c r="DV52" s="52"/>
      <c r="DW52" s="52"/>
      <c r="DX52" s="52"/>
      <c r="DY52" s="52"/>
      <c r="DZ52" s="52"/>
      <c r="EA52" s="52"/>
      <c r="EB52" s="52"/>
      <c r="EC52" s="52"/>
      <c r="ED52" s="52"/>
      <c r="EE52" s="52"/>
      <c r="EF52" s="52"/>
      <c r="EG52" s="52"/>
      <c r="EH52" s="52"/>
      <c r="EI52" s="52"/>
      <c r="EJ52" s="52"/>
    </row>
    <row r="53" spans="1:140" s="21" customFormat="1" ht="15" customHeight="1">
      <c r="A53" s="81"/>
      <c r="B53" s="81"/>
      <c r="C53" s="185" t="str">
        <f>IF(MasterSheet!$A$1=1,MasterSheet!C195,MasterSheet!B195)</f>
        <v>Novčane kazne i oduzete imovinske koristi</v>
      </c>
      <c r="D53" s="186">
        <v>281254.96999999997</v>
      </c>
      <c r="E53" s="187">
        <f t="shared" si="0"/>
        <v>1.3088322862860066E-2</v>
      </c>
      <c r="F53" s="186">
        <v>1554080.11</v>
      </c>
      <c r="G53" s="187">
        <f t="shared" si="1"/>
        <v>5.7977247155381467E-2</v>
      </c>
      <c r="H53" s="186">
        <v>695871.25</v>
      </c>
      <c r="I53" s="187">
        <f t="shared" si="2"/>
        <v>2.2552218369198858E-2</v>
      </c>
      <c r="J53" s="186">
        <v>392915.63</v>
      </c>
      <c r="K53" s="187">
        <f t="shared" si="3"/>
        <v>1.3180665213015768E-2</v>
      </c>
      <c r="L53" s="186"/>
      <c r="M53" s="187">
        <f t="shared" si="4"/>
        <v>0</v>
      </c>
      <c r="N53" s="186">
        <v>404453.77</v>
      </c>
      <c r="O53" s="187">
        <f t="shared" si="5"/>
        <v>1.2506300865800865E-2</v>
      </c>
      <c r="P53" s="284">
        <v>346643.42</v>
      </c>
      <c r="Q53" s="285">
        <f t="shared" si="6"/>
        <v>1.0428502406738869E-2</v>
      </c>
      <c r="R53" s="284">
        <v>341090.47656000004</v>
      </c>
      <c r="S53" s="285">
        <f t="shared" si="7"/>
        <v>9.7649721316919562E-3</v>
      </c>
      <c r="T53" s="284">
        <v>354734.09562240005</v>
      </c>
      <c r="U53" s="286">
        <f t="shared" si="8"/>
        <v>9.6212122490480084E-3</v>
      </c>
      <c r="V53" s="284">
        <v>363602.44801296003</v>
      </c>
      <c r="W53" s="285">
        <f t="shared" si="9"/>
        <v>9.2945411046257663E-3</v>
      </c>
      <c r="X53" s="84"/>
      <c r="Y53" s="84"/>
      <c r="Z53" s="84"/>
      <c r="AA53" s="84"/>
      <c r="AB53" s="84"/>
      <c r="AC53" s="84"/>
      <c r="AD53" s="84"/>
      <c r="AE53" s="84"/>
      <c r="AF53" s="56"/>
      <c r="AG53" s="56"/>
      <c r="AH53" s="56"/>
      <c r="AI53" s="56"/>
      <c r="AJ53" s="56"/>
      <c r="AK53" s="57"/>
      <c r="AL53" s="57"/>
      <c r="AM53" s="6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c r="CT53" s="57"/>
      <c r="CU53" s="57"/>
      <c r="CV53" s="57"/>
      <c r="CW53" s="57"/>
      <c r="CX53" s="57"/>
      <c r="CY53" s="57"/>
      <c r="CZ53" s="57"/>
      <c r="DA53" s="57"/>
      <c r="DB53" s="57"/>
      <c r="DC53" s="57"/>
      <c r="DD53" s="57"/>
      <c r="DE53" s="57"/>
      <c r="DF53" s="57"/>
      <c r="DG53" s="57"/>
      <c r="DH53" s="57"/>
      <c r="DI53" s="57"/>
      <c r="DJ53" s="57"/>
      <c r="DK53" s="57"/>
      <c r="DL53" s="55"/>
      <c r="DM53" s="55"/>
      <c r="DN53" s="55"/>
      <c r="DO53" s="22"/>
      <c r="DP53" s="22"/>
      <c r="DQ53" s="22"/>
      <c r="DR53" s="154"/>
      <c r="DS53" s="57"/>
      <c r="DT53" s="57"/>
      <c r="DU53" s="52"/>
      <c r="DV53" s="52"/>
      <c r="DW53" s="52"/>
      <c r="DX53" s="52"/>
      <c r="DY53" s="52"/>
      <c r="DZ53" s="52"/>
      <c r="EA53" s="52"/>
      <c r="EB53" s="52"/>
      <c r="EC53" s="52"/>
      <c r="ED53" s="52"/>
      <c r="EE53" s="52"/>
      <c r="EF53" s="52"/>
      <c r="EG53" s="52"/>
      <c r="EH53" s="52"/>
      <c r="EI53" s="52"/>
      <c r="EJ53" s="52"/>
    </row>
    <row r="54" spans="1:140" s="21" customFormat="1" ht="15" customHeight="1">
      <c r="A54" s="81"/>
      <c r="B54" s="81"/>
      <c r="C54" s="185" t="str">
        <f>IF(MasterSheet!$A$1=1,MasterSheet!C196,MasterSheet!B196)</f>
        <v>Prihodi koje organi ostvaruju vršenjem svoje djelatnosti</v>
      </c>
      <c r="D54" s="186">
        <v>3468097.74</v>
      </c>
      <c r="E54" s="187">
        <f t="shared" si="0"/>
        <v>0.16138944297082228</v>
      </c>
      <c r="F54" s="186">
        <v>4793050.37</v>
      </c>
      <c r="G54" s="187">
        <f t="shared" si="1"/>
        <v>0.17881180264875957</v>
      </c>
      <c r="H54" s="186">
        <v>11158000.25</v>
      </c>
      <c r="I54" s="187">
        <f t="shared" si="2"/>
        <v>0.36161525311122639</v>
      </c>
      <c r="J54" s="186">
        <v>4234645.05</v>
      </c>
      <c r="K54" s="187">
        <f t="shared" si="3"/>
        <v>0.14205451358604496</v>
      </c>
      <c r="L54" s="186"/>
      <c r="M54" s="187">
        <f t="shared" si="4"/>
        <v>0</v>
      </c>
      <c r="N54" s="186">
        <v>4757313.25</v>
      </c>
      <c r="O54" s="187">
        <f t="shared" si="5"/>
        <v>0.14710306895485467</v>
      </c>
      <c r="P54" s="284">
        <v>4971901.540000001</v>
      </c>
      <c r="Q54" s="285">
        <f t="shared" si="6"/>
        <v>0.14957585860409148</v>
      </c>
      <c r="R54" s="284">
        <v>3776144.4806400002</v>
      </c>
      <c r="S54" s="285">
        <f t="shared" si="7"/>
        <v>0.10810605441282566</v>
      </c>
      <c r="T54" s="284">
        <v>3927190.2598656002</v>
      </c>
      <c r="U54" s="286">
        <f t="shared" si="8"/>
        <v>0.10651451749025223</v>
      </c>
      <c r="V54" s="284">
        <v>4025370.0163622396</v>
      </c>
      <c r="W54" s="285">
        <f t="shared" si="9"/>
        <v>0.10289800655322698</v>
      </c>
      <c r="X54" s="81"/>
      <c r="Y54" s="81"/>
      <c r="Z54" s="81"/>
      <c r="AA54" s="81"/>
      <c r="AB54" s="81"/>
      <c r="AC54" s="81"/>
      <c r="AD54" s="81"/>
      <c r="AE54" s="81"/>
      <c r="AF54" s="52"/>
      <c r="AG54" s="52"/>
      <c r="AH54" s="52"/>
      <c r="AI54" s="52"/>
      <c r="AJ54" s="52"/>
      <c r="AK54" s="55"/>
      <c r="AL54" s="57"/>
      <c r="AM54" s="63"/>
      <c r="AN54" s="63"/>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c r="CT54" s="57"/>
      <c r="CU54" s="57"/>
      <c r="CV54" s="57"/>
      <c r="CW54" s="57"/>
      <c r="CX54" s="57"/>
      <c r="CY54" s="57"/>
      <c r="CZ54" s="57"/>
      <c r="DA54" s="57"/>
      <c r="DB54" s="57"/>
      <c r="DC54" s="57"/>
      <c r="DD54" s="57"/>
      <c r="DE54" s="57"/>
      <c r="DF54" s="57"/>
      <c r="DG54" s="57"/>
      <c r="DH54" s="57"/>
      <c r="DI54" s="57"/>
      <c r="DJ54" s="57"/>
      <c r="DK54" s="57"/>
      <c r="DL54" s="57"/>
      <c r="DM54" s="57"/>
      <c r="DN54" s="57"/>
      <c r="DO54" s="22"/>
      <c r="DP54" s="22"/>
      <c r="DQ54" s="22"/>
      <c r="DR54" s="154"/>
      <c r="DS54" s="57"/>
      <c r="DT54" s="57"/>
      <c r="DU54" s="52"/>
      <c r="DV54" s="52"/>
      <c r="DW54" s="52"/>
      <c r="DX54" s="52"/>
      <c r="DY54" s="52"/>
      <c r="DZ54" s="52"/>
      <c r="EA54" s="52"/>
      <c r="EB54" s="52"/>
      <c r="EC54" s="52"/>
      <c r="ED54" s="52"/>
      <c r="EE54" s="52"/>
      <c r="EF54" s="52"/>
      <c r="EG54" s="52"/>
      <c r="EH54" s="52"/>
      <c r="EI54" s="52"/>
      <c r="EJ54" s="52"/>
    </row>
    <row r="55" spans="1:140" s="21" customFormat="1" ht="15" customHeight="1" thickBot="1">
      <c r="A55" s="81"/>
      <c r="B55" s="81"/>
      <c r="C55" s="185" t="str">
        <f>IF(MasterSheet!$A$1=1,MasterSheet!C197,MasterSheet!B197)</f>
        <v>Ostali prihodi</v>
      </c>
      <c r="D55" s="186">
        <v>3697714.92</v>
      </c>
      <c r="E55" s="187">
        <f t="shared" si="0"/>
        <v>0.17207477872399832</v>
      </c>
      <c r="F55" s="186">
        <v>6117214.0500000007</v>
      </c>
      <c r="G55" s="187">
        <f t="shared" si="1"/>
        <v>0.22821167879127033</v>
      </c>
      <c r="H55" s="186">
        <v>9947215.3599999994</v>
      </c>
      <c r="I55" s="187">
        <f t="shared" si="2"/>
        <v>0.32237540057039149</v>
      </c>
      <c r="J55" s="186">
        <v>12092599.58</v>
      </c>
      <c r="K55" s="187">
        <f t="shared" si="3"/>
        <v>0.4056558061053338</v>
      </c>
      <c r="L55" s="186"/>
      <c r="M55" s="187">
        <f t="shared" si="4"/>
        <v>0</v>
      </c>
      <c r="N55" s="186">
        <v>7244132.419999999</v>
      </c>
      <c r="O55" s="187">
        <f t="shared" si="5"/>
        <v>0.22399914718614716</v>
      </c>
      <c r="P55" s="284">
        <v>8200629.4299999997</v>
      </c>
      <c r="Q55" s="285">
        <f t="shared" si="6"/>
        <v>0.24670966997593263</v>
      </c>
      <c r="R55" s="284">
        <v>8323527.2853599992</v>
      </c>
      <c r="S55" s="285">
        <f t="shared" si="7"/>
        <v>0.23829164859318636</v>
      </c>
      <c r="T55" s="284">
        <v>8656468.3767743986</v>
      </c>
      <c r="U55" s="286">
        <f t="shared" si="8"/>
        <v>0.23478351984742063</v>
      </c>
      <c r="V55" s="284">
        <v>8872880.0861937571</v>
      </c>
      <c r="W55" s="285">
        <f t="shared" si="9"/>
        <v>0.22681186314401219</v>
      </c>
      <c r="X55" s="84"/>
      <c r="Y55" s="84"/>
      <c r="Z55" s="84">
        <f>1257+128</f>
        <v>1385</v>
      </c>
      <c r="AA55" s="84"/>
      <c r="AB55" s="84"/>
      <c r="AC55" s="84"/>
      <c r="AD55" s="84"/>
      <c r="AE55" s="84"/>
      <c r="AF55" s="56"/>
      <c r="AG55" s="56"/>
      <c r="AH55" s="56"/>
      <c r="AI55" s="56"/>
      <c r="AJ55" s="56"/>
      <c r="AK55" s="55"/>
      <c r="AL55" s="57"/>
      <c r="AM55" s="155"/>
      <c r="AN55" s="155"/>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c r="CT55" s="57"/>
      <c r="CU55" s="57"/>
      <c r="CV55" s="57"/>
      <c r="CW55" s="57"/>
      <c r="CX55" s="57"/>
      <c r="CY55" s="57"/>
      <c r="CZ55" s="57"/>
      <c r="DA55" s="57"/>
      <c r="DB55" s="57"/>
      <c r="DC55" s="57"/>
      <c r="DD55" s="57"/>
      <c r="DE55" s="57"/>
      <c r="DF55" s="57"/>
      <c r="DG55" s="57"/>
      <c r="DH55" s="57"/>
      <c r="DI55" s="57"/>
      <c r="DJ55" s="57"/>
      <c r="DK55" s="57"/>
      <c r="DL55" s="57"/>
      <c r="DM55" s="64"/>
      <c r="DN55" s="64"/>
      <c r="DO55" s="65"/>
      <c r="DP55" s="65"/>
      <c r="DQ55" s="65"/>
      <c r="DR55" s="154"/>
      <c r="DS55" s="57"/>
      <c r="DT55" s="57"/>
      <c r="DU55" s="52"/>
      <c r="DV55" s="52"/>
      <c r="DW55" s="52"/>
      <c r="DX55" s="52"/>
      <c r="DY55" s="52"/>
      <c r="DZ55" s="52"/>
      <c r="EA55" s="52"/>
      <c r="EB55" s="52"/>
      <c r="EC55" s="52"/>
      <c r="ED55" s="52"/>
      <c r="EE55" s="52"/>
      <c r="EF55" s="52"/>
      <c r="EG55" s="52"/>
      <c r="EH55" s="52"/>
      <c r="EI55" s="52"/>
      <c r="EJ55" s="52"/>
    </row>
    <row r="56" spans="1:140" s="21" customFormat="1" ht="15" hidden="1" customHeight="1" thickBot="1">
      <c r="A56" s="81"/>
      <c r="B56" s="81"/>
      <c r="C56" s="189" t="str">
        <f>IF(MasterSheet!$A$1=1,MasterSheet!C198,MasterSheet!B198)</f>
        <v>Primici od otplate kredita i sredstva prenijeta iz prethodne godine</v>
      </c>
      <c r="D56" s="190">
        <v>2780504.02</v>
      </c>
      <c r="E56" s="191">
        <f t="shared" si="0"/>
        <v>0.12939196891432825</v>
      </c>
      <c r="F56" s="190">
        <v>12570110.34</v>
      </c>
      <c r="G56" s="191">
        <f t="shared" si="1"/>
        <v>0.46894647789591498</v>
      </c>
      <c r="H56" s="190"/>
      <c r="I56" s="191">
        <f t="shared" si="2"/>
        <v>0</v>
      </c>
      <c r="J56" s="190"/>
      <c r="K56" s="191">
        <f t="shared" si="3"/>
        <v>0</v>
      </c>
      <c r="L56" s="190"/>
      <c r="M56" s="191">
        <f t="shared" si="4"/>
        <v>0</v>
      </c>
      <c r="N56" s="190"/>
      <c r="O56" s="191">
        <f t="shared" si="5"/>
        <v>0</v>
      </c>
      <c r="P56" s="287"/>
      <c r="Q56" s="288">
        <f t="shared" si="6"/>
        <v>0</v>
      </c>
      <c r="R56" s="287">
        <v>0</v>
      </c>
      <c r="S56" s="288">
        <f t="shared" si="7"/>
        <v>0</v>
      </c>
      <c r="T56" s="287">
        <v>0</v>
      </c>
      <c r="U56" s="289">
        <f t="shared" si="8"/>
        <v>0</v>
      </c>
      <c r="V56" s="287"/>
      <c r="W56" s="288">
        <f t="shared" si="9"/>
        <v>0</v>
      </c>
      <c r="X56" s="84"/>
      <c r="Y56" s="84"/>
      <c r="Z56" s="84"/>
      <c r="AA56" s="84"/>
      <c r="AB56" s="84"/>
      <c r="AC56" s="84"/>
      <c r="AD56" s="84"/>
      <c r="AE56" s="84"/>
      <c r="AF56" s="56"/>
      <c r="AG56" s="56"/>
      <c r="AH56" s="56"/>
      <c r="AI56" s="56"/>
      <c r="AJ56" s="56"/>
      <c r="AK56" s="55"/>
      <c r="AL56" s="57"/>
      <c r="AM56" s="156"/>
      <c r="AN56" s="156"/>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c r="CT56" s="57"/>
      <c r="CU56" s="57"/>
      <c r="CV56" s="57"/>
      <c r="CW56" s="57"/>
      <c r="CX56" s="57"/>
      <c r="CY56" s="57"/>
      <c r="CZ56" s="57"/>
      <c r="DA56" s="57"/>
      <c r="DB56" s="57"/>
      <c r="DC56" s="57"/>
      <c r="DD56" s="57"/>
      <c r="DE56" s="57"/>
      <c r="DF56" s="57"/>
      <c r="DG56" s="57"/>
      <c r="DH56" s="57"/>
      <c r="DI56" s="57"/>
      <c r="DJ56" s="57"/>
      <c r="DK56" s="57"/>
      <c r="DL56" s="57"/>
      <c r="DM56" s="57"/>
      <c r="DN56" s="57"/>
      <c r="DO56" s="57"/>
      <c r="DP56" s="57"/>
      <c r="DQ56" s="57"/>
      <c r="DR56" s="57"/>
      <c r="DS56" s="57"/>
      <c r="DT56" s="57"/>
      <c r="DU56" s="52"/>
      <c r="DV56" s="52"/>
      <c r="DW56" s="52"/>
      <c r="DX56" s="52"/>
      <c r="DY56" s="52"/>
      <c r="DZ56" s="52"/>
      <c r="EA56" s="52"/>
      <c r="EB56" s="52"/>
      <c r="EC56" s="52"/>
      <c r="ED56" s="52"/>
      <c r="EE56" s="52"/>
      <c r="EF56" s="52"/>
      <c r="EG56" s="52"/>
      <c r="EH56" s="52"/>
      <c r="EI56" s="52"/>
      <c r="EJ56" s="52"/>
    </row>
    <row r="57" spans="1:140" s="21" customFormat="1" ht="15" hidden="1" customHeight="1" thickTop="1" thickBot="1">
      <c r="A57" s="81"/>
      <c r="B57" s="81"/>
      <c r="C57" s="143" t="str">
        <f>IF(MasterSheet!$A$1=1,MasterSheet!C199,MasterSheet!B199)</f>
        <v>Donacije</v>
      </c>
      <c r="D57" s="141">
        <v>0</v>
      </c>
      <c r="E57" s="142">
        <f t="shared" si="0"/>
        <v>0</v>
      </c>
      <c r="F57" s="141">
        <v>0</v>
      </c>
      <c r="G57" s="142">
        <f t="shared" si="1"/>
        <v>0</v>
      </c>
      <c r="H57" s="141">
        <v>0</v>
      </c>
      <c r="I57" s="142">
        <f t="shared" si="2"/>
        <v>0</v>
      </c>
      <c r="J57" s="141">
        <v>0</v>
      </c>
      <c r="K57" s="142">
        <f t="shared" si="3"/>
        <v>0</v>
      </c>
      <c r="L57" s="141">
        <v>0</v>
      </c>
      <c r="M57" s="142">
        <f t="shared" si="4"/>
        <v>0</v>
      </c>
      <c r="N57" s="589">
        <v>0</v>
      </c>
      <c r="O57" s="590">
        <f t="shared" si="5"/>
        <v>0</v>
      </c>
      <c r="P57" s="290"/>
      <c r="Q57" s="291">
        <f t="shared" si="6"/>
        <v>0</v>
      </c>
      <c r="R57" s="290"/>
      <c r="S57" s="291">
        <f t="shared" si="7"/>
        <v>0</v>
      </c>
      <c r="T57" s="290"/>
      <c r="U57" s="292">
        <f t="shared" si="8"/>
        <v>0</v>
      </c>
      <c r="V57" s="290"/>
      <c r="W57" s="291">
        <f t="shared" si="9"/>
        <v>0</v>
      </c>
      <c r="X57" s="84"/>
      <c r="Y57" s="84"/>
      <c r="Z57" s="84"/>
      <c r="AA57" s="84"/>
      <c r="AB57" s="84"/>
      <c r="AC57" s="84"/>
      <c r="AD57" s="84"/>
      <c r="AE57" s="84"/>
      <c r="AF57" s="56"/>
      <c r="AG57" s="56"/>
      <c r="AH57" s="56"/>
      <c r="AI57" s="56"/>
      <c r="AJ57" s="56"/>
      <c r="AK57" s="55"/>
      <c r="AL57" s="57"/>
      <c r="AM57" s="156"/>
      <c r="AN57" s="156"/>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c r="CT57" s="57"/>
      <c r="CU57" s="57"/>
      <c r="CV57" s="57"/>
      <c r="CW57" s="57"/>
      <c r="CX57" s="57"/>
      <c r="CY57" s="57"/>
      <c r="CZ57" s="57"/>
      <c r="DA57" s="57"/>
      <c r="DB57" s="57"/>
      <c r="DC57" s="57"/>
      <c r="DD57" s="57"/>
      <c r="DE57" s="57"/>
      <c r="DF57" s="57"/>
      <c r="DG57" s="57"/>
      <c r="DH57" s="57"/>
      <c r="DI57" s="57"/>
      <c r="DJ57" s="57"/>
      <c r="DK57" s="57"/>
      <c r="DL57" s="57"/>
      <c r="DM57" s="57"/>
      <c r="DN57" s="57"/>
      <c r="DO57" s="57"/>
      <c r="DP57" s="22"/>
      <c r="DQ57" s="57"/>
      <c r="DR57" s="57"/>
      <c r="DS57" s="57"/>
      <c r="DT57" s="57"/>
      <c r="DU57" s="52"/>
      <c r="DV57" s="52"/>
      <c r="DW57" s="52"/>
      <c r="DX57" s="52"/>
      <c r="DY57" s="52"/>
      <c r="DZ57" s="52"/>
      <c r="EA57" s="52"/>
      <c r="EB57" s="52"/>
      <c r="EC57" s="52"/>
      <c r="ED57" s="52"/>
      <c r="EE57" s="52"/>
      <c r="EF57" s="52"/>
      <c r="EG57" s="52"/>
      <c r="EH57" s="52"/>
      <c r="EI57" s="52"/>
      <c r="EJ57" s="52"/>
    </row>
    <row r="58" spans="1:140" s="21" customFormat="1" ht="15" customHeight="1" thickTop="1" thickBot="1">
      <c r="A58" s="81"/>
      <c r="B58" s="81"/>
      <c r="C58" s="176" t="str">
        <f>IF(MasterSheet!$A$1=1,MasterSheet!C200,MasterSheet!B200)</f>
        <v>Izdaci</v>
      </c>
      <c r="D58" s="177">
        <f>+D60+D74+D80+D86+D87+D88+D89++D91+D90</f>
        <v>122152514.3198</v>
      </c>
      <c r="E58" s="170">
        <f t="shared" ref="E58:W58" si="10">+E60+E74+E80+E86+E87+E88+E89++E91+E90</f>
        <v>5.6844206021592445</v>
      </c>
      <c r="F58" s="177">
        <f t="shared" si="10"/>
        <v>210021333.29000002</v>
      </c>
      <c r="G58" s="170">
        <f t="shared" si="10"/>
        <v>7.835155131132252</v>
      </c>
      <c r="H58" s="177">
        <f t="shared" si="10"/>
        <v>286758914.61149997</v>
      </c>
      <c r="I58" s="170">
        <f t="shared" si="10"/>
        <v>9.2934571756384479</v>
      </c>
      <c r="J58" s="177">
        <f t="shared" si="10"/>
        <v>222677512.22999999</v>
      </c>
      <c r="K58" s="170">
        <f t="shared" si="10"/>
        <v>7.4698930637370022</v>
      </c>
      <c r="L58" s="177">
        <f t="shared" si="10"/>
        <v>213712969.94999999</v>
      </c>
      <c r="M58" s="170">
        <f t="shared" si="10"/>
        <v>6.8850827947809279</v>
      </c>
      <c r="N58" s="177">
        <f>+N60+N74+N80+N86+N87+N88+N89+N91+N90</f>
        <v>143503088.81999999</v>
      </c>
      <c r="O58" s="170">
        <f t="shared" si="10"/>
        <v>4.4373249480519474</v>
      </c>
      <c r="P58" s="177">
        <f>+P60+P74+P80+P86+P87+P88+P89+P91+P90</f>
        <v>149031925.75000003</v>
      </c>
      <c r="Q58" s="279">
        <f t="shared" si="10"/>
        <v>4.4835116049939838</v>
      </c>
      <c r="R58" s="177">
        <f>+R60+R74+R80+R86+R87+R88+R89+R91+R90</f>
        <v>118898705.62599</v>
      </c>
      <c r="S58" s="279">
        <f t="shared" si="10"/>
        <v>3.4039137024331523</v>
      </c>
      <c r="T58" s="177">
        <f t="shared" si="10"/>
        <v>128956140.16567801</v>
      </c>
      <c r="U58" s="280">
        <f t="shared" si="10"/>
        <v>3.4975899149899106</v>
      </c>
      <c r="V58" s="177">
        <f t="shared" si="10"/>
        <v>138730018.12700272</v>
      </c>
      <c r="W58" s="279">
        <f t="shared" si="10"/>
        <v>3.5462683570297213</v>
      </c>
      <c r="X58" s="84">
        <f>+P58/N58*100-100</f>
        <v>3.8527651045442042</v>
      </c>
      <c r="Y58" s="84"/>
      <c r="Z58" s="84"/>
      <c r="AA58" s="84"/>
      <c r="AB58" s="84"/>
      <c r="AC58" s="84"/>
      <c r="AD58" s="84"/>
      <c r="AE58" s="84"/>
      <c r="AF58" s="56"/>
      <c r="AG58" s="56"/>
      <c r="AH58" s="56"/>
      <c r="AI58" s="56"/>
      <c r="AJ58" s="56"/>
      <c r="AK58" s="55"/>
      <c r="AL58" s="57"/>
      <c r="AM58" s="156"/>
      <c r="AN58" s="156"/>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c r="CT58" s="57"/>
      <c r="CU58" s="57"/>
      <c r="CV58" s="57"/>
      <c r="CW58" s="57"/>
      <c r="CX58" s="57"/>
      <c r="CY58" s="57"/>
      <c r="CZ58" s="57"/>
      <c r="DA58" s="57"/>
      <c r="DB58" s="57"/>
      <c r="DC58" s="57"/>
      <c r="DD58" s="57"/>
      <c r="DE58" s="57"/>
      <c r="DF58" s="57"/>
      <c r="DG58" s="57"/>
      <c r="DH58" s="57"/>
      <c r="DI58" s="57"/>
      <c r="DJ58" s="57"/>
      <c r="DK58" s="57"/>
      <c r="DL58" s="57"/>
      <c r="DM58" s="57"/>
      <c r="DN58" s="57"/>
      <c r="DO58" s="57"/>
      <c r="DP58" s="57"/>
      <c r="DQ58" s="57"/>
      <c r="DR58" s="57"/>
      <c r="DS58" s="57"/>
      <c r="DT58" s="57"/>
      <c r="DU58" s="52"/>
      <c r="DV58" s="52"/>
      <c r="DW58" s="52"/>
      <c r="DX58" s="52"/>
      <c r="DY58" s="52"/>
      <c r="DZ58" s="52"/>
      <c r="EA58" s="52"/>
      <c r="EB58" s="52"/>
      <c r="EC58" s="52"/>
      <c r="ED58" s="52"/>
      <c r="EE58" s="52"/>
      <c r="EF58" s="52"/>
      <c r="EG58" s="52"/>
      <c r="EH58" s="52"/>
      <c r="EI58" s="52"/>
      <c r="EJ58" s="52"/>
    </row>
    <row r="59" spans="1:140" s="21" customFormat="1" ht="15" customHeight="1" thickTop="1" thickBot="1">
      <c r="A59" s="81"/>
      <c r="B59" s="81"/>
      <c r="C59" s="178" t="str">
        <f>IF(MasterSheet!$A$1=1,MasterSheet!C201,MasterSheet!B201)</f>
        <v>Tekuća potrošnja lokalne samouprave</v>
      </c>
      <c r="D59" s="179">
        <f>+D58-D86</f>
        <v>65241030.659800008</v>
      </c>
      <c r="E59" s="170">
        <f t="shared" si="0"/>
        <v>3.0360198548001307</v>
      </c>
      <c r="F59" s="179">
        <f>+F58-F86</f>
        <v>105218682.56000002</v>
      </c>
      <c r="G59" s="170">
        <f t="shared" si="1"/>
        <v>3.9253379056146245</v>
      </c>
      <c r="H59" s="179">
        <f>+H58-H86</f>
        <v>124407867.63150001</v>
      </c>
      <c r="I59" s="170">
        <f t="shared" si="2"/>
        <v>4.0318857801238011</v>
      </c>
      <c r="J59" s="179">
        <f>+J58-J86</f>
        <v>110342352.22999999</v>
      </c>
      <c r="K59" s="170">
        <f t="shared" si="3"/>
        <v>3.7015213763837638</v>
      </c>
      <c r="L59" s="179">
        <f>+L58-L86</f>
        <v>130562969.94999999</v>
      </c>
      <c r="M59" s="170">
        <f t="shared" si="4"/>
        <v>4.2062812483891747</v>
      </c>
      <c r="N59" s="169">
        <f>+N58-N86</f>
        <v>92033414.329999983</v>
      </c>
      <c r="O59" s="171">
        <f t="shared" si="5"/>
        <v>2.8458074931972783</v>
      </c>
      <c r="P59" s="169">
        <f>+P58-P86</f>
        <v>100715220.68000004</v>
      </c>
      <c r="Q59" s="280">
        <f t="shared" si="6"/>
        <v>3.0299404536702776</v>
      </c>
      <c r="R59" s="169">
        <f>+R58-R86</f>
        <v>88898705.625990003</v>
      </c>
      <c r="S59" s="280">
        <f t="shared" si="7"/>
        <v>2.545053124133696</v>
      </c>
      <c r="T59" s="169">
        <f>+T58-T86</f>
        <v>97456140.165678009</v>
      </c>
      <c r="U59" s="280">
        <f t="shared" si="8"/>
        <v>2.643236782361758</v>
      </c>
      <c r="V59" s="169">
        <f>+V58-V86</f>
        <v>103730018.12700272</v>
      </c>
      <c r="W59" s="280">
        <f t="shared" si="9"/>
        <v>2.6515853304448549</v>
      </c>
      <c r="X59" s="84"/>
      <c r="Y59" s="84"/>
      <c r="Z59" s="84"/>
      <c r="AA59" s="84"/>
      <c r="AB59" s="84"/>
      <c r="AC59" s="84"/>
      <c r="AD59" s="84"/>
      <c r="AE59" s="84"/>
      <c r="AF59" s="56"/>
      <c r="AG59" s="56"/>
      <c r="AH59" s="56"/>
      <c r="AI59" s="56"/>
      <c r="AJ59" s="56"/>
      <c r="AK59" s="55"/>
      <c r="AL59" s="57"/>
      <c r="AM59" s="156"/>
      <c r="AN59" s="156"/>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c r="CT59" s="57"/>
      <c r="CU59" s="57"/>
      <c r="CV59" s="57"/>
      <c r="CW59" s="57"/>
      <c r="CX59" s="57"/>
      <c r="CY59" s="57"/>
      <c r="CZ59" s="57"/>
      <c r="DA59" s="57"/>
      <c r="DB59" s="57"/>
      <c r="DC59" s="57"/>
      <c r="DD59" s="57"/>
      <c r="DE59" s="57"/>
      <c r="DF59" s="57"/>
      <c r="DG59" s="57"/>
      <c r="DH59" s="57"/>
      <c r="DI59" s="57"/>
      <c r="DJ59" s="57"/>
      <c r="DK59" s="57"/>
      <c r="DL59" s="57"/>
      <c r="DM59" s="57"/>
      <c r="DN59" s="57"/>
      <c r="DO59" s="57"/>
      <c r="DP59" s="57"/>
      <c r="DQ59" s="57"/>
      <c r="DR59" s="57"/>
      <c r="DS59" s="57"/>
      <c r="DT59" s="57"/>
      <c r="DU59" s="52"/>
      <c r="DV59" s="52"/>
      <c r="DW59" s="52"/>
      <c r="DX59" s="52"/>
      <c r="DY59" s="52"/>
      <c r="DZ59" s="52"/>
      <c r="EA59" s="52"/>
      <c r="EB59" s="52"/>
      <c r="EC59" s="52"/>
      <c r="ED59" s="52"/>
      <c r="EE59" s="52"/>
      <c r="EF59" s="52"/>
      <c r="EG59" s="52"/>
      <c r="EH59" s="52"/>
      <c r="EI59" s="52"/>
      <c r="EJ59" s="52"/>
    </row>
    <row r="60" spans="1:140" s="21" customFormat="1" ht="15" customHeight="1" thickTop="1">
      <c r="A60" s="81"/>
      <c r="B60" s="81"/>
      <c r="C60" s="194" t="str">
        <f>IF(MasterSheet!$A$1=1,MasterSheet!C202,MasterSheet!B202)</f>
        <v>Tekući izdaci</v>
      </c>
      <c r="D60" s="183">
        <f>+D61+D67+D68+D70+D71+D72+D73+D69</f>
        <v>49256706.21980001</v>
      </c>
      <c r="E60" s="184">
        <f t="shared" si="0"/>
        <v>2.2921823360696174</v>
      </c>
      <c r="F60" s="183">
        <f>+F61+F67+F68+F70+F71+F72+F73+F69</f>
        <v>71093291.460000008</v>
      </c>
      <c r="G60" s="184">
        <f t="shared" si="1"/>
        <v>2.6522399350867381</v>
      </c>
      <c r="H60" s="183">
        <f>+H61+H67+H68+H70+H71+H72+H73+H69</f>
        <v>86689566.571500003</v>
      </c>
      <c r="I60" s="184">
        <f t="shared" si="2"/>
        <v>2.8094881569710917</v>
      </c>
      <c r="J60" s="183">
        <f>+J61+J67+J68+J70+J71+J72+J73+J69</f>
        <v>75125141.88000001</v>
      </c>
      <c r="K60" s="184">
        <f t="shared" si="3"/>
        <v>2.5201322334786989</v>
      </c>
      <c r="L60" s="183">
        <f>+L61+L67+L68+L70+L71+L72+L73+L69</f>
        <v>64610000</v>
      </c>
      <c r="M60" s="184">
        <f t="shared" si="4"/>
        <v>2.0815077319587627</v>
      </c>
      <c r="N60" s="183">
        <f>+N61+N67+N68+N70+N71+N72+N73+N69</f>
        <v>65516340.920000002</v>
      </c>
      <c r="O60" s="184">
        <f t="shared" si="5"/>
        <v>2.0258608818800248</v>
      </c>
      <c r="P60" s="281">
        <f>+P61+P67+P68+P70+P71+P72+P73+P69</f>
        <v>62674225.200000018</v>
      </c>
      <c r="Q60" s="282">
        <f t="shared" si="6"/>
        <v>1.885506173285199</v>
      </c>
      <c r="R60" s="281">
        <f>+R61+R67+R68+R70+R71+R72+R73+R69</f>
        <v>53623068.265050009</v>
      </c>
      <c r="S60" s="282">
        <f t="shared" si="7"/>
        <v>1.5351579806770688</v>
      </c>
      <c r="T60" s="281">
        <f>+T61+T67+T68+T70+T71+T72+T73+T69</f>
        <v>58393143.328614004</v>
      </c>
      <c r="U60" s="283">
        <f t="shared" si="8"/>
        <v>1.5837576167240033</v>
      </c>
      <c r="V60" s="281">
        <f>+V61+V67+V68+V70+V71+V72+V73+V69</f>
        <v>63644233.407928355</v>
      </c>
      <c r="W60" s="282">
        <f t="shared" si="9"/>
        <v>1.6268975820022586</v>
      </c>
      <c r="X60" s="84"/>
      <c r="Y60" s="84"/>
      <c r="Z60" s="84"/>
      <c r="AA60" s="84"/>
      <c r="AB60" s="84"/>
      <c r="AC60" s="84"/>
      <c r="AD60" s="84"/>
      <c r="AE60" s="84"/>
      <c r="AF60" s="56"/>
      <c r="AG60" s="56"/>
      <c r="AH60" s="56"/>
      <c r="AI60" s="56"/>
      <c r="AJ60" s="56"/>
      <c r="AK60" s="55"/>
      <c r="AL60" s="57"/>
      <c r="AM60" s="156"/>
      <c r="AN60" s="156"/>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c r="CT60" s="57"/>
      <c r="CU60" s="57"/>
      <c r="CV60" s="57"/>
      <c r="CW60" s="57"/>
      <c r="CX60" s="57"/>
      <c r="CY60" s="57"/>
      <c r="CZ60" s="57"/>
      <c r="DA60" s="57"/>
      <c r="DB60" s="57"/>
      <c r="DC60" s="57"/>
      <c r="DD60" s="57"/>
      <c r="DE60" s="57"/>
      <c r="DF60" s="57"/>
      <c r="DG60" s="57"/>
      <c r="DH60" s="57"/>
      <c r="DI60" s="57"/>
      <c r="DJ60" s="57"/>
      <c r="DK60" s="57"/>
      <c r="DL60" s="57"/>
      <c r="DM60" s="57"/>
      <c r="DN60" s="57"/>
      <c r="DO60" s="57"/>
      <c r="DP60" s="57"/>
      <c r="DQ60" s="57"/>
      <c r="DR60" s="57"/>
      <c r="DS60" s="57"/>
      <c r="DT60" s="57"/>
      <c r="DU60" s="52"/>
      <c r="DV60" s="52"/>
      <c r="DW60" s="52"/>
      <c r="DX60" s="52"/>
      <c r="DY60" s="52"/>
      <c r="DZ60" s="52"/>
      <c r="EA60" s="52"/>
      <c r="EB60" s="52"/>
      <c r="EC60" s="52"/>
      <c r="ED60" s="52"/>
      <c r="EE60" s="52"/>
      <c r="EF60" s="52"/>
      <c r="EG60" s="52"/>
      <c r="EH60" s="52"/>
      <c r="EI60" s="52"/>
      <c r="EJ60" s="52"/>
    </row>
    <row r="61" spans="1:140" s="21" customFormat="1" ht="15" customHeight="1">
      <c r="A61" s="81"/>
      <c r="B61" s="81"/>
      <c r="C61" s="196" t="str">
        <f>IF(MasterSheet!$A$1=1,MasterSheet!C203,MasterSheet!B203)</f>
        <v>Bruto zarade i doprinosi na teret poslodavca</v>
      </c>
      <c r="D61" s="190">
        <v>22909978.369800005</v>
      </c>
      <c r="E61" s="191">
        <f t="shared" si="0"/>
        <v>1.0661258490297363</v>
      </c>
      <c r="F61" s="190">
        <v>31729442.970000006</v>
      </c>
      <c r="G61" s="191">
        <f t="shared" si="1"/>
        <v>1.1837135970900954</v>
      </c>
      <c r="H61" s="190">
        <v>40399850.68</v>
      </c>
      <c r="I61" s="191">
        <f t="shared" si="2"/>
        <v>1.3093029128856624</v>
      </c>
      <c r="J61" s="190">
        <v>40532718.950000003</v>
      </c>
      <c r="K61" s="191">
        <f t="shared" si="3"/>
        <v>1.3597020781616909</v>
      </c>
      <c r="L61" s="190">
        <v>32760000</v>
      </c>
      <c r="M61" s="191">
        <f t="shared" si="4"/>
        <v>1.0554123711340206</v>
      </c>
      <c r="N61" s="190">
        <f>+SUM(N62:N66)</f>
        <v>32685526.710000005</v>
      </c>
      <c r="O61" s="191">
        <f t="shared" si="5"/>
        <v>1.0106841901669761</v>
      </c>
      <c r="P61" s="287">
        <f>+P62+P63+P64+P65+P66</f>
        <v>33099260.940000013</v>
      </c>
      <c r="Q61" s="288">
        <f t="shared" si="6"/>
        <v>0.99576597292418811</v>
      </c>
      <c r="R61" s="287">
        <f>+R62+R63+R64+R65+R66</f>
        <v>25441990.113750003</v>
      </c>
      <c r="S61" s="288">
        <f t="shared" si="7"/>
        <v>0.72837074473947905</v>
      </c>
      <c r="T61" s="287">
        <f>+T62+T63+T64+T65+T66</f>
        <v>27788456.186925001</v>
      </c>
      <c r="U61" s="289">
        <f t="shared" si="8"/>
        <v>0.75368744743490645</v>
      </c>
      <c r="V61" s="287">
        <f>+V62+V63+V64+V65+V66</f>
        <v>30011532.681879003</v>
      </c>
      <c r="W61" s="288">
        <f t="shared" si="9"/>
        <v>0.76716596835069029</v>
      </c>
      <c r="X61" s="84"/>
      <c r="Y61" s="84"/>
      <c r="Z61" s="84"/>
      <c r="AA61" s="84"/>
      <c r="AB61" s="84"/>
      <c r="AC61" s="84"/>
      <c r="AD61" s="84"/>
      <c r="AE61" s="84"/>
      <c r="AF61" s="56"/>
      <c r="AG61" s="56"/>
      <c r="AH61" s="56"/>
      <c r="AI61" s="56"/>
      <c r="AJ61" s="56"/>
      <c r="AK61" s="55"/>
      <c r="AL61" s="57"/>
      <c r="AM61" s="157"/>
      <c r="AN61" s="1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c r="CT61" s="57"/>
      <c r="CU61" s="57"/>
      <c r="CV61" s="57"/>
      <c r="CW61" s="57"/>
      <c r="CX61" s="57"/>
      <c r="CY61" s="57"/>
      <c r="CZ61" s="57"/>
      <c r="DA61" s="57"/>
      <c r="DB61" s="57"/>
      <c r="DC61" s="57"/>
      <c r="DD61" s="57"/>
      <c r="DE61" s="57"/>
      <c r="DF61" s="57"/>
      <c r="DG61" s="57"/>
      <c r="DH61" s="57"/>
      <c r="DI61" s="57"/>
      <c r="DJ61" s="57"/>
      <c r="DK61" s="57"/>
      <c r="DL61" s="57"/>
      <c r="DM61" s="57"/>
      <c r="DN61" s="57"/>
      <c r="DO61" s="57"/>
      <c r="DP61" s="57"/>
      <c r="DQ61" s="57"/>
      <c r="DR61" s="57"/>
      <c r="DS61" s="57"/>
      <c r="DT61" s="57"/>
      <c r="DU61" s="52"/>
      <c r="DV61" s="52"/>
      <c r="DW61" s="52"/>
      <c r="DX61" s="52"/>
      <c r="DY61" s="52"/>
      <c r="DZ61" s="52"/>
      <c r="EA61" s="52"/>
      <c r="EB61" s="52"/>
      <c r="EC61" s="52"/>
      <c r="ED61" s="52"/>
      <c r="EE61" s="52"/>
      <c r="EF61" s="52"/>
      <c r="EG61" s="52"/>
      <c r="EH61" s="52"/>
      <c r="EI61" s="52"/>
      <c r="EJ61" s="52"/>
    </row>
    <row r="62" spans="1:140" s="21" customFormat="1" ht="15" customHeight="1">
      <c r="A62" s="81"/>
      <c r="B62" s="81"/>
      <c r="C62" s="195" t="str">
        <f>IF(MasterSheet!$A$1=1,MasterSheet!C204,MasterSheet!B204)</f>
        <v>Neto zarade</v>
      </c>
      <c r="D62" s="186">
        <v>12842648.100000005</v>
      </c>
      <c r="E62" s="187">
        <f t="shared" si="0"/>
        <v>0.59763823816836548</v>
      </c>
      <c r="F62" s="186">
        <v>18387273.760000002</v>
      </c>
      <c r="G62" s="187">
        <f t="shared" si="1"/>
        <v>0.68596432605857127</v>
      </c>
      <c r="H62" s="186">
        <v>24932926.689999998</v>
      </c>
      <c r="I62" s="187">
        <f t="shared" si="2"/>
        <v>0.80804144056261329</v>
      </c>
      <c r="J62" s="186"/>
      <c r="K62" s="187">
        <f t="shared" si="3"/>
        <v>0</v>
      </c>
      <c r="L62" s="186"/>
      <c r="M62" s="187">
        <f t="shared" si="4"/>
        <v>0</v>
      </c>
      <c r="N62" s="186">
        <v>26607131.840000004</v>
      </c>
      <c r="O62" s="187">
        <f t="shared" si="5"/>
        <v>0.82273134941249237</v>
      </c>
      <c r="P62" s="284">
        <v>25572694.79000001</v>
      </c>
      <c r="Q62" s="285">
        <f t="shared" si="6"/>
        <v>0.76933498164861647</v>
      </c>
      <c r="R62" s="284">
        <v>19773293.82</v>
      </c>
      <c r="S62" s="285">
        <f t="shared" si="7"/>
        <v>0.56608341883767532</v>
      </c>
      <c r="T62" s="284">
        <v>21552890.263800003</v>
      </c>
      <c r="U62" s="286">
        <f t="shared" si="8"/>
        <v>0.58456442266883657</v>
      </c>
      <c r="V62" s="284">
        <v>23277121.484904006</v>
      </c>
      <c r="W62" s="285">
        <f t="shared" si="9"/>
        <v>0.59501844286564431</v>
      </c>
      <c r="X62" s="84"/>
      <c r="Y62" s="84"/>
      <c r="Z62" s="84"/>
      <c r="AA62" s="84"/>
      <c r="AB62" s="84"/>
      <c r="AC62" s="84"/>
      <c r="AD62" s="84"/>
      <c r="AE62" s="84"/>
      <c r="AF62" s="56"/>
      <c r="AG62" s="56"/>
      <c r="AH62" s="56"/>
      <c r="AI62" s="56"/>
      <c r="AJ62" s="56"/>
      <c r="AK62" s="55"/>
      <c r="AL62" s="57"/>
      <c r="AM62" s="157"/>
      <c r="AN62" s="1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c r="CT62" s="57"/>
      <c r="CU62" s="57"/>
      <c r="CV62" s="57"/>
      <c r="CW62" s="57"/>
      <c r="CX62" s="57"/>
      <c r="CY62" s="57"/>
      <c r="CZ62" s="57"/>
      <c r="DA62" s="57"/>
      <c r="DB62" s="57"/>
      <c r="DC62" s="57"/>
      <c r="DD62" s="57"/>
      <c r="DE62" s="57"/>
      <c r="DF62" s="57"/>
      <c r="DG62" s="57"/>
      <c r="DH62" s="57"/>
      <c r="DI62" s="57"/>
      <c r="DJ62" s="57"/>
      <c r="DK62" s="57"/>
      <c r="DL62" s="57"/>
      <c r="DM62" s="57"/>
      <c r="DN62" s="57"/>
      <c r="DO62" s="57"/>
      <c r="DP62" s="57"/>
      <c r="DQ62" s="57"/>
      <c r="DR62" s="57"/>
      <c r="DS62" s="57"/>
      <c r="DT62" s="57"/>
      <c r="DU62" s="52"/>
      <c r="DV62" s="52"/>
      <c r="DW62" s="52"/>
      <c r="DX62" s="52"/>
      <c r="DY62" s="52"/>
      <c r="DZ62" s="52"/>
      <c r="EA62" s="52"/>
      <c r="EB62" s="52"/>
      <c r="EC62" s="52"/>
      <c r="ED62" s="52"/>
      <c r="EE62" s="52"/>
      <c r="EF62" s="52"/>
      <c r="EG62" s="52"/>
      <c r="EH62" s="52"/>
      <c r="EI62" s="52"/>
      <c r="EJ62" s="52"/>
    </row>
    <row r="63" spans="1:140" s="21" customFormat="1" ht="15" customHeight="1">
      <c r="A63" s="81"/>
      <c r="B63" s="81"/>
      <c r="C63" s="195" t="str">
        <f>IF(MasterSheet!$A$1=1,MasterSheet!C205,MasterSheet!B205)</f>
        <v>Porez na zarade</v>
      </c>
      <c r="D63" s="186">
        <v>2843884.07</v>
      </c>
      <c r="E63" s="187">
        <f t="shared" si="0"/>
        <v>0.13234138722136907</v>
      </c>
      <c r="F63" s="186">
        <v>3358772.28</v>
      </c>
      <c r="G63" s="187">
        <f t="shared" si="1"/>
        <v>0.12530394627867933</v>
      </c>
      <c r="H63" s="186">
        <v>4100316.02</v>
      </c>
      <c r="I63" s="187">
        <f t="shared" si="2"/>
        <v>0.13288553344568316</v>
      </c>
      <c r="J63" s="186"/>
      <c r="K63" s="187">
        <f t="shared" si="3"/>
        <v>0</v>
      </c>
      <c r="L63" s="186"/>
      <c r="M63" s="187">
        <f t="shared" si="4"/>
        <v>0</v>
      </c>
      <c r="N63" s="186">
        <v>1280341.3400000001</v>
      </c>
      <c r="O63" s="187">
        <f t="shared" si="5"/>
        <v>3.9590022881880023E-2</v>
      </c>
      <c r="P63" s="284">
        <v>1523568.7499999998</v>
      </c>
      <c r="Q63" s="285">
        <f t="shared" si="6"/>
        <v>4.583540162454873E-2</v>
      </c>
      <c r="R63" s="284">
        <v>1198203.0375000001</v>
      </c>
      <c r="S63" s="285">
        <f t="shared" si="7"/>
        <v>3.4302978456913831E-2</v>
      </c>
      <c r="T63" s="284">
        <v>1318023.3412500003</v>
      </c>
      <c r="U63" s="286">
        <f t="shared" si="8"/>
        <v>3.5747853030919458E-2</v>
      </c>
      <c r="V63" s="284">
        <v>1423465.2085500003</v>
      </c>
      <c r="W63" s="285">
        <f t="shared" si="9"/>
        <v>3.6387147457822094E-2</v>
      </c>
      <c r="X63" s="84"/>
      <c r="Y63" s="84"/>
      <c r="Z63" s="84"/>
      <c r="AA63" s="84"/>
      <c r="AB63" s="84"/>
      <c r="AC63" s="84"/>
      <c r="AD63" s="84"/>
      <c r="AE63" s="84"/>
      <c r="AF63" s="56"/>
      <c r="AG63" s="56"/>
      <c r="AH63" s="56"/>
      <c r="AI63" s="56"/>
      <c r="AJ63" s="56"/>
      <c r="AK63" s="55"/>
      <c r="AL63" s="57"/>
      <c r="AM63" s="157"/>
      <c r="AN63" s="1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c r="CT63" s="57"/>
      <c r="CU63" s="57"/>
      <c r="CV63" s="57"/>
      <c r="CW63" s="57"/>
      <c r="CX63" s="57"/>
      <c r="CY63" s="57"/>
      <c r="CZ63" s="57"/>
      <c r="DA63" s="57"/>
      <c r="DB63" s="57"/>
      <c r="DC63" s="57"/>
      <c r="DD63" s="57"/>
      <c r="DE63" s="57"/>
      <c r="DF63" s="57"/>
      <c r="DG63" s="57"/>
      <c r="DH63" s="57"/>
      <c r="DI63" s="57"/>
      <c r="DJ63" s="57"/>
      <c r="DK63" s="57"/>
      <c r="DL63" s="57"/>
      <c r="DM63" s="57"/>
      <c r="DN63" s="57"/>
      <c r="DO63" s="57"/>
      <c r="DP63" s="158"/>
      <c r="DQ63" s="57"/>
      <c r="DR63" s="57"/>
      <c r="DS63" s="57"/>
      <c r="DT63" s="57"/>
      <c r="DU63" s="52"/>
      <c r="DV63" s="52"/>
      <c r="DW63" s="52"/>
      <c r="DX63" s="52"/>
      <c r="DY63" s="52"/>
      <c r="DZ63" s="52"/>
      <c r="EA63" s="52"/>
      <c r="EB63" s="52"/>
      <c r="EC63" s="52"/>
      <c r="ED63" s="52"/>
      <c r="EE63" s="52"/>
      <c r="EF63" s="52"/>
      <c r="EG63" s="52"/>
      <c r="EH63" s="52"/>
      <c r="EI63" s="52"/>
      <c r="EJ63" s="52"/>
    </row>
    <row r="64" spans="1:140" s="21" customFormat="1" ht="15" customHeight="1">
      <c r="A64" s="81"/>
      <c r="B64" s="81"/>
      <c r="C64" s="195" t="str">
        <f>IF(MasterSheet!$A$1=1,MasterSheet!C206,MasterSheet!B206)</f>
        <v>Doprinosi na teret zaposlenog</v>
      </c>
      <c r="D64" s="186">
        <v>3661666.71</v>
      </c>
      <c r="E64" s="187">
        <f t="shared" si="0"/>
        <v>0.17039725952813067</v>
      </c>
      <c r="F64" s="186">
        <v>5065861.34</v>
      </c>
      <c r="G64" s="187">
        <f t="shared" si="1"/>
        <v>0.18898941764596155</v>
      </c>
      <c r="H64" s="186">
        <v>5810034.6499999994</v>
      </c>
      <c r="I64" s="187">
        <f t="shared" si="2"/>
        <v>0.18829513384754989</v>
      </c>
      <c r="J64" s="186"/>
      <c r="K64" s="187">
        <f t="shared" si="3"/>
        <v>0</v>
      </c>
      <c r="L64" s="186"/>
      <c r="M64" s="187">
        <f t="shared" si="4"/>
        <v>0</v>
      </c>
      <c r="N64" s="186">
        <v>3067317.62</v>
      </c>
      <c r="O64" s="187">
        <f t="shared" si="5"/>
        <v>9.4845937538651837E-2</v>
      </c>
      <c r="P64" s="284">
        <v>3904382.58</v>
      </c>
      <c r="Q64" s="285">
        <f t="shared" si="6"/>
        <v>0.11746036642599278</v>
      </c>
      <c r="R64" s="284">
        <v>2876325.6637500003</v>
      </c>
      <c r="S64" s="285">
        <f t="shared" si="7"/>
        <v>8.234542409819641E-2</v>
      </c>
      <c r="T64" s="284">
        <v>3163958.2301250007</v>
      </c>
      <c r="U64" s="286">
        <f t="shared" si="8"/>
        <v>8.5813892870219705E-2</v>
      </c>
      <c r="V64" s="284">
        <v>3417074.8885350008</v>
      </c>
      <c r="W64" s="285">
        <f t="shared" si="9"/>
        <v>8.7348540095475477E-2</v>
      </c>
      <c r="X64" s="84"/>
      <c r="Y64" s="84"/>
      <c r="Z64" s="84"/>
      <c r="AA64" s="84"/>
      <c r="AB64" s="84"/>
      <c r="AC64" s="84"/>
      <c r="AD64" s="84"/>
      <c r="AE64" s="84"/>
      <c r="AF64" s="56"/>
      <c r="AG64" s="56"/>
      <c r="AH64" s="56"/>
      <c r="AI64" s="56"/>
      <c r="AJ64" s="56"/>
      <c r="AK64" s="55"/>
      <c r="AL64" s="57"/>
      <c r="AM64" s="157"/>
      <c r="AN64" s="1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c r="CT64" s="57"/>
      <c r="CU64" s="57"/>
      <c r="CV64" s="57"/>
      <c r="CW64" s="57"/>
      <c r="CX64" s="57"/>
      <c r="CY64" s="57"/>
      <c r="CZ64" s="57"/>
      <c r="DA64" s="57"/>
      <c r="DB64" s="57"/>
      <c r="DC64" s="57"/>
      <c r="DD64" s="57"/>
      <c r="DE64" s="57"/>
      <c r="DF64" s="57"/>
      <c r="DG64" s="57"/>
      <c r="DH64" s="57"/>
      <c r="DI64" s="57"/>
      <c r="DJ64" s="57"/>
      <c r="DK64" s="57"/>
      <c r="DL64" s="57"/>
      <c r="DM64" s="57"/>
      <c r="DN64" s="57"/>
      <c r="DO64" s="57"/>
      <c r="DP64" s="57"/>
      <c r="DQ64" s="57"/>
      <c r="DR64" s="57"/>
      <c r="DS64" s="57"/>
      <c r="DT64" s="57"/>
      <c r="DU64" s="52"/>
      <c r="DV64" s="52"/>
      <c r="DW64" s="52"/>
      <c r="DX64" s="52"/>
      <c r="DY64" s="52"/>
      <c r="DZ64" s="52"/>
      <c r="EA64" s="52"/>
      <c r="EB64" s="52"/>
      <c r="EC64" s="52"/>
      <c r="ED64" s="52"/>
      <c r="EE64" s="52"/>
      <c r="EF64" s="52"/>
      <c r="EG64" s="52"/>
      <c r="EH64" s="52"/>
      <c r="EI64" s="52"/>
      <c r="EJ64" s="52"/>
    </row>
    <row r="65" spans="1:140" s="21" customFormat="1" ht="15" customHeight="1">
      <c r="A65" s="81"/>
      <c r="B65" s="81"/>
      <c r="C65" s="195" t="str">
        <f>IF(MasterSheet!$A$1=1,MasterSheet!C207,MasterSheet!B207)</f>
        <v>Doprinosi na teret poslodavca</v>
      </c>
      <c r="D65" s="186">
        <v>3186770.2497999999</v>
      </c>
      <c r="E65" s="187">
        <f t="shared" si="0"/>
        <v>0.14829774534878309</v>
      </c>
      <c r="F65" s="186">
        <v>4443188.17</v>
      </c>
      <c r="G65" s="187">
        <f t="shared" si="1"/>
        <v>0.16575967804514083</v>
      </c>
      <c r="H65" s="186">
        <v>4975018.1100000003</v>
      </c>
      <c r="I65" s="187">
        <f t="shared" si="2"/>
        <v>0.16123341035779104</v>
      </c>
      <c r="J65" s="186"/>
      <c r="K65" s="187">
        <f t="shared" si="3"/>
        <v>0</v>
      </c>
      <c r="L65" s="186"/>
      <c r="M65" s="187">
        <f t="shared" si="4"/>
        <v>0</v>
      </c>
      <c r="N65" s="186">
        <v>1525124.6500000001</v>
      </c>
      <c r="O65" s="187">
        <f t="shared" si="5"/>
        <v>4.7159080086580089E-2</v>
      </c>
      <c r="P65" s="284">
        <v>1867935.3099999996</v>
      </c>
      <c r="Q65" s="285">
        <f t="shared" si="6"/>
        <v>5.6195406438026459E-2</v>
      </c>
      <c r="R65" s="284">
        <v>1379860.5450000002</v>
      </c>
      <c r="S65" s="285">
        <f t="shared" si="7"/>
        <v>3.9503594188376755E-2</v>
      </c>
      <c r="T65" s="284">
        <v>1517846.5995000002</v>
      </c>
      <c r="U65" s="286">
        <f t="shared" si="8"/>
        <v>4.1167523718470309E-2</v>
      </c>
      <c r="V65" s="284">
        <v>1639274.3274600003</v>
      </c>
      <c r="W65" s="285">
        <f t="shared" si="9"/>
        <v>4.1903740476993877E-2</v>
      </c>
      <c r="X65" s="84"/>
      <c r="Y65" s="84"/>
      <c r="Z65" s="84"/>
      <c r="AA65" s="84"/>
      <c r="AB65" s="84"/>
      <c r="AC65" s="84"/>
      <c r="AD65" s="84"/>
      <c r="AE65" s="84"/>
      <c r="AF65" s="56"/>
      <c r="AG65" s="56"/>
      <c r="AH65" s="56"/>
      <c r="AI65" s="56"/>
      <c r="AJ65" s="56"/>
      <c r="AK65" s="55"/>
      <c r="AL65" s="57"/>
      <c r="AM65" s="157"/>
      <c r="AN65" s="1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c r="CT65" s="57"/>
      <c r="CU65" s="57"/>
      <c r="CV65" s="57"/>
      <c r="CW65" s="57"/>
      <c r="CX65" s="57"/>
      <c r="CY65" s="57"/>
      <c r="CZ65" s="57"/>
      <c r="DA65" s="57"/>
      <c r="DB65" s="57"/>
      <c r="DC65" s="57"/>
      <c r="DD65" s="57"/>
      <c r="DE65" s="57"/>
      <c r="DF65" s="57"/>
      <c r="DG65" s="57"/>
      <c r="DH65" s="57"/>
      <c r="DI65" s="57"/>
      <c r="DJ65" s="57"/>
      <c r="DK65" s="57"/>
      <c r="DL65" s="57"/>
      <c r="DM65" s="57"/>
      <c r="DN65" s="57"/>
      <c r="DO65" s="57"/>
      <c r="DP65" s="57"/>
      <c r="DQ65" s="57"/>
      <c r="DR65" s="57"/>
      <c r="DS65" s="57"/>
      <c r="DT65" s="57"/>
      <c r="DU65" s="52"/>
      <c r="DV65" s="52"/>
      <c r="DW65" s="52"/>
      <c r="DX65" s="52"/>
      <c r="DY65" s="52"/>
      <c r="DZ65" s="52"/>
      <c r="EA65" s="52"/>
      <c r="EB65" s="52"/>
      <c r="EC65" s="52"/>
      <c r="ED65" s="52"/>
      <c r="EE65" s="52"/>
      <c r="EF65" s="52"/>
      <c r="EG65" s="52"/>
      <c r="EH65" s="52"/>
      <c r="EI65" s="52"/>
      <c r="EJ65" s="52"/>
    </row>
    <row r="66" spans="1:140" s="21" customFormat="1" ht="15" customHeight="1">
      <c r="A66" s="91"/>
      <c r="B66" s="91"/>
      <c r="C66" s="195" t="str">
        <f>IF(MasterSheet!$A$1=1,MasterSheet!C208,MasterSheet!B208)</f>
        <v>Prirez na porez</v>
      </c>
      <c r="D66" s="186">
        <v>375009.24</v>
      </c>
      <c r="E66" s="187">
        <f t="shared" si="0"/>
        <v>1.7451218763088094E-2</v>
      </c>
      <c r="F66" s="186">
        <v>474347.42</v>
      </c>
      <c r="G66" s="187">
        <f t="shared" si="1"/>
        <v>1.7696229061742213E-2</v>
      </c>
      <c r="H66" s="186">
        <v>581555.21</v>
      </c>
      <c r="I66" s="187">
        <f t="shared" si="2"/>
        <v>1.8847394672024891E-2</v>
      </c>
      <c r="J66" s="186"/>
      <c r="K66" s="187">
        <f t="shared" si="3"/>
        <v>0</v>
      </c>
      <c r="L66" s="186"/>
      <c r="M66" s="187">
        <f t="shared" si="4"/>
        <v>0</v>
      </c>
      <c r="N66" s="186">
        <v>205611.25999999998</v>
      </c>
      <c r="O66" s="187">
        <f t="shared" si="5"/>
        <v>6.3578002473716755E-3</v>
      </c>
      <c r="P66" s="284">
        <v>230679.51</v>
      </c>
      <c r="Q66" s="285">
        <f t="shared" si="6"/>
        <v>6.9398167870036095E-3</v>
      </c>
      <c r="R66" s="284">
        <v>214307.04749999996</v>
      </c>
      <c r="S66" s="285">
        <f t="shared" si="7"/>
        <v>6.1353291583166325E-3</v>
      </c>
      <c r="T66" s="284">
        <v>235737.75224999996</v>
      </c>
      <c r="U66" s="286">
        <f t="shared" si="8"/>
        <v>6.3937551464605365E-3</v>
      </c>
      <c r="V66" s="284">
        <v>254596.77242999998</v>
      </c>
      <c r="W66" s="285">
        <f t="shared" si="9"/>
        <v>6.5080974547546012E-3</v>
      </c>
      <c r="X66" s="84"/>
      <c r="Y66" s="84"/>
      <c r="Z66" s="84"/>
      <c r="AA66" s="84"/>
      <c r="AB66" s="84"/>
      <c r="AC66" s="84"/>
      <c r="AD66" s="84"/>
      <c r="AE66" s="84"/>
      <c r="AF66" s="56"/>
      <c r="AG66" s="56"/>
      <c r="AH66" s="56"/>
      <c r="AI66" s="56"/>
      <c r="AJ66" s="56"/>
      <c r="AK66" s="55"/>
      <c r="AL66" s="57"/>
      <c r="AM66" s="157"/>
      <c r="AN66" s="1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c r="CT66" s="57"/>
      <c r="CU66" s="57"/>
      <c r="CV66" s="57"/>
      <c r="CW66" s="57"/>
      <c r="CX66" s="57"/>
      <c r="CY66" s="57"/>
      <c r="CZ66" s="57"/>
      <c r="DA66" s="57"/>
      <c r="DB66" s="57"/>
      <c r="DC66" s="57"/>
      <c r="DD66" s="57"/>
      <c r="DE66" s="57"/>
      <c r="DF66" s="57"/>
      <c r="DG66" s="57"/>
      <c r="DH66" s="57"/>
      <c r="DI66" s="57"/>
      <c r="DJ66" s="57"/>
      <c r="DK66" s="57"/>
      <c r="DL66" s="57"/>
      <c r="DM66" s="57"/>
      <c r="DN66" s="57"/>
      <c r="DO66" s="57"/>
      <c r="DP66" s="57"/>
      <c r="DQ66" s="57"/>
      <c r="DR66" s="57"/>
      <c r="DS66" s="57"/>
      <c r="DT66" s="57"/>
      <c r="DU66" s="52"/>
      <c r="DV66" s="52"/>
      <c r="DW66" s="52"/>
      <c r="DX66" s="52"/>
      <c r="DY66" s="52"/>
      <c r="DZ66" s="52"/>
      <c r="EA66" s="52"/>
      <c r="EB66" s="52"/>
      <c r="EC66" s="52"/>
      <c r="ED66" s="52"/>
      <c r="EE66" s="52"/>
      <c r="EF66" s="52"/>
      <c r="EG66" s="52"/>
      <c r="EH66" s="52"/>
      <c r="EI66" s="52"/>
      <c r="EJ66" s="52"/>
    </row>
    <row r="67" spans="1:140" s="21" customFormat="1" ht="15" customHeight="1">
      <c r="A67" s="91"/>
      <c r="B67" s="91"/>
      <c r="C67" s="196" t="str">
        <f>IF(MasterSheet!$A$1=1,MasterSheet!C209,MasterSheet!B209)</f>
        <v>Ostala lična primanja</v>
      </c>
      <c r="D67" s="190">
        <v>4368113.9400000004</v>
      </c>
      <c r="E67" s="191">
        <f t="shared" si="0"/>
        <v>0.20327208990646378</v>
      </c>
      <c r="F67" s="190">
        <v>6156084.9900000002</v>
      </c>
      <c r="G67" s="191">
        <f t="shared" si="1"/>
        <v>0.22966181645215447</v>
      </c>
      <c r="H67" s="190">
        <v>7066165.1400000006</v>
      </c>
      <c r="I67" s="191">
        <f t="shared" si="2"/>
        <v>0.22900457415089451</v>
      </c>
      <c r="J67" s="190">
        <v>6026649.0199999996</v>
      </c>
      <c r="K67" s="191">
        <f t="shared" si="3"/>
        <v>0.20216870244884264</v>
      </c>
      <c r="L67" s="190">
        <v>5720000</v>
      </c>
      <c r="M67" s="191">
        <f t="shared" si="4"/>
        <v>0.18427835051546393</v>
      </c>
      <c r="N67" s="190">
        <v>7347314.0199999996</v>
      </c>
      <c r="O67" s="191">
        <f t="shared" si="5"/>
        <v>0.22718967285095854</v>
      </c>
      <c r="P67" s="287">
        <v>2935022.82</v>
      </c>
      <c r="Q67" s="288">
        <f t="shared" si="6"/>
        <v>8.8297918772563169E-2</v>
      </c>
      <c r="R67" s="287">
        <v>2804993.1524999999</v>
      </c>
      <c r="S67" s="288">
        <f t="shared" si="7"/>
        <v>8.0303268036072142E-2</v>
      </c>
      <c r="T67" s="287">
        <v>2945242.8101249998</v>
      </c>
      <c r="U67" s="289">
        <f t="shared" si="8"/>
        <v>7.9881822894629778E-2</v>
      </c>
      <c r="V67" s="284">
        <v>3180862.2349350001</v>
      </c>
      <c r="W67" s="288">
        <f t="shared" si="9"/>
        <v>8.1310384328604296E-2</v>
      </c>
      <c r="X67" s="84"/>
      <c r="Y67" s="84"/>
      <c r="Z67" s="84"/>
      <c r="AA67" s="84"/>
      <c r="AB67" s="84"/>
      <c r="AC67" s="84"/>
      <c r="AD67" s="84"/>
      <c r="AE67" s="84"/>
      <c r="AF67" s="56"/>
      <c r="AG67" s="56"/>
      <c r="AH67" s="56"/>
      <c r="AI67" s="56"/>
      <c r="AJ67" s="56"/>
      <c r="AK67" s="55"/>
      <c r="AL67" s="57"/>
      <c r="AM67" s="157"/>
      <c r="AN67" s="1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c r="CT67" s="57"/>
      <c r="CU67" s="57"/>
      <c r="CV67" s="57"/>
      <c r="CW67" s="57"/>
      <c r="CX67" s="57"/>
      <c r="CY67" s="57"/>
      <c r="CZ67" s="57"/>
      <c r="DA67" s="57"/>
      <c r="DB67" s="57"/>
      <c r="DC67" s="57"/>
      <c r="DD67" s="57"/>
      <c r="DE67" s="57"/>
      <c r="DF67" s="57"/>
      <c r="DG67" s="57"/>
      <c r="DH67" s="57"/>
      <c r="DI67" s="57"/>
      <c r="DJ67" s="57"/>
      <c r="DK67" s="57"/>
      <c r="DL67" s="57"/>
      <c r="DM67" s="57"/>
      <c r="DN67" s="57"/>
      <c r="DO67" s="57"/>
      <c r="DP67" s="57"/>
      <c r="DQ67" s="57"/>
      <c r="DR67" s="57"/>
      <c r="DS67" s="57"/>
      <c r="DT67" s="57"/>
      <c r="DU67" s="52"/>
      <c r="DV67" s="52"/>
      <c r="DW67" s="52"/>
      <c r="DX67" s="52"/>
      <c r="DY67" s="52"/>
      <c r="DZ67" s="52"/>
      <c r="EA67" s="52"/>
      <c r="EB67" s="52"/>
      <c r="EC67" s="52"/>
      <c r="ED67" s="52"/>
      <c r="EE67" s="52"/>
      <c r="EF67" s="52"/>
      <c r="EG67" s="52"/>
      <c r="EH67" s="52"/>
      <c r="EI67" s="52"/>
      <c r="EJ67" s="52"/>
    </row>
    <row r="68" spans="1:140" s="21" customFormat="1" ht="15" customHeight="1">
      <c r="A68" s="91"/>
      <c r="B68" s="91"/>
      <c r="C68" s="196" t="str">
        <f>IF(MasterSheet!$A$1=1,MasterSheet!C210,MasterSheet!B210)</f>
        <v>Rashodi za materijal i usluge</v>
      </c>
      <c r="D68" s="190">
        <v>14680010.780000001</v>
      </c>
      <c r="E68" s="191">
        <f t="shared" si="0"/>
        <v>0.6831407129228908</v>
      </c>
      <c r="F68" s="190">
        <v>21387573.460000001</v>
      </c>
      <c r="G68" s="191">
        <f t="shared" si="1"/>
        <v>0.7978949248274575</v>
      </c>
      <c r="H68" s="190">
        <v>23284608.100000001</v>
      </c>
      <c r="I68" s="191">
        <f t="shared" si="2"/>
        <v>0.75462172997148047</v>
      </c>
      <c r="J68" s="190">
        <v>19998061.219999999</v>
      </c>
      <c r="K68" s="191">
        <f t="shared" si="3"/>
        <v>0.67085076216034878</v>
      </c>
      <c r="L68" s="190">
        <v>17840000</v>
      </c>
      <c r="M68" s="191">
        <f t="shared" si="4"/>
        <v>0.57474226804123707</v>
      </c>
      <c r="N68" s="190">
        <v>15836529.350000001</v>
      </c>
      <c r="O68" s="191">
        <f t="shared" si="5"/>
        <v>0.48968860080395799</v>
      </c>
      <c r="P68" s="287">
        <v>16836563.879999999</v>
      </c>
      <c r="Q68" s="288">
        <f t="shared" si="6"/>
        <v>0.50651515884476528</v>
      </c>
      <c r="R68" s="287">
        <v>14672436.078300001</v>
      </c>
      <c r="S68" s="288">
        <f t="shared" si="7"/>
        <v>0.42005256450901812</v>
      </c>
      <c r="T68" s="287">
        <v>15846230.964564003</v>
      </c>
      <c r="U68" s="289">
        <f t="shared" si="8"/>
        <v>0.42978657348966648</v>
      </c>
      <c r="V68" s="284">
        <v>16242386.738678101</v>
      </c>
      <c r="W68" s="288">
        <f t="shared" si="9"/>
        <v>0.41519393503778379</v>
      </c>
      <c r="X68" s="84"/>
      <c r="Y68" s="84"/>
      <c r="Z68" s="84"/>
      <c r="AA68" s="84"/>
      <c r="AB68" s="84"/>
      <c r="AC68" s="84"/>
      <c r="AD68" s="84"/>
      <c r="AE68" s="84"/>
      <c r="AF68" s="56"/>
      <c r="AG68" s="56"/>
      <c r="AH68" s="56"/>
      <c r="AI68" s="56"/>
      <c r="AJ68" s="56"/>
      <c r="AK68" s="57"/>
      <c r="AL68" s="57"/>
      <c r="AM68" s="63"/>
      <c r="AN68" s="63"/>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c r="CT68" s="57"/>
      <c r="CU68" s="57"/>
      <c r="CV68" s="57"/>
      <c r="CW68" s="57"/>
      <c r="CX68" s="57"/>
      <c r="CY68" s="57"/>
      <c r="CZ68" s="57"/>
      <c r="DA68" s="57"/>
      <c r="DB68" s="57"/>
      <c r="DC68" s="57"/>
      <c r="DD68" s="57"/>
      <c r="DE68" s="57"/>
      <c r="DF68" s="57"/>
      <c r="DG68" s="57"/>
      <c r="DH68" s="57"/>
      <c r="DI68" s="57"/>
      <c r="DJ68" s="57"/>
      <c r="DK68" s="57"/>
      <c r="DL68" s="57"/>
      <c r="DM68" s="57"/>
      <c r="DN68" s="57"/>
      <c r="DO68" s="57"/>
      <c r="DP68" s="57"/>
      <c r="DQ68" s="57"/>
      <c r="DR68" s="57"/>
      <c r="DS68" s="57"/>
      <c r="DT68" s="57"/>
      <c r="DU68" s="52"/>
      <c r="DV68" s="52"/>
      <c r="DW68" s="52"/>
      <c r="DX68" s="52"/>
      <c r="DY68" s="52"/>
      <c r="DZ68" s="52"/>
      <c r="EA68" s="52"/>
      <c r="EB68" s="52"/>
      <c r="EC68" s="52"/>
      <c r="ED68" s="52"/>
      <c r="EE68" s="52"/>
      <c r="EF68" s="52"/>
      <c r="EG68" s="52"/>
      <c r="EH68" s="52"/>
      <c r="EI68" s="52"/>
      <c r="EJ68" s="52"/>
    </row>
    <row r="69" spans="1:140" s="21" customFormat="1" ht="15" customHeight="1">
      <c r="A69" s="81"/>
      <c r="B69" s="81"/>
      <c r="C69" s="196" t="str">
        <f>IF(MasterSheet!$A$1=1,MasterSheet!C211,MasterSheet!B211)</f>
        <v>Tekuće održavanje</v>
      </c>
      <c r="D69" s="190">
        <v>4644683.17</v>
      </c>
      <c r="E69" s="191">
        <f t="shared" si="0"/>
        <v>0.21614235981199684</v>
      </c>
      <c r="F69" s="190">
        <v>7490889.2599999998</v>
      </c>
      <c r="G69" s="191">
        <f t="shared" si="1"/>
        <v>0.27945865547472487</v>
      </c>
      <c r="H69" s="190">
        <v>7738618.5800000001</v>
      </c>
      <c r="I69" s="191">
        <f t="shared" si="2"/>
        <v>0.25079785390199638</v>
      </c>
      <c r="J69" s="190">
        <v>4862089.4800000004</v>
      </c>
      <c r="K69" s="191">
        <f t="shared" si="3"/>
        <v>0.16310263267359948</v>
      </c>
      <c r="L69" s="190">
        <v>4840000</v>
      </c>
      <c r="M69" s="191">
        <f t="shared" si="4"/>
        <v>0.15592783505154639</v>
      </c>
      <c r="N69" s="190">
        <v>4621732.5999999996</v>
      </c>
      <c r="O69" s="191">
        <f t="shared" si="5"/>
        <v>0.14291071737786021</v>
      </c>
      <c r="P69" s="287">
        <v>5028758.5099999988</v>
      </c>
      <c r="Q69" s="288">
        <f t="shared" si="6"/>
        <v>0.15128635709987964</v>
      </c>
      <c r="R69" s="287">
        <v>4697878.71</v>
      </c>
      <c r="S69" s="288">
        <f t="shared" si="7"/>
        <v>0.13449409418837677</v>
      </c>
      <c r="T69" s="287">
        <v>5167666.5810000002</v>
      </c>
      <c r="U69" s="289">
        <f t="shared" si="8"/>
        <v>0.14015911529698943</v>
      </c>
      <c r="V69" s="284">
        <v>6201199.8972000005</v>
      </c>
      <c r="W69" s="288">
        <f t="shared" si="9"/>
        <v>0.15851737978527608</v>
      </c>
      <c r="X69" s="84"/>
      <c r="Y69" s="84"/>
      <c r="Z69" s="84"/>
      <c r="AA69" s="84"/>
      <c r="AB69" s="84"/>
      <c r="AC69" s="84"/>
      <c r="AD69" s="84"/>
      <c r="AE69" s="84"/>
      <c r="AF69" s="56"/>
      <c r="AG69" s="56"/>
      <c r="AH69" s="56"/>
      <c r="AI69" s="56"/>
      <c r="AJ69" s="56"/>
      <c r="AK69" s="57"/>
      <c r="AL69" s="57"/>
      <c r="AM69" s="157"/>
      <c r="AN69" s="1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c r="CT69" s="57"/>
      <c r="CU69" s="57"/>
      <c r="CV69" s="57"/>
      <c r="CW69" s="57"/>
      <c r="CX69" s="57"/>
      <c r="CY69" s="57"/>
      <c r="CZ69" s="57"/>
      <c r="DA69" s="57"/>
      <c r="DB69" s="57"/>
      <c r="DC69" s="57"/>
      <c r="DD69" s="57"/>
      <c r="DE69" s="57"/>
      <c r="DF69" s="57"/>
      <c r="DG69" s="57"/>
      <c r="DH69" s="57"/>
      <c r="DI69" s="57"/>
      <c r="DJ69" s="57"/>
      <c r="DK69" s="57"/>
      <c r="DL69" s="57"/>
      <c r="DM69" s="57"/>
      <c r="DN69" s="57"/>
      <c r="DO69" s="57"/>
      <c r="DP69" s="57"/>
      <c r="DQ69" s="57"/>
      <c r="DR69" s="57"/>
      <c r="DS69" s="57"/>
      <c r="DT69" s="57"/>
      <c r="DU69" s="52"/>
      <c r="DV69" s="52"/>
      <c r="DW69" s="52"/>
      <c r="DX69" s="52"/>
      <c r="DY69" s="52"/>
      <c r="DZ69" s="52"/>
      <c r="EA69" s="52"/>
      <c r="EB69" s="52"/>
      <c r="EC69" s="52"/>
      <c r="ED69" s="52"/>
      <c r="EE69" s="52"/>
      <c r="EF69" s="52"/>
      <c r="EG69" s="52"/>
      <c r="EH69" s="52"/>
      <c r="EI69" s="52"/>
      <c r="EJ69" s="52"/>
    </row>
    <row r="70" spans="1:140" s="21" customFormat="1" ht="15" customHeight="1">
      <c r="A70" s="81"/>
      <c r="B70" s="81"/>
      <c r="C70" s="196" t="str">
        <f>IF(MasterSheet!$A$1=1,MasterSheet!C212,MasterSheet!B212)</f>
        <v>Kamate</v>
      </c>
      <c r="D70" s="190">
        <v>455669.44</v>
      </c>
      <c r="E70" s="191">
        <f t="shared" si="0"/>
        <v>2.1204776397226489E-2</v>
      </c>
      <c r="F70" s="190">
        <v>836173.69</v>
      </c>
      <c r="G70" s="191">
        <f t="shared" si="1"/>
        <v>3.1194690915873902E-2</v>
      </c>
      <c r="H70" s="190">
        <v>1273698.22</v>
      </c>
      <c r="I70" s="191">
        <f t="shared" si="2"/>
        <v>4.1278785973554576E-2</v>
      </c>
      <c r="J70" s="190">
        <v>1010709.4</v>
      </c>
      <c r="K70" s="191">
        <f t="shared" si="3"/>
        <v>3.3905045286816503E-2</v>
      </c>
      <c r="L70" s="190">
        <v>1150000</v>
      </c>
      <c r="M70" s="191">
        <f t="shared" si="4"/>
        <v>3.7048969072164949E-2</v>
      </c>
      <c r="N70" s="190">
        <v>2510915.6800000002</v>
      </c>
      <c r="O70" s="191">
        <f t="shared" si="5"/>
        <v>7.7641177489177496E-2</v>
      </c>
      <c r="P70" s="287">
        <v>2860462.2</v>
      </c>
      <c r="Q70" s="288">
        <f t="shared" si="6"/>
        <v>8.605481949458485E-2</v>
      </c>
      <c r="R70" s="287">
        <v>3919955.4450000003</v>
      </c>
      <c r="S70" s="288">
        <f t="shared" si="7"/>
        <v>0.11222317334669339</v>
      </c>
      <c r="T70" s="287">
        <v>4351150.5439500008</v>
      </c>
      <c r="U70" s="289">
        <f t="shared" si="8"/>
        <v>0.11801330469080554</v>
      </c>
      <c r="V70" s="284">
        <v>5656495.7071350012</v>
      </c>
      <c r="W70" s="288">
        <f t="shared" si="9"/>
        <v>0.14459344854639572</v>
      </c>
      <c r="X70" s="84"/>
      <c r="Y70" s="84"/>
      <c r="Z70" s="84"/>
      <c r="AA70" s="84"/>
      <c r="AB70" s="84"/>
      <c r="AC70" s="84"/>
      <c r="AD70" s="84"/>
      <c r="AE70" s="84"/>
      <c r="AF70" s="56"/>
      <c r="AG70" s="56"/>
      <c r="AH70" s="56"/>
      <c r="AI70" s="56"/>
      <c r="AJ70" s="56"/>
      <c r="AK70" s="57"/>
      <c r="AL70" s="57"/>
      <c r="AM70" s="157"/>
      <c r="AN70" s="1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c r="CT70" s="57"/>
      <c r="CU70" s="57"/>
      <c r="CV70" s="57"/>
      <c r="CW70" s="57"/>
      <c r="CX70" s="57"/>
      <c r="CY70" s="57"/>
      <c r="CZ70" s="57"/>
      <c r="DA70" s="57"/>
      <c r="DB70" s="57"/>
      <c r="DC70" s="57"/>
      <c r="DD70" s="57"/>
      <c r="DE70" s="57"/>
      <c r="DF70" s="57"/>
      <c r="DG70" s="57"/>
      <c r="DH70" s="57"/>
      <c r="DI70" s="57"/>
      <c r="DJ70" s="57"/>
      <c r="DK70" s="57"/>
      <c r="DL70" s="57"/>
      <c r="DM70" s="57"/>
      <c r="DN70" s="57"/>
      <c r="DO70" s="57"/>
      <c r="DP70" s="57"/>
      <c r="DQ70" s="57"/>
      <c r="DR70" s="57"/>
      <c r="DS70" s="57"/>
      <c r="DT70" s="57"/>
      <c r="DU70" s="52"/>
      <c r="DV70" s="52"/>
      <c r="DW70" s="52"/>
      <c r="DX70" s="52"/>
      <c r="DY70" s="52"/>
      <c r="DZ70" s="52"/>
      <c r="EA70" s="52"/>
      <c r="EB70" s="52"/>
      <c r="EC70" s="52"/>
      <c r="ED70" s="52"/>
      <c r="EE70" s="52"/>
      <c r="EF70" s="52"/>
      <c r="EG70" s="52"/>
      <c r="EH70" s="52"/>
      <c r="EI70" s="52"/>
      <c r="EJ70" s="52"/>
    </row>
    <row r="71" spans="1:140" s="21" customFormat="1" ht="15" customHeight="1">
      <c r="A71" s="81"/>
      <c r="B71" s="81"/>
      <c r="C71" s="196" t="str">
        <f>IF(MasterSheet!$A$1=1,MasterSheet!C213,MasterSheet!B213)</f>
        <v>Renta</v>
      </c>
      <c r="D71" s="190">
        <v>422746.26</v>
      </c>
      <c r="E71" s="191">
        <f t="shared" si="0"/>
        <v>1.9672681837219042E-2</v>
      </c>
      <c r="F71" s="190">
        <v>681936.29</v>
      </c>
      <c r="G71" s="191">
        <f t="shared" si="1"/>
        <v>2.5440637567617982E-2</v>
      </c>
      <c r="H71" s="190">
        <v>813077.09</v>
      </c>
      <c r="I71" s="191">
        <f t="shared" si="2"/>
        <v>2.6350696460980035E-2</v>
      </c>
      <c r="J71" s="190">
        <v>729952.59</v>
      </c>
      <c r="K71" s="191">
        <f t="shared" si="3"/>
        <v>2.4486836296544783E-2</v>
      </c>
      <c r="L71" s="190">
        <v>570000</v>
      </c>
      <c r="M71" s="191">
        <f t="shared" si="4"/>
        <v>1.8363402061855671E-2</v>
      </c>
      <c r="N71" s="190">
        <v>330969.98</v>
      </c>
      <c r="O71" s="191">
        <f t="shared" si="5"/>
        <v>1.0234074829931973E-2</v>
      </c>
      <c r="P71" s="287">
        <v>317175.2</v>
      </c>
      <c r="Q71" s="288">
        <f t="shared" si="6"/>
        <v>9.5419735258724433E-3</v>
      </c>
      <c r="R71" s="287">
        <v>361752.85499999998</v>
      </c>
      <c r="S71" s="288">
        <f t="shared" si="7"/>
        <v>1.0356508874892643E-2</v>
      </c>
      <c r="T71" s="287">
        <v>397928.14050000004</v>
      </c>
      <c r="U71" s="289">
        <f t="shared" si="8"/>
        <v>1.0792735028478438E-2</v>
      </c>
      <c r="V71" s="284">
        <v>407876.34401250002</v>
      </c>
      <c r="W71" s="288">
        <f t="shared" si="9"/>
        <v>1.042628691238497E-2</v>
      </c>
      <c r="X71" s="84"/>
      <c r="Y71" s="84"/>
      <c r="Z71" s="84"/>
      <c r="AA71" s="84"/>
      <c r="AB71" s="84"/>
      <c r="AC71" s="84"/>
      <c r="AD71" s="84"/>
      <c r="AE71" s="84"/>
      <c r="AF71" s="56"/>
      <c r="AG71" s="56"/>
      <c r="AH71" s="56"/>
      <c r="AI71" s="56"/>
      <c r="AJ71" s="56"/>
      <c r="AK71" s="57"/>
      <c r="AL71" s="57"/>
      <c r="AM71" s="157"/>
      <c r="AN71" s="1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c r="CT71" s="57"/>
      <c r="CU71" s="57"/>
      <c r="CV71" s="57"/>
      <c r="CW71" s="57"/>
      <c r="CX71" s="57"/>
      <c r="CY71" s="57"/>
      <c r="CZ71" s="57"/>
      <c r="DA71" s="57"/>
      <c r="DB71" s="57"/>
      <c r="DC71" s="57"/>
      <c r="DD71" s="57"/>
      <c r="DE71" s="57"/>
      <c r="DF71" s="57"/>
      <c r="DG71" s="57"/>
      <c r="DH71" s="57"/>
      <c r="DI71" s="57"/>
      <c r="DJ71" s="57"/>
      <c r="DK71" s="57"/>
      <c r="DL71" s="57"/>
      <c r="DM71" s="57"/>
      <c r="DN71" s="57"/>
      <c r="DO71" s="57"/>
      <c r="DP71" s="57"/>
      <c r="DQ71" s="57"/>
      <c r="DR71" s="57"/>
      <c r="DS71" s="57"/>
      <c r="DT71" s="57"/>
      <c r="DU71" s="52"/>
      <c r="DV71" s="52"/>
      <c r="DW71" s="52"/>
      <c r="DX71" s="52"/>
      <c r="DY71" s="52"/>
      <c r="DZ71" s="52"/>
      <c r="EA71" s="52"/>
      <c r="EB71" s="52"/>
      <c r="EC71" s="52"/>
      <c r="ED71" s="52"/>
      <c r="EE71" s="52"/>
      <c r="EF71" s="52"/>
      <c r="EG71" s="52"/>
      <c r="EH71" s="52"/>
      <c r="EI71" s="52"/>
      <c r="EJ71" s="52"/>
    </row>
    <row r="72" spans="1:140" s="21" customFormat="1" ht="15" customHeight="1">
      <c r="A72" s="81"/>
      <c r="B72" s="81"/>
      <c r="C72" s="196" t="str">
        <f>IF(MasterSheet!$A$1=1,MasterSheet!C214,MasterSheet!B214)</f>
        <v>Subvencije</v>
      </c>
      <c r="D72" s="190">
        <v>535086.44999999995</v>
      </c>
      <c r="E72" s="191">
        <f t="shared" si="0"/>
        <v>2.4900481641770205E-2</v>
      </c>
      <c r="F72" s="190">
        <v>797354.68</v>
      </c>
      <c r="G72" s="191">
        <f t="shared" si="1"/>
        <v>2.974649058011565E-2</v>
      </c>
      <c r="H72" s="190">
        <v>1547180</v>
      </c>
      <c r="I72" s="191">
        <f t="shared" si="2"/>
        <v>5.0141949701840813E-2</v>
      </c>
      <c r="J72" s="190">
        <v>1131782.23</v>
      </c>
      <c r="K72" s="191">
        <f t="shared" si="3"/>
        <v>3.7966529017108348E-2</v>
      </c>
      <c r="L72" s="190">
        <v>750000</v>
      </c>
      <c r="M72" s="191">
        <f t="shared" si="4"/>
        <v>2.4162371134020619E-2</v>
      </c>
      <c r="N72" s="190">
        <v>952860</v>
      </c>
      <c r="O72" s="191">
        <f t="shared" si="5"/>
        <v>2.946382189239332E-2</v>
      </c>
      <c r="P72" s="287">
        <v>754203.5</v>
      </c>
      <c r="Q72" s="288">
        <f t="shared" si="6"/>
        <v>2.2689635980746092E-2</v>
      </c>
      <c r="R72" s="287">
        <v>701490.13350000011</v>
      </c>
      <c r="S72" s="288">
        <f t="shared" si="7"/>
        <v>2.0082740724305756E-2</v>
      </c>
      <c r="T72" s="287">
        <v>771639.14685000014</v>
      </c>
      <c r="U72" s="289">
        <f t="shared" si="8"/>
        <v>2.0928645154597237E-2</v>
      </c>
      <c r="V72" s="284">
        <v>790930.12552125007</v>
      </c>
      <c r="W72" s="288">
        <f t="shared" si="9"/>
        <v>2.0218050243385736E-2</v>
      </c>
      <c r="X72" s="84"/>
      <c r="Y72" s="84"/>
      <c r="Z72" s="84"/>
      <c r="AA72" s="84"/>
      <c r="AB72" s="84"/>
      <c r="AC72" s="84"/>
      <c r="AD72" s="84"/>
      <c r="AE72" s="84"/>
      <c r="AF72" s="56"/>
      <c r="AG72" s="56"/>
      <c r="AH72" s="56"/>
      <c r="AI72" s="56"/>
      <c r="AJ72" s="56"/>
      <c r="AK72" s="57"/>
      <c r="AL72" s="57"/>
      <c r="AM72" s="157"/>
      <c r="AN72" s="1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c r="CT72" s="57"/>
      <c r="CU72" s="57"/>
      <c r="CV72" s="57"/>
      <c r="CW72" s="57"/>
      <c r="CX72" s="57"/>
      <c r="CY72" s="57"/>
      <c r="CZ72" s="57"/>
      <c r="DA72" s="57"/>
      <c r="DB72" s="57"/>
      <c r="DC72" s="57"/>
      <c r="DD72" s="57"/>
      <c r="DE72" s="57"/>
      <c r="DF72" s="57"/>
      <c r="DG72" s="57"/>
      <c r="DH72" s="57"/>
      <c r="DI72" s="57"/>
      <c r="DJ72" s="57"/>
      <c r="DK72" s="57"/>
      <c r="DL72" s="57"/>
      <c r="DM72" s="57"/>
      <c r="DN72" s="57"/>
      <c r="DO72" s="57"/>
      <c r="DP72" s="57"/>
      <c r="DQ72" s="57"/>
      <c r="DR72" s="57"/>
      <c r="DS72" s="57"/>
      <c r="DT72" s="57"/>
      <c r="DU72" s="52"/>
      <c r="DV72" s="52"/>
      <c r="DW72" s="52"/>
      <c r="DX72" s="52"/>
      <c r="DY72" s="52"/>
      <c r="DZ72" s="52"/>
      <c r="EA72" s="52"/>
      <c r="EB72" s="52"/>
      <c r="EC72" s="52"/>
      <c r="ED72" s="52"/>
      <c r="EE72" s="52"/>
      <c r="EF72" s="52"/>
      <c r="EG72" s="52"/>
      <c r="EH72" s="52"/>
      <c r="EI72" s="52"/>
      <c r="EJ72" s="52"/>
    </row>
    <row r="73" spans="1:140" s="21" customFormat="1" ht="15" customHeight="1">
      <c r="A73" s="81"/>
      <c r="B73" s="81"/>
      <c r="C73" s="196" t="str">
        <f>IF(MasterSheet!$A$1=1,MasterSheet!C215,MasterSheet!B215)</f>
        <v>Ostali izdaci</v>
      </c>
      <c r="D73" s="190">
        <v>1240417.81</v>
      </c>
      <c r="E73" s="191">
        <f t="shared" si="0"/>
        <v>5.772338452231375E-2</v>
      </c>
      <c r="F73" s="190">
        <v>2013836.12</v>
      </c>
      <c r="G73" s="191">
        <f t="shared" si="1"/>
        <v>7.5129122178698007E-2</v>
      </c>
      <c r="H73" s="190">
        <v>4566368.7615</v>
      </c>
      <c r="I73" s="191">
        <f t="shared" si="2"/>
        <v>0.14798965392468239</v>
      </c>
      <c r="J73" s="190">
        <v>833178.99</v>
      </c>
      <c r="K73" s="191">
        <f t="shared" si="3"/>
        <v>2.7949647433747064E-2</v>
      </c>
      <c r="L73" s="190">
        <v>980000</v>
      </c>
      <c r="M73" s="191">
        <f t="shared" si="4"/>
        <v>3.1572164948453607E-2</v>
      </c>
      <c r="N73" s="190">
        <v>1230492.5799999998</v>
      </c>
      <c r="O73" s="191">
        <f t="shared" si="5"/>
        <v>3.8048626468769324E-2</v>
      </c>
      <c r="P73" s="287">
        <v>842778.14999999991</v>
      </c>
      <c r="Q73" s="288">
        <f t="shared" si="6"/>
        <v>2.5354336642599274E-2</v>
      </c>
      <c r="R73" s="287">
        <v>1022571.777</v>
      </c>
      <c r="S73" s="288">
        <f t="shared" si="7"/>
        <v>2.9274886258230746E-2</v>
      </c>
      <c r="T73" s="287">
        <v>1124828.9547000001</v>
      </c>
      <c r="U73" s="289">
        <f t="shared" si="8"/>
        <v>3.0507972733930026E-2</v>
      </c>
      <c r="V73" s="284">
        <v>1152949.6785675001</v>
      </c>
      <c r="W73" s="288">
        <f t="shared" si="9"/>
        <v>2.947212879773773E-2</v>
      </c>
      <c r="X73" s="81"/>
      <c r="Y73" s="81"/>
      <c r="Z73" s="81"/>
      <c r="AA73" s="81"/>
      <c r="AB73" s="81"/>
      <c r="AC73" s="81"/>
      <c r="AD73" s="81"/>
      <c r="AE73" s="81"/>
      <c r="AF73" s="52"/>
      <c r="AG73" s="52"/>
      <c r="AH73" s="52"/>
      <c r="AI73" s="52"/>
      <c r="AJ73" s="52"/>
      <c r="AK73" s="57"/>
      <c r="AL73" s="57"/>
      <c r="AM73" s="157"/>
      <c r="AN73" s="1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c r="CT73" s="57"/>
      <c r="CU73" s="57"/>
      <c r="CV73" s="57"/>
      <c r="CW73" s="57"/>
      <c r="CX73" s="57"/>
      <c r="CY73" s="57"/>
      <c r="CZ73" s="57"/>
      <c r="DA73" s="57"/>
      <c r="DB73" s="57"/>
      <c r="DC73" s="57"/>
      <c r="DD73" s="57"/>
      <c r="DE73" s="57"/>
      <c r="DF73" s="57"/>
      <c r="DG73" s="57"/>
      <c r="DH73" s="57"/>
      <c r="DI73" s="57"/>
      <c r="DJ73" s="57"/>
      <c r="DK73" s="57"/>
      <c r="DL73" s="57"/>
      <c r="DM73" s="57"/>
      <c r="DN73" s="57"/>
      <c r="DO73" s="57"/>
      <c r="DP73" s="57"/>
      <c r="DQ73" s="57"/>
      <c r="DR73" s="57"/>
      <c r="DS73" s="57"/>
      <c r="DT73" s="57"/>
      <c r="DU73" s="52"/>
      <c r="DV73" s="52"/>
      <c r="DW73" s="52"/>
      <c r="DX73" s="52"/>
      <c r="DY73" s="52"/>
      <c r="DZ73" s="52"/>
      <c r="EA73" s="52"/>
      <c r="EB73" s="52"/>
      <c r="EC73" s="52"/>
      <c r="ED73" s="52"/>
      <c r="EE73" s="52"/>
      <c r="EF73" s="52"/>
      <c r="EG73" s="52"/>
      <c r="EH73" s="52"/>
      <c r="EI73" s="52"/>
      <c r="EJ73" s="52"/>
    </row>
    <row r="74" spans="1:140" s="21" customFormat="1" ht="15" customHeight="1">
      <c r="A74" s="81"/>
      <c r="B74" s="81"/>
      <c r="C74" s="196" t="str">
        <f>IF(MasterSheet!$A$1=1,MasterSheet!C216,MasterSheet!B216)</f>
        <v>Transferi za socijalnu zaštitu</v>
      </c>
      <c r="D74" s="190">
        <f>SUM(D75:D79)</f>
        <v>285178.90000000002</v>
      </c>
      <c r="E74" s="191">
        <f t="shared" si="0"/>
        <v>1.3270924659127928E-2</v>
      </c>
      <c r="F74" s="190">
        <f>SUM(F75:F79)</f>
        <v>267122.38</v>
      </c>
      <c r="G74" s="191">
        <f t="shared" si="1"/>
        <v>9.9653937698190639E-3</v>
      </c>
      <c r="H74" s="190">
        <f>SUM(H75:H79)</f>
        <v>3877000.1</v>
      </c>
      <c r="I74" s="191">
        <f t="shared" si="2"/>
        <v>0.125648175395385</v>
      </c>
      <c r="J74" s="190">
        <f>SUM(J75:J79)</f>
        <v>604891.49</v>
      </c>
      <c r="K74" s="191">
        <f t="shared" si="3"/>
        <v>2.0291562898356257E-2</v>
      </c>
      <c r="L74" s="190">
        <f>SUM(L75:L79)</f>
        <v>440000</v>
      </c>
      <c r="M74" s="191">
        <f t="shared" si="4"/>
        <v>1.4175257731958763E-2</v>
      </c>
      <c r="N74" s="190">
        <f>SUM(N75:N79)</f>
        <v>761932.83999999985</v>
      </c>
      <c r="O74" s="191">
        <f t="shared" si="5"/>
        <v>2.3560075448361157E-2</v>
      </c>
      <c r="P74" s="287">
        <f>SUM(P75:P79)</f>
        <v>453275.36</v>
      </c>
      <c r="Q74" s="288">
        <f t="shared" si="6"/>
        <v>1.3636442839951864E-2</v>
      </c>
      <c r="R74" s="287">
        <f>SUM(R75:R79)</f>
        <v>389678.83500000008</v>
      </c>
      <c r="S74" s="288">
        <f t="shared" si="7"/>
        <v>1.1155992985971946E-2</v>
      </c>
      <c r="T74" s="287">
        <f>SUM(T75:T79)</f>
        <v>584518.25250000018</v>
      </c>
      <c r="U74" s="289">
        <f t="shared" si="8"/>
        <v>1.5853492066720917E-2</v>
      </c>
      <c r="V74" s="287">
        <f>SUM(V75:V79)</f>
        <v>596208.6175500002</v>
      </c>
      <c r="W74" s="288">
        <f t="shared" si="9"/>
        <v>1.5240506583588963E-2</v>
      </c>
      <c r="X74" s="81"/>
      <c r="Y74" s="81"/>
      <c r="Z74" s="81"/>
      <c r="AA74" s="81"/>
      <c r="AB74" s="81"/>
      <c r="AC74" s="81"/>
      <c r="AD74" s="81"/>
      <c r="AE74" s="81"/>
      <c r="AF74" s="52"/>
      <c r="AG74" s="52"/>
      <c r="AH74" s="52"/>
      <c r="AI74" s="52"/>
      <c r="AJ74" s="52"/>
      <c r="AK74" s="57"/>
      <c r="AL74" s="57"/>
      <c r="AM74" s="63"/>
      <c r="AN74" s="63"/>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c r="CT74" s="57"/>
      <c r="CU74" s="57"/>
      <c r="CV74" s="57"/>
      <c r="CW74" s="57"/>
      <c r="CX74" s="57"/>
      <c r="CY74" s="57"/>
      <c r="CZ74" s="57"/>
      <c r="DA74" s="57"/>
      <c r="DB74" s="57"/>
      <c r="DC74" s="57"/>
      <c r="DD74" s="57"/>
      <c r="DE74" s="57"/>
      <c r="DF74" s="57"/>
      <c r="DG74" s="57"/>
      <c r="DH74" s="57"/>
      <c r="DI74" s="57"/>
      <c r="DJ74" s="57"/>
      <c r="DK74" s="57"/>
      <c r="DL74" s="57"/>
      <c r="DM74" s="57"/>
      <c r="DN74" s="57"/>
      <c r="DO74" s="57"/>
      <c r="DP74" s="57"/>
      <c r="DQ74" s="57"/>
      <c r="DR74" s="57"/>
      <c r="DS74" s="57"/>
      <c r="DT74" s="57"/>
      <c r="DU74" s="52"/>
      <c r="DV74" s="52"/>
      <c r="DW74" s="52"/>
      <c r="DX74" s="52"/>
      <c r="DY74" s="52"/>
      <c r="DZ74" s="52"/>
      <c r="EA74" s="52"/>
      <c r="EB74" s="52"/>
      <c r="EC74" s="52"/>
      <c r="ED74" s="52"/>
      <c r="EE74" s="52"/>
      <c r="EF74" s="52"/>
      <c r="EG74" s="52"/>
      <c r="EH74" s="52"/>
      <c r="EI74" s="52"/>
      <c r="EJ74" s="52"/>
    </row>
    <row r="75" spans="1:140" s="21" customFormat="1" ht="15" customHeight="1">
      <c r="A75" s="81"/>
      <c r="B75" s="81"/>
      <c r="C75" s="195" t="str">
        <f>IF(MasterSheet!$A$1=1,MasterSheet!C217,MasterSheet!B217)</f>
        <v>Prava iz oblasti socijalne zaštite</v>
      </c>
      <c r="D75" s="190">
        <v>254133.9</v>
      </c>
      <c r="E75" s="187">
        <f t="shared" si="0"/>
        <v>1.182623202568756E-2</v>
      </c>
      <c r="F75" s="190">
        <v>195543.38</v>
      </c>
      <c r="G75" s="187">
        <f t="shared" si="1"/>
        <v>7.2950337623577692E-3</v>
      </c>
      <c r="H75" s="186">
        <v>3801208.7</v>
      </c>
      <c r="I75" s="187">
        <f t="shared" si="2"/>
        <v>0.12319188164376459</v>
      </c>
      <c r="J75" s="186">
        <v>549056.49</v>
      </c>
      <c r="K75" s="187">
        <f t="shared" si="3"/>
        <v>1.8418533713518953E-2</v>
      </c>
      <c r="L75" s="190"/>
      <c r="M75" s="187">
        <f t="shared" si="4"/>
        <v>0</v>
      </c>
      <c r="N75" s="186">
        <v>761932.83999999985</v>
      </c>
      <c r="O75" s="187">
        <f t="shared" si="5"/>
        <v>2.3560075448361157E-2</v>
      </c>
      <c r="P75" s="284">
        <v>453275.36</v>
      </c>
      <c r="Q75" s="285">
        <f t="shared" si="6"/>
        <v>1.3636442839951864E-2</v>
      </c>
      <c r="R75" s="284">
        <v>389678.83500000008</v>
      </c>
      <c r="S75" s="285">
        <f t="shared" si="7"/>
        <v>1.1155992985971946E-2</v>
      </c>
      <c r="T75" s="284">
        <v>584518.25250000018</v>
      </c>
      <c r="U75" s="286">
        <f t="shared" si="8"/>
        <v>1.5853492066720917E-2</v>
      </c>
      <c r="V75" s="284">
        <v>596208.6175500002</v>
      </c>
      <c r="W75" s="285">
        <f t="shared" si="9"/>
        <v>1.5240506583588963E-2</v>
      </c>
      <c r="X75" s="84"/>
      <c r="Y75" s="84"/>
      <c r="Z75" s="84"/>
      <c r="AA75" s="84"/>
      <c r="AB75" s="84"/>
      <c r="AC75" s="84"/>
      <c r="AD75" s="84"/>
      <c r="AE75" s="84"/>
      <c r="AF75" s="56"/>
      <c r="AG75" s="56"/>
      <c r="AH75" s="56"/>
      <c r="AI75" s="56"/>
      <c r="AJ75" s="56"/>
      <c r="AK75" s="57"/>
      <c r="AL75" s="57"/>
      <c r="AM75" s="157"/>
      <c r="AN75" s="1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c r="CT75" s="57"/>
      <c r="CU75" s="57"/>
      <c r="CV75" s="57"/>
      <c r="CW75" s="57"/>
      <c r="CX75" s="57"/>
      <c r="CY75" s="57"/>
      <c r="CZ75" s="57"/>
      <c r="DA75" s="57"/>
      <c r="DB75" s="57"/>
      <c r="DC75" s="57"/>
      <c r="DD75" s="57"/>
      <c r="DE75" s="57"/>
      <c r="DF75" s="57"/>
      <c r="DG75" s="57"/>
      <c r="DH75" s="57"/>
      <c r="DI75" s="57"/>
      <c r="DJ75" s="57"/>
      <c r="DK75" s="57"/>
      <c r="DL75" s="57"/>
      <c r="DM75" s="57"/>
      <c r="DN75" s="57"/>
      <c r="DO75" s="57"/>
      <c r="DP75" s="57"/>
      <c r="DQ75" s="57"/>
      <c r="DR75" s="57"/>
      <c r="DS75" s="57"/>
      <c r="DT75" s="57"/>
      <c r="DU75" s="52"/>
      <c r="DV75" s="52"/>
      <c r="DW75" s="52"/>
      <c r="DX75" s="52"/>
      <c r="DY75" s="52"/>
      <c r="DZ75" s="52"/>
      <c r="EA75" s="52"/>
      <c r="EB75" s="52"/>
      <c r="EC75" s="52"/>
      <c r="ED75" s="52"/>
      <c r="EE75" s="52"/>
      <c r="EF75" s="52"/>
      <c r="EG75" s="52"/>
      <c r="EH75" s="52"/>
      <c r="EI75" s="52"/>
      <c r="EJ75" s="52"/>
    </row>
    <row r="76" spans="1:140" s="21" customFormat="1" ht="15" hidden="1" customHeight="1">
      <c r="A76" s="81"/>
      <c r="B76" s="81"/>
      <c r="C76" s="195" t="str">
        <f>IF(MasterSheet!$A$1=1,MasterSheet!C218,MasterSheet!B218)</f>
        <v>Sredstva za tehnološke viškove</v>
      </c>
      <c r="D76" s="186">
        <v>31045</v>
      </c>
      <c r="E76" s="187">
        <f t="shared" si="0"/>
        <v>1.4446926334403649E-3</v>
      </c>
      <c r="F76" s="186">
        <v>71579</v>
      </c>
      <c r="G76" s="187">
        <f t="shared" si="1"/>
        <v>2.6703600074612947E-3</v>
      </c>
      <c r="H76" s="186">
        <v>75791.399999999994</v>
      </c>
      <c r="I76" s="187">
        <f t="shared" si="2"/>
        <v>2.4562937516204304E-3</v>
      </c>
      <c r="J76" s="186">
        <v>55835</v>
      </c>
      <c r="K76" s="187">
        <f t="shared" si="3"/>
        <v>1.873029184837303E-3</v>
      </c>
      <c r="L76" s="186">
        <v>440000</v>
      </c>
      <c r="M76" s="187">
        <f t="shared" si="4"/>
        <v>1.4175257731958763E-2</v>
      </c>
      <c r="N76" s="186"/>
      <c r="O76" s="187">
        <f t="shared" si="5"/>
        <v>0</v>
      </c>
      <c r="P76" s="284"/>
      <c r="Q76" s="285">
        <f t="shared" si="6"/>
        <v>0</v>
      </c>
      <c r="R76" s="284"/>
      <c r="S76" s="285">
        <f t="shared" si="7"/>
        <v>0</v>
      </c>
      <c r="T76" s="284"/>
      <c r="U76" s="286">
        <f t="shared" si="8"/>
        <v>0</v>
      </c>
      <c r="V76" s="284"/>
      <c r="W76" s="285">
        <f t="shared" si="9"/>
        <v>0</v>
      </c>
      <c r="X76" s="84"/>
      <c r="Y76" s="84"/>
      <c r="Z76" s="84"/>
      <c r="AA76" s="84"/>
      <c r="AB76" s="84"/>
      <c r="AC76" s="84"/>
      <c r="AD76" s="84"/>
      <c r="AE76" s="84"/>
      <c r="AF76" s="56"/>
      <c r="AG76" s="56"/>
      <c r="AH76" s="56"/>
      <c r="AI76" s="56"/>
      <c r="AJ76" s="56"/>
      <c r="AK76" s="57"/>
      <c r="AL76" s="57"/>
      <c r="AM76" s="157"/>
      <c r="AN76" s="1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c r="CT76" s="57"/>
      <c r="CU76" s="57"/>
      <c r="CV76" s="57"/>
      <c r="CW76" s="57"/>
      <c r="CX76" s="57"/>
      <c r="CY76" s="57"/>
      <c r="CZ76" s="57"/>
      <c r="DA76" s="57"/>
      <c r="DB76" s="57"/>
      <c r="DC76" s="57"/>
      <c r="DD76" s="57"/>
      <c r="DE76" s="57"/>
      <c r="DF76" s="57"/>
      <c r="DG76" s="57"/>
      <c r="DH76" s="57"/>
      <c r="DI76" s="57"/>
      <c r="DJ76" s="57"/>
      <c r="DK76" s="57"/>
      <c r="DL76" s="57"/>
      <c r="DM76" s="57"/>
      <c r="DN76" s="57"/>
      <c r="DO76" s="57"/>
      <c r="DP76" s="57"/>
      <c r="DQ76" s="57"/>
      <c r="DR76" s="57"/>
      <c r="DS76" s="57"/>
      <c r="DT76" s="57"/>
      <c r="DU76" s="52"/>
      <c r="DV76" s="52"/>
      <c r="DW76" s="52"/>
      <c r="DX76" s="52"/>
      <c r="DY76" s="52"/>
      <c r="DZ76" s="52"/>
      <c r="EA76" s="52"/>
      <c r="EB76" s="52"/>
      <c r="EC76" s="52"/>
      <c r="ED76" s="52"/>
      <c r="EE76" s="52"/>
      <c r="EF76" s="52"/>
      <c r="EG76" s="52"/>
      <c r="EH76" s="52"/>
      <c r="EI76" s="52"/>
      <c r="EJ76" s="52"/>
    </row>
    <row r="77" spans="1:140" s="21" customFormat="1" ht="15" hidden="1" customHeight="1">
      <c r="A77" s="81"/>
      <c r="B77" s="81"/>
      <c r="C77" s="195" t="str">
        <f>IF(MasterSheet!$A$1=1,MasterSheet!C219,MasterSheet!B219)</f>
        <v>Prava iz oblasti penzijskog i invalidskog osiguranja</v>
      </c>
      <c r="D77" s="186"/>
      <c r="E77" s="191">
        <f t="shared" si="0"/>
        <v>0</v>
      </c>
      <c r="F77" s="186"/>
      <c r="G77" s="191">
        <f t="shared" si="1"/>
        <v>0</v>
      </c>
      <c r="H77" s="186"/>
      <c r="I77" s="191">
        <f t="shared" si="2"/>
        <v>0</v>
      </c>
      <c r="J77" s="186"/>
      <c r="K77" s="191">
        <f t="shared" si="3"/>
        <v>0</v>
      </c>
      <c r="L77" s="186"/>
      <c r="M77" s="191">
        <f t="shared" si="4"/>
        <v>0</v>
      </c>
      <c r="N77" s="186"/>
      <c r="O77" s="191">
        <f t="shared" si="5"/>
        <v>0</v>
      </c>
      <c r="P77" s="284"/>
      <c r="Q77" s="288">
        <f t="shared" si="6"/>
        <v>0</v>
      </c>
      <c r="R77" s="284"/>
      <c r="S77" s="288">
        <f t="shared" si="7"/>
        <v>0</v>
      </c>
      <c r="T77" s="284"/>
      <c r="U77" s="289">
        <f t="shared" si="8"/>
        <v>0</v>
      </c>
      <c r="V77" s="284"/>
      <c r="W77" s="288">
        <f t="shared" si="9"/>
        <v>0</v>
      </c>
      <c r="X77" s="84"/>
      <c r="Y77" s="84"/>
      <c r="Z77" s="84"/>
      <c r="AA77" s="84"/>
      <c r="AB77" s="84"/>
      <c r="AC77" s="84"/>
      <c r="AD77" s="84"/>
      <c r="AE77" s="84"/>
      <c r="AF77" s="56"/>
      <c r="AG77" s="56"/>
      <c r="AH77" s="56"/>
      <c r="AI77" s="56"/>
      <c r="AJ77" s="56"/>
      <c r="AK77" s="57"/>
      <c r="AL77" s="57"/>
      <c r="AM77" s="157"/>
      <c r="AN77" s="1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c r="CT77" s="57"/>
      <c r="CU77" s="57"/>
      <c r="CV77" s="57"/>
      <c r="CW77" s="57"/>
      <c r="CX77" s="57"/>
      <c r="CY77" s="57"/>
      <c r="CZ77" s="57"/>
      <c r="DA77" s="57"/>
      <c r="DB77" s="57"/>
      <c r="DC77" s="57"/>
      <c r="DD77" s="57"/>
      <c r="DE77" s="57"/>
      <c r="DF77" s="57"/>
      <c r="DG77" s="57"/>
      <c r="DH77" s="57"/>
      <c r="DI77" s="57"/>
      <c r="DJ77" s="57"/>
      <c r="DK77" s="57"/>
      <c r="DL77" s="57"/>
      <c r="DM77" s="57"/>
      <c r="DN77" s="57"/>
      <c r="DO77" s="57"/>
      <c r="DP77" s="57"/>
      <c r="DQ77" s="57"/>
      <c r="DR77" s="57"/>
      <c r="DS77" s="57"/>
      <c r="DT77" s="57"/>
      <c r="DU77" s="52"/>
      <c r="DV77" s="52"/>
      <c r="DW77" s="52"/>
      <c r="DX77" s="52"/>
      <c r="DY77" s="52"/>
      <c r="DZ77" s="52"/>
      <c r="EA77" s="52"/>
      <c r="EB77" s="52"/>
      <c r="EC77" s="52"/>
      <c r="ED77" s="52"/>
      <c r="EE77" s="52"/>
      <c r="EF77" s="52"/>
      <c r="EG77" s="52"/>
      <c r="EH77" s="52"/>
      <c r="EI77" s="52"/>
      <c r="EJ77" s="52"/>
    </row>
    <row r="78" spans="1:140" s="21" customFormat="1" hidden="1">
      <c r="A78" s="81"/>
      <c r="B78" s="81"/>
      <c r="C78" s="195" t="str">
        <f>IF(MasterSheet!$A$1=1,MasterSheet!C220,MasterSheet!B220)</f>
        <v>Ostala prava iz oblasti zdravstvene zaštite</v>
      </c>
      <c r="D78" s="186"/>
      <c r="E78" s="191">
        <f t="shared" si="0"/>
        <v>0</v>
      </c>
      <c r="F78" s="186"/>
      <c r="G78" s="191">
        <f t="shared" si="1"/>
        <v>0</v>
      </c>
      <c r="H78" s="186"/>
      <c r="I78" s="191">
        <f t="shared" si="2"/>
        <v>0</v>
      </c>
      <c r="J78" s="186"/>
      <c r="K78" s="191">
        <f t="shared" si="3"/>
        <v>0</v>
      </c>
      <c r="L78" s="186"/>
      <c r="M78" s="191">
        <f t="shared" si="4"/>
        <v>0</v>
      </c>
      <c r="N78" s="186"/>
      <c r="O78" s="191">
        <f t="shared" si="5"/>
        <v>0</v>
      </c>
      <c r="P78" s="284"/>
      <c r="Q78" s="288">
        <f t="shared" si="6"/>
        <v>0</v>
      </c>
      <c r="R78" s="284"/>
      <c r="S78" s="288">
        <f t="shared" si="7"/>
        <v>0</v>
      </c>
      <c r="T78" s="284"/>
      <c r="U78" s="289">
        <f t="shared" si="8"/>
        <v>0</v>
      </c>
      <c r="V78" s="284"/>
      <c r="W78" s="288">
        <f t="shared" si="9"/>
        <v>0</v>
      </c>
      <c r="X78" s="84"/>
      <c r="Y78" s="84"/>
      <c r="Z78" s="84"/>
      <c r="AA78" s="84"/>
      <c r="AB78" s="84"/>
      <c r="AC78" s="84"/>
      <c r="AD78" s="84"/>
      <c r="AE78" s="84"/>
      <c r="AF78" s="56"/>
      <c r="AG78" s="56"/>
      <c r="AH78" s="56"/>
      <c r="AI78" s="56"/>
      <c r="AJ78" s="56"/>
      <c r="AK78" s="57"/>
      <c r="AL78" s="57"/>
      <c r="AM78" s="157"/>
      <c r="AN78" s="1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c r="CT78" s="57"/>
      <c r="CU78" s="57"/>
      <c r="CV78" s="57"/>
      <c r="CW78" s="57"/>
      <c r="CX78" s="57"/>
      <c r="CY78" s="57"/>
      <c r="CZ78" s="57"/>
      <c r="DA78" s="57"/>
      <c r="DB78" s="57"/>
      <c r="DC78" s="57"/>
      <c r="DD78" s="57"/>
      <c r="DE78" s="57"/>
      <c r="DF78" s="57"/>
      <c r="DG78" s="57"/>
      <c r="DH78" s="57"/>
      <c r="DI78" s="57"/>
      <c r="DJ78" s="57"/>
      <c r="DK78" s="57"/>
      <c r="DL78" s="57"/>
      <c r="DM78" s="57"/>
      <c r="DN78" s="57"/>
      <c r="DO78" s="57"/>
      <c r="DP78" s="57"/>
      <c r="DQ78" s="57"/>
      <c r="DR78" s="57"/>
      <c r="DS78" s="57"/>
      <c r="DT78" s="57"/>
      <c r="DU78" s="52"/>
      <c r="DV78" s="52"/>
      <c r="DW78" s="52"/>
      <c r="DX78" s="52"/>
      <c r="DY78" s="52"/>
      <c r="DZ78" s="52"/>
      <c r="EA78" s="52"/>
      <c r="EB78" s="52"/>
      <c r="EC78" s="52"/>
      <c r="ED78" s="52"/>
      <c r="EE78" s="52"/>
      <c r="EF78" s="52"/>
      <c r="EG78" s="52"/>
      <c r="EH78" s="52"/>
      <c r="EI78" s="52"/>
      <c r="EJ78" s="52"/>
    </row>
    <row r="79" spans="1:140" s="21" customFormat="1" ht="15" hidden="1" customHeight="1">
      <c r="A79" s="81"/>
      <c r="B79" s="81"/>
      <c r="C79" s="195" t="str">
        <f>IF(MasterSheet!$A$1=1,MasterSheet!C221,MasterSheet!B221)</f>
        <v>Ostala prava iz oblasti zdravstvenog osiguranja</v>
      </c>
      <c r="D79" s="186"/>
      <c r="E79" s="191">
        <f t="shared" si="0"/>
        <v>0</v>
      </c>
      <c r="F79" s="186"/>
      <c r="G79" s="191">
        <f t="shared" si="1"/>
        <v>0</v>
      </c>
      <c r="H79" s="186"/>
      <c r="I79" s="191">
        <f t="shared" si="2"/>
        <v>0</v>
      </c>
      <c r="J79" s="186"/>
      <c r="K79" s="191">
        <f t="shared" si="3"/>
        <v>0</v>
      </c>
      <c r="L79" s="186"/>
      <c r="M79" s="191">
        <f t="shared" si="4"/>
        <v>0</v>
      </c>
      <c r="N79" s="186"/>
      <c r="O79" s="191">
        <f t="shared" si="5"/>
        <v>0</v>
      </c>
      <c r="P79" s="284"/>
      <c r="Q79" s="288">
        <f t="shared" si="6"/>
        <v>0</v>
      </c>
      <c r="R79" s="284"/>
      <c r="S79" s="288">
        <f t="shared" si="7"/>
        <v>0</v>
      </c>
      <c r="T79" s="284"/>
      <c r="U79" s="289">
        <f t="shared" si="8"/>
        <v>0</v>
      </c>
      <c r="V79" s="284"/>
      <c r="W79" s="288">
        <f t="shared" si="9"/>
        <v>0</v>
      </c>
      <c r="X79" s="84"/>
      <c r="Y79" s="84"/>
      <c r="Z79" s="84"/>
      <c r="AA79" s="84"/>
      <c r="AB79" s="84"/>
      <c r="AC79" s="84"/>
      <c r="AD79" s="84"/>
      <c r="AE79" s="84"/>
      <c r="AF79" s="56"/>
      <c r="AG79" s="56"/>
      <c r="AH79" s="56"/>
      <c r="AI79" s="56"/>
      <c r="AJ79" s="56"/>
      <c r="AK79" s="57"/>
      <c r="AL79" s="57"/>
      <c r="AM79" s="157"/>
      <c r="AN79" s="1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c r="CT79" s="57"/>
      <c r="CU79" s="57"/>
      <c r="CV79" s="57"/>
      <c r="CW79" s="57"/>
      <c r="CX79" s="57"/>
      <c r="CY79" s="57"/>
      <c r="CZ79" s="57"/>
      <c r="DA79" s="57"/>
      <c r="DB79" s="57"/>
      <c r="DC79" s="57"/>
      <c r="DD79" s="57"/>
      <c r="DE79" s="57"/>
      <c r="DF79" s="57"/>
      <c r="DG79" s="57"/>
      <c r="DH79" s="57"/>
      <c r="DI79" s="57"/>
      <c r="DJ79" s="57"/>
      <c r="DK79" s="57"/>
      <c r="DL79" s="57"/>
      <c r="DM79" s="57"/>
      <c r="DN79" s="57"/>
      <c r="DO79" s="57"/>
      <c r="DP79" s="57"/>
      <c r="DQ79" s="57"/>
      <c r="DR79" s="57"/>
      <c r="DS79" s="57"/>
      <c r="DT79" s="57"/>
      <c r="DU79" s="52"/>
      <c r="DV79" s="52"/>
      <c r="DW79" s="52"/>
      <c r="DX79" s="52"/>
      <c r="DY79" s="52"/>
      <c r="DZ79" s="52"/>
      <c r="EA79" s="52"/>
      <c r="EB79" s="52"/>
      <c r="EC79" s="52"/>
      <c r="ED79" s="52"/>
      <c r="EE79" s="52"/>
      <c r="EF79" s="52"/>
      <c r="EG79" s="52"/>
      <c r="EH79" s="52"/>
      <c r="EI79" s="52"/>
      <c r="EJ79" s="52"/>
    </row>
    <row r="80" spans="1:140" s="21" customFormat="1" ht="15" customHeight="1">
      <c r="A80" s="81"/>
      <c r="B80" s="81"/>
      <c r="C80" s="196" t="str">
        <f>IF(MasterSheet!$A$1=1,MasterSheet!C222,MasterSheet!B222)</f>
        <v>Transferi inst. pojedinicima NVO i javnom sektoru</v>
      </c>
      <c r="D80" s="190">
        <f>SUM(D81:D85)</f>
        <v>9650993.2699999996</v>
      </c>
      <c r="E80" s="191">
        <f t="shared" si="0"/>
        <v>0.44911318674670764</v>
      </c>
      <c r="F80" s="190">
        <f>SUM(F81:F85)</f>
        <v>25747211.559999999</v>
      </c>
      <c r="G80" s="191">
        <f t="shared" si="1"/>
        <v>0.96053764446931544</v>
      </c>
      <c r="H80" s="190">
        <f>SUM(H81:H85)</f>
        <v>26119681.829999998</v>
      </c>
      <c r="I80" s="191">
        <f t="shared" si="2"/>
        <v>0.84650252236193935</v>
      </c>
      <c r="J80" s="190">
        <f>SUM(J81:J85)</f>
        <v>30389270.27</v>
      </c>
      <c r="K80" s="191">
        <f t="shared" si="3"/>
        <v>1.0194320788326066</v>
      </c>
      <c r="L80" s="190">
        <f>SUM(L81:L85)</f>
        <v>29330000</v>
      </c>
      <c r="M80" s="191">
        <f t="shared" si="4"/>
        <v>0.94490979381443296</v>
      </c>
      <c r="N80" s="190">
        <f>SUM(N81:N85)</f>
        <v>25970721.580000002</v>
      </c>
      <c r="O80" s="191">
        <f t="shared" si="5"/>
        <v>0.80305261533704397</v>
      </c>
      <c r="P80" s="287">
        <f>SUM(P81:P85)</f>
        <v>32940489.75</v>
      </c>
      <c r="Q80" s="288">
        <f t="shared" si="6"/>
        <v>0.9909894629963899</v>
      </c>
      <c r="R80" s="287">
        <f>SUM(R81:R85)</f>
        <v>29376039.572940003</v>
      </c>
      <c r="S80" s="288">
        <f t="shared" si="7"/>
        <v>0.84099741119209848</v>
      </c>
      <c r="T80" s="287">
        <f>SUM(T81:T85)</f>
        <v>32417567.736264005</v>
      </c>
      <c r="U80" s="289">
        <f t="shared" si="8"/>
        <v>0.87923969992579343</v>
      </c>
      <c r="V80" s="287">
        <f>SUM(V81:V85)</f>
        <v>33228006.929670602</v>
      </c>
      <c r="W80" s="288">
        <f t="shared" si="9"/>
        <v>0.8493866802063037</v>
      </c>
      <c r="X80" s="84"/>
      <c r="Y80" s="84"/>
      <c r="Z80" s="84"/>
      <c r="AA80" s="84"/>
      <c r="AB80" s="84"/>
      <c r="AC80" s="84"/>
      <c r="AD80" s="84"/>
      <c r="AE80" s="84"/>
      <c r="AF80" s="56"/>
      <c r="AG80" s="56"/>
      <c r="AH80" s="56"/>
      <c r="AI80" s="56"/>
      <c r="AJ80" s="56"/>
      <c r="AK80" s="57"/>
      <c r="AL80" s="57"/>
      <c r="AM80" s="63"/>
      <c r="AN80" s="63"/>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c r="CT80" s="57"/>
      <c r="CU80" s="57"/>
      <c r="CV80" s="57"/>
      <c r="CW80" s="57"/>
      <c r="CX80" s="57"/>
      <c r="CY80" s="57"/>
      <c r="CZ80" s="57"/>
      <c r="DA80" s="57"/>
      <c r="DB80" s="57"/>
      <c r="DC80" s="57"/>
      <c r="DD80" s="57"/>
      <c r="DE80" s="57"/>
      <c r="DF80" s="57"/>
      <c r="DG80" s="57"/>
      <c r="DH80" s="57"/>
      <c r="DI80" s="57"/>
      <c r="DJ80" s="57"/>
      <c r="DK80" s="57"/>
      <c r="DL80" s="57"/>
      <c r="DM80" s="57"/>
      <c r="DN80" s="57"/>
      <c r="DO80" s="57"/>
      <c r="DP80" s="57"/>
      <c r="DQ80" s="57"/>
      <c r="DR80" s="57"/>
      <c r="DS80" s="57"/>
      <c r="DT80" s="57"/>
      <c r="DU80" s="52"/>
      <c r="DV80" s="52"/>
      <c r="DW80" s="52"/>
      <c r="DX80" s="52"/>
      <c r="DY80" s="52"/>
      <c r="DZ80" s="52"/>
      <c r="EA80" s="52"/>
      <c r="EB80" s="52"/>
      <c r="EC80" s="52"/>
      <c r="ED80" s="52"/>
      <c r="EE80" s="52"/>
      <c r="EF80" s="52"/>
      <c r="EG80" s="52"/>
      <c r="EH80" s="52"/>
      <c r="EI80" s="52"/>
      <c r="EJ80" s="52"/>
    </row>
    <row r="81" spans="1:140" s="21" customFormat="1" ht="15" customHeight="1">
      <c r="A81" s="81"/>
      <c r="B81" s="81"/>
      <c r="C81" s="195" t="str">
        <f>IF(MasterSheet!$A$1=1,MasterSheet!C223,MasterSheet!B223)</f>
        <v>Transferi javnim institucijama</v>
      </c>
      <c r="D81" s="186">
        <v>4594921.79</v>
      </c>
      <c r="E81" s="187">
        <f t="shared" si="0"/>
        <v>0.21382669226115686</v>
      </c>
      <c r="F81" s="186">
        <v>7631561.1200000001</v>
      </c>
      <c r="G81" s="187">
        <f t="shared" si="1"/>
        <v>0.28470662637567618</v>
      </c>
      <c r="H81" s="186">
        <v>8699880.1600000001</v>
      </c>
      <c r="I81" s="187">
        <f t="shared" si="2"/>
        <v>0.28195100337049517</v>
      </c>
      <c r="J81" s="186">
        <v>30389270.27</v>
      </c>
      <c r="K81" s="187">
        <f t="shared" si="3"/>
        <v>1.0194320788326066</v>
      </c>
      <c r="L81" s="186">
        <v>29330000</v>
      </c>
      <c r="M81" s="187">
        <f t="shared" si="4"/>
        <v>0.94490979381443296</v>
      </c>
      <c r="N81" s="186">
        <v>7736126.5500000017</v>
      </c>
      <c r="O81" s="187">
        <f t="shared" si="5"/>
        <v>0.23921232374768095</v>
      </c>
      <c r="P81" s="284">
        <v>10302219.9</v>
      </c>
      <c r="Q81" s="285">
        <f t="shared" si="6"/>
        <v>0.30993441335740074</v>
      </c>
      <c r="R81" s="284">
        <v>10392420.603</v>
      </c>
      <c r="S81" s="285">
        <f t="shared" si="7"/>
        <v>0.29752134563412536</v>
      </c>
      <c r="T81" s="284">
        <v>11535586.869330002</v>
      </c>
      <c r="U81" s="286">
        <f t="shared" si="8"/>
        <v>0.31287189773067542</v>
      </c>
      <c r="V81" s="284">
        <v>11823976.541063251</v>
      </c>
      <c r="W81" s="285">
        <f t="shared" si="9"/>
        <v>0.3022488890864839</v>
      </c>
      <c r="X81" s="84"/>
      <c r="Y81" s="84"/>
      <c r="Z81" s="84"/>
      <c r="AA81" s="84"/>
      <c r="AB81" s="84"/>
      <c r="AC81" s="84"/>
      <c r="AD81" s="84"/>
      <c r="AE81" s="84"/>
      <c r="AF81" s="56"/>
      <c r="AG81" s="56"/>
      <c r="AH81" s="56"/>
      <c r="AI81" s="56"/>
      <c r="AJ81" s="56"/>
      <c r="AK81" s="57"/>
      <c r="AL81" s="57"/>
      <c r="AM81" s="63"/>
      <c r="AN81" s="63"/>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c r="CT81" s="57"/>
      <c r="CU81" s="57"/>
      <c r="CV81" s="57"/>
      <c r="CW81" s="57"/>
      <c r="CX81" s="57"/>
      <c r="CY81" s="57"/>
      <c r="CZ81" s="57"/>
      <c r="DA81" s="57"/>
      <c r="DB81" s="57"/>
      <c r="DC81" s="57"/>
      <c r="DD81" s="57"/>
      <c r="DE81" s="57"/>
      <c r="DF81" s="57"/>
      <c r="DG81" s="57"/>
      <c r="DH81" s="57"/>
      <c r="DI81" s="57"/>
      <c r="DJ81" s="57"/>
      <c r="DK81" s="57"/>
      <c r="DL81" s="57"/>
      <c r="DM81" s="57"/>
      <c r="DN81" s="57"/>
      <c r="DO81" s="57"/>
      <c r="DP81" s="57"/>
      <c r="DQ81" s="57"/>
      <c r="DR81" s="57"/>
      <c r="DS81" s="57"/>
      <c r="DT81" s="57"/>
      <c r="DU81" s="52"/>
      <c r="DV81" s="52"/>
      <c r="DW81" s="52"/>
      <c r="DX81" s="52"/>
      <c r="DY81" s="52"/>
      <c r="DZ81" s="52"/>
      <c r="EA81" s="52"/>
      <c r="EB81" s="52"/>
      <c r="EC81" s="52"/>
      <c r="ED81" s="52"/>
      <c r="EE81" s="52"/>
      <c r="EF81" s="52"/>
      <c r="EG81" s="52"/>
      <c r="EH81" s="52"/>
      <c r="EI81" s="52"/>
      <c r="EJ81" s="52"/>
    </row>
    <row r="82" spans="1:140" s="21" customFormat="1" ht="15" customHeight="1">
      <c r="A82" s="81"/>
      <c r="B82" s="81"/>
      <c r="C82" s="195" t="str">
        <f>IF(MasterSheet!$A$1=1,MasterSheet!C224,MasterSheet!B224)</f>
        <v>Transferi nevladinim organizacijama</v>
      </c>
      <c r="D82" s="186">
        <v>3246552.13</v>
      </c>
      <c r="E82" s="187">
        <f t="shared" si="0"/>
        <v>0.15107972125273397</v>
      </c>
      <c r="F82" s="186">
        <v>3439884.9</v>
      </c>
      <c r="G82" s="187">
        <f t="shared" si="1"/>
        <v>0.12832997202014551</v>
      </c>
      <c r="H82" s="186">
        <v>3630299.76</v>
      </c>
      <c r="I82" s="187">
        <f t="shared" si="2"/>
        <v>0.11765296085040186</v>
      </c>
      <c r="J82" s="186"/>
      <c r="K82" s="187">
        <f t="shared" si="3"/>
        <v>0</v>
      </c>
      <c r="L82" s="186"/>
      <c r="M82" s="187">
        <f t="shared" si="4"/>
        <v>0</v>
      </c>
      <c r="N82" s="186">
        <v>1704066.0099999998</v>
      </c>
      <c r="O82" s="187">
        <f t="shared" si="5"/>
        <v>5.2692208101422382E-2</v>
      </c>
      <c r="P82" s="284">
        <v>2007979.5599999998</v>
      </c>
      <c r="Q82" s="285">
        <f t="shared" si="6"/>
        <v>6.0408530685920579E-2</v>
      </c>
      <c r="R82" s="284">
        <v>1864455.2714999996</v>
      </c>
      <c r="S82" s="285">
        <f t="shared" si="7"/>
        <v>5.337690442313197E-2</v>
      </c>
      <c r="T82" s="284">
        <v>2050900.7986499998</v>
      </c>
      <c r="U82" s="286">
        <f t="shared" si="8"/>
        <v>5.5625191175752639E-2</v>
      </c>
      <c r="V82" s="284">
        <v>2102173.3186162496</v>
      </c>
      <c r="W82" s="285">
        <f t="shared" si="9"/>
        <v>5.373653677444401E-2</v>
      </c>
      <c r="X82" s="84"/>
      <c r="Y82" s="84"/>
      <c r="Z82" s="84"/>
      <c r="AA82" s="84"/>
      <c r="AB82" s="84"/>
      <c r="AC82" s="84"/>
      <c r="AD82" s="84"/>
      <c r="AE82" s="84"/>
      <c r="AF82" s="56"/>
      <c r="AG82" s="56"/>
      <c r="AH82" s="56"/>
      <c r="AI82" s="56"/>
      <c r="AJ82" s="56"/>
      <c r="AK82" s="57"/>
      <c r="AL82" s="57"/>
      <c r="AM82" s="63"/>
      <c r="AN82" s="63"/>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c r="CT82" s="57"/>
      <c r="CU82" s="57"/>
      <c r="CV82" s="57"/>
      <c r="CW82" s="57"/>
      <c r="CX82" s="57"/>
      <c r="CY82" s="57"/>
      <c r="CZ82" s="57"/>
      <c r="DA82" s="57"/>
      <c r="DB82" s="57"/>
      <c r="DC82" s="57"/>
      <c r="DD82" s="57"/>
      <c r="DE82" s="57"/>
      <c r="DF82" s="57"/>
      <c r="DG82" s="57"/>
      <c r="DH82" s="57"/>
      <c r="DI82" s="57"/>
      <c r="DJ82" s="57"/>
      <c r="DK82" s="57"/>
      <c r="DL82" s="57"/>
      <c r="DM82" s="57"/>
      <c r="DN82" s="57"/>
      <c r="DO82" s="57"/>
      <c r="DP82" s="57"/>
      <c r="DQ82" s="57"/>
      <c r="DR82" s="57"/>
      <c r="DS82" s="57"/>
      <c r="DT82" s="57"/>
      <c r="DU82" s="52"/>
      <c r="DV82" s="52"/>
      <c r="DW82" s="52"/>
      <c r="DX82" s="52"/>
      <c r="DY82" s="52"/>
      <c r="DZ82" s="52"/>
      <c r="EA82" s="52"/>
      <c r="EB82" s="52"/>
      <c r="EC82" s="52"/>
      <c r="ED82" s="52"/>
      <c r="EE82" s="52"/>
      <c r="EF82" s="52"/>
      <c r="EG82" s="52"/>
      <c r="EH82" s="52"/>
      <c r="EI82" s="52"/>
      <c r="EJ82" s="52"/>
    </row>
    <row r="83" spans="1:140" s="21" customFormat="1" ht="15" customHeight="1">
      <c r="A83" s="81"/>
      <c r="B83" s="81"/>
      <c r="C83" s="195" t="str">
        <f>IF(MasterSheet!$A$1=1,MasterSheet!C225,MasterSheet!B225)</f>
        <v>Transferi pojedincima</v>
      </c>
      <c r="D83" s="186">
        <v>1809519.35</v>
      </c>
      <c r="E83" s="187">
        <f t="shared" si="0"/>
        <v>8.4206773232816806E-2</v>
      </c>
      <c r="F83" s="186">
        <v>2954250.77</v>
      </c>
      <c r="G83" s="187">
        <f t="shared" si="1"/>
        <v>0.11021267562022011</v>
      </c>
      <c r="H83" s="186">
        <v>4125355.32</v>
      </c>
      <c r="I83" s="187">
        <f t="shared" si="2"/>
        <v>0.1336970222971221</v>
      </c>
      <c r="J83" s="186"/>
      <c r="K83" s="187">
        <f t="shared" si="3"/>
        <v>0</v>
      </c>
      <c r="L83" s="186"/>
      <c r="M83" s="187">
        <f t="shared" si="4"/>
        <v>0</v>
      </c>
      <c r="N83" s="186">
        <v>2805869.4000000004</v>
      </c>
      <c r="O83" s="187">
        <f t="shared" si="5"/>
        <v>8.6761576994434153E-2</v>
      </c>
      <c r="P83" s="284">
        <v>2876786.48</v>
      </c>
      <c r="Q83" s="285">
        <f t="shared" si="6"/>
        <v>8.6545922984356205E-2</v>
      </c>
      <c r="R83" s="284">
        <v>2892753.4559999998</v>
      </c>
      <c r="S83" s="285">
        <f t="shared" si="7"/>
        <v>8.2815730203263674E-2</v>
      </c>
      <c r="T83" s="284">
        <v>3182028.8015999999</v>
      </c>
      <c r="U83" s="286">
        <f t="shared" si="8"/>
        <v>8.6304008722538642E-2</v>
      </c>
      <c r="V83" s="284">
        <v>3261579.5216399995</v>
      </c>
      <c r="W83" s="285">
        <f t="shared" si="9"/>
        <v>8.337370965337422E-2</v>
      </c>
      <c r="X83" s="84"/>
      <c r="Y83" s="84"/>
      <c r="Z83" s="84"/>
      <c r="AA83" s="84"/>
      <c r="AB83" s="84"/>
      <c r="AC83" s="84"/>
      <c r="AD83" s="84"/>
      <c r="AE83" s="84"/>
      <c r="AF83" s="56"/>
      <c r="AG83" s="56"/>
      <c r="AH83" s="56"/>
      <c r="AI83" s="56"/>
      <c r="AJ83" s="56"/>
      <c r="AK83" s="57"/>
      <c r="AL83" s="57"/>
      <c r="AM83" s="63"/>
      <c r="AN83" s="63"/>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c r="CT83" s="57"/>
      <c r="CU83" s="57"/>
      <c r="CV83" s="57"/>
      <c r="CW83" s="57"/>
      <c r="CX83" s="57"/>
      <c r="CY83" s="57"/>
      <c r="CZ83" s="57"/>
      <c r="DA83" s="57"/>
      <c r="DB83" s="57"/>
      <c r="DC83" s="57"/>
      <c r="DD83" s="57"/>
      <c r="DE83" s="57"/>
      <c r="DF83" s="57"/>
      <c r="DG83" s="57"/>
      <c r="DH83" s="57"/>
      <c r="DI83" s="57"/>
      <c r="DJ83" s="57"/>
      <c r="DK83" s="57"/>
      <c r="DL83" s="57"/>
      <c r="DM83" s="57"/>
      <c r="DN83" s="57"/>
      <c r="DO83" s="57"/>
      <c r="DP83" s="57"/>
      <c r="DQ83" s="57"/>
      <c r="DR83" s="57"/>
      <c r="DS83" s="57"/>
      <c r="DT83" s="57"/>
      <c r="DU83" s="52"/>
      <c r="DV83" s="52"/>
      <c r="DW83" s="52"/>
      <c r="DX83" s="52"/>
      <c r="DY83" s="52"/>
      <c r="DZ83" s="52"/>
      <c r="EA83" s="52"/>
      <c r="EB83" s="52"/>
      <c r="EC83" s="52"/>
      <c r="ED83" s="52"/>
      <c r="EE83" s="52"/>
      <c r="EF83" s="52"/>
      <c r="EG83" s="52"/>
      <c r="EH83" s="52"/>
      <c r="EI83" s="52"/>
      <c r="EJ83" s="52"/>
    </row>
    <row r="84" spans="1:140" s="21" customFormat="1" ht="15" customHeight="1">
      <c r="A84" s="81"/>
      <c r="B84" s="81"/>
      <c r="C84" s="195" t="str">
        <f>IF(MasterSheet!$A$1=1,MasterSheet!C226,MasterSheet!B226)</f>
        <v>Transferi opštinama</v>
      </c>
      <c r="D84" s="186"/>
      <c r="E84" s="187">
        <f t="shared" ref="E84:E105" si="11">+D84/$D$15*100</f>
        <v>0</v>
      </c>
      <c r="F84" s="186"/>
      <c r="G84" s="187">
        <f t="shared" ref="G84:G105" si="12">+F84/$F$15*100</f>
        <v>0</v>
      </c>
      <c r="H84" s="186"/>
      <c r="I84" s="187">
        <f t="shared" si="2"/>
        <v>0</v>
      </c>
      <c r="J84" s="186"/>
      <c r="K84" s="187">
        <f t="shared" si="3"/>
        <v>0</v>
      </c>
      <c r="L84" s="186"/>
      <c r="M84" s="187">
        <f t="shared" si="4"/>
        <v>0</v>
      </c>
      <c r="N84" s="186"/>
      <c r="O84" s="187">
        <f t="shared" si="5"/>
        <v>0</v>
      </c>
      <c r="P84" s="284"/>
      <c r="Q84" s="285">
        <f t="shared" si="6"/>
        <v>0</v>
      </c>
      <c r="R84" s="284"/>
      <c r="S84" s="285">
        <f t="shared" si="7"/>
        <v>0</v>
      </c>
      <c r="T84" s="284"/>
      <c r="U84" s="286">
        <f t="shared" si="8"/>
        <v>0</v>
      </c>
      <c r="V84" s="284"/>
      <c r="W84" s="285">
        <f t="shared" si="9"/>
        <v>0</v>
      </c>
      <c r="X84" s="84"/>
      <c r="Y84" s="84"/>
      <c r="Z84" s="84"/>
      <c r="AA84" s="84"/>
      <c r="AB84" s="84"/>
      <c r="AC84" s="84"/>
      <c r="AD84" s="84"/>
      <c r="AE84" s="84"/>
      <c r="AF84" s="56"/>
      <c r="AG84" s="56"/>
      <c r="AH84" s="56"/>
      <c r="AI84" s="56"/>
      <c r="AJ84" s="56"/>
      <c r="AK84" s="57"/>
      <c r="AL84" s="57"/>
      <c r="AM84" s="63"/>
      <c r="AN84" s="63"/>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c r="CT84" s="57"/>
      <c r="CU84" s="57"/>
      <c r="CV84" s="57"/>
      <c r="CW84" s="57"/>
      <c r="CX84" s="57"/>
      <c r="CY84" s="57"/>
      <c r="CZ84" s="57"/>
      <c r="DA84" s="57"/>
      <c r="DB84" s="57"/>
      <c r="DC84" s="57"/>
      <c r="DD84" s="57"/>
      <c r="DE84" s="57"/>
      <c r="DF84" s="57"/>
      <c r="DG84" s="57"/>
      <c r="DH84" s="57"/>
      <c r="DI84" s="57"/>
      <c r="DJ84" s="57"/>
      <c r="DK84" s="57"/>
      <c r="DL84" s="57"/>
      <c r="DM84" s="57"/>
      <c r="DN84" s="57"/>
      <c r="DO84" s="57"/>
      <c r="DP84" s="57"/>
      <c r="DQ84" s="57"/>
      <c r="DR84" s="57"/>
      <c r="DS84" s="57"/>
      <c r="DT84" s="57"/>
      <c r="DU84" s="52"/>
      <c r="DV84" s="52"/>
      <c r="DW84" s="52"/>
      <c r="DX84" s="52"/>
      <c r="DY84" s="52"/>
      <c r="DZ84" s="52"/>
      <c r="EA84" s="52"/>
      <c r="EB84" s="52"/>
      <c r="EC84" s="52"/>
      <c r="ED84" s="52"/>
      <c r="EE84" s="52"/>
      <c r="EF84" s="52"/>
      <c r="EG84" s="52"/>
      <c r="EH84" s="52"/>
      <c r="EI84" s="52"/>
      <c r="EJ84" s="52"/>
    </row>
    <row r="85" spans="1:140" s="21" customFormat="1" ht="15" customHeight="1">
      <c r="A85" s="85"/>
      <c r="B85" s="85"/>
      <c r="C85" s="195" t="str">
        <f>IF(MasterSheet!$A$1=1,MasterSheet!C227,MasterSheet!B227)</f>
        <v>Transferi javnim preduzećima</v>
      </c>
      <c r="D85" s="186"/>
      <c r="E85" s="187">
        <f t="shared" si="11"/>
        <v>0</v>
      </c>
      <c r="F85" s="186">
        <v>11721514.77</v>
      </c>
      <c r="G85" s="187">
        <f t="shared" si="12"/>
        <v>0.43728837045327362</v>
      </c>
      <c r="H85" s="186">
        <v>9664146.5899999999</v>
      </c>
      <c r="I85" s="187">
        <f t="shared" ref="I85:I105" si="13">+H85/$H$15*100</f>
        <v>0.31320153584392013</v>
      </c>
      <c r="J85" s="186"/>
      <c r="K85" s="187">
        <f t="shared" ref="K85:K105" si="14">+J85/$J$15*100</f>
        <v>0</v>
      </c>
      <c r="L85" s="186"/>
      <c r="M85" s="187">
        <f t="shared" ref="M85:M105" si="15">+L85/$L$15*100</f>
        <v>0</v>
      </c>
      <c r="N85" s="186">
        <v>13724659.619999999</v>
      </c>
      <c r="O85" s="187">
        <f t="shared" ref="O85:O105" si="16">+N85/$N$15*100</f>
        <v>0.42438650649350645</v>
      </c>
      <c r="P85" s="284">
        <v>17753503.809999999</v>
      </c>
      <c r="Q85" s="285">
        <f t="shared" ref="Q85:Q105" si="17">+P85/$P$15*100</f>
        <v>0.53410059596871229</v>
      </c>
      <c r="R85" s="284">
        <v>14226410.242440004</v>
      </c>
      <c r="S85" s="285">
        <f t="shared" ref="S85:S105" si="18">+R85/$R$15*100</f>
        <v>0.40728343093157754</v>
      </c>
      <c r="T85" s="284">
        <v>15649051.266684005</v>
      </c>
      <c r="U85" s="286">
        <f t="shared" ref="U85:U105" si="19">+T85/$T$15*100</f>
        <v>0.42443860229682678</v>
      </c>
      <c r="V85" s="284">
        <v>16040277.548351103</v>
      </c>
      <c r="W85" s="285">
        <f t="shared" ref="W85:W105" si="20">+V85/$V$15*100</f>
        <v>0.41002754469200164</v>
      </c>
      <c r="X85" s="84"/>
      <c r="Y85" s="84"/>
      <c r="Z85" s="84"/>
      <c r="AA85" s="84"/>
      <c r="AB85" s="84"/>
      <c r="AC85" s="84"/>
      <c r="AD85" s="84"/>
      <c r="AE85" s="84"/>
      <c r="AF85" s="56"/>
      <c r="AG85" s="56"/>
      <c r="AH85" s="56"/>
      <c r="AI85" s="56"/>
      <c r="AJ85" s="56"/>
      <c r="AK85" s="57"/>
      <c r="AL85" s="57"/>
      <c r="AM85" s="63"/>
      <c r="AN85" s="63"/>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c r="CT85" s="57"/>
      <c r="CU85" s="57"/>
      <c r="CV85" s="57"/>
      <c r="CW85" s="57"/>
      <c r="CX85" s="57"/>
      <c r="CY85" s="57"/>
      <c r="CZ85" s="57"/>
      <c r="DA85" s="57"/>
      <c r="DB85" s="57"/>
      <c r="DC85" s="57"/>
      <c r="DD85" s="57"/>
      <c r="DE85" s="57"/>
      <c r="DF85" s="57"/>
      <c r="DG85" s="57"/>
      <c r="DH85" s="57"/>
      <c r="DI85" s="57"/>
      <c r="DJ85" s="57"/>
      <c r="DK85" s="57"/>
      <c r="DL85" s="57"/>
      <c r="DM85" s="57"/>
      <c r="DN85" s="57"/>
      <c r="DO85" s="57"/>
      <c r="DP85" s="57"/>
      <c r="DQ85" s="57"/>
      <c r="DR85" s="57"/>
      <c r="DS85" s="57"/>
      <c r="DT85" s="57"/>
      <c r="DU85" s="52"/>
      <c r="DV85" s="52"/>
      <c r="DW85" s="52"/>
      <c r="DX85" s="52"/>
      <c r="DY85" s="52"/>
      <c r="DZ85" s="52"/>
      <c r="EA85" s="52"/>
      <c r="EB85" s="52"/>
      <c r="EC85" s="52"/>
      <c r="ED85" s="52"/>
      <c r="EE85" s="52"/>
      <c r="EF85" s="52"/>
      <c r="EG85" s="52"/>
      <c r="EH85" s="52"/>
      <c r="EI85" s="52"/>
      <c r="EJ85" s="52"/>
    </row>
    <row r="86" spans="1:140" s="21" customFormat="1" ht="15" customHeight="1">
      <c r="A86" s="85"/>
      <c r="B86" s="409"/>
      <c r="C86" s="196" t="str">
        <f>IF(MasterSheet!$A$1=1,MasterSheet!C228,MasterSheet!B228)</f>
        <v>Kapitalni budzet lokalne samouprave</v>
      </c>
      <c r="D86" s="190">
        <v>56911483.659999996</v>
      </c>
      <c r="E86" s="191">
        <f t="shared" si="11"/>
        <v>2.6484007473591138</v>
      </c>
      <c r="F86" s="190">
        <v>104802650.73</v>
      </c>
      <c r="G86" s="191">
        <f t="shared" si="12"/>
        <v>3.9098172255176276</v>
      </c>
      <c r="H86" s="190">
        <v>162351046.97999996</v>
      </c>
      <c r="I86" s="191">
        <f t="shared" si="13"/>
        <v>5.2615713955146468</v>
      </c>
      <c r="J86" s="190">
        <v>112335160</v>
      </c>
      <c r="K86" s="191">
        <f t="shared" si="14"/>
        <v>3.7683716873532371</v>
      </c>
      <c r="L86" s="190">
        <v>83150000</v>
      </c>
      <c r="M86" s="191">
        <f t="shared" si="15"/>
        <v>2.6788015463917523</v>
      </c>
      <c r="N86" s="190">
        <v>51469674.490000002</v>
      </c>
      <c r="O86" s="191">
        <f t="shared" si="16"/>
        <v>1.5915174548546691</v>
      </c>
      <c r="P86" s="287">
        <v>48316705.07</v>
      </c>
      <c r="Q86" s="288">
        <f t="shared" si="17"/>
        <v>1.4535711513237064</v>
      </c>
      <c r="R86" s="287">
        <v>30000000</v>
      </c>
      <c r="S86" s="288">
        <f t="shared" si="18"/>
        <v>0.85886057829945606</v>
      </c>
      <c r="T86" s="287">
        <v>31500000</v>
      </c>
      <c r="U86" s="289">
        <f t="shared" si="19"/>
        <v>0.85435313262815293</v>
      </c>
      <c r="V86" s="284">
        <v>35000000</v>
      </c>
      <c r="W86" s="288">
        <f t="shared" si="20"/>
        <v>0.89468302658486709</v>
      </c>
      <c r="X86" s="84"/>
      <c r="Y86" s="84"/>
      <c r="Z86" s="84"/>
      <c r="AA86" s="84"/>
      <c r="AB86" s="84"/>
      <c r="AC86" s="84"/>
      <c r="AD86" s="84"/>
      <c r="AE86" s="84"/>
      <c r="AF86" s="56"/>
      <c r="AG86" s="56"/>
      <c r="AH86" s="56"/>
      <c r="AI86" s="56"/>
      <c r="AJ86" s="56"/>
      <c r="AK86" s="57"/>
      <c r="AL86" s="57"/>
      <c r="AM86" s="63"/>
      <c r="AN86" s="63"/>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c r="CT86" s="57"/>
      <c r="CU86" s="57"/>
      <c r="CV86" s="57"/>
      <c r="CW86" s="57"/>
      <c r="CX86" s="57"/>
      <c r="CY86" s="57"/>
      <c r="CZ86" s="57"/>
      <c r="DA86" s="57"/>
      <c r="DB86" s="57"/>
      <c r="DC86" s="57"/>
      <c r="DD86" s="57"/>
      <c r="DE86" s="57"/>
      <c r="DF86" s="57"/>
      <c r="DG86" s="57"/>
      <c r="DH86" s="57"/>
      <c r="DI86" s="57"/>
      <c r="DJ86" s="57"/>
      <c r="DK86" s="57"/>
      <c r="DL86" s="57"/>
      <c r="DM86" s="57"/>
      <c r="DN86" s="57"/>
      <c r="DO86" s="57"/>
      <c r="DP86" s="57"/>
      <c r="DQ86" s="57"/>
      <c r="DR86" s="57"/>
      <c r="DS86" s="57"/>
      <c r="DT86" s="57"/>
      <c r="DU86" s="52"/>
      <c r="DV86" s="52"/>
      <c r="DW86" s="52"/>
      <c r="DX86" s="52"/>
      <c r="DY86" s="52"/>
      <c r="DZ86" s="52"/>
      <c r="EA86" s="52"/>
      <c r="EB86" s="52"/>
      <c r="EC86" s="52"/>
      <c r="ED86" s="52"/>
      <c r="EE86" s="52"/>
      <c r="EF86" s="52"/>
      <c r="EG86" s="52"/>
      <c r="EH86" s="52"/>
      <c r="EI86" s="52"/>
      <c r="EJ86" s="52"/>
    </row>
    <row r="87" spans="1:140" s="23" customFormat="1" ht="15" customHeight="1">
      <c r="A87" s="69"/>
      <c r="B87" s="69"/>
      <c r="C87" s="196" t="str">
        <f>IF(MasterSheet!$A$1=1,MasterSheet!C230,MasterSheet!B230)</f>
        <v>Pozajmice i krediti</v>
      </c>
      <c r="D87" s="190">
        <v>1165260.56</v>
      </c>
      <c r="E87" s="191">
        <f t="shared" si="11"/>
        <v>5.422590906975662E-2</v>
      </c>
      <c r="F87" s="190">
        <v>7077.33</v>
      </c>
      <c r="G87" s="191">
        <f t="shared" si="12"/>
        <v>2.6403021824286514E-4</v>
      </c>
      <c r="H87" s="190">
        <v>971121</v>
      </c>
      <c r="I87" s="191">
        <f t="shared" si="13"/>
        <v>3.1472679543686807E-2</v>
      </c>
      <c r="J87" s="190">
        <v>609500</v>
      </c>
      <c r="K87" s="191">
        <f t="shared" si="14"/>
        <v>2.0446159007044617E-2</v>
      </c>
      <c r="L87" s="190">
        <v>970000</v>
      </c>
      <c r="M87" s="191">
        <f t="shared" si="15"/>
        <v>3.125E-2</v>
      </c>
      <c r="N87" s="190">
        <v>2142181.59</v>
      </c>
      <c r="O87" s="191">
        <f t="shared" si="16"/>
        <v>6.6239381261595537E-2</v>
      </c>
      <c r="P87" s="287">
        <v>1189239.27</v>
      </c>
      <c r="Q87" s="288">
        <f t="shared" si="17"/>
        <v>3.5777354693140799E-2</v>
      </c>
      <c r="R87" s="287">
        <v>2005826.3165</v>
      </c>
      <c r="S87" s="288">
        <f t="shared" si="18"/>
        <v>5.7424171671915256E-2</v>
      </c>
      <c r="T87" s="287">
        <v>2206408.9481500001</v>
      </c>
      <c r="U87" s="289">
        <f t="shared" si="19"/>
        <v>5.9842933228912397E-2</v>
      </c>
      <c r="V87" s="284">
        <v>2261569.17185375</v>
      </c>
      <c r="W87" s="288">
        <f t="shared" si="20"/>
        <v>5.7811072900146983E-2</v>
      </c>
      <c r="X87" s="85"/>
      <c r="Y87" s="85"/>
      <c r="Z87" s="85"/>
      <c r="AA87" s="85"/>
      <c r="AB87" s="85"/>
      <c r="AC87" s="85"/>
      <c r="AD87" s="85"/>
      <c r="AE87" s="85"/>
      <c r="AF87" s="66"/>
      <c r="AG87" s="66"/>
      <c r="AH87" s="66"/>
      <c r="AI87" s="66"/>
      <c r="AJ87" s="66"/>
      <c r="AK87" s="55"/>
      <c r="AL87" s="159"/>
      <c r="AM87" s="67"/>
      <c r="AN87" s="67"/>
      <c r="AO87" s="159"/>
      <c r="AP87" s="159"/>
      <c r="AQ87" s="159"/>
      <c r="AR87" s="159"/>
      <c r="AS87" s="159"/>
      <c r="AT87" s="159"/>
      <c r="AU87" s="159"/>
      <c r="AV87" s="159"/>
      <c r="AW87" s="159"/>
      <c r="AX87" s="159"/>
      <c r="AY87" s="159"/>
      <c r="AZ87" s="159"/>
      <c r="BA87" s="159"/>
      <c r="BB87" s="159"/>
      <c r="BC87" s="159"/>
      <c r="BD87" s="159"/>
      <c r="BE87" s="159"/>
      <c r="BF87" s="159"/>
      <c r="BG87" s="159"/>
      <c r="BH87" s="159"/>
      <c r="BI87" s="159"/>
      <c r="BJ87" s="159"/>
      <c r="BK87" s="159"/>
      <c r="BL87" s="159"/>
      <c r="BM87" s="159"/>
      <c r="BN87" s="159"/>
      <c r="BO87" s="159"/>
      <c r="BP87" s="159"/>
      <c r="BQ87" s="159"/>
      <c r="BR87" s="159"/>
      <c r="BS87" s="159"/>
      <c r="BT87" s="159"/>
      <c r="BU87" s="159"/>
      <c r="BV87" s="159"/>
      <c r="BW87" s="159"/>
      <c r="BX87" s="159"/>
      <c r="BY87" s="159"/>
      <c r="BZ87" s="159"/>
      <c r="CA87" s="159"/>
      <c r="CB87" s="159"/>
      <c r="CC87" s="159"/>
      <c r="CD87" s="159"/>
      <c r="CE87" s="159"/>
      <c r="CF87" s="159"/>
      <c r="CG87" s="159"/>
      <c r="CH87" s="159"/>
      <c r="CI87" s="159"/>
      <c r="CJ87" s="159"/>
      <c r="CK87" s="159"/>
      <c r="CL87" s="159"/>
      <c r="CM87" s="159"/>
      <c r="CN87" s="159"/>
      <c r="CO87" s="159"/>
      <c r="CP87" s="159"/>
      <c r="CQ87" s="159"/>
      <c r="CR87" s="159"/>
      <c r="CS87" s="159"/>
      <c r="CT87" s="159"/>
      <c r="CU87" s="159"/>
      <c r="CV87" s="159"/>
      <c r="CW87" s="159"/>
      <c r="CX87" s="159"/>
      <c r="CY87" s="159"/>
      <c r="CZ87" s="159"/>
      <c r="DA87" s="159"/>
      <c r="DB87" s="159"/>
      <c r="DC87" s="159"/>
      <c r="DD87" s="159"/>
      <c r="DE87" s="159"/>
      <c r="DF87" s="159"/>
      <c r="DG87" s="159"/>
      <c r="DH87" s="159"/>
      <c r="DI87" s="159"/>
      <c r="DJ87" s="159"/>
      <c r="DK87" s="159"/>
      <c r="DL87" s="159"/>
      <c r="DM87" s="159"/>
      <c r="DN87" s="159"/>
      <c r="DO87" s="159"/>
      <c r="DP87" s="159"/>
      <c r="DQ87" s="159"/>
      <c r="DR87" s="159"/>
      <c r="DS87" s="159"/>
      <c r="DT87" s="159"/>
      <c r="DU87" s="66"/>
      <c r="DV87" s="66"/>
      <c r="DW87" s="66"/>
      <c r="DX87" s="66"/>
      <c r="DY87" s="66"/>
      <c r="DZ87" s="66"/>
      <c r="EA87" s="66"/>
      <c r="EB87" s="66"/>
      <c r="EC87" s="66"/>
      <c r="ED87" s="66"/>
      <c r="EE87" s="66"/>
      <c r="EF87" s="66"/>
      <c r="EG87" s="66"/>
      <c r="EH87" s="66"/>
      <c r="EI87" s="66"/>
      <c r="EJ87" s="66"/>
    </row>
    <row r="88" spans="1:140">
      <c r="A88" s="69"/>
      <c r="B88" s="69"/>
      <c r="C88" s="196" t="str">
        <f>IF(MasterSheet!$A$1=1,MasterSheet!C232,MasterSheet!B232)</f>
        <v>Otplata neizmirenih obaveza iz prethodnog perioda</v>
      </c>
      <c r="D88" s="190"/>
      <c r="E88" s="191">
        <f t="shared" si="11"/>
        <v>0</v>
      </c>
      <c r="F88" s="190"/>
      <c r="G88" s="191">
        <f t="shared" si="12"/>
        <v>0</v>
      </c>
      <c r="H88" s="190"/>
      <c r="I88" s="191">
        <f t="shared" si="13"/>
        <v>0</v>
      </c>
      <c r="J88" s="190"/>
      <c r="K88" s="191">
        <f t="shared" si="14"/>
        <v>0</v>
      </c>
      <c r="L88" s="190"/>
      <c r="M88" s="191">
        <f t="shared" si="15"/>
        <v>0</v>
      </c>
      <c r="N88" s="587"/>
      <c r="O88" s="588">
        <f t="shared" si="16"/>
        <v>0</v>
      </c>
      <c r="P88" s="287"/>
      <c r="Q88" s="288">
        <f t="shared" si="17"/>
        <v>0</v>
      </c>
      <c r="R88" s="287">
        <v>0</v>
      </c>
      <c r="S88" s="288">
        <f t="shared" si="18"/>
        <v>0</v>
      </c>
      <c r="T88" s="287">
        <v>0</v>
      </c>
      <c r="U88" s="289">
        <f t="shared" si="19"/>
        <v>0</v>
      </c>
      <c r="V88" s="284">
        <v>0</v>
      </c>
      <c r="W88" s="288">
        <f t="shared" si="20"/>
        <v>0</v>
      </c>
      <c r="X88" s="69"/>
      <c r="Y88" s="69"/>
      <c r="Z88" s="69"/>
      <c r="AA88" s="69"/>
      <c r="AB88" s="69"/>
      <c r="AC88" s="69"/>
      <c r="AD88" s="69"/>
      <c r="AE88" s="69"/>
      <c r="AF88" s="51"/>
      <c r="AG88" s="51"/>
      <c r="AH88" s="51"/>
      <c r="AI88" s="51"/>
      <c r="AJ88" s="51"/>
      <c r="AK88" s="4"/>
      <c r="AL88" s="4"/>
      <c r="AM88" s="160"/>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51"/>
      <c r="DV88" s="51"/>
      <c r="DW88" s="51"/>
      <c r="DX88" s="51"/>
      <c r="DY88" s="51"/>
      <c r="DZ88" s="51"/>
      <c r="EA88" s="51"/>
      <c r="EB88" s="51"/>
      <c r="EC88" s="51"/>
      <c r="ED88" s="51"/>
      <c r="EE88" s="51"/>
      <c r="EF88" s="51"/>
      <c r="EG88" s="51"/>
      <c r="EH88" s="51"/>
      <c r="EI88" s="51"/>
      <c r="EJ88" s="51"/>
    </row>
    <row r="89" spans="1:140" ht="13.5" thickBot="1">
      <c r="A89" s="69"/>
      <c r="B89" s="69"/>
      <c r="C89" s="427" t="str">
        <f>IF(MasterSheet!$A$1=1,MasterSheet!C233,MasterSheet!B233)</f>
        <v>Rezerve</v>
      </c>
      <c r="D89" s="428">
        <v>4882891.71</v>
      </c>
      <c r="E89" s="603">
        <f t="shared" si="11"/>
        <v>0.22722749825492111</v>
      </c>
      <c r="F89" s="428">
        <v>8103979.8300000001</v>
      </c>
      <c r="G89" s="603">
        <f t="shared" si="12"/>
        <v>0.30233090207050922</v>
      </c>
      <c r="H89" s="428">
        <v>6750498.1299999999</v>
      </c>
      <c r="I89" s="603">
        <f t="shared" si="13"/>
        <v>0.21877424585169822</v>
      </c>
      <c r="J89" s="428">
        <v>3613548.59</v>
      </c>
      <c r="K89" s="603">
        <f t="shared" si="14"/>
        <v>0.12121934216705803</v>
      </c>
      <c r="L89" s="428">
        <v>3250000</v>
      </c>
      <c r="M89" s="603">
        <f t="shared" si="15"/>
        <v>0.10470360824742268</v>
      </c>
      <c r="N89" s="428">
        <v>2296279.0099999998</v>
      </c>
      <c r="O89" s="603">
        <f t="shared" si="16"/>
        <v>7.1004298392084095E-2</v>
      </c>
      <c r="P89" s="604">
        <v>3457991.1000000006</v>
      </c>
      <c r="Q89" s="605">
        <f t="shared" si="17"/>
        <v>0.10403101985559568</v>
      </c>
      <c r="R89" s="604">
        <v>3504092.6365</v>
      </c>
      <c r="S89" s="606">
        <f t="shared" si="18"/>
        <v>0.10031756760664186</v>
      </c>
      <c r="T89" s="604">
        <v>3854501.9001500001</v>
      </c>
      <c r="U89" s="605">
        <f t="shared" si="19"/>
        <v>0.10454304041632764</v>
      </c>
      <c r="V89" s="299">
        <v>4000000</v>
      </c>
      <c r="W89" s="606">
        <f t="shared" si="20"/>
        <v>0.10224948875255625</v>
      </c>
      <c r="X89" s="69"/>
      <c r="Y89" s="69"/>
      <c r="Z89" s="69"/>
      <c r="AA89" s="69"/>
      <c r="AB89" s="69"/>
      <c r="AC89" s="69"/>
      <c r="AD89" s="69"/>
      <c r="AE89" s="69"/>
      <c r="AF89" s="51"/>
      <c r="AG89" s="51"/>
      <c r="AH89" s="51"/>
      <c r="AI89" s="51"/>
      <c r="AJ89" s="51"/>
      <c r="AK89" s="4"/>
      <c r="AL89" s="4"/>
      <c r="AM89" s="160"/>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51"/>
      <c r="DV89" s="51"/>
      <c r="DW89" s="51"/>
      <c r="DX89" s="51"/>
      <c r="DY89" s="51"/>
      <c r="DZ89" s="51"/>
      <c r="EA89" s="51"/>
      <c r="EB89" s="51"/>
      <c r="EC89" s="51"/>
      <c r="ED89" s="51"/>
      <c r="EE89" s="51"/>
      <c r="EF89" s="51"/>
      <c r="EG89" s="51"/>
      <c r="EH89" s="51"/>
      <c r="EI89" s="51"/>
      <c r="EJ89" s="51"/>
    </row>
    <row r="90" spans="1:140" ht="14.25" thickTop="1" thickBot="1">
      <c r="A90" s="69"/>
      <c r="B90" s="69"/>
      <c r="C90" s="609" t="str">
        <f>IF(MasterSheet!$A$1=1,MasterSheet!C241,MasterSheet!B241)</f>
        <v>Otplata garancija</v>
      </c>
      <c r="D90" s="403"/>
      <c r="E90" s="404">
        <f>+D90/$D$15*100</f>
        <v>0</v>
      </c>
      <c r="F90" s="403"/>
      <c r="G90" s="404">
        <f>+F90/$F$15*100</f>
        <v>0</v>
      </c>
      <c r="H90" s="403"/>
      <c r="I90" s="404">
        <f>+H90/$H$15*100</f>
        <v>0</v>
      </c>
      <c r="J90" s="403"/>
      <c r="K90" s="404">
        <f>+J90/$J$15*100</f>
        <v>0</v>
      </c>
      <c r="L90" s="403"/>
      <c r="M90" s="404">
        <f>+L90/$L$15*100</f>
        <v>0</v>
      </c>
      <c r="N90" s="405">
        <v>197478.01</v>
      </c>
      <c r="O90" s="406">
        <f>+N90/$N$15*100</f>
        <v>6.1063082869511447E-3</v>
      </c>
      <c r="P90" s="407"/>
      <c r="Q90" s="408">
        <f t="shared" si="17"/>
        <v>0</v>
      </c>
      <c r="R90" s="407"/>
      <c r="S90" s="408">
        <f t="shared" si="18"/>
        <v>0</v>
      </c>
      <c r="T90" s="407"/>
      <c r="U90" s="408">
        <f t="shared" si="19"/>
        <v>0</v>
      </c>
      <c r="V90" s="407"/>
      <c r="W90" s="607">
        <f t="shared" si="20"/>
        <v>0</v>
      </c>
      <c r="X90" s="382"/>
      <c r="Y90" s="69"/>
      <c r="Z90" s="69"/>
      <c r="AA90" s="69"/>
      <c r="AB90" s="69"/>
      <c r="AC90" s="69"/>
      <c r="AD90" s="69"/>
      <c r="AE90" s="69"/>
      <c r="AF90" s="51"/>
      <c r="AG90" s="51"/>
      <c r="AH90" s="51"/>
      <c r="AI90" s="51"/>
      <c r="AJ90" s="51"/>
      <c r="AK90" s="51"/>
      <c r="AL90" s="51"/>
      <c r="AM90" s="68"/>
      <c r="AN90" s="51"/>
      <c r="AO90" s="51"/>
      <c r="AP90" s="51"/>
      <c r="AQ90" s="51"/>
      <c r="AR90" s="51"/>
      <c r="AS90" s="51"/>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row>
    <row r="91" spans="1:140" ht="14.25" thickTop="1" thickBot="1">
      <c r="A91" s="69"/>
      <c r="B91" s="69"/>
      <c r="C91" s="146" t="str">
        <f>IF(MasterSheet!$A$1=1,MasterSheet!C234,MasterSheet!B234)</f>
        <v>Neto povećanje obaveza</v>
      </c>
      <c r="D91" s="144"/>
      <c r="E91" s="142">
        <f t="shared" si="11"/>
        <v>0</v>
      </c>
      <c r="F91" s="144"/>
      <c r="G91" s="142">
        <f t="shared" si="12"/>
        <v>0</v>
      </c>
      <c r="H91" s="144"/>
      <c r="I91" s="142">
        <f t="shared" si="13"/>
        <v>0</v>
      </c>
      <c r="J91" s="144"/>
      <c r="K91" s="142">
        <f t="shared" si="14"/>
        <v>0</v>
      </c>
      <c r="L91" s="144">
        <v>31962969.949999999</v>
      </c>
      <c r="M91" s="142">
        <f t="shared" si="15"/>
        <v>1.029734856636598</v>
      </c>
      <c r="N91" s="141">
        <v>-4851519.62</v>
      </c>
      <c r="O91" s="145">
        <f t="shared" si="16"/>
        <v>-0.15001606740878171</v>
      </c>
      <c r="P91" s="290"/>
      <c r="Q91" s="292">
        <f t="shared" si="17"/>
        <v>0</v>
      </c>
      <c r="R91" s="294"/>
      <c r="S91" s="292">
        <f t="shared" si="18"/>
        <v>0</v>
      </c>
      <c r="T91" s="290"/>
      <c r="U91" s="292">
        <f t="shared" si="19"/>
        <v>0</v>
      </c>
      <c r="V91" s="290"/>
      <c r="W91" s="292">
        <f t="shared" si="20"/>
        <v>0</v>
      </c>
      <c r="X91" s="69"/>
      <c r="Y91" s="69"/>
      <c r="Z91" s="69"/>
      <c r="AA91" s="69"/>
      <c r="AB91" s="69"/>
      <c r="AC91" s="69"/>
      <c r="AD91" s="69"/>
      <c r="AE91" s="69"/>
      <c r="AF91" s="51"/>
      <c r="AG91" s="51"/>
      <c r="AH91" s="51"/>
      <c r="AI91" s="51"/>
      <c r="AJ91" s="51"/>
      <c r="AK91" s="51"/>
      <c r="AL91" s="51"/>
      <c r="AM91" s="68"/>
      <c r="AN91" s="51"/>
      <c r="AO91" s="51"/>
      <c r="AP91" s="51"/>
      <c r="AQ91" s="51"/>
      <c r="AR91" s="51"/>
      <c r="AS91" s="51"/>
      <c r="AT91" s="51"/>
      <c r="AU91" s="51"/>
      <c r="AV91" s="51"/>
      <c r="AW91" s="51"/>
      <c r="AX91" s="51"/>
      <c r="AY91" s="51"/>
      <c r="AZ91" s="51"/>
      <c r="BA91" s="51"/>
      <c r="BB91" s="51"/>
      <c r="BC91" s="51"/>
      <c r="BD91" s="51"/>
      <c r="BE91" s="51"/>
      <c r="BF91" s="51"/>
      <c r="BG91" s="51"/>
      <c r="BH91" s="51"/>
      <c r="BI91" s="51"/>
      <c r="BJ91" s="51"/>
      <c r="BK91" s="51"/>
      <c r="BL91" s="51"/>
      <c r="BM91" s="51"/>
      <c r="BN91" s="51"/>
      <c r="BO91" s="51"/>
      <c r="BP91" s="51"/>
      <c r="BQ91" s="51"/>
      <c r="BR91" s="51"/>
      <c r="BS91" s="51"/>
      <c r="BT91" s="51"/>
      <c r="BU91" s="51"/>
      <c r="BV91" s="51"/>
      <c r="BW91" s="51"/>
      <c r="BX91" s="51"/>
      <c r="BY91" s="51"/>
      <c r="BZ91" s="51"/>
      <c r="CA91" s="51"/>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c r="CZ91" s="51"/>
      <c r="DA91" s="51"/>
      <c r="DB91" s="51"/>
      <c r="DC91" s="51"/>
      <c r="DD91" s="51"/>
      <c r="DE91" s="51"/>
      <c r="DF91" s="51"/>
      <c r="DG91" s="51"/>
      <c r="DH91" s="51"/>
      <c r="DI91" s="51"/>
      <c r="DJ91" s="51"/>
      <c r="DK91" s="51"/>
      <c r="DL91" s="51"/>
      <c r="DM91" s="51"/>
      <c r="DN91" s="51"/>
      <c r="DO91" s="51"/>
      <c r="DP91" s="51"/>
      <c r="DQ91" s="51"/>
      <c r="DR91" s="51"/>
      <c r="DS91" s="51"/>
      <c r="DT91" s="51"/>
      <c r="DU91" s="51"/>
      <c r="DV91" s="51"/>
      <c r="DW91" s="51"/>
      <c r="DX91" s="51"/>
      <c r="DY91" s="51"/>
      <c r="DZ91" s="51"/>
      <c r="EA91" s="51"/>
      <c r="EB91" s="51"/>
      <c r="EC91" s="51"/>
      <c r="ED91" s="51"/>
      <c r="EE91" s="51"/>
      <c r="EF91" s="51"/>
      <c r="EG91" s="51"/>
      <c r="EH91" s="51"/>
      <c r="EI91" s="51"/>
      <c r="EJ91" s="51"/>
    </row>
    <row r="92" spans="1:140" ht="14.25" thickTop="1" thickBot="1">
      <c r="A92" s="69"/>
      <c r="B92" s="69"/>
      <c r="C92" s="180" t="str">
        <f>IF(MasterSheet!$A$1=1,MasterSheet!C235,MasterSheet!B235)</f>
        <v>Suficit/deficit</v>
      </c>
      <c r="D92" s="179">
        <f>+D20-D58+D105</f>
        <v>-5919333.7098000199</v>
      </c>
      <c r="E92" s="170">
        <f t="shared" si="11"/>
        <v>-0.27545877936618829</v>
      </c>
      <c r="F92" s="179">
        <f>+F20-F58+F105</f>
        <v>-8773875.1500000209</v>
      </c>
      <c r="G92" s="170">
        <f t="shared" si="12"/>
        <v>-0.3273223335198665</v>
      </c>
      <c r="H92" s="179">
        <f>+H20-H58+H105</f>
        <v>-27237173.702543128</v>
      </c>
      <c r="I92" s="170">
        <f t="shared" si="13"/>
        <v>-0.8827188780964198</v>
      </c>
      <c r="J92" s="179">
        <f>+J20-J58+J105</f>
        <v>-38979717.939999998</v>
      </c>
      <c r="K92" s="170">
        <f t="shared" si="14"/>
        <v>-1.3076054324052331</v>
      </c>
      <c r="L92" s="179">
        <f>+L20-L58+L105</f>
        <v>-38841165.291538469</v>
      </c>
      <c r="M92" s="170">
        <f t="shared" si="15"/>
        <v>-1.2513262014026569</v>
      </c>
      <c r="N92" s="169">
        <f>+N20-N58+N105</f>
        <v>13495969.159999985</v>
      </c>
      <c r="O92" s="171">
        <f t="shared" si="16"/>
        <v>0.41731506369820615</v>
      </c>
      <c r="P92" s="169">
        <f>+P20-P58+P105</f>
        <v>30704374.843333293</v>
      </c>
      <c r="Q92" s="280">
        <f t="shared" si="17"/>
        <v>0.92371765473325196</v>
      </c>
      <c r="R92" s="169">
        <f>+R20-R58+R105</f>
        <v>13646927.081038505</v>
      </c>
      <c r="S92" s="280">
        <f t="shared" si="18"/>
        <v>0.3906935894943746</v>
      </c>
      <c r="T92" s="169">
        <f>+T20-T58+T105</f>
        <v>10130559.725722983</v>
      </c>
      <c r="U92" s="280">
        <f t="shared" si="19"/>
        <v>0.27476429958565185</v>
      </c>
      <c r="V92" s="169">
        <f>+V20-V58+V105</f>
        <v>9040362.6779996157</v>
      </c>
      <c r="W92" s="280">
        <f t="shared" si="20"/>
        <v>0.23109311549078773</v>
      </c>
      <c r="X92" s="793">
        <f>+P92/N92*100-100</f>
        <v>127.50774308477543</v>
      </c>
      <c r="Y92" s="69"/>
      <c r="Z92" s="69"/>
      <c r="AA92" s="69"/>
      <c r="AB92" s="69"/>
      <c r="AC92" s="69"/>
      <c r="AD92" s="69"/>
      <c r="AE92" s="69"/>
      <c r="AF92" s="51"/>
      <c r="AG92" s="51"/>
      <c r="AH92" s="51"/>
      <c r="AI92" s="51"/>
      <c r="AJ92" s="51"/>
      <c r="AK92" s="51"/>
      <c r="AL92" s="51"/>
      <c r="AM92" s="68"/>
      <c r="AN92" s="51"/>
      <c r="AO92" s="51"/>
      <c r="AP92" s="51"/>
      <c r="AQ92" s="51"/>
      <c r="AR92" s="51"/>
      <c r="AS92" s="51"/>
      <c r="AT92" s="51"/>
      <c r="AU92" s="51"/>
      <c r="AV92" s="51"/>
      <c r="AW92" s="51"/>
      <c r="AX92" s="51"/>
      <c r="AY92" s="51"/>
      <c r="AZ92" s="51"/>
      <c r="BA92" s="51"/>
      <c r="BB92" s="51"/>
      <c r="BC92" s="51"/>
      <c r="BD92" s="51"/>
      <c r="BE92" s="51"/>
      <c r="BF92" s="51"/>
      <c r="BG92" s="51"/>
      <c r="BH92" s="51"/>
      <c r="BI92" s="51"/>
      <c r="BJ92" s="51"/>
      <c r="BK92" s="51"/>
      <c r="BL92" s="51"/>
      <c r="BM92" s="51"/>
      <c r="BN92" s="51"/>
      <c r="BO92" s="51"/>
      <c r="BP92" s="51"/>
      <c r="BQ92" s="51"/>
      <c r="BR92" s="51"/>
      <c r="BS92" s="51"/>
      <c r="BT92" s="51"/>
      <c r="BU92" s="51"/>
      <c r="BV92" s="51"/>
      <c r="BW92" s="51"/>
      <c r="BX92" s="51"/>
      <c r="BY92" s="51"/>
      <c r="BZ92" s="51"/>
      <c r="CA92" s="51"/>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c r="CZ92" s="51"/>
      <c r="DA92" s="51"/>
      <c r="DB92" s="51"/>
      <c r="DC92" s="51"/>
      <c r="DD92" s="51"/>
      <c r="DE92" s="51"/>
      <c r="DF92" s="51"/>
      <c r="DG92" s="51"/>
      <c r="DH92" s="51"/>
      <c r="DI92" s="51"/>
      <c r="DJ92" s="51"/>
      <c r="DK92" s="51"/>
      <c r="DL92" s="51"/>
      <c r="DM92" s="51"/>
      <c r="DN92" s="51"/>
      <c r="DO92" s="51"/>
      <c r="DP92" s="51"/>
      <c r="DQ92" s="51"/>
      <c r="DR92" s="51"/>
      <c r="DS92" s="51"/>
      <c r="DT92" s="51"/>
      <c r="DU92" s="51"/>
      <c r="DV92" s="51"/>
      <c r="DW92" s="51"/>
      <c r="DX92" s="51"/>
      <c r="DY92" s="51"/>
      <c r="DZ92" s="51"/>
      <c r="EA92" s="51"/>
      <c r="EB92" s="51"/>
      <c r="EC92" s="51"/>
      <c r="ED92" s="51"/>
      <c r="EE92" s="51"/>
      <c r="EF92" s="51"/>
      <c r="EG92" s="51"/>
      <c r="EH92" s="51"/>
      <c r="EI92" s="51"/>
      <c r="EJ92" s="51"/>
    </row>
    <row r="93" spans="1:140" ht="14.25" thickTop="1" thickBot="1">
      <c r="A93" s="69"/>
      <c r="B93" s="69"/>
      <c r="C93" s="180" t="str">
        <f>IF(MasterSheet!$A$1=1,MasterSheet!C236,MasterSheet!B236)</f>
        <v>Primarni deficit</v>
      </c>
      <c r="D93" s="181">
        <f>+D92+D70</f>
        <v>-5463664.2698000195</v>
      </c>
      <c r="E93" s="170">
        <f t="shared" si="11"/>
        <v>-0.25425400296896178</v>
      </c>
      <c r="F93" s="181">
        <f>+F92+F70</f>
        <v>-7937701.4600000214</v>
      </c>
      <c r="G93" s="170">
        <f t="shared" si="12"/>
        <v>-0.2961276426039926</v>
      </c>
      <c r="H93" s="181">
        <f>+H92+H70</f>
        <v>-25963475.482543129</v>
      </c>
      <c r="I93" s="170">
        <f t="shared" si="13"/>
        <v>-0.8414400921228653</v>
      </c>
      <c r="J93" s="181">
        <f>+J92+J70</f>
        <v>-37969008.539999999</v>
      </c>
      <c r="K93" s="170">
        <f t="shared" si="14"/>
        <v>-1.2737003871184167</v>
      </c>
      <c r="L93" s="181">
        <f>+L92+L70</f>
        <v>-37691165.291538469</v>
      </c>
      <c r="M93" s="170">
        <f t="shared" si="15"/>
        <v>-1.2142772323304918</v>
      </c>
      <c r="N93" s="177">
        <f>+N92+N70</f>
        <v>16006884.839999985</v>
      </c>
      <c r="O93" s="171">
        <f t="shared" si="16"/>
        <v>0.49495624118738357</v>
      </c>
      <c r="P93" s="177">
        <f>+P92+P70</f>
        <v>33564837.043333292</v>
      </c>
      <c r="Q93" s="280">
        <f t="shared" si="17"/>
        <v>1.0097724742278369</v>
      </c>
      <c r="R93" s="177">
        <f>+R92+R70</f>
        <v>17566882.526038505</v>
      </c>
      <c r="S93" s="280">
        <f t="shared" si="18"/>
        <v>0.50291676284106801</v>
      </c>
      <c r="T93" s="177">
        <f>+T92+T70</f>
        <v>14481710.269672984</v>
      </c>
      <c r="U93" s="280">
        <f t="shared" si="19"/>
        <v>0.39277760427645741</v>
      </c>
      <c r="V93" s="177">
        <f>+V92+V70</f>
        <v>14696858.385134617</v>
      </c>
      <c r="W93" s="279">
        <f t="shared" si="20"/>
        <v>0.37568656403718342</v>
      </c>
      <c r="X93" s="69"/>
      <c r="Y93" s="69"/>
      <c r="Z93" s="69"/>
      <c r="AA93" s="69"/>
      <c r="AB93" s="69"/>
      <c r="AC93" s="69"/>
      <c r="AD93" s="69"/>
      <c r="AE93" s="69"/>
      <c r="AF93" s="51"/>
      <c r="AG93" s="51"/>
      <c r="AH93" s="51"/>
      <c r="AI93" s="51"/>
      <c r="AJ93" s="51"/>
      <c r="AK93" s="51"/>
      <c r="AL93" s="51"/>
      <c r="AM93" s="68"/>
      <c r="AN93" s="51"/>
      <c r="AO93" s="51"/>
      <c r="AP93" s="51"/>
      <c r="AQ93" s="51"/>
      <c r="AR93" s="51"/>
      <c r="AS93" s="51"/>
      <c r="AT93" s="51"/>
      <c r="AU93" s="51"/>
      <c r="AV93" s="51"/>
      <c r="AW93" s="51"/>
      <c r="AX93" s="51"/>
      <c r="AY93" s="51"/>
      <c r="AZ93" s="51"/>
      <c r="BA93" s="51"/>
      <c r="BB93" s="51"/>
      <c r="BC93" s="51"/>
      <c r="BD93" s="51"/>
      <c r="BE93" s="51"/>
      <c r="BF93" s="51"/>
      <c r="BG93" s="51"/>
      <c r="BH93" s="51"/>
      <c r="BI93" s="51"/>
      <c r="BJ93" s="51"/>
      <c r="BK93" s="51"/>
      <c r="BL93" s="51"/>
      <c r="BM93" s="51"/>
      <c r="BN93" s="51"/>
      <c r="BO93" s="51"/>
      <c r="BP93" s="51"/>
      <c r="BQ93" s="51"/>
      <c r="BR93" s="51"/>
      <c r="BS93" s="51"/>
      <c r="BT93" s="51"/>
      <c r="BU93" s="51"/>
      <c r="BV93" s="51"/>
      <c r="BW93" s="51"/>
      <c r="BX93" s="51"/>
      <c r="BY93" s="51"/>
      <c r="BZ93" s="51"/>
      <c r="CA93" s="51"/>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row>
    <row r="94" spans="1:140" ht="14.25" thickTop="1" thickBot="1">
      <c r="A94" s="69"/>
      <c r="B94" s="69"/>
      <c r="C94" s="180" t="str">
        <f>IF(MasterSheet!$A$1=1,MasterSheet!C237,MasterSheet!B237)</f>
        <v>Otplata duga</v>
      </c>
      <c r="D94" s="179">
        <f>SUM(D95:D97)</f>
        <v>17229438.09</v>
      </c>
      <c r="E94" s="170">
        <f t="shared" si="11"/>
        <v>0.80177942621806508</v>
      </c>
      <c r="F94" s="179">
        <f>SUM(F95:F97)</f>
        <v>21508720.48</v>
      </c>
      <c r="G94" s="170">
        <f t="shared" si="12"/>
        <v>0.80241449281850397</v>
      </c>
      <c r="H94" s="179">
        <f>SUM(H95:H97)</f>
        <v>22702726.235089999</v>
      </c>
      <c r="I94" s="170">
        <f t="shared" si="13"/>
        <v>0.7357637488686154</v>
      </c>
      <c r="J94" s="179">
        <f>SUM(J95:J97)</f>
        <v>36561416.140000001</v>
      </c>
      <c r="K94" s="170">
        <f t="shared" si="14"/>
        <v>1.2264815880576989</v>
      </c>
      <c r="L94" s="179">
        <f>SUM(L95:L97)</f>
        <v>10837030.049999997</v>
      </c>
      <c r="M94" s="170">
        <f t="shared" si="15"/>
        <v>0.34913112274484526</v>
      </c>
      <c r="N94" s="169">
        <f>SUM(N95:N97)</f>
        <v>49702174.310000002</v>
      </c>
      <c r="O94" s="171">
        <f t="shared" si="16"/>
        <v>1.5368637696351268</v>
      </c>
      <c r="P94" s="169">
        <f>SUM(P95:P97)</f>
        <v>54950812.849999994</v>
      </c>
      <c r="Q94" s="280">
        <f t="shared" si="17"/>
        <v>1.6531532145006016</v>
      </c>
      <c r="R94" s="169">
        <f>SUM(R95:R97)</f>
        <v>42000000</v>
      </c>
      <c r="S94" s="280">
        <f t="shared" si="18"/>
        <v>1.2024048096192386</v>
      </c>
      <c r="T94" s="169">
        <f>SUM(T95:T97)</f>
        <v>38000000</v>
      </c>
      <c r="U94" s="280">
        <f t="shared" si="19"/>
        <v>1.0306482234879306</v>
      </c>
      <c r="V94" s="169">
        <f>SUM(V95:V97)</f>
        <v>35000000</v>
      </c>
      <c r="W94" s="279">
        <f t="shared" si="20"/>
        <v>0.89468302658486709</v>
      </c>
      <c r="X94" s="69"/>
      <c r="Y94" s="69"/>
      <c r="Z94" s="69"/>
      <c r="AA94" s="69"/>
      <c r="AB94" s="69"/>
      <c r="AC94" s="69"/>
      <c r="AD94" s="69"/>
      <c r="AE94" s="69"/>
      <c r="AF94" s="51"/>
      <c r="AG94" s="51"/>
      <c r="AH94" s="51"/>
      <c r="AI94" s="51"/>
      <c r="AJ94" s="51"/>
      <c r="AK94" s="51"/>
      <c r="AL94" s="51"/>
      <c r="AM94" s="68"/>
      <c r="AN94" s="51"/>
      <c r="AO94" s="51"/>
      <c r="AP94" s="51"/>
      <c r="AQ94" s="51"/>
      <c r="AR94" s="51"/>
      <c r="AS94" s="51"/>
      <c r="AT94" s="51"/>
      <c r="AU94" s="51"/>
      <c r="AV94" s="51"/>
      <c r="AW94" s="51"/>
      <c r="AX94" s="51"/>
      <c r="AY94" s="51"/>
      <c r="AZ94" s="51"/>
      <c r="BA94" s="51"/>
      <c r="BB94" s="51"/>
      <c r="BC94" s="51"/>
      <c r="BD94" s="51"/>
      <c r="BE94" s="51"/>
      <c r="BF94" s="51"/>
      <c r="BG94" s="51"/>
      <c r="BH94" s="51"/>
      <c r="BI94" s="51"/>
      <c r="BJ94" s="51"/>
      <c r="BK94" s="51"/>
      <c r="BL94" s="51"/>
      <c r="BM94" s="51"/>
      <c r="BN94" s="51"/>
      <c r="BO94" s="51"/>
      <c r="BP94" s="51"/>
      <c r="BQ94" s="51"/>
      <c r="BR94" s="51"/>
      <c r="BS94" s="51"/>
      <c r="BT94" s="51"/>
      <c r="BU94" s="51"/>
      <c r="BV94" s="51"/>
      <c r="BW94" s="51"/>
      <c r="BX94" s="51"/>
      <c r="BY94" s="51"/>
      <c r="BZ94" s="51"/>
      <c r="CA94" s="51"/>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c r="CZ94" s="51"/>
      <c r="DA94" s="51"/>
      <c r="DB94" s="51"/>
      <c r="DC94" s="51"/>
      <c r="DD94" s="51"/>
      <c r="DE94" s="51"/>
      <c r="DF94" s="51"/>
      <c r="DG94" s="51"/>
      <c r="DH94" s="51"/>
      <c r="DI94" s="51"/>
      <c r="DJ94" s="51"/>
      <c r="DK94" s="51"/>
      <c r="DL94" s="51"/>
      <c r="DM94" s="51"/>
      <c r="DN94" s="51"/>
      <c r="DO94" s="51"/>
      <c r="DP94" s="51"/>
      <c r="DQ94" s="51"/>
      <c r="DR94" s="51"/>
      <c r="DS94" s="51"/>
      <c r="DT94" s="51"/>
      <c r="DU94" s="51"/>
      <c r="DV94" s="51"/>
      <c r="DW94" s="51"/>
      <c r="DX94" s="51"/>
      <c r="DY94" s="51"/>
      <c r="DZ94" s="51"/>
      <c r="EA94" s="51"/>
      <c r="EB94" s="51"/>
      <c r="EC94" s="51"/>
      <c r="ED94" s="51"/>
      <c r="EE94" s="51"/>
      <c r="EF94" s="51"/>
      <c r="EG94" s="51"/>
      <c r="EH94" s="51"/>
      <c r="EI94" s="51"/>
      <c r="EJ94" s="51"/>
    </row>
    <row r="95" spans="1:140" ht="13.5" thickTop="1">
      <c r="A95" s="69"/>
      <c r="B95" s="69"/>
      <c r="C95" s="197" t="str">
        <f>IF(MasterSheet!$A$1=1,MasterSheet!C238,MasterSheet!B238)</f>
        <v>Otplata glavnice rezidentima</v>
      </c>
      <c r="D95" s="198">
        <v>11024495.749999998</v>
      </c>
      <c r="E95" s="199">
        <f t="shared" si="11"/>
        <v>0.51302972451021445</v>
      </c>
      <c r="F95" s="198">
        <v>6481912.0199999996</v>
      </c>
      <c r="G95" s="199">
        <f t="shared" si="12"/>
        <v>0.24181727364297706</v>
      </c>
      <c r="H95" s="198">
        <v>4464123.0729599996</v>
      </c>
      <c r="I95" s="199">
        <f t="shared" si="13"/>
        <v>0.14467601351309306</v>
      </c>
      <c r="J95" s="198">
        <v>7754843.96</v>
      </c>
      <c r="K95" s="199">
        <f t="shared" si="14"/>
        <v>0.26014236699094262</v>
      </c>
      <c r="L95" s="198">
        <v>5330000</v>
      </c>
      <c r="M95" s="199">
        <f t="shared" si="15"/>
        <v>0.1717139175257732</v>
      </c>
      <c r="N95" s="200">
        <v>7608617.8899999997</v>
      </c>
      <c r="O95" s="201">
        <f t="shared" si="16"/>
        <v>0.23526956988249845</v>
      </c>
      <c r="P95" s="295">
        <v>5489000</v>
      </c>
      <c r="Q95" s="296">
        <f t="shared" si="17"/>
        <v>0.1651323706377858</v>
      </c>
      <c r="R95" s="295">
        <v>4000000</v>
      </c>
      <c r="S95" s="296">
        <f t="shared" si="18"/>
        <v>0.11451474377326079</v>
      </c>
      <c r="T95" s="295">
        <v>4000000</v>
      </c>
      <c r="U95" s="297">
        <f t="shared" si="19"/>
        <v>0.10848928668294007</v>
      </c>
      <c r="V95" s="295">
        <v>5000000</v>
      </c>
      <c r="W95" s="608">
        <f t="shared" si="20"/>
        <v>0.1278118609406953</v>
      </c>
      <c r="X95" s="69"/>
      <c r="Y95" s="69"/>
      <c r="Z95" s="69"/>
      <c r="AA95" s="69"/>
      <c r="AB95" s="69"/>
      <c r="AC95" s="69"/>
      <c r="AD95" s="69"/>
      <c r="AE95" s="69"/>
      <c r="AF95" s="51"/>
      <c r="AG95" s="51"/>
      <c r="AH95" s="51"/>
      <c r="AI95" s="51"/>
      <c r="AJ95" s="51"/>
      <c r="AK95" s="51"/>
      <c r="AL95" s="51"/>
      <c r="AM95" s="68"/>
      <c r="AN95" s="51"/>
      <c r="AO95" s="51"/>
      <c r="AP95" s="51"/>
      <c r="AQ95" s="51"/>
      <c r="AR95" s="51"/>
      <c r="AS95" s="51"/>
      <c r="AT95" s="51"/>
      <c r="AU95" s="51"/>
      <c r="AV95" s="51"/>
      <c r="AW95" s="51"/>
      <c r="AX95" s="51"/>
      <c r="AY95" s="51"/>
      <c r="AZ95" s="51"/>
      <c r="BA95" s="51"/>
      <c r="BB95" s="51"/>
      <c r="BC95" s="51"/>
      <c r="BD95" s="51"/>
      <c r="BE95" s="51"/>
      <c r="BF95" s="51"/>
      <c r="BG95" s="51"/>
      <c r="BH95" s="51"/>
      <c r="BI95" s="51"/>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row>
    <row r="96" spans="1:140">
      <c r="A96" s="69"/>
      <c r="B96" s="69"/>
      <c r="C96" s="195" t="str">
        <f>IF(MasterSheet!$A$1=1,MasterSheet!C239,MasterSheet!B239)</f>
        <v>Otplata glavnice nerezidentima</v>
      </c>
      <c r="D96" s="203"/>
      <c r="E96" s="204">
        <f t="shared" si="11"/>
        <v>0</v>
      </c>
      <c r="F96" s="203">
        <v>89385.47</v>
      </c>
      <c r="G96" s="204">
        <f t="shared" si="12"/>
        <v>3.3346565939190451E-3</v>
      </c>
      <c r="H96" s="192">
        <v>3151725.3795199995</v>
      </c>
      <c r="I96" s="204">
        <f t="shared" si="13"/>
        <v>0.10214303148561056</v>
      </c>
      <c r="J96" s="203"/>
      <c r="K96" s="204">
        <f t="shared" si="14"/>
        <v>0</v>
      </c>
      <c r="L96" s="203">
        <v>0</v>
      </c>
      <c r="M96" s="204">
        <f t="shared" si="15"/>
        <v>0</v>
      </c>
      <c r="N96" s="186">
        <v>806645.45</v>
      </c>
      <c r="O96" s="205">
        <f t="shared" si="16"/>
        <v>2.494265460729746E-2</v>
      </c>
      <c r="P96" s="284">
        <v>5000000</v>
      </c>
      <c r="Q96" s="298">
        <f t="shared" si="17"/>
        <v>0.15042117930204574</v>
      </c>
      <c r="R96" s="284">
        <v>4000000</v>
      </c>
      <c r="S96" s="298">
        <f t="shared" si="18"/>
        <v>0.11451474377326079</v>
      </c>
      <c r="T96" s="284">
        <v>4000000</v>
      </c>
      <c r="U96" s="286">
        <f t="shared" si="19"/>
        <v>0.10848928668294007</v>
      </c>
      <c r="V96" s="284">
        <v>5000000</v>
      </c>
      <c r="W96" s="285">
        <f t="shared" si="20"/>
        <v>0.1278118609406953</v>
      </c>
      <c r="X96" s="69"/>
      <c r="Y96" s="69"/>
      <c r="Z96" s="69"/>
      <c r="AA96" s="69"/>
      <c r="AB96" s="69"/>
      <c r="AC96" s="69"/>
      <c r="AD96" s="69"/>
      <c r="AE96" s="69"/>
      <c r="AF96" s="51"/>
      <c r="AG96" s="51"/>
      <c r="AH96" s="51"/>
      <c r="AI96" s="51"/>
      <c r="AJ96" s="51"/>
      <c r="AK96" s="51"/>
      <c r="AL96" s="51"/>
      <c r="AM96" s="68"/>
      <c r="AN96" s="51"/>
      <c r="AO96" s="51"/>
      <c r="AP96" s="51"/>
      <c r="AQ96" s="51"/>
      <c r="AR96" s="51"/>
      <c r="AS96" s="51"/>
      <c r="AT96" s="51"/>
      <c r="AU96" s="51"/>
      <c r="AV96" s="51"/>
      <c r="AW96" s="51"/>
      <c r="AX96" s="51"/>
      <c r="AY96" s="51"/>
      <c r="AZ96" s="51"/>
      <c r="BA96" s="51"/>
      <c r="BB96" s="51"/>
      <c r="BC96" s="51"/>
      <c r="BD96" s="51"/>
      <c r="BE96" s="51"/>
      <c r="BF96" s="51"/>
      <c r="BG96" s="51"/>
      <c r="BH96" s="51"/>
      <c r="BI96" s="51"/>
      <c r="BJ96" s="51"/>
      <c r="BK96" s="51"/>
      <c r="BL96" s="51"/>
      <c r="BM96" s="51"/>
      <c r="BN96" s="51"/>
      <c r="BO96" s="51"/>
      <c r="BP96" s="51"/>
      <c r="BQ96" s="51"/>
      <c r="BR96" s="51"/>
      <c r="BS96" s="51"/>
      <c r="BT96" s="51"/>
      <c r="BU96" s="51"/>
      <c r="BV96" s="51"/>
      <c r="BW96" s="51"/>
      <c r="BX96" s="51"/>
      <c r="BY96" s="51"/>
      <c r="BZ96" s="51"/>
      <c r="CA96" s="51"/>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c r="CZ96" s="51"/>
      <c r="DA96" s="51"/>
      <c r="DB96" s="51"/>
      <c r="DC96" s="51"/>
      <c r="DD96" s="51"/>
      <c r="DE96" s="51"/>
      <c r="DF96" s="51"/>
      <c r="DG96" s="51"/>
      <c r="DH96" s="51"/>
      <c r="DI96" s="51"/>
      <c r="DJ96" s="51"/>
      <c r="DK96" s="51"/>
      <c r="DL96" s="51"/>
      <c r="DM96" s="51"/>
      <c r="DN96" s="51"/>
      <c r="DO96" s="51"/>
      <c r="DP96" s="51"/>
      <c r="DQ96" s="51"/>
      <c r="DR96" s="51"/>
      <c r="DS96" s="51"/>
      <c r="DT96" s="51"/>
      <c r="DU96" s="51"/>
      <c r="DV96" s="51"/>
      <c r="DW96" s="51"/>
      <c r="DX96" s="51"/>
      <c r="DY96" s="51"/>
      <c r="DZ96" s="51"/>
      <c r="EA96" s="51"/>
      <c r="EB96" s="51"/>
      <c r="EC96" s="51"/>
      <c r="ED96" s="51"/>
      <c r="EE96" s="51"/>
      <c r="EF96" s="51"/>
      <c r="EG96" s="51"/>
      <c r="EH96" s="51"/>
      <c r="EI96" s="51"/>
      <c r="EJ96" s="51"/>
    </row>
    <row r="97" spans="1:140" ht="13.5" thickBot="1">
      <c r="A97" s="69"/>
      <c r="B97" s="69"/>
      <c r="C97" s="195" t="str">
        <f>IF(MasterSheet!$A$1=1,MasterSheet!C240,MasterSheet!B240)</f>
        <v>Otplata  obaveza iz prethodnog perioda</v>
      </c>
      <c r="D97" s="203">
        <v>6204942.3400000008</v>
      </c>
      <c r="E97" s="204">
        <f t="shared" si="11"/>
        <v>0.28874970170785053</v>
      </c>
      <c r="F97" s="203">
        <v>14937422.99</v>
      </c>
      <c r="G97" s="204">
        <f t="shared" si="12"/>
        <v>0.55726256258160789</v>
      </c>
      <c r="H97" s="203">
        <v>15086877.782609999</v>
      </c>
      <c r="I97" s="204">
        <f t="shared" si="13"/>
        <v>0.48894470386991185</v>
      </c>
      <c r="J97" s="203">
        <v>28806572.18</v>
      </c>
      <c r="K97" s="204">
        <f t="shared" si="14"/>
        <v>0.96633922106675618</v>
      </c>
      <c r="L97" s="203">
        <v>5507030.049999997</v>
      </c>
      <c r="M97" s="204">
        <f t="shared" si="15"/>
        <v>0.17741720521907209</v>
      </c>
      <c r="N97" s="186">
        <v>41286910.969999999</v>
      </c>
      <c r="O97" s="205">
        <f t="shared" si="16"/>
        <v>1.2766515451453309</v>
      </c>
      <c r="P97" s="284">
        <v>44461812.849999994</v>
      </c>
      <c r="Q97" s="298">
        <f t="shared" si="17"/>
        <v>1.33759966456077</v>
      </c>
      <c r="R97" s="284">
        <v>34000000</v>
      </c>
      <c r="S97" s="298">
        <f t="shared" si="18"/>
        <v>0.97337532207271682</v>
      </c>
      <c r="T97" s="284">
        <v>30000000</v>
      </c>
      <c r="U97" s="286">
        <f t="shared" si="19"/>
        <v>0.8136696501220505</v>
      </c>
      <c r="V97" s="284">
        <v>25000000</v>
      </c>
      <c r="W97" s="285">
        <f t="shared" si="20"/>
        <v>0.63905930470347649</v>
      </c>
      <c r="X97" s="69"/>
      <c r="Y97" s="69"/>
      <c r="Z97" s="69"/>
      <c r="AA97" s="69"/>
      <c r="AB97" s="69"/>
      <c r="AC97" s="69"/>
      <c r="AD97" s="69"/>
      <c r="AE97" s="69"/>
      <c r="AF97" s="51"/>
      <c r="AG97" s="51"/>
      <c r="AH97" s="51"/>
      <c r="AI97" s="51"/>
      <c r="AJ97" s="51"/>
      <c r="AK97" s="51"/>
      <c r="AL97" s="51"/>
      <c r="AM97" s="68"/>
      <c r="AN97" s="51"/>
      <c r="AO97" s="51"/>
      <c r="AP97" s="51"/>
      <c r="AQ97" s="51"/>
      <c r="AR97" s="51"/>
      <c r="AS97" s="51"/>
      <c r="AT97" s="51"/>
      <c r="AU97" s="51"/>
      <c r="AV97" s="51"/>
      <c r="AW97" s="51"/>
      <c r="AX97" s="51"/>
      <c r="AY97" s="51"/>
      <c r="AZ97" s="51"/>
      <c r="BA97" s="51"/>
      <c r="BB97" s="51"/>
      <c r="BC97" s="51"/>
      <c r="BD97" s="51"/>
      <c r="BE97" s="51"/>
      <c r="BF97" s="51"/>
      <c r="BG97" s="51"/>
      <c r="BH97" s="51"/>
      <c r="BI97" s="51"/>
      <c r="BJ97" s="51"/>
      <c r="BK97" s="51"/>
      <c r="BL97" s="51"/>
      <c r="BM97" s="51"/>
      <c r="BN97" s="51"/>
      <c r="BO97" s="51"/>
      <c r="BP97" s="51"/>
      <c r="BQ97" s="51"/>
      <c r="BR97" s="51"/>
      <c r="BS97" s="51"/>
      <c r="BT97" s="51"/>
      <c r="BU97" s="51"/>
      <c r="BV97" s="51"/>
      <c r="BW97" s="51"/>
      <c r="BX97" s="51"/>
      <c r="BY97" s="51"/>
      <c r="BZ97" s="51"/>
      <c r="CA97" s="51"/>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c r="CZ97" s="51"/>
      <c r="DA97" s="51"/>
      <c r="DB97" s="51"/>
      <c r="DC97" s="51"/>
      <c r="DD97" s="51"/>
      <c r="DE97" s="51"/>
      <c r="DF97" s="51"/>
      <c r="DG97" s="51"/>
      <c r="DH97" s="51"/>
      <c r="DI97" s="51"/>
      <c r="DJ97" s="51"/>
      <c r="DK97" s="51"/>
      <c r="DL97" s="51"/>
      <c r="DM97" s="51"/>
      <c r="DN97" s="51"/>
      <c r="DO97" s="51"/>
      <c r="DP97" s="51"/>
      <c r="DQ97" s="51"/>
      <c r="DR97" s="51"/>
      <c r="DS97" s="51"/>
      <c r="DT97" s="51"/>
      <c r="DU97" s="51"/>
      <c r="DV97" s="51"/>
      <c r="DW97" s="51"/>
      <c r="DX97" s="51"/>
      <c r="DY97" s="51"/>
      <c r="DZ97" s="51"/>
      <c r="EA97" s="51"/>
      <c r="EB97" s="51"/>
      <c r="EC97" s="51"/>
      <c r="ED97" s="51"/>
      <c r="EE97" s="51"/>
      <c r="EF97" s="51"/>
      <c r="EG97" s="51"/>
      <c r="EH97" s="51"/>
      <c r="EI97" s="51"/>
      <c r="EJ97" s="51"/>
    </row>
    <row r="98" spans="1:140" ht="14.25" thickTop="1" thickBot="1">
      <c r="A98" s="69"/>
      <c r="B98" s="69"/>
      <c r="C98" s="180" t="str">
        <f>IF(MasterSheet!$A$1=1,MasterSheet!C245,MasterSheet!B242)</f>
        <v>Nedostajuća sredstva</v>
      </c>
      <c r="D98" s="179">
        <f>+D92-D94</f>
        <v>-23148771.79980002</v>
      </c>
      <c r="E98" s="170">
        <f t="shared" si="11"/>
        <v>-1.0772382055842533</v>
      </c>
      <c r="F98" s="179">
        <f>+F92-F94</f>
        <v>-30282595.630000021</v>
      </c>
      <c r="G98" s="170">
        <f t="shared" si="12"/>
        <v>-1.1297368263383705</v>
      </c>
      <c r="H98" s="179">
        <f>+H92-H94</f>
        <v>-49939899.937633127</v>
      </c>
      <c r="I98" s="170">
        <f t="shared" si="13"/>
        <v>-1.6184826269650354</v>
      </c>
      <c r="J98" s="179">
        <f>+J92-J94</f>
        <v>-75541134.079999998</v>
      </c>
      <c r="K98" s="170">
        <f t="shared" si="14"/>
        <v>-2.5340870204629318</v>
      </c>
      <c r="L98" s="179">
        <f>+L92-L94</f>
        <v>-49678195.341538467</v>
      </c>
      <c r="M98" s="170">
        <f t="shared" si="15"/>
        <v>-1.6004573241475022</v>
      </c>
      <c r="N98" s="169">
        <f>+N92-N94</f>
        <v>-36206205.150000021</v>
      </c>
      <c r="O98" s="171">
        <f t="shared" si="16"/>
        <v>-1.1195487059369209</v>
      </c>
      <c r="P98" s="169">
        <f>+P92-P94</f>
        <v>-24246438.006666701</v>
      </c>
      <c r="Q98" s="280">
        <f t="shared" si="17"/>
        <v>-0.72943555976734964</v>
      </c>
      <c r="R98" s="169">
        <f>+R92-R94</f>
        <v>-28353072.918961495</v>
      </c>
      <c r="S98" s="280">
        <f t="shared" si="18"/>
        <v>-0.81171122012486385</v>
      </c>
      <c r="T98" s="169">
        <f>+T92-T94</f>
        <v>-27869440.274277017</v>
      </c>
      <c r="U98" s="280">
        <f t="shared" si="19"/>
        <v>-0.75588392390227876</v>
      </c>
      <c r="V98" s="169">
        <f>+V92-V94</f>
        <v>-25959637.322000384</v>
      </c>
      <c r="W98" s="279">
        <f t="shared" si="20"/>
        <v>-0.66358991109407939</v>
      </c>
      <c r="X98" s="69"/>
      <c r="Y98" s="69"/>
      <c r="Z98" s="69"/>
      <c r="AA98" s="69"/>
      <c r="AB98" s="69"/>
      <c r="AC98" s="69"/>
      <c r="AD98" s="69"/>
      <c r="AE98" s="69"/>
      <c r="AF98" s="51"/>
      <c r="AG98" s="51"/>
      <c r="AH98" s="51"/>
      <c r="AI98" s="51"/>
      <c r="AJ98" s="51"/>
      <c r="AK98" s="51"/>
      <c r="AL98" s="51"/>
      <c r="AM98" s="68"/>
      <c r="AN98" s="51"/>
      <c r="AO98" s="51"/>
      <c r="AP98" s="51"/>
      <c r="AQ98" s="51"/>
      <c r="AR98" s="51"/>
      <c r="AS98" s="51"/>
      <c r="AT98" s="51"/>
      <c r="AU98" s="51"/>
      <c r="AV98" s="51"/>
      <c r="AW98" s="51"/>
      <c r="AX98" s="51"/>
      <c r="AY98" s="51"/>
      <c r="AZ98" s="51"/>
      <c r="BA98" s="51"/>
      <c r="BB98" s="51"/>
      <c r="BC98" s="51"/>
      <c r="BD98" s="51"/>
      <c r="BE98" s="51"/>
      <c r="BF98" s="51"/>
      <c r="BG98" s="51"/>
      <c r="BH98" s="51"/>
      <c r="BI98" s="51"/>
      <c r="BJ98" s="51"/>
      <c r="BK98" s="51"/>
      <c r="BL98" s="51"/>
      <c r="BM98" s="51"/>
      <c r="BN98" s="51"/>
      <c r="BO98" s="51"/>
      <c r="BP98" s="51"/>
      <c r="BQ98" s="51"/>
      <c r="BR98" s="51"/>
      <c r="BS98" s="51"/>
      <c r="BT98" s="51"/>
      <c r="BU98" s="51"/>
      <c r="BV98" s="51"/>
      <c r="BW98" s="51"/>
      <c r="BX98" s="51"/>
      <c r="BY98" s="51"/>
      <c r="BZ98" s="51"/>
      <c r="CA98" s="51"/>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c r="CZ98" s="51"/>
      <c r="DA98" s="51"/>
      <c r="DB98" s="51"/>
      <c r="DC98" s="51"/>
      <c r="DD98" s="51"/>
      <c r="DE98" s="51"/>
      <c r="DF98" s="51"/>
      <c r="DG98" s="51"/>
      <c r="DH98" s="51"/>
      <c r="DI98" s="51"/>
      <c r="DJ98" s="51"/>
      <c r="DK98" s="51"/>
      <c r="DL98" s="51"/>
      <c r="DM98" s="51"/>
      <c r="DN98" s="51"/>
      <c r="DO98" s="51"/>
      <c r="DP98" s="51"/>
      <c r="DQ98" s="51"/>
      <c r="DR98" s="51"/>
      <c r="DS98" s="51"/>
      <c r="DT98" s="51"/>
      <c r="DU98" s="51"/>
      <c r="DV98" s="51"/>
      <c r="DW98" s="51"/>
      <c r="DX98" s="51"/>
      <c r="DY98" s="51"/>
      <c r="DZ98" s="51"/>
      <c r="EA98" s="51"/>
      <c r="EB98" s="51"/>
      <c r="EC98" s="51"/>
      <c r="ED98" s="51"/>
      <c r="EE98" s="51"/>
      <c r="EF98" s="51"/>
      <c r="EG98" s="51"/>
      <c r="EH98" s="51"/>
      <c r="EI98" s="51"/>
      <c r="EJ98" s="51"/>
    </row>
    <row r="99" spans="1:140" ht="14.25" thickTop="1" thickBot="1">
      <c r="A99" s="69"/>
      <c r="B99" s="69"/>
      <c r="C99" s="180" t="str">
        <f>IF(MasterSheet!$A$1=1,MasterSheet!C246,MasterSheet!B243)</f>
        <v>Finansiranje</v>
      </c>
      <c r="D99" s="181">
        <f>SUM(D100:D104)</f>
        <v>23148771.799800016</v>
      </c>
      <c r="E99" s="170">
        <f t="shared" si="11"/>
        <v>1.0772382055842531</v>
      </c>
      <c r="F99" s="181">
        <f>SUM(F100:F104)</f>
        <v>30282595.630000018</v>
      </c>
      <c r="G99" s="170">
        <f t="shared" si="12"/>
        <v>1.1297368263383705</v>
      </c>
      <c r="H99" s="181">
        <f>SUM(H100:H104)</f>
        <v>49939899.937633127</v>
      </c>
      <c r="I99" s="170">
        <f t="shared" si="13"/>
        <v>1.6184826269650354</v>
      </c>
      <c r="J99" s="181">
        <f>SUM(J100:J104)</f>
        <v>75541134.079999983</v>
      </c>
      <c r="K99" s="170">
        <f t="shared" si="14"/>
        <v>2.5340870204629313</v>
      </c>
      <c r="L99" s="181">
        <f>SUM(L100:L104)</f>
        <v>49678195.341538467</v>
      </c>
      <c r="M99" s="170">
        <f t="shared" si="15"/>
        <v>1.6004573241475022</v>
      </c>
      <c r="N99" s="177">
        <f>SUM(N100:N104)</f>
        <v>36206205.150000013</v>
      </c>
      <c r="O99" s="171">
        <f t="shared" si="16"/>
        <v>1.1195487059369207</v>
      </c>
      <c r="P99" s="177">
        <f>SUM(P100:P104)</f>
        <v>24246438.006666701</v>
      </c>
      <c r="Q99" s="280">
        <f t="shared" si="17"/>
        <v>0.72943555976734964</v>
      </c>
      <c r="R99" s="177">
        <f>SUM(R100:R104)</f>
        <v>28353072.918961495</v>
      </c>
      <c r="S99" s="280">
        <f t="shared" si="18"/>
        <v>0.81171122012486385</v>
      </c>
      <c r="T99" s="177">
        <f>SUM(T100:T104)</f>
        <v>27869440.274277017</v>
      </c>
      <c r="U99" s="280">
        <f t="shared" si="19"/>
        <v>0.75588392390227876</v>
      </c>
      <c r="V99" s="177">
        <f>SUM(V100:V104)</f>
        <v>25959637.322000384</v>
      </c>
      <c r="W99" s="280">
        <f t="shared" si="20"/>
        <v>0.66358991109407939</v>
      </c>
      <c r="X99" s="69"/>
      <c r="Y99" s="69"/>
      <c r="Z99" s="69"/>
      <c r="AA99" s="69"/>
      <c r="AB99" s="69"/>
      <c r="AC99" s="69"/>
      <c r="AD99" s="69"/>
      <c r="AE99" s="69"/>
      <c r="AF99" s="51"/>
      <c r="AG99" s="51"/>
      <c r="AH99" s="51"/>
      <c r="AI99" s="51"/>
      <c r="AJ99" s="51"/>
      <c r="AK99" s="51"/>
      <c r="AL99" s="51"/>
      <c r="AM99" s="68"/>
      <c r="AN99" s="51"/>
      <c r="AO99" s="51"/>
      <c r="AP99" s="51"/>
      <c r="AQ99" s="51"/>
      <c r="AR99" s="51"/>
      <c r="AS99" s="51"/>
      <c r="AT99" s="51"/>
      <c r="AU99" s="51"/>
      <c r="AV99" s="51"/>
      <c r="AW99" s="51"/>
      <c r="AX99" s="51"/>
      <c r="AY99" s="51"/>
      <c r="AZ99" s="51"/>
      <c r="BA99" s="51"/>
      <c r="BB99" s="51"/>
      <c r="BC99" s="51"/>
      <c r="BD99" s="51"/>
      <c r="BE99" s="51"/>
      <c r="BF99" s="51"/>
      <c r="BG99" s="51"/>
      <c r="BH99" s="51"/>
      <c r="BI99" s="51"/>
      <c r="BJ99" s="51"/>
      <c r="BK99" s="51"/>
      <c r="BL99" s="51"/>
      <c r="BM99" s="51"/>
      <c r="BN99" s="51"/>
      <c r="BO99" s="51"/>
      <c r="BP99" s="51"/>
      <c r="BQ99" s="51"/>
      <c r="BR99" s="51"/>
      <c r="BS99" s="51"/>
      <c r="BT99" s="51"/>
      <c r="BU99" s="51"/>
      <c r="BV99" s="51"/>
      <c r="BW99" s="51"/>
      <c r="BX99" s="51"/>
      <c r="BY99" s="51"/>
      <c r="BZ99" s="51"/>
      <c r="CA99" s="51"/>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c r="CZ99" s="51"/>
      <c r="DA99" s="51"/>
      <c r="DB99" s="51"/>
      <c r="DC99" s="51"/>
      <c r="DD99" s="51"/>
      <c r="DE99" s="51"/>
      <c r="DF99" s="51"/>
      <c r="DG99" s="51"/>
      <c r="DH99" s="51"/>
      <c r="DI99" s="51"/>
      <c r="DJ99" s="51"/>
      <c r="DK99" s="51"/>
      <c r="DL99" s="51"/>
      <c r="DM99" s="51"/>
      <c r="DN99" s="51"/>
      <c r="DO99" s="51"/>
      <c r="DP99" s="51"/>
      <c r="DQ99" s="51"/>
      <c r="DR99" s="51"/>
      <c r="DS99" s="51"/>
      <c r="DT99" s="51"/>
      <c r="DU99" s="51"/>
      <c r="DV99" s="51"/>
      <c r="DW99" s="51"/>
      <c r="DX99" s="51"/>
      <c r="DY99" s="51"/>
      <c r="DZ99" s="51"/>
      <c r="EA99" s="51"/>
      <c r="EB99" s="51"/>
      <c r="EC99" s="51"/>
      <c r="ED99" s="51"/>
      <c r="EE99" s="51"/>
      <c r="EF99" s="51"/>
      <c r="EG99" s="51"/>
      <c r="EH99" s="51"/>
      <c r="EI99" s="51"/>
      <c r="EJ99" s="51"/>
    </row>
    <row r="100" spans="1:140" ht="13.5" thickTop="1">
      <c r="A100" s="69"/>
      <c r="B100" s="69"/>
      <c r="C100" s="795" t="str">
        <f>IF(MasterSheet!$A$1=1,MasterSheet!C244,MasterSheet!B244)</f>
        <v>Pozajmice i krediti iz domaćih izvora</v>
      </c>
      <c r="D100" s="198">
        <v>5893589.3600000003</v>
      </c>
      <c r="E100" s="206">
        <f t="shared" si="11"/>
        <v>0.27426075480478385</v>
      </c>
      <c r="F100" s="198">
        <v>9181160.0299999993</v>
      </c>
      <c r="G100" s="206">
        <f t="shared" si="12"/>
        <v>0.34251669576571531</v>
      </c>
      <c r="H100" s="198">
        <v>7250658</v>
      </c>
      <c r="I100" s="206">
        <f t="shared" si="13"/>
        <v>0.23498373087892144</v>
      </c>
      <c r="J100" s="198">
        <v>17528712.059999999</v>
      </c>
      <c r="K100" s="206">
        <f t="shared" si="14"/>
        <v>0.58801449379402881</v>
      </c>
      <c r="L100" s="198">
        <v>22050000</v>
      </c>
      <c r="M100" s="206">
        <f t="shared" si="15"/>
        <v>0.71037371134020622</v>
      </c>
      <c r="N100" s="200">
        <v>19346883.030000001</v>
      </c>
      <c r="O100" s="202">
        <f t="shared" si="16"/>
        <v>0.59823385992578859</v>
      </c>
      <c r="P100" s="295">
        <v>7816189.2200000007</v>
      </c>
      <c r="Q100" s="297">
        <f t="shared" si="17"/>
        <v>0.23514408002406742</v>
      </c>
      <c r="R100" s="295">
        <v>8000000</v>
      </c>
      <c r="S100" s="297">
        <f t="shared" si="18"/>
        <v>0.22902948754652158</v>
      </c>
      <c r="T100" s="295">
        <v>6000000</v>
      </c>
      <c r="U100" s="297">
        <f t="shared" si="19"/>
        <v>0.16273393002441008</v>
      </c>
      <c r="V100" s="295">
        <v>6000000</v>
      </c>
      <c r="W100" s="297">
        <f t="shared" si="20"/>
        <v>0.15337423312883436</v>
      </c>
      <c r="X100" s="69"/>
      <c r="Y100" s="69"/>
      <c r="Z100" s="69"/>
      <c r="AA100" s="69"/>
      <c r="AB100" s="69"/>
      <c r="AC100" s="69"/>
      <c r="AD100" s="69"/>
      <c r="AE100" s="69"/>
      <c r="AF100" s="51"/>
      <c r="AG100" s="51"/>
      <c r="AH100" s="51"/>
      <c r="AI100" s="51"/>
      <c r="AJ100" s="51"/>
      <c r="AK100" s="51"/>
      <c r="AL100" s="51"/>
      <c r="AM100" s="68"/>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row>
    <row r="101" spans="1:140">
      <c r="A101" s="69"/>
      <c r="B101" s="69"/>
      <c r="C101" s="796" t="str">
        <f>IF(MasterSheet!$A$1=1,MasterSheet!C245,MasterSheet!B245)</f>
        <v>Pozajmice i krediti iz inostranih izvora</v>
      </c>
      <c r="D101" s="203"/>
      <c r="E101" s="187">
        <f t="shared" si="11"/>
        <v>0</v>
      </c>
      <c r="F101" s="203">
        <v>1526550</v>
      </c>
      <c r="G101" s="187">
        <f t="shared" si="12"/>
        <v>5.6950195858981534E-2</v>
      </c>
      <c r="H101" s="192">
        <v>10068787</v>
      </c>
      <c r="I101" s="187">
        <f t="shared" si="13"/>
        <v>0.32631536816178375</v>
      </c>
      <c r="J101" s="203"/>
      <c r="K101" s="187">
        <f t="shared" si="14"/>
        <v>0</v>
      </c>
      <c r="L101" s="203">
        <v>0</v>
      </c>
      <c r="M101" s="187">
        <f t="shared" si="15"/>
        <v>0</v>
      </c>
      <c r="N101" s="186">
        <v>2067504.4</v>
      </c>
      <c r="O101" s="188">
        <f t="shared" si="16"/>
        <v>6.3930253555967848E-2</v>
      </c>
      <c r="P101" s="284"/>
      <c r="Q101" s="286">
        <f t="shared" si="17"/>
        <v>0</v>
      </c>
      <c r="R101" s="284"/>
      <c r="S101" s="286">
        <f t="shared" si="18"/>
        <v>0</v>
      </c>
      <c r="T101" s="284"/>
      <c r="U101" s="286">
        <f t="shared" si="19"/>
        <v>0</v>
      </c>
      <c r="V101" s="284"/>
      <c r="W101" s="286">
        <f t="shared" si="20"/>
        <v>0</v>
      </c>
      <c r="X101" s="69"/>
      <c r="Y101" s="69"/>
      <c r="Z101" s="69"/>
      <c r="AA101" s="69"/>
      <c r="AB101" s="69"/>
      <c r="AC101" s="69"/>
      <c r="AD101" s="69"/>
      <c r="AE101" s="69"/>
      <c r="AF101" s="51"/>
      <c r="AG101" s="51"/>
      <c r="AH101" s="51"/>
      <c r="AI101" s="51"/>
      <c r="AJ101" s="51"/>
      <c r="AK101" s="51"/>
      <c r="AL101" s="51"/>
      <c r="AM101" s="68"/>
      <c r="AN101" s="51"/>
      <c r="AO101" s="51"/>
      <c r="AP101" s="51"/>
      <c r="AQ101" s="51"/>
      <c r="AR101" s="51"/>
      <c r="AS101" s="51"/>
      <c r="AT101" s="51"/>
      <c r="AU101" s="51"/>
      <c r="AV101" s="51"/>
      <c r="AW101" s="51"/>
      <c r="AX101" s="51"/>
      <c r="AY101" s="51"/>
      <c r="AZ101" s="51"/>
      <c r="BA101" s="51"/>
      <c r="BB101" s="51"/>
      <c r="BC101" s="51"/>
      <c r="BD101" s="51"/>
      <c r="BE101" s="51"/>
      <c r="BF101" s="51"/>
      <c r="BG101" s="51"/>
      <c r="BH101" s="51"/>
      <c r="BI101" s="51"/>
      <c r="BJ101" s="51"/>
      <c r="BK101" s="51"/>
      <c r="BL101" s="51"/>
      <c r="BM101" s="51"/>
      <c r="BN101" s="51"/>
      <c r="BO101" s="51"/>
      <c r="BP101" s="51"/>
      <c r="BQ101" s="51"/>
      <c r="BR101" s="51"/>
      <c r="BS101" s="51"/>
      <c r="BT101" s="51"/>
      <c r="BU101" s="51"/>
      <c r="BV101" s="51"/>
      <c r="BW101" s="51"/>
      <c r="BX101" s="51"/>
      <c r="BY101" s="51"/>
      <c r="BZ101" s="51"/>
      <c r="CA101" s="51"/>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c r="CZ101" s="51"/>
      <c r="DA101" s="51"/>
      <c r="DB101" s="51"/>
      <c r="DC101" s="51"/>
      <c r="DD101" s="51"/>
      <c r="DE101" s="51"/>
      <c r="DF101" s="51"/>
      <c r="DG101" s="51"/>
      <c r="DH101" s="51"/>
      <c r="DI101" s="51"/>
      <c r="DJ101" s="51"/>
      <c r="DK101" s="51"/>
      <c r="DL101" s="51"/>
      <c r="DM101" s="51"/>
      <c r="DN101" s="51"/>
      <c r="DO101" s="51"/>
      <c r="DP101" s="51"/>
      <c r="DQ101" s="51"/>
      <c r="DR101" s="51"/>
      <c r="DS101" s="51"/>
      <c r="DT101" s="51"/>
      <c r="DU101" s="51"/>
      <c r="DV101" s="51"/>
      <c r="DW101" s="51"/>
      <c r="DX101" s="51"/>
      <c r="DY101" s="51"/>
      <c r="DZ101" s="51"/>
      <c r="EA101" s="51"/>
      <c r="EB101" s="51"/>
      <c r="EC101" s="51"/>
      <c r="ED101" s="51"/>
      <c r="EE101" s="51"/>
      <c r="EF101" s="51"/>
      <c r="EG101" s="51"/>
      <c r="EH101" s="51"/>
      <c r="EI101" s="51"/>
      <c r="EJ101" s="51"/>
    </row>
    <row r="102" spans="1:140">
      <c r="A102" s="69"/>
      <c r="B102" s="69"/>
      <c r="C102" s="195" t="str">
        <f>IF(MasterSheet!$A$1=1,MasterSheet!C246,MasterSheet!B246)</f>
        <v>Prihodi od privatizacije i prodaje imovine</v>
      </c>
      <c r="D102" s="203">
        <v>38880231.440000005</v>
      </c>
      <c r="E102" s="187">
        <f t="shared" si="11"/>
        <v>1.8093085504211459</v>
      </c>
      <c r="F102" s="203">
        <v>78586838.060000002</v>
      </c>
      <c r="G102" s="187">
        <f t="shared" si="12"/>
        <v>2.9317977265435555</v>
      </c>
      <c r="H102" s="203">
        <v>13738634</v>
      </c>
      <c r="I102" s="187">
        <f t="shared" si="13"/>
        <v>0.44524999999999998</v>
      </c>
      <c r="J102" s="203">
        <v>22730850.149999999</v>
      </c>
      <c r="K102" s="187">
        <f t="shared" si="14"/>
        <v>0.76252432572962092</v>
      </c>
      <c r="L102" s="203">
        <v>22290000</v>
      </c>
      <c r="M102" s="187">
        <f t="shared" si="15"/>
        <v>0.71810567010309279</v>
      </c>
      <c r="N102" s="186">
        <v>11633716.219999999</v>
      </c>
      <c r="O102" s="188">
        <f t="shared" si="16"/>
        <v>0.35973148484848483</v>
      </c>
      <c r="P102" s="284">
        <v>10530729.020000001</v>
      </c>
      <c r="Q102" s="286">
        <f t="shared" si="17"/>
        <v>0.31680893561973533</v>
      </c>
      <c r="R102" s="284">
        <v>11000000</v>
      </c>
      <c r="S102" s="286">
        <f t="shared" si="18"/>
        <v>0.31491554537646727</v>
      </c>
      <c r="T102" s="284">
        <v>12000000</v>
      </c>
      <c r="U102" s="286">
        <f t="shared" si="19"/>
        <v>0.32546786004882017</v>
      </c>
      <c r="V102" s="284">
        <v>9000000</v>
      </c>
      <c r="W102" s="286">
        <f t="shared" si="20"/>
        <v>0.23006134969325154</v>
      </c>
      <c r="X102" s="69"/>
      <c r="Y102" s="69"/>
      <c r="Z102" s="69"/>
      <c r="AA102" s="69"/>
      <c r="AB102" s="69"/>
      <c r="AC102" s="69"/>
      <c r="AD102" s="69"/>
      <c r="AE102" s="69"/>
      <c r="AF102" s="51"/>
      <c r="AG102" s="51"/>
      <c r="AH102" s="51"/>
      <c r="AI102" s="51"/>
      <c r="AJ102" s="51"/>
      <c r="AK102" s="51"/>
      <c r="AL102" s="51"/>
      <c r="AM102" s="68"/>
      <c r="AN102" s="51"/>
      <c r="AO102" s="51"/>
      <c r="AP102" s="51"/>
      <c r="AQ102" s="51"/>
      <c r="AR102" s="51"/>
      <c r="AS102" s="51"/>
      <c r="AT102" s="51"/>
      <c r="AU102" s="51"/>
      <c r="AV102" s="51"/>
      <c r="AW102" s="51"/>
      <c r="AX102" s="51"/>
      <c r="AY102" s="51"/>
      <c r="AZ102" s="51"/>
      <c r="BA102" s="51"/>
      <c r="BB102" s="51"/>
      <c r="BC102" s="51"/>
      <c r="BD102" s="51"/>
      <c r="BE102" s="51"/>
      <c r="BF102" s="51"/>
      <c r="BG102" s="51"/>
      <c r="BH102" s="51"/>
      <c r="BI102" s="51"/>
      <c r="BJ102" s="51"/>
      <c r="BK102" s="51"/>
      <c r="BL102" s="51"/>
      <c r="BM102" s="51"/>
      <c r="BN102" s="51"/>
      <c r="BO102" s="51"/>
      <c r="BP102" s="51"/>
      <c r="BQ102" s="51"/>
      <c r="BR102" s="51"/>
      <c r="BS102" s="51"/>
      <c r="BT102" s="51"/>
      <c r="BU102" s="51"/>
      <c r="BV102" s="51"/>
      <c r="BW102" s="51"/>
      <c r="BX102" s="51"/>
      <c r="BY102" s="51"/>
      <c r="BZ102" s="51"/>
      <c r="CA102" s="51"/>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c r="CZ102" s="51"/>
      <c r="DA102" s="51"/>
      <c r="DB102" s="51"/>
      <c r="DC102" s="51"/>
      <c r="DD102" s="51"/>
      <c r="DE102" s="51"/>
      <c r="DF102" s="51"/>
      <c r="DG102" s="51"/>
      <c r="DH102" s="51"/>
      <c r="DI102" s="51"/>
      <c r="DJ102" s="51"/>
      <c r="DK102" s="51"/>
      <c r="DL102" s="51"/>
      <c r="DM102" s="51"/>
      <c r="DN102" s="51"/>
      <c r="DO102" s="51"/>
      <c r="DP102" s="51"/>
      <c r="DQ102" s="51"/>
      <c r="DR102" s="51"/>
      <c r="DS102" s="51"/>
      <c r="DT102" s="51"/>
      <c r="DU102" s="51"/>
      <c r="DV102" s="51"/>
      <c r="DW102" s="51"/>
      <c r="DX102" s="51"/>
      <c r="DY102" s="51"/>
      <c r="DZ102" s="51"/>
      <c r="EA102" s="51"/>
      <c r="EB102" s="51"/>
      <c r="EC102" s="51"/>
      <c r="ED102" s="51"/>
      <c r="EE102" s="51"/>
      <c r="EF102" s="51"/>
      <c r="EG102" s="51"/>
      <c r="EH102" s="51"/>
      <c r="EI102" s="51"/>
      <c r="EJ102" s="51"/>
    </row>
    <row r="103" spans="1:140">
      <c r="A103" s="69"/>
      <c r="B103" s="69"/>
      <c r="C103" s="195" t="str">
        <f>IF(MasterSheet!$A$1=1,MasterSheet!C247,MasterSheet!B247)</f>
        <v>Donacije</v>
      </c>
      <c r="D103" s="203">
        <v>1053772.6200000001</v>
      </c>
      <c r="E103" s="187">
        <f t="shared" si="11"/>
        <v>4.9037769091162933E-2</v>
      </c>
      <c r="F103" s="203">
        <v>1560565.85</v>
      </c>
      <c r="G103" s="187">
        <f t="shared" si="12"/>
        <v>5.8219207237455703E-2</v>
      </c>
      <c r="H103" s="203">
        <v>1980484</v>
      </c>
      <c r="I103" s="187">
        <f t="shared" si="13"/>
        <v>6.4184729064039409E-2</v>
      </c>
      <c r="J103" s="203">
        <v>5542134.3700000001</v>
      </c>
      <c r="K103" s="187">
        <f t="shared" si="14"/>
        <v>0.18591527574639383</v>
      </c>
      <c r="L103" s="203">
        <v>3080000</v>
      </c>
      <c r="M103" s="187">
        <f t="shared" si="15"/>
        <v>9.9226804123711349E-2</v>
      </c>
      <c r="N103" s="186">
        <v>4244191.55</v>
      </c>
      <c r="O103" s="188">
        <f t="shared" si="16"/>
        <v>0.13123659709338278</v>
      </c>
      <c r="P103" s="284">
        <v>2881375.29</v>
      </c>
      <c r="Q103" s="286">
        <f t="shared" si="17"/>
        <v>8.6683973826714805E-2</v>
      </c>
      <c r="R103" s="284">
        <v>2000000</v>
      </c>
      <c r="S103" s="286">
        <f t="shared" si="18"/>
        <v>5.7257371886630395E-2</v>
      </c>
      <c r="T103" s="284">
        <v>2000000</v>
      </c>
      <c r="U103" s="286">
        <f t="shared" si="19"/>
        <v>5.4244643341470035E-2</v>
      </c>
      <c r="V103" s="284">
        <v>2000000</v>
      </c>
      <c r="W103" s="286">
        <f t="shared" si="20"/>
        <v>5.1124744376278126E-2</v>
      </c>
      <c r="X103" s="69"/>
      <c r="Y103" s="69"/>
      <c r="Z103" s="69"/>
      <c r="AA103" s="69"/>
      <c r="AB103" s="69"/>
      <c r="AC103" s="69"/>
      <c r="AD103" s="69"/>
      <c r="AE103" s="69"/>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row>
    <row r="104" spans="1:140" ht="13.5" thickBot="1">
      <c r="A104" s="69"/>
      <c r="B104" s="69"/>
      <c r="C104" s="207" t="str">
        <f>IF(MasterSheet!$A$1=1,MasterSheet!C248,MasterSheet!B248)</f>
        <v>Korišćenje depozita lokalne samouprave</v>
      </c>
      <c r="D104" s="208">
        <f>+(-D98-D100-D101-D102-D103)</f>
        <v>-22678821.620199986</v>
      </c>
      <c r="E104" s="209">
        <f>+D104/$D$15*100</f>
        <v>-1.0553688687328395</v>
      </c>
      <c r="F104" s="208">
        <f>+(-F98-F100-F101-F102-F103)</f>
        <v>-60572518.30999998</v>
      </c>
      <c r="G104" s="209">
        <f t="shared" si="12"/>
        <v>-2.2597469990673376</v>
      </c>
      <c r="H104" s="208">
        <f>+(-H98-H100-H101-H102-H103)</f>
        <v>16901336.937633127</v>
      </c>
      <c r="I104" s="209">
        <f t="shared" si="13"/>
        <v>0.5477487988602906</v>
      </c>
      <c r="J104" s="208">
        <f>+(-J98-J100-J101-J102-J103)</f>
        <v>29739437.499999996</v>
      </c>
      <c r="K104" s="209">
        <f t="shared" si="14"/>
        <v>0.99763292519288815</v>
      </c>
      <c r="L104" s="208">
        <f>+(-L98-L100-L101-L102-L103)</f>
        <v>2258195.3415384665</v>
      </c>
      <c r="M104" s="209">
        <f t="shared" si="15"/>
        <v>7.2751138580491828E-2</v>
      </c>
      <c r="N104" s="208">
        <f>+(-N98-N100-N101-N102-N103)</f>
        <v>-1086090.0499999793</v>
      </c>
      <c r="O104" s="210">
        <f t="shared" si="16"/>
        <v>-3.3583489486703137E-2</v>
      </c>
      <c r="P104" s="208">
        <f>+(-P98-P100-P101-P102-P103)</f>
        <v>3018144.4766666992</v>
      </c>
      <c r="Q104" s="300">
        <f t="shared" si="17"/>
        <v>9.079857029683211E-2</v>
      </c>
      <c r="R104" s="208">
        <f>+(-R98-R100-R101-R102-R103)</f>
        <v>7353072.9189614952</v>
      </c>
      <c r="S104" s="300">
        <f t="shared" si="18"/>
        <v>0.21050881531524462</v>
      </c>
      <c r="T104" s="208">
        <f>+(-T98-T100-T101-T102-T103)</f>
        <v>7869440.2742770165</v>
      </c>
      <c r="U104" s="300">
        <f t="shared" si="19"/>
        <v>0.21343749048757843</v>
      </c>
      <c r="V104" s="208">
        <f>+(-V98-V100-V101-V102-V103)</f>
        <v>8959637.3220003843</v>
      </c>
      <c r="W104" s="300">
        <f t="shared" si="20"/>
        <v>0.22902958389571537</v>
      </c>
      <c r="X104" s="69"/>
      <c r="Y104" s="69"/>
      <c r="Z104" s="69"/>
      <c r="AA104" s="69"/>
      <c r="AB104" s="69"/>
      <c r="AC104" s="69"/>
      <c r="AD104" s="69"/>
      <c r="AE104" s="69"/>
      <c r="AF104" s="51"/>
      <c r="AG104" s="51"/>
      <c r="AH104" s="51"/>
      <c r="AI104" s="51"/>
      <c r="AJ104" s="51"/>
      <c r="AK104" s="51"/>
      <c r="AL104" s="51"/>
      <c r="AM104" s="51"/>
      <c r="AN104" s="51"/>
      <c r="AO104" s="51"/>
      <c r="AP104" s="51"/>
      <c r="AQ104" s="51"/>
      <c r="AR104" s="51"/>
      <c r="AS104" s="51"/>
      <c r="AT104" s="51"/>
      <c r="AU104" s="51"/>
      <c r="AV104" s="51"/>
      <c r="AW104" s="51"/>
      <c r="AX104" s="51"/>
      <c r="AY104" s="51"/>
      <c r="AZ104" s="51"/>
      <c r="BA104" s="51"/>
      <c r="BB104" s="51"/>
      <c r="BC104" s="51"/>
      <c r="BD104" s="51"/>
      <c r="BE104" s="51"/>
      <c r="BF104" s="51"/>
      <c r="BG104" s="51"/>
      <c r="BH104" s="51"/>
      <c r="BI104" s="51"/>
      <c r="BJ104" s="51"/>
      <c r="BK104" s="51"/>
      <c r="BL104" s="51"/>
      <c r="BM104" s="51"/>
      <c r="BN104" s="51"/>
      <c r="BO104" s="51"/>
      <c r="BP104" s="51"/>
      <c r="BQ104" s="51"/>
      <c r="BR104" s="51"/>
      <c r="BS104" s="51"/>
      <c r="BT104" s="51"/>
      <c r="BU104" s="51"/>
      <c r="BV104" s="51"/>
      <c r="BW104" s="51"/>
      <c r="BX104" s="51"/>
      <c r="BY104" s="51"/>
      <c r="BZ104" s="51"/>
      <c r="CA104" s="51"/>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c r="CZ104" s="51"/>
      <c r="DA104" s="51"/>
      <c r="DB104" s="51"/>
      <c r="DC104" s="51"/>
      <c r="DD104" s="51"/>
      <c r="DE104" s="51"/>
      <c r="DF104" s="51"/>
      <c r="DG104" s="51"/>
      <c r="DH104" s="51"/>
      <c r="DI104" s="51"/>
      <c r="DJ104" s="51"/>
      <c r="DK104" s="51"/>
      <c r="DL104" s="51"/>
      <c r="DM104" s="51"/>
      <c r="DN104" s="51"/>
      <c r="DO104" s="51"/>
      <c r="DP104" s="51"/>
      <c r="DQ104" s="51"/>
      <c r="DR104" s="51"/>
      <c r="DS104" s="51"/>
      <c r="DT104" s="51"/>
      <c r="DU104" s="51"/>
      <c r="DV104" s="51"/>
      <c r="DW104" s="51"/>
      <c r="DX104" s="51"/>
      <c r="DY104" s="51"/>
      <c r="DZ104" s="51"/>
      <c r="EA104" s="51"/>
      <c r="EB104" s="51"/>
      <c r="EC104" s="51"/>
      <c r="ED104" s="51"/>
      <c r="EE104" s="51"/>
      <c r="EF104" s="51"/>
      <c r="EG104" s="51"/>
      <c r="EH104" s="51"/>
      <c r="EI104" s="51"/>
      <c r="EJ104" s="51"/>
    </row>
    <row r="105" spans="1:140" ht="14.25" thickTop="1" thickBot="1">
      <c r="A105" s="69"/>
      <c r="B105" s="69"/>
      <c r="C105" s="180" t="str">
        <f>IF(MasterSheet!$A$1=1,MasterSheet!C249,MasterSheet!B249)</f>
        <v>Transferi iz budžeta CG</v>
      </c>
      <c r="D105" s="181">
        <f>+'Cental Budget_int'!E79</f>
        <v>0</v>
      </c>
      <c r="E105" s="170">
        <f t="shared" si="11"/>
        <v>0</v>
      </c>
      <c r="F105" s="181">
        <f>+'Cental Budget_int'!G79</f>
        <v>2094166.36</v>
      </c>
      <c r="G105" s="170">
        <f t="shared" si="12"/>
        <v>7.8125960082074244E-2</v>
      </c>
      <c r="H105" s="181">
        <f>+'Cental Budget_int'!I79</f>
        <v>2285399.7000000002</v>
      </c>
      <c r="I105" s="170">
        <f t="shared" si="13"/>
        <v>7.4066622374902788E-2</v>
      </c>
      <c r="J105" s="181">
        <f>+'Cental Budget_int'!K79</f>
        <v>0</v>
      </c>
      <c r="K105" s="170">
        <f t="shared" si="14"/>
        <v>0</v>
      </c>
      <c r="L105" s="181">
        <f>+'Cental Budget_int'!M79</f>
        <v>903588.07</v>
      </c>
      <c r="M105" s="170">
        <f t="shared" si="15"/>
        <v>2.911044039948453E-2</v>
      </c>
      <c r="N105" s="169">
        <f>+'Cental Budget_int'!O79</f>
        <v>1067088.02</v>
      </c>
      <c r="O105" s="171">
        <f t="shared" si="16"/>
        <v>3.2995918985776126E-2</v>
      </c>
      <c r="P105" s="169">
        <f>+'Cental Budget_int'!Q79</f>
        <v>847020.99</v>
      </c>
      <c r="Q105" s="280">
        <f t="shared" si="17"/>
        <v>2.5481979241877256E-2</v>
      </c>
      <c r="R105" s="169">
        <f>+'Cental Budget_int'!S79</f>
        <v>250000</v>
      </c>
      <c r="S105" s="280">
        <f t="shared" si="18"/>
        <v>7.1571714858287994E-3</v>
      </c>
      <c r="T105" s="169">
        <f>+'Cental Budget_int'!U79</f>
        <v>750000</v>
      </c>
      <c r="U105" s="280">
        <f t="shared" si="19"/>
        <v>2.034174125305126E-2</v>
      </c>
      <c r="V105" s="169">
        <f>+'Cental Budget_int'!W79</f>
        <v>750000</v>
      </c>
      <c r="W105" s="280">
        <f t="shared" si="20"/>
        <v>1.9171779141104295E-2</v>
      </c>
      <c r="X105" s="69"/>
      <c r="Y105" s="69"/>
      <c r="Z105" s="69"/>
      <c r="AA105" s="69"/>
      <c r="AB105" s="69"/>
      <c r="AC105" s="69"/>
      <c r="AD105" s="69"/>
      <c r="AE105" s="69"/>
      <c r="AF105" s="51"/>
      <c r="AG105" s="51"/>
      <c r="AH105" s="51"/>
      <c r="AI105" s="51"/>
      <c r="AJ105" s="51"/>
      <c r="AK105" s="51"/>
      <c r="AL105" s="51"/>
      <c r="AM105" s="51"/>
      <c r="AN105" s="51"/>
      <c r="AO105" s="51"/>
      <c r="AP105" s="51"/>
      <c r="AQ105" s="51"/>
      <c r="AR105" s="51"/>
      <c r="AS105" s="51"/>
      <c r="AT105" s="51"/>
      <c r="AU105" s="51"/>
      <c r="AV105" s="51"/>
      <c r="AW105" s="51"/>
      <c r="AX105" s="51"/>
      <c r="AY105" s="51"/>
      <c r="AZ105" s="51"/>
      <c r="BA105" s="51"/>
      <c r="BB105" s="51"/>
      <c r="BC105" s="51"/>
      <c r="BD105" s="51"/>
      <c r="BE105" s="51"/>
      <c r="BF105" s="51"/>
      <c r="BG105" s="51"/>
      <c r="BH105" s="51"/>
      <c r="BI105" s="51"/>
      <c r="BJ105" s="51"/>
      <c r="BK105" s="51"/>
      <c r="BL105" s="51"/>
      <c r="BM105" s="51"/>
      <c r="BN105" s="51"/>
      <c r="BO105" s="51"/>
      <c r="BP105" s="51"/>
      <c r="BQ105" s="51"/>
      <c r="BR105" s="51"/>
      <c r="BS105" s="51"/>
      <c r="BT105" s="51"/>
      <c r="BU105" s="51"/>
      <c r="BV105" s="51"/>
      <c r="BW105" s="51"/>
      <c r="BX105" s="51"/>
      <c r="BY105" s="51"/>
      <c r="BZ105" s="51"/>
      <c r="CA105" s="51"/>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c r="CZ105" s="51"/>
      <c r="DA105" s="51"/>
      <c r="DB105" s="51"/>
      <c r="DC105" s="51"/>
      <c r="DD105" s="51"/>
      <c r="DE105" s="51"/>
      <c r="DF105" s="51"/>
      <c r="DG105" s="51"/>
      <c r="DH105" s="51"/>
      <c r="DI105" s="51"/>
      <c r="DJ105" s="51"/>
      <c r="DK105" s="51"/>
      <c r="DL105" s="51"/>
      <c r="DM105" s="51"/>
      <c r="DN105" s="51"/>
      <c r="DO105" s="51"/>
      <c r="DP105" s="51"/>
      <c r="DQ105" s="51"/>
      <c r="DR105" s="51"/>
      <c r="DS105" s="51"/>
      <c r="DT105" s="51"/>
      <c r="DU105" s="51"/>
      <c r="DV105" s="51"/>
      <c r="DW105" s="51"/>
      <c r="DX105" s="51"/>
      <c r="DY105" s="51"/>
      <c r="DZ105" s="51"/>
      <c r="EA105" s="51"/>
      <c r="EB105" s="51"/>
      <c r="EC105" s="51"/>
      <c r="ED105" s="51"/>
      <c r="EE105" s="51"/>
      <c r="EF105" s="51"/>
      <c r="EG105" s="51"/>
      <c r="EH105" s="51"/>
      <c r="EI105" s="51"/>
      <c r="EJ105" s="51"/>
    </row>
    <row r="106" spans="1:140" ht="13.5" thickTop="1">
      <c r="A106" s="69"/>
      <c r="B106" s="69"/>
      <c r="C106" s="123" t="str">
        <f>IF(MasterSheet!$A$1=1,MasterSheet!C250,MasterSheet!B250)</f>
        <v>Izvor: Ministarstvo finansija Crne Gore</v>
      </c>
      <c r="D106" s="69"/>
      <c r="E106" s="69"/>
      <c r="F106" s="69"/>
      <c r="G106" s="69"/>
      <c r="H106" s="69"/>
      <c r="I106" s="69"/>
      <c r="J106" s="69"/>
      <c r="K106" s="69"/>
      <c r="L106" s="69"/>
      <c r="M106" s="69"/>
      <c r="N106" s="69"/>
      <c r="O106" s="69"/>
      <c r="P106" s="69"/>
      <c r="Q106" s="69"/>
      <c r="R106" s="69"/>
      <c r="S106" s="69"/>
      <c r="T106" s="69"/>
      <c r="U106" s="69"/>
      <c r="V106" s="69"/>
      <c r="W106" s="69"/>
      <c r="X106" s="69"/>
      <c r="Y106" s="69"/>
      <c r="Z106" s="69"/>
      <c r="AA106" s="69"/>
      <c r="AB106" s="69"/>
      <c r="AC106" s="69"/>
      <c r="AD106" s="69"/>
      <c r="AE106" s="69"/>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c r="DW106" s="51"/>
      <c r="DX106" s="51"/>
      <c r="DY106" s="51"/>
      <c r="DZ106" s="51"/>
      <c r="EA106" s="51"/>
      <c r="EB106" s="51"/>
      <c r="EC106" s="51"/>
      <c r="ED106" s="51"/>
      <c r="EE106" s="51"/>
      <c r="EF106" s="51"/>
      <c r="EG106" s="51"/>
      <c r="EH106" s="51"/>
      <c r="EI106" s="51"/>
      <c r="EJ106" s="51"/>
    </row>
    <row r="107" spans="1:140">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69"/>
      <c r="Z107" s="69"/>
      <c r="AA107" s="69"/>
      <c r="AB107" s="69"/>
      <c r="AC107" s="69"/>
      <c r="AD107" s="69"/>
      <c r="AE107" s="69"/>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c r="CZ107" s="51"/>
      <c r="DA107" s="51"/>
      <c r="DB107" s="51"/>
      <c r="DC107" s="51"/>
      <c r="DD107" s="51"/>
      <c r="DE107" s="51"/>
      <c r="DF107" s="51"/>
      <c r="DG107" s="51"/>
      <c r="DH107" s="51"/>
      <c r="DI107" s="51"/>
      <c r="DJ107" s="51"/>
      <c r="DK107" s="51"/>
      <c r="DL107" s="51"/>
      <c r="DM107" s="51"/>
      <c r="DN107" s="51"/>
      <c r="DO107" s="51"/>
      <c r="DP107" s="51"/>
      <c r="DQ107" s="51"/>
      <c r="DR107" s="51"/>
      <c r="DS107" s="51"/>
      <c r="DT107" s="51"/>
      <c r="DU107" s="51"/>
      <c r="DV107" s="51"/>
      <c r="DW107" s="51"/>
      <c r="DX107" s="51"/>
      <c r="DY107" s="51"/>
      <c r="DZ107" s="51"/>
      <c r="EA107" s="51"/>
      <c r="EB107" s="51"/>
      <c r="EC107" s="51"/>
      <c r="ED107" s="51"/>
      <c r="EE107" s="51"/>
      <c r="EF107" s="51"/>
      <c r="EG107" s="51"/>
      <c r="EH107" s="51"/>
      <c r="EI107" s="51"/>
      <c r="EJ107" s="51"/>
    </row>
    <row r="108" spans="1:140">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69"/>
      <c r="Z108" s="69"/>
      <c r="AA108" s="69"/>
      <c r="AB108" s="69"/>
      <c r="AC108" s="69"/>
      <c r="AD108" s="69"/>
      <c r="AE108" s="69"/>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c r="CZ108" s="51"/>
      <c r="DA108" s="51"/>
      <c r="DB108" s="51"/>
      <c r="DC108" s="51"/>
      <c r="DD108" s="51"/>
      <c r="DE108" s="51"/>
      <c r="DF108" s="51"/>
      <c r="DG108" s="51"/>
      <c r="DH108" s="51"/>
      <c r="DI108" s="51"/>
      <c r="DJ108" s="51"/>
      <c r="DK108" s="51"/>
      <c r="DL108" s="51"/>
      <c r="DM108" s="51"/>
      <c r="DN108" s="51"/>
      <c r="DO108" s="51"/>
      <c r="DP108" s="51"/>
      <c r="DQ108" s="51"/>
      <c r="DR108" s="51"/>
      <c r="DS108" s="51"/>
      <c r="DT108" s="51"/>
      <c r="DU108" s="51"/>
      <c r="DV108" s="51"/>
      <c r="DW108" s="51"/>
      <c r="DX108" s="51"/>
      <c r="DY108" s="51"/>
      <c r="DZ108" s="51"/>
      <c r="EA108" s="51"/>
      <c r="EB108" s="51"/>
      <c r="EC108" s="51"/>
      <c r="ED108" s="51"/>
      <c r="EE108" s="51"/>
      <c r="EF108" s="51"/>
      <c r="EG108" s="51"/>
      <c r="EH108" s="51"/>
      <c r="EI108" s="51"/>
      <c r="EJ108" s="51"/>
    </row>
    <row r="109" spans="1:140">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69"/>
      <c r="Z109" s="69"/>
      <c r="AA109" s="69"/>
      <c r="AB109" s="69"/>
      <c r="AC109" s="69"/>
      <c r="AD109" s="69"/>
      <c r="AE109" s="69"/>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c r="CZ109" s="51"/>
      <c r="DA109" s="51"/>
      <c r="DB109" s="51"/>
      <c r="DC109" s="51"/>
      <c r="DD109" s="51"/>
      <c r="DE109" s="51"/>
      <c r="DF109" s="51"/>
      <c r="DG109" s="51"/>
      <c r="DH109" s="51"/>
      <c r="DI109" s="51"/>
      <c r="DJ109" s="51"/>
      <c r="DK109" s="51"/>
      <c r="DL109" s="51"/>
      <c r="DM109" s="51"/>
      <c r="DN109" s="51"/>
      <c r="DO109" s="51"/>
      <c r="DP109" s="51"/>
      <c r="DQ109" s="51"/>
      <c r="DR109" s="51"/>
      <c r="DS109" s="51"/>
      <c r="DT109" s="51"/>
      <c r="DU109" s="51"/>
      <c r="DV109" s="51"/>
      <c r="DW109" s="51"/>
      <c r="DX109" s="51"/>
      <c r="DY109" s="51"/>
      <c r="DZ109" s="51"/>
      <c r="EA109" s="51"/>
      <c r="EB109" s="51"/>
      <c r="EC109" s="51"/>
      <c r="ED109" s="51"/>
      <c r="EE109" s="51"/>
      <c r="EF109" s="51"/>
      <c r="EG109" s="51"/>
      <c r="EH109" s="51"/>
      <c r="EI109" s="51"/>
      <c r="EJ109" s="51"/>
    </row>
    <row r="110" spans="1:140">
      <c r="A110" s="69"/>
      <c r="B110" s="69"/>
      <c r="C110" s="69"/>
      <c r="D110" s="69"/>
      <c r="E110" s="69"/>
      <c r="F110" s="69"/>
      <c r="G110" s="69"/>
      <c r="H110" s="69"/>
      <c r="I110" s="69"/>
      <c r="J110" s="69"/>
      <c r="K110" s="69"/>
      <c r="L110" s="69"/>
      <c r="M110" s="69"/>
      <c r="N110" s="69"/>
      <c r="O110" s="69"/>
      <c r="P110" s="69"/>
      <c r="Q110" s="69"/>
      <c r="R110" s="69"/>
      <c r="S110" s="69"/>
      <c r="T110" s="69"/>
      <c r="U110" s="70"/>
      <c r="V110" s="69"/>
      <c r="W110" s="69"/>
      <c r="X110" s="69"/>
      <c r="Y110" s="69"/>
      <c r="Z110" s="69"/>
      <c r="AA110" s="69"/>
      <c r="AB110" s="69"/>
      <c r="AC110" s="69"/>
      <c r="AD110" s="69"/>
      <c r="AE110" s="69"/>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c r="CZ110" s="51"/>
      <c r="DA110" s="51"/>
      <c r="DB110" s="51"/>
      <c r="DC110" s="51"/>
      <c r="DD110" s="51"/>
      <c r="DE110" s="51"/>
      <c r="DF110" s="51"/>
      <c r="DG110" s="51"/>
      <c r="DH110" s="51"/>
      <c r="DI110" s="51"/>
      <c r="DJ110" s="51"/>
      <c r="DK110" s="51"/>
      <c r="DL110" s="51"/>
      <c r="DM110" s="51"/>
      <c r="DN110" s="51"/>
      <c r="DO110" s="51"/>
      <c r="DP110" s="51"/>
      <c r="DQ110" s="51"/>
      <c r="DR110" s="51"/>
      <c r="DS110" s="51"/>
      <c r="DT110" s="51"/>
      <c r="DU110" s="51"/>
      <c r="DV110" s="51"/>
      <c r="DW110" s="51"/>
      <c r="DX110" s="51"/>
      <c r="DY110" s="51"/>
      <c r="DZ110" s="51"/>
      <c r="EA110" s="51"/>
      <c r="EB110" s="51"/>
      <c r="EC110" s="51"/>
      <c r="ED110" s="51"/>
      <c r="EE110" s="51"/>
      <c r="EF110" s="51"/>
      <c r="EG110" s="51"/>
      <c r="EH110" s="51"/>
      <c r="EI110" s="51"/>
      <c r="EJ110" s="51"/>
    </row>
    <row r="111" spans="1:140">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69"/>
      <c r="Z111" s="69"/>
      <c r="AA111" s="69"/>
      <c r="AB111" s="69"/>
      <c r="AC111" s="69"/>
      <c r="AD111" s="69"/>
      <c r="AE111" s="69"/>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c r="CZ111" s="51"/>
      <c r="DA111" s="51"/>
      <c r="DB111" s="51"/>
      <c r="DC111" s="51"/>
      <c r="DD111" s="51"/>
      <c r="DE111" s="51"/>
      <c r="DF111" s="51"/>
      <c r="DG111" s="51"/>
      <c r="DH111" s="51"/>
      <c r="DI111" s="51"/>
      <c r="DJ111" s="51"/>
      <c r="DK111" s="51"/>
      <c r="DL111" s="51"/>
      <c r="DM111" s="51"/>
      <c r="DN111" s="51"/>
      <c r="DO111" s="51"/>
      <c r="DP111" s="51"/>
      <c r="DQ111" s="51"/>
      <c r="DR111" s="51"/>
      <c r="DS111" s="51"/>
      <c r="DT111" s="51"/>
      <c r="DU111" s="51"/>
      <c r="DV111" s="51"/>
      <c r="DW111" s="51"/>
      <c r="DX111" s="51"/>
      <c r="DY111" s="51"/>
      <c r="DZ111" s="51"/>
      <c r="EA111" s="51"/>
      <c r="EB111" s="51"/>
      <c r="EC111" s="51"/>
      <c r="ED111" s="51"/>
      <c r="EE111" s="51"/>
      <c r="EF111" s="51"/>
      <c r="EG111" s="51"/>
      <c r="EH111" s="51"/>
      <c r="EI111" s="51"/>
      <c r="EJ111" s="51"/>
    </row>
    <row r="112" spans="1:140">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69"/>
      <c r="Z112" s="69"/>
      <c r="AA112" s="69"/>
      <c r="AB112" s="69"/>
      <c r="AC112" s="69"/>
      <c r="AD112" s="69"/>
      <c r="AE112" s="69"/>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row>
    <row r="113" spans="1:140">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69"/>
      <c r="Z113" s="69"/>
      <c r="AA113" s="69"/>
      <c r="AB113" s="69"/>
      <c r="AC113" s="69"/>
      <c r="AD113" s="69"/>
      <c r="AE113" s="69"/>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c r="CZ113" s="51"/>
      <c r="DA113" s="51"/>
      <c r="DB113" s="51"/>
      <c r="DC113" s="51"/>
      <c r="DD113" s="51"/>
      <c r="DE113" s="51"/>
      <c r="DF113" s="51"/>
      <c r="DG113" s="51"/>
      <c r="DH113" s="51"/>
      <c r="DI113" s="51"/>
      <c r="DJ113" s="51"/>
      <c r="DK113" s="51"/>
      <c r="DL113" s="51"/>
      <c r="DM113" s="51"/>
      <c r="DN113" s="51"/>
      <c r="DO113" s="51"/>
      <c r="DP113" s="51"/>
      <c r="DQ113" s="51"/>
      <c r="DR113" s="51"/>
      <c r="DS113" s="51"/>
      <c r="DT113" s="51"/>
      <c r="DU113" s="51"/>
      <c r="DV113" s="51"/>
      <c r="DW113" s="51"/>
      <c r="DX113" s="51"/>
      <c r="DY113" s="51"/>
      <c r="DZ113" s="51"/>
      <c r="EA113" s="51"/>
      <c r="EB113" s="51"/>
      <c r="EC113" s="51"/>
      <c r="ED113" s="51"/>
      <c r="EE113" s="51"/>
      <c r="EF113" s="51"/>
      <c r="EG113" s="51"/>
      <c r="EH113" s="51"/>
      <c r="EI113" s="51"/>
      <c r="EJ113" s="51"/>
    </row>
    <row r="114" spans="1:140">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69"/>
      <c r="Z114" s="69"/>
      <c r="AA114" s="69"/>
      <c r="AB114" s="69"/>
      <c r="AC114" s="69"/>
      <c r="AD114" s="69"/>
      <c r="AE114" s="69"/>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c r="CZ114" s="51"/>
      <c r="DA114" s="51"/>
      <c r="DB114" s="51"/>
      <c r="DC114" s="51"/>
      <c r="DD114" s="51"/>
      <c r="DE114" s="51"/>
      <c r="DF114" s="51"/>
      <c r="DG114" s="51"/>
      <c r="DH114" s="51"/>
      <c r="DI114" s="51"/>
      <c r="DJ114" s="51"/>
      <c r="DK114" s="51"/>
      <c r="DL114" s="51"/>
      <c r="DM114" s="51"/>
      <c r="DN114" s="51"/>
      <c r="DO114" s="51"/>
      <c r="DP114" s="51"/>
      <c r="DQ114" s="51"/>
      <c r="DR114" s="51"/>
      <c r="DS114" s="51"/>
      <c r="DT114" s="51"/>
      <c r="DU114" s="51"/>
      <c r="DV114" s="51"/>
      <c r="DW114" s="51"/>
      <c r="DX114" s="51"/>
      <c r="DY114" s="51"/>
      <c r="DZ114" s="51"/>
      <c r="EA114" s="51"/>
      <c r="EB114" s="51"/>
      <c r="EC114" s="51"/>
      <c r="ED114" s="51"/>
      <c r="EE114" s="51"/>
      <c r="EF114" s="51"/>
      <c r="EG114" s="51"/>
      <c r="EH114" s="51"/>
      <c r="EI114" s="51"/>
      <c r="EJ114" s="51"/>
    </row>
    <row r="115" spans="1:140">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69"/>
      <c r="Z115" s="69"/>
      <c r="AA115" s="69"/>
      <c r="AB115" s="69"/>
      <c r="AC115" s="69"/>
      <c r="AD115" s="69"/>
      <c r="AE115" s="69"/>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c r="CZ115" s="51"/>
      <c r="DA115" s="51"/>
      <c r="DB115" s="51"/>
      <c r="DC115" s="51"/>
      <c r="DD115" s="51"/>
      <c r="DE115" s="51"/>
      <c r="DF115" s="51"/>
      <c r="DG115" s="51"/>
      <c r="DH115" s="51"/>
      <c r="DI115" s="51"/>
      <c r="DJ115" s="51"/>
      <c r="DK115" s="51"/>
      <c r="DL115" s="51"/>
      <c r="DM115" s="51"/>
      <c r="DN115" s="51"/>
      <c r="DO115" s="51"/>
      <c r="DP115" s="51"/>
      <c r="DQ115" s="51"/>
      <c r="DR115" s="51"/>
      <c r="DS115" s="51"/>
      <c r="DT115" s="51"/>
      <c r="DU115" s="51"/>
      <c r="DV115" s="51"/>
      <c r="DW115" s="51"/>
      <c r="DX115" s="51"/>
      <c r="DY115" s="51"/>
      <c r="DZ115" s="51"/>
      <c r="EA115" s="51"/>
      <c r="EB115" s="51"/>
      <c r="EC115" s="51"/>
      <c r="ED115" s="51"/>
      <c r="EE115" s="51"/>
      <c r="EF115" s="51"/>
      <c r="EG115" s="51"/>
      <c r="EH115" s="51"/>
      <c r="EI115" s="51"/>
      <c r="EJ115" s="51"/>
    </row>
    <row r="116" spans="1:140">
      <c r="A116" s="69"/>
      <c r="B116" s="69"/>
      <c r="C116" s="86"/>
      <c r="D116" s="87"/>
      <c r="E116" s="87"/>
      <c r="F116" s="87"/>
      <c r="G116" s="87"/>
      <c r="H116" s="87"/>
      <c r="I116" s="87"/>
      <c r="J116" s="87"/>
      <c r="K116" s="87"/>
      <c r="L116" s="87"/>
      <c r="M116" s="87"/>
      <c r="N116" s="87"/>
      <c r="O116" s="87"/>
      <c r="P116" s="69"/>
      <c r="Q116" s="69"/>
      <c r="R116" s="69"/>
      <c r="S116" s="69"/>
      <c r="T116" s="69"/>
      <c r="U116" s="69"/>
      <c r="V116" s="69"/>
      <c r="W116" s="69"/>
      <c r="X116" s="69"/>
      <c r="Y116" s="69"/>
      <c r="Z116" s="69"/>
      <c r="AA116" s="69"/>
      <c r="AB116" s="69"/>
      <c r="AC116" s="69"/>
      <c r="AD116" s="69"/>
      <c r="AE116" s="69"/>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c r="CZ116" s="51"/>
      <c r="DA116" s="51"/>
      <c r="DB116" s="51"/>
      <c r="DC116" s="51"/>
      <c r="DD116" s="51"/>
      <c r="DE116" s="51"/>
      <c r="DF116" s="51"/>
      <c r="DG116" s="51"/>
      <c r="DH116" s="51"/>
      <c r="DI116" s="51"/>
      <c r="DJ116" s="51"/>
      <c r="DK116" s="51"/>
      <c r="DL116" s="51"/>
      <c r="DM116" s="51"/>
      <c r="DN116" s="51"/>
      <c r="DO116" s="51"/>
      <c r="DP116" s="51"/>
      <c r="DQ116" s="51"/>
      <c r="DR116" s="51"/>
      <c r="DS116" s="51"/>
      <c r="DT116" s="51"/>
      <c r="DU116" s="51"/>
      <c r="DV116" s="51"/>
      <c r="DW116" s="51"/>
      <c r="DX116" s="51"/>
      <c r="DY116" s="51"/>
      <c r="DZ116" s="51"/>
      <c r="EA116" s="51"/>
      <c r="EB116" s="51"/>
      <c r="EC116" s="51"/>
      <c r="ED116" s="51"/>
      <c r="EE116" s="51"/>
      <c r="EF116" s="51"/>
      <c r="EG116" s="51"/>
      <c r="EH116" s="51"/>
      <c r="EI116" s="51"/>
      <c r="EJ116" s="51"/>
    </row>
    <row r="117" spans="1:140">
      <c r="A117" s="69"/>
      <c r="B117" s="69"/>
      <c r="C117" s="86"/>
      <c r="D117" s="87"/>
      <c r="E117" s="87"/>
      <c r="F117" s="87"/>
      <c r="G117" s="87"/>
      <c r="H117" s="87"/>
      <c r="I117" s="87"/>
      <c r="J117" s="87"/>
      <c r="K117" s="87"/>
      <c r="L117" s="87"/>
      <c r="M117" s="87"/>
      <c r="N117" s="87"/>
      <c r="O117" s="87"/>
      <c r="P117" s="69"/>
      <c r="Q117" s="69"/>
      <c r="R117" s="69"/>
      <c r="S117" s="69"/>
      <c r="T117" s="69"/>
      <c r="U117" s="69"/>
      <c r="V117" s="69"/>
      <c r="W117" s="69"/>
      <c r="X117" s="69"/>
      <c r="Y117" s="69"/>
      <c r="Z117" s="69"/>
      <c r="AA117" s="69"/>
      <c r="AB117" s="69"/>
      <c r="AC117" s="69"/>
      <c r="AD117" s="69"/>
      <c r="AE117" s="69"/>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c r="CZ117" s="51"/>
      <c r="DA117" s="51"/>
      <c r="DB117" s="51"/>
      <c r="DC117" s="51"/>
      <c r="DD117" s="51"/>
      <c r="DE117" s="51"/>
      <c r="DF117" s="51"/>
      <c r="DG117" s="51"/>
      <c r="DH117" s="51"/>
      <c r="DI117" s="51"/>
      <c r="DJ117" s="51"/>
      <c r="DK117" s="51"/>
      <c r="DL117" s="51"/>
      <c r="DM117" s="51"/>
      <c r="DN117" s="51"/>
      <c r="DO117" s="51"/>
      <c r="DP117" s="51"/>
      <c r="DQ117" s="51"/>
      <c r="DR117" s="51"/>
      <c r="DS117" s="51"/>
      <c r="DT117" s="51"/>
      <c r="DU117" s="51"/>
      <c r="DV117" s="51"/>
      <c r="DW117" s="51"/>
      <c r="DX117" s="51"/>
      <c r="DY117" s="51"/>
      <c r="DZ117" s="51"/>
      <c r="EA117" s="51"/>
      <c r="EB117" s="51"/>
      <c r="EC117" s="51"/>
      <c r="ED117" s="51"/>
      <c r="EE117" s="51"/>
      <c r="EF117" s="51"/>
      <c r="EG117" s="51"/>
      <c r="EH117" s="51"/>
      <c r="EI117" s="51"/>
      <c r="EJ117" s="51"/>
    </row>
    <row r="118" spans="1:140">
      <c r="A118" s="69"/>
      <c r="B118" s="69"/>
      <c r="C118" s="86"/>
      <c r="D118" s="87"/>
      <c r="E118" s="87"/>
      <c r="F118" s="87"/>
      <c r="G118" s="87"/>
      <c r="H118" s="87"/>
      <c r="I118" s="87"/>
      <c r="J118" s="87"/>
      <c r="K118" s="87"/>
      <c r="L118" s="87"/>
      <c r="M118" s="87"/>
      <c r="N118" s="87"/>
      <c r="O118" s="87"/>
      <c r="P118" s="69"/>
      <c r="Q118" s="69"/>
      <c r="R118" s="69"/>
      <c r="S118" s="69"/>
      <c r="T118" s="69"/>
      <c r="U118" s="69"/>
      <c r="V118" s="69"/>
      <c r="W118" s="69"/>
      <c r="X118" s="69"/>
      <c r="Y118" s="69"/>
      <c r="Z118" s="69"/>
      <c r="AA118" s="69"/>
      <c r="AB118" s="69"/>
      <c r="AC118" s="69"/>
      <c r="AD118" s="69"/>
      <c r="AE118" s="69"/>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c r="CZ118" s="51"/>
      <c r="DA118" s="51"/>
      <c r="DB118" s="51"/>
      <c r="DC118" s="51"/>
      <c r="DD118" s="51"/>
      <c r="DE118" s="51"/>
      <c r="DF118" s="51"/>
      <c r="DG118" s="51"/>
      <c r="DH118" s="51"/>
      <c r="DI118" s="51"/>
      <c r="DJ118" s="51"/>
      <c r="DK118" s="51"/>
      <c r="DL118" s="51"/>
      <c r="DM118" s="51"/>
      <c r="DN118" s="51"/>
      <c r="DO118" s="51"/>
      <c r="DP118" s="51"/>
      <c r="DQ118" s="51"/>
      <c r="DR118" s="51"/>
      <c r="DS118" s="51"/>
      <c r="DT118" s="51"/>
      <c r="DU118" s="51"/>
      <c r="DV118" s="51"/>
      <c r="DW118" s="51"/>
      <c r="DX118" s="51"/>
      <c r="DY118" s="51"/>
      <c r="DZ118" s="51"/>
      <c r="EA118" s="51"/>
      <c r="EB118" s="51"/>
      <c r="EC118" s="51"/>
      <c r="ED118" s="51"/>
      <c r="EE118" s="51"/>
      <c r="EF118" s="51"/>
      <c r="EG118" s="51"/>
      <c r="EH118" s="51"/>
      <c r="EI118" s="51"/>
      <c r="EJ118" s="51"/>
    </row>
    <row r="119" spans="1:140">
      <c r="A119" s="69"/>
      <c r="B119" s="69"/>
      <c r="C119" s="88"/>
      <c r="D119" s="87"/>
      <c r="E119" s="87"/>
      <c r="F119" s="87"/>
      <c r="G119" s="87"/>
      <c r="H119" s="87"/>
      <c r="I119" s="87"/>
      <c r="J119" s="87"/>
      <c r="K119" s="87"/>
      <c r="L119" s="87"/>
      <c r="M119" s="87"/>
      <c r="N119" s="87"/>
      <c r="O119" s="87"/>
      <c r="P119" s="69"/>
      <c r="Q119" s="69"/>
      <c r="R119" s="69"/>
      <c r="S119" s="69"/>
      <c r="T119" s="69"/>
      <c r="U119" s="69"/>
      <c r="V119" s="69"/>
      <c r="W119" s="69"/>
      <c r="X119" s="69"/>
      <c r="Y119" s="69"/>
      <c r="Z119" s="69"/>
      <c r="AA119" s="69"/>
      <c r="AB119" s="69"/>
      <c r="AC119" s="69"/>
      <c r="AD119" s="69"/>
      <c r="AE119" s="69"/>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row>
    <row r="120" spans="1:140">
      <c r="A120" s="69"/>
      <c r="B120" s="69"/>
      <c r="C120" s="88"/>
      <c r="D120" s="87"/>
      <c r="E120" s="87"/>
      <c r="F120" s="87"/>
      <c r="G120" s="87"/>
      <c r="H120" s="87"/>
      <c r="I120" s="87"/>
      <c r="J120" s="87"/>
      <c r="K120" s="87"/>
      <c r="L120" s="87"/>
      <c r="M120" s="87"/>
      <c r="N120" s="87"/>
      <c r="O120" s="87"/>
      <c r="P120" s="69"/>
      <c r="Q120" s="69"/>
      <c r="R120" s="69"/>
      <c r="S120" s="69"/>
      <c r="T120" s="69"/>
      <c r="U120" s="69"/>
      <c r="V120" s="69"/>
      <c r="W120" s="69"/>
      <c r="X120" s="69"/>
      <c r="Y120" s="69"/>
      <c r="Z120" s="69"/>
      <c r="AA120" s="69"/>
      <c r="AB120" s="69"/>
      <c r="AC120" s="69"/>
      <c r="AD120" s="69"/>
      <c r="AE120" s="69"/>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c r="CZ120" s="51"/>
      <c r="DA120" s="51"/>
      <c r="DB120" s="51"/>
      <c r="DC120" s="51"/>
      <c r="DD120" s="51"/>
      <c r="DE120" s="51"/>
      <c r="DF120" s="51"/>
      <c r="DG120" s="51"/>
      <c r="DH120" s="51"/>
      <c r="DI120" s="51"/>
      <c r="DJ120" s="51"/>
      <c r="DK120" s="51"/>
      <c r="DL120" s="51"/>
      <c r="DM120" s="51"/>
      <c r="DN120" s="51"/>
      <c r="DO120" s="51"/>
      <c r="DP120" s="51"/>
      <c r="DQ120" s="51"/>
      <c r="DR120" s="51"/>
      <c r="DS120" s="51"/>
      <c r="DT120" s="51"/>
      <c r="DU120" s="51"/>
      <c r="DV120" s="51"/>
      <c r="DW120" s="51"/>
      <c r="DX120" s="51"/>
      <c r="DY120" s="51"/>
      <c r="DZ120" s="51"/>
      <c r="EA120" s="51"/>
      <c r="EB120" s="51"/>
      <c r="EC120" s="51"/>
      <c r="ED120" s="51"/>
      <c r="EE120" s="51"/>
      <c r="EF120" s="51"/>
      <c r="EG120" s="51"/>
      <c r="EH120" s="51"/>
      <c r="EI120" s="51"/>
      <c r="EJ120" s="51"/>
    </row>
    <row r="121" spans="1:140">
      <c r="A121" s="69"/>
      <c r="B121" s="69"/>
      <c r="C121" s="88"/>
      <c r="D121" s="87"/>
      <c r="E121" s="87"/>
      <c r="F121" s="87"/>
      <c r="G121" s="87"/>
      <c r="H121" s="87"/>
      <c r="I121" s="87"/>
      <c r="J121" s="87"/>
      <c r="K121" s="87"/>
      <c r="L121" s="87"/>
      <c r="M121" s="87"/>
      <c r="N121" s="87"/>
      <c r="O121" s="87"/>
      <c r="P121" s="69"/>
      <c r="Q121" s="69"/>
      <c r="R121" s="69"/>
      <c r="S121" s="69"/>
      <c r="T121" s="69"/>
      <c r="U121" s="69"/>
      <c r="V121" s="69"/>
      <c r="W121" s="69"/>
      <c r="X121" s="69"/>
      <c r="Y121" s="69"/>
      <c r="Z121" s="69"/>
      <c r="AA121" s="69"/>
      <c r="AB121" s="69"/>
      <c r="AC121" s="69"/>
      <c r="AD121" s="69"/>
      <c r="AE121" s="69"/>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c r="CZ121" s="51"/>
      <c r="DA121" s="51"/>
      <c r="DB121" s="51"/>
      <c r="DC121" s="51"/>
      <c r="DD121" s="51"/>
      <c r="DE121" s="51"/>
      <c r="DF121" s="51"/>
      <c r="DG121" s="51"/>
      <c r="DH121" s="51"/>
      <c r="DI121" s="51"/>
      <c r="DJ121" s="51"/>
      <c r="DK121" s="51"/>
      <c r="DL121" s="51"/>
      <c r="DM121" s="51"/>
      <c r="DN121" s="51"/>
      <c r="DO121" s="51"/>
      <c r="DP121" s="51"/>
      <c r="DQ121" s="51"/>
      <c r="DR121" s="51"/>
      <c r="DS121" s="51"/>
      <c r="DT121" s="51"/>
      <c r="DU121" s="51"/>
      <c r="DV121" s="51"/>
      <c r="DW121" s="51"/>
      <c r="DX121" s="51"/>
      <c r="DY121" s="51"/>
      <c r="DZ121" s="51"/>
      <c r="EA121" s="51"/>
      <c r="EB121" s="51"/>
      <c r="EC121" s="51"/>
      <c r="ED121" s="51"/>
      <c r="EE121" s="51"/>
      <c r="EF121" s="51"/>
      <c r="EG121" s="51"/>
      <c r="EH121" s="51"/>
      <c r="EI121" s="51"/>
      <c r="EJ121" s="51"/>
    </row>
    <row r="122" spans="1:140">
      <c r="A122" s="69"/>
      <c r="B122" s="69"/>
      <c r="C122" s="88"/>
      <c r="D122" s="87"/>
      <c r="E122" s="87"/>
      <c r="F122" s="87"/>
      <c r="G122" s="87"/>
      <c r="H122" s="87"/>
      <c r="I122" s="87"/>
      <c r="J122" s="87"/>
      <c r="K122" s="87"/>
      <c r="L122" s="87"/>
      <c r="M122" s="87"/>
      <c r="N122" s="87"/>
      <c r="O122" s="87"/>
      <c r="P122" s="69"/>
      <c r="Q122" s="69"/>
      <c r="R122" s="69"/>
      <c r="S122" s="69"/>
      <c r="T122" s="69"/>
      <c r="U122" s="69"/>
      <c r="V122" s="69"/>
      <c r="W122" s="69"/>
      <c r="X122" s="69"/>
      <c r="Y122" s="69"/>
      <c r="Z122" s="69"/>
      <c r="AA122" s="69"/>
      <c r="AB122" s="69"/>
      <c r="AC122" s="69"/>
      <c r="AD122" s="69"/>
      <c r="AE122" s="69"/>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c r="CZ122" s="51"/>
      <c r="DA122" s="51"/>
      <c r="DB122" s="51"/>
      <c r="DC122" s="51"/>
      <c r="DD122" s="51"/>
      <c r="DE122" s="51"/>
      <c r="DF122" s="51"/>
      <c r="DG122" s="51"/>
      <c r="DH122" s="51"/>
      <c r="DI122" s="51"/>
      <c r="DJ122" s="51"/>
      <c r="DK122" s="51"/>
      <c r="DL122" s="51"/>
      <c r="DM122" s="51"/>
      <c r="DN122" s="51"/>
      <c r="DO122" s="51"/>
      <c r="DP122" s="51"/>
      <c r="DQ122" s="51"/>
      <c r="DR122" s="51"/>
      <c r="DS122" s="51"/>
      <c r="DT122" s="51"/>
      <c r="DU122" s="51"/>
      <c r="DV122" s="51"/>
      <c r="DW122" s="51"/>
      <c r="DX122" s="51"/>
      <c r="DY122" s="51"/>
      <c r="DZ122" s="51"/>
      <c r="EA122" s="51"/>
      <c r="EB122" s="51"/>
      <c r="EC122" s="51"/>
      <c r="ED122" s="51"/>
      <c r="EE122" s="51"/>
      <c r="EF122" s="51"/>
      <c r="EG122" s="51"/>
      <c r="EH122" s="51"/>
      <c r="EI122" s="51"/>
      <c r="EJ122" s="51"/>
    </row>
    <row r="123" spans="1:140">
      <c r="A123" s="69"/>
      <c r="B123" s="69"/>
      <c r="C123" s="89"/>
      <c r="D123" s="87"/>
      <c r="E123" s="87"/>
      <c r="F123" s="87"/>
      <c r="G123" s="87"/>
      <c r="H123" s="87"/>
      <c r="I123" s="87"/>
      <c r="J123" s="87"/>
      <c r="K123" s="87"/>
      <c r="L123" s="87"/>
      <c r="M123" s="87"/>
      <c r="N123" s="87"/>
      <c r="O123" s="87"/>
      <c r="P123" s="69"/>
      <c r="Q123" s="69"/>
      <c r="R123" s="69"/>
      <c r="S123" s="69"/>
      <c r="T123" s="69"/>
      <c r="U123" s="69"/>
      <c r="V123" s="69"/>
      <c r="W123" s="69"/>
      <c r="X123" s="69"/>
      <c r="Y123" s="69"/>
      <c r="Z123" s="69"/>
      <c r="AA123" s="69"/>
      <c r="AB123" s="69"/>
      <c r="AC123" s="69"/>
      <c r="AD123" s="69"/>
      <c r="AE123" s="69"/>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row>
    <row r="124" spans="1:140">
      <c r="A124" s="69"/>
      <c r="B124" s="69"/>
      <c r="C124" s="89"/>
      <c r="D124" s="87"/>
      <c r="E124" s="87"/>
      <c r="F124" s="87"/>
      <c r="G124" s="87"/>
      <c r="H124" s="87"/>
      <c r="I124" s="87"/>
      <c r="J124" s="87"/>
      <c r="K124" s="87"/>
      <c r="L124" s="87"/>
      <c r="M124" s="87"/>
      <c r="N124" s="87"/>
      <c r="O124" s="87"/>
      <c r="P124" s="69"/>
      <c r="Q124" s="69"/>
      <c r="R124" s="69"/>
      <c r="S124" s="69"/>
      <c r="T124" s="69"/>
      <c r="U124" s="69"/>
      <c r="V124" s="69"/>
      <c r="W124" s="69"/>
      <c r="X124" s="69"/>
      <c r="Y124" s="69"/>
      <c r="Z124" s="69"/>
      <c r="AA124" s="69"/>
      <c r="AB124" s="69"/>
      <c r="AC124" s="69"/>
      <c r="AD124" s="69"/>
      <c r="AE124" s="69"/>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c r="CZ124" s="51"/>
      <c r="DA124" s="51"/>
      <c r="DB124" s="51"/>
      <c r="DC124" s="51"/>
      <c r="DD124" s="51"/>
      <c r="DE124" s="51"/>
      <c r="DF124" s="51"/>
      <c r="DG124" s="51"/>
      <c r="DH124" s="51"/>
      <c r="DI124" s="51"/>
      <c r="DJ124" s="51"/>
      <c r="DK124" s="51"/>
      <c r="DL124" s="51"/>
      <c r="DM124" s="51"/>
      <c r="DN124" s="51"/>
      <c r="DO124" s="51"/>
      <c r="DP124" s="51"/>
      <c r="DQ124" s="51"/>
      <c r="DR124" s="51"/>
      <c r="DS124" s="51"/>
      <c r="DT124" s="51"/>
      <c r="DU124" s="51"/>
      <c r="DV124" s="51"/>
      <c r="DW124" s="51"/>
      <c r="DX124" s="51"/>
      <c r="DY124" s="51"/>
      <c r="DZ124" s="51"/>
      <c r="EA124" s="51"/>
      <c r="EB124" s="51"/>
      <c r="EC124" s="51"/>
      <c r="ED124" s="51"/>
      <c r="EE124" s="51"/>
      <c r="EF124" s="51"/>
      <c r="EG124" s="51"/>
      <c r="EH124" s="51"/>
      <c r="EI124" s="51"/>
      <c r="EJ124" s="51"/>
    </row>
    <row r="125" spans="1:140">
      <c r="A125" s="69"/>
      <c r="B125" s="69"/>
      <c r="C125" s="89"/>
      <c r="D125" s="87"/>
      <c r="E125" s="87"/>
      <c r="F125" s="87"/>
      <c r="G125" s="87"/>
      <c r="H125" s="87"/>
      <c r="I125" s="87"/>
      <c r="J125" s="87"/>
      <c r="K125" s="87"/>
      <c r="L125" s="87"/>
      <c r="M125" s="87"/>
      <c r="N125" s="87"/>
      <c r="O125" s="87"/>
      <c r="P125" s="69"/>
      <c r="Q125" s="69"/>
      <c r="R125" s="69"/>
      <c r="S125" s="69"/>
      <c r="T125" s="69"/>
      <c r="U125" s="69"/>
      <c r="V125" s="69"/>
      <c r="W125" s="69"/>
      <c r="X125" s="69"/>
      <c r="Y125" s="69"/>
      <c r="Z125" s="69"/>
      <c r="AA125" s="69"/>
      <c r="AB125" s="69"/>
      <c r="AC125" s="69"/>
      <c r="AD125" s="69"/>
      <c r="AE125" s="69"/>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c r="CZ125" s="51"/>
      <c r="DA125" s="51"/>
      <c r="DB125" s="51"/>
      <c r="DC125" s="51"/>
      <c r="DD125" s="51"/>
      <c r="DE125" s="51"/>
      <c r="DF125" s="51"/>
      <c r="DG125" s="51"/>
      <c r="DH125" s="51"/>
      <c r="DI125" s="51"/>
      <c r="DJ125" s="51"/>
      <c r="DK125" s="51"/>
      <c r="DL125" s="51"/>
      <c r="DM125" s="51"/>
      <c r="DN125" s="51"/>
      <c r="DO125" s="51"/>
      <c r="DP125" s="51"/>
      <c r="DQ125" s="51"/>
      <c r="DR125" s="51"/>
      <c r="DS125" s="51"/>
      <c r="DT125" s="51"/>
      <c r="DU125" s="51"/>
      <c r="DV125" s="51"/>
      <c r="DW125" s="51"/>
      <c r="DX125" s="51"/>
      <c r="DY125" s="51"/>
      <c r="DZ125" s="51"/>
      <c r="EA125" s="51"/>
      <c r="EB125" s="51"/>
      <c r="EC125" s="51"/>
      <c r="ED125" s="51"/>
      <c r="EE125" s="51"/>
      <c r="EF125" s="51"/>
      <c r="EG125" s="51"/>
      <c r="EH125" s="51"/>
      <c r="EI125" s="51"/>
      <c r="EJ125" s="51"/>
    </row>
    <row r="126" spans="1:140">
      <c r="A126" s="69"/>
      <c r="B126" s="69"/>
      <c r="C126" s="89"/>
      <c r="D126" s="87"/>
      <c r="E126" s="87"/>
      <c r="F126" s="87"/>
      <c r="G126" s="87"/>
      <c r="H126" s="87"/>
      <c r="I126" s="87"/>
      <c r="J126" s="87"/>
      <c r="K126" s="87"/>
      <c r="L126" s="87"/>
      <c r="M126" s="87"/>
      <c r="N126" s="87"/>
      <c r="O126" s="87"/>
      <c r="P126" s="69"/>
      <c r="Q126" s="69"/>
      <c r="R126" s="69"/>
      <c r="S126" s="69"/>
      <c r="T126" s="69"/>
      <c r="U126" s="69"/>
      <c r="V126" s="69"/>
      <c r="W126" s="69"/>
      <c r="X126" s="69"/>
      <c r="Y126" s="69"/>
      <c r="Z126" s="69"/>
      <c r="AA126" s="69"/>
      <c r="AB126" s="69"/>
      <c r="AC126" s="69"/>
      <c r="AD126" s="69"/>
      <c r="AE126" s="69"/>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c r="CZ126" s="51"/>
      <c r="DA126" s="51"/>
      <c r="DB126" s="51"/>
      <c r="DC126" s="51"/>
      <c r="DD126" s="51"/>
      <c r="DE126" s="51"/>
      <c r="DF126" s="51"/>
      <c r="DG126" s="51"/>
      <c r="DH126" s="51"/>
      <c r="DI126" s="51"/>
      <c r="DJ126" s="51"/>
      <c r="DK126" s="51"/>
      <c r="DL126" s="51"/>
      <c r="DM126" s="51"/>
      <c r="DN126" s="51"/>
      <c r="DO126" s="51"/>
      <c r="DP126" s="51"/>
      <c r="DQ126" s="51"/>
      <c r="DR126" s="51"/>
      <c r="DS126" s="51"/>
      <c r="DT126" s="51"/>
      <c r="DU126" s="51"/>
      <c r="DV126" s="51"/>
      <c r="DW126" s="51"/>
      <c r="DX126" s="51"/>
      <c r="DY126" s="51"/>
      <c r="DZ126" s="51"/>
      <c r="EA126" s="51"/>
      <c r="EB126" s="51"/>
      <c r="EC126" s="51"/>
      <c r="ED126" s="51"/>
      <c r="EE126" s="51"/>
      <c r="EF126" s="51"/>
      <c r="EG126" s="51"/>
      <c r="EH126" s="51"/>
      <c r="EI126" s="51"/>
      <c r="EJ126" s="51"/>
    </row>
    <row r="127" spans="1:140">
      <c r="A127" s="69"/>
      <c r="B127" s="69"/>
      <c r="C127" s="90"/>
      <c r="D127" s="87"/>
      <c r="E127" s="87"/>
      <c r="F127" s="87"/>
      <c r="G127" s="87"/>
      <c r="H127" s="87"/>
      <c r="I127" s="87"/>
      <c r="J127" s="87"/>
      <c r="K127" s="87"/>
      <c r="L127" s="87"/>
      <c r="M127" s="87"/>
      <c r="N127" s="87"/>
      <c r="O127" s="87"/>
      <c r="P127" s="69"/>
      <c r="Q127" s="69"/>
      <c r="R127" s="69"/>
      <c r="S127" s="69"/>
      <c r="T127" s="69"/>
      <c r="U127" s="69"/>
      <c r="V127" s="69"/>
      <c r="W127" s="69"/>
      <c r="X127" s="69"/>
      <c r="Y127" s="69"/>
      <c r="Z127" s="69"/>
      <c r="AA127" s="69"/>
      <c r="AB127" s="69"/>
      <c r="AC127" s="69"/>
      <c r="AD127" s="69"/>
      <c r="AE127" s="69"/>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c r="CZ127" s="51"/>
      <c r="DA127" s="51"/>
      <c r="DB127" s="51"/>
      <c r="DC127" s="51"/>
      <c r="DD127" s="51"/>
      <c r="DE127" s="51"/>
      <c r="DF127" s="51"/>
      <c r="DG127" s="51"/>
      <c r="DH127" s="51"/>
      <c r="DI127" s="51"/>
      <c r="DJ127" s="51"/>
      <c r="DK127" s="51"/>
      <c r="DL127" s="51"/>
      <c r="DM127" s="51"/>
      <c r="DN127" s="51"/>
      <c r="DO127" s="51"/>
      <c r="DP127" s="51"/>
      <c r="DQ127" s="51"/>
      <c r="DR127" s="51"/>
      <c r="DS127" s="51"/>
      <c r="DT127" s="51"/>
      <c r="DU127" s="51"/>
      <c r="DV127" s="51"/>
      <c r="DW127" s="51"/>
      <c r="DX127" s="51"/>
      <c r="DY127" s="51"/>
      <c r="DZ127" s="51"/>
      <c r="EA127" s="51"/>
      <c r="EB127" s="51"/>
      <c r="EC127" s="51"/>
      <c r="ED127" s="51"/>
      <c r="EE127" s="51"/>
      <c r="EF127" s="51"/>
      <c r="EG127" s="51"/>
      <c r="EH127" s="51"/>
      <c r="EI127" s="51"/>
      <c r="EJ127" s="51"/>
    </row>
    <row r="128" spans="1:140">
      <c r="A128" s="69"/>
      <c r="B128" s="69"/>
      <c r="C128" s="88"/>
      <c r="D128" s="87"/>
      <c r="E128" s="87"/>
      <c r="F128" s="87"/>
      <c r="G128" s="87"/>
      <c r="H128" s="87"/>
      <c r="I128" s="87"/>
      <c r="J128" s="87"/>
      <c r="K128" s="87"/>
      <c r="L128" s="87"/>
      <c r="M128" s="87"/>
      <c r="N128" s="87"/>
      <c r="O128" s="87"/>
      <c r="P128" s="69"/>
      <c r="Q128" s="69"/>
      <c r="R128" s="69"/>
      <c r="S128" s="69"/>
      <c r="T128" s="69"/>
      <c r="U128" s="69"/>
      <c r="V128" s="69"/>
      <c r="W128" s="69"/>
      <c r="X128" s="69"/>
      <c r="Y128" s="69"/>
      <c r="Z128" s="69"/>
      <c r="AA128" s="69"/>
      <c r="AB128" s="69"/>
      <c r="AC128" s="69"/>
      <c r="AD128" s="69"/>
      <c r="AE128" s="69"/>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row>
    <row r="129" spans="1:140">
      <c r="A129" s="69"/>
      <c r="B129" s="69"/>
      <c r="C129" s="88"/>
      <c r="D129" s="87"/>
      <c r="E129" s="87"/>
      <c r="F129" s="87"/>
      <c r="G129" s="87"/>
      <c r="H129" s="87"/>
      <c r="I129" s="87"/>
      <c r="J129" s="87"/>
      <c r="K129" s="87"/>
      <c r="L129" s="87"/>
      <c r="M129" s="87"/>
      <c r="N129" s="87"/>
      <c r="O129" s="87"/>
      <c r="P129" s="69"/>
      <c r="Q129" s="69"/>
      <c r="R129" s="69"/>
      <c r="S129" s="69"/>
      <c r="T129" s="69"/>
      <c r="U129" s="69"/>
      <c r="V129" s="69"/>
      <c r="W129" s="69"/>
      <c r="X129" s="69"/>
      <c r="Y129" s="69"/>
      <c r="Z129" s="69"/>
      <c r="AA129" s="69"/>
      <c r="AB129" s="69"/>
      <c r="AC129" s="69"/>
      <c r="AD129" s="69"/>
      <c r="AE129" s="69"/>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c r="CZ129" s="51"/>
      <c r="DA129" s="51"/>
      <c r="DB129" s="51"/>
      <c r="DC129" s="51"/>
      <c r="DD129" s="51"/>
      <c r="DE129" s="51"/>
      <c r="DF129" s="51"/>
      <c r="DG129" s="51"/>
      <c r="DH129" s="51"/>
      <c r="DI129" s="51"/>
      <c r="DJ129" s="51"/>
      <c r="DK129" s="51"/>
      <c r="DL129" s="51"/>
      <c r="DM129" s="51"/>
      <c r="DN129" s="51"/>
      <c r="DO129" s="51"/>
      <c r="DP129" s="51"/>
      <c r="DQ129" s="51"/>
      <c r="DR129" s="51"/>
      <c r="DS129" s="51"/>
      <c r="DT129" s="51"/>
      <c r="DU129" s="51"/>
      <c r="DV129" s="51"/>
      <c r="DW129" s="51"/>
      <c r="DX129" s="51"/>
      <c r="DY129" s="51"/>
      <c r="DZ129" s="51"/>
      <c r="EA129" s="51"/>
      <c r="EB129" s="51"/>
      <c r="EC129" s="51"/>
      <c r="ED129" s="51"/>
      <c r="EE129" s="51"/>
      <c r="EF129" s="51"/>
      <c r="EG129" s="51"/>
      <c r="EH129" s="51"/>
      <c r="EI129" s="51"/>
      <c r="EJ129" s="51"/>
    </row>
    <row r="130" spans="1:140">
      <c r="A130" s="69"/>
      <c r="B130" s="69"/>
      <c r="C130" s="88"/>
      <c r="D130" s="87"/>
      <c r="E130" s="87"/>
      <c r="F130" s="87"/>
      <c r="G130" s="87"/>
      <c r="H130" s="87"/>
      <c r="I130" s="87"/>
      <c r="J130" s="87"/>
      <c r="K130" s="87"/>
      <c r="L130" s="87"/>
      <c r="M130" s="87"/>
      <c r="N130" s="87"/>
      <c r="O130" s="87"/>
      <c r="P130" s="69"/>
      <c r="Q130" s="69"/>
      <c r="R130" s="69"/>
      <c r="S130" s="69"/>
      <c r="T130" s="69"/>
      <c r="U130" s="69"/>
      <c r="V130" s="69"/>
      <c r="W130" s="69"/>
      <c r="X130" s="69"/>
      <c r="Y130" s="69"/>
      <c r="Z130" s="69"/>
      <c r="AA130" s="69"/>
      <c r="AB130" s="69"/>
      <c r="AC130" s="69"/>
      <c r="AD130" s="69"/>
      <c r="AE130" s="69"/>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c r="CZ130" s="51"/>
      <c r="DA130" s="51"/>
      <c r="DB130" s="51"/>
      <c r="DC130" s="51"/>
      <c r="DD130" s="51"/>
      <c r="DE130" s="51"/>
      <c r="DF130" s="51"/>
      <c r="DG130" s="51"/>
      <c r="DH130" s="51"/>
      <c r="DI130" s="51"/>
      <c r="DJ130" s="51"/>
      <c r="DK130" s="51"/>
      <c r="DL130" s="51"/>
      <c r="DM130" s="51"/>
      <c r="DN130" s="51"/>
      <c r="DO130" s="51"/>
      <c r="DP130" s="51"/>
      <c r="DQ130" s="51"/>
      <c r="DR130" s="51"/>
      <c r="DS130" s="51"/>
      <c r="DT130" s="51"/>
      <c r="DU130" s="51"/>
      <c r="DV130" s="51"/>
      <c r="DW130" s="51"/>
      <c r="DX130" s="51"/>
      <c r="DY130" s="51"/>
      <c r="DZ130" s="51"/>
      <c r="EA130" s="51"/>
      <c r="EB130" s="51"/>
      <c r="EC130" s="51"/>
      <c r="ED130" s="51"/>
      <c r="EE130" s="51"/>
      <c r="EF130" s="51"/>
      <c r="EG130" s="51"/>
      <c r="EH130" s="51"/>
      <c r="EI130" s="51"/>
      <c r="EJ130" s="51"/>
    </row>
    <row r="131" spans="1:140">
      <c r="A131" s="69"/>
      <c r="B131" s="69"/>
      <c r="C131" s="88"/>
      <c r="D131" s="87"/>
      <c r="E131" s="87"/>
      <c r="F131" s="87"/>
      <c r="G131" s="87"/>
      <c r="H131" s="87"/>
      <c r="I131" s="87"/>
      <c r="J131" s="87"/>
      <c r="K131" s="87"/>
      <c r="L131" s="87"/>
      <c r="M131" s="87"/>
      <c r="N131" s="87"/>
      <c r="O131" s="87"/>
      <c r="P131" s="69"/>
      <c r="Q131" s="69"/>
      <c r="R131" s="69"/>
      <c r="S131" s="69"/>
      <c r="T131" s="69"/>
      <c r="U131" s="69"/>
      <c r="V131" s="69"/>
      <c r="W131" s="69"/>
      <c r="X131" s="69"/>
      <c r="Y131" s="69"/>
      <c r="Z131" s="69"/>
      <c r="AA131" s="69"/>
      <c r="AB131" s="69"/>
      <c r="AC131" s="69"/>
      <c r="AD131" s="69"/>
      <c r="AE131" s="69"/>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c r="CZ131" s="51"/>
      <c r="DA131" s="51"/>
      <c r="DB131" s="51"/>
      <c r="DC131" s="51"/>
      <c r="DD131" s="51"/>
      <c r="DE131" s="51"/>
      <c r="DF131" s="51"/>
      <c r="DG131" s="51"/>
      <c r="DH131" s="51"/>
      <c r="DI131" s="51"/>
      <c r="DJ131" s="51"/>
      <c r="DK131" s="51"/>
      <c r="DL131" s="51"/>
      <c r="DM131" s="51"/>
      <c r="DN131" s="51"/>
      <c r="DO131" s="51"/>
      <c r="DP131" s="51"/>
      <c r="DQ131" s="51"/>
      <c r="DR131" s="51"/>
      <c r="DS131" s="51"/>
      <c r="DT131" s="51"/>
      <c r="DU131" s="51"/>
      <c r="DV131" s="51"/>
      <c r="DW131" s="51"/>
      <c r="DX131" s="51"/>
      <c r="DY131" s="51"/>
      <c r="DZ131" s="51"/>
      <c r="EA131" s="51"/>
      <c r="EB131" s="51"/>
      <c r="EC131" s="51"/>
      <c r="ED131" s="51"/>
      <c r="EE131" s="51"/>
      <c r="EF131" s="51"/>
      <c r="EG131" s="51"/>
      <c r="EH131" s="51"/>
      <c r="EI131" s="51"/>
      <c r="EJ131" s="51"/>
    </row>
    <row r="132" spans="1:140">
      <c r="A132" s="69"/>
      <c r="B132" s="69"/>
      <c r="C132" s="88"/>
      <c r="D132" s="87"/>
      <c r="E132" s="87"/>
      <c r="F132" s="87"/>
      <c r="G132" s="87"/>
      <c r="H132" s="87"/>
      <c r="I132" s="87"/>
      <c r="J132" s="87"/>
      <c r="K132" s="87"/>
      <c r="L132" s="87"/>
      <c r="M132" s="87"/>
      <c r="N132" s="87"/>
      <c r="O132" s="87"/>
      <c r="P132" s="69"/>
      <c r="Q132" s="69"/>
      <c r="R132" s="69"/>
      <c r="S132" s="69"/>
      <c r="T132" s="69"/>
      <c r="U132" s="69"/>
      <c r="V132" s="69"/>
      <c r="W132" s="69"/>
      <c r="X132" s="69"/>
      <c r="Y132" s="69"/>
      <c r="Z132" s="69"/>
      <c r="AA132" s="69"/>
      <c r="AB132" s="69"/>
      <c r="AC132" s="69"/>
      <c r="AD132" s="69"/>
      <c r="AE132" s="69"/>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c r="CZ132" s="51"/>
      <c r="DA132" s="51"/>
      <c r="DB132" s="51"/>
      <c r="DC132" s="51"/>
      <c r="DD132" s="51"/>
      <c r="DE132" s="51"/>
      <c r="DF132" s="51"/>
      <c r="DG132" s="51"/>
      <c r="DH132" s="51"/>
      <c r="DI132" s="51"/>
      <c r="DJ132" s="51"/>
      <c r="DK132" s="51"/>
      <c r="DL132" s="51"/>
      <c r="DM132" s="51"/>
      <c r="DN132" s="51"/>
      <c r="DO132" s="51"/>
      <c r="DP132" s="51"/>
      <c r="DQ132" s="51"/>
      <c r="DR132" s="51"/>
      <c r="DS132" s="51"/>
      <c r="DT132" s="51"/>
      <c r="DU132" s="51"/>
      <c r="DV132" s="51"/>
      <c r="DW132" s="51"/>
      <c r="DX132" s="51"/>
      <c r="DY132" s="51"/>
      <c r="DZ132" s="51"/>
      <c r="EA132" s="51"/>
      <c r="EB132" s="51"/>
      <c r="EC132" s="51"/>
      <c r="ED132" s="51"/>
      <c r="EE132" s="51"/>
      <c r="EF132" s="51"/>
      <c r="EG132" s="51"/>
      <c r="EH132" s="51"/>
      <c r="EI132" s="51"/>
      <c r="EJ132" s="51"/>
    </row>
    <row r="133" spans="1:140">
      <c r="A133" s="69"/>
      <c r="B133" s="69"/>
      <c r="C133" s="88"/>
      <c r="D133" s="87"/>
      <c r="E133" s="87"/>
      <c r="F133" s="87"/>
      <c r="G133" s="87"/>
      <c r="H133" s="87"/>
      <c r="I133" s="87"/>
      <c r="J133" s="87"/>
      <c r="K133" s="87"/>
      <c r="L133" s="87"/>
      <c r="M133" s="87"/>
      <c r="N133" s="87"/>
      <c r="O133" s="87"/>
      <c r="P133" s="69"/>
      <c r="Q133" s="69"/>
      <c r="R133" s="69"/>
      <c r="S133" s="69"/>
      <c r="T133" s="69"/>
      <c r="U133" s="69"/>
      <c r="V133" s="69"/>
      <c r="W133" s="69"/>
      <c r="X133" s="69"/>
      <c r="Y133" s="69"/>
      <c r="Z133" s="69"/>
      <c r="AA133" s="69"/>
      <c r="AB133" s="69"/>
      <c r="AC133" s="69"/>
      <c r="AD133" s="69"/>
      <c r="AE133" s="69"/>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row>
    <row r="134" spans="1:140">
      <c r="A134" s="69"/>
      <c r="B134" s="69"/>
      <c r="C134" s="88"/>
      <c r="D134" s="87"/>
      <c r="E134" s="87"/>
      <c r="F134" s="87"/>
      <c r="G134" s="87"/>
      <c r="H134" s="87"/>
      <c r="I134" s="87"/>
      <c r="J134" s="87"/>
      <c r="K134" s="87"/>
      <c r="L134" s="87"/>
      <c r="M134" s="87"/>
      <c r="N134" s="87"/>
      <c r="O134" s="87"/>
      <c r="P134" s="69"/>
      <c r="Q134" s="69"/>
      <c r="R134" s="69"/>
      <c r="S134" s="69"/>
      <c r="T134" s="69"/>
      <c r="U134" s="69"/>
      <c r="V134" s="69"/>
      <c r="W134" s="69"/>
      <c r="X134" s="69"/>
      <c r="Y134" s="69"/>
      <c r="Z134" s="69"/>
      <c r="AA134" s="69"/>
      <c r="AB134" s="69"/>
      <c r="AC134" s="69"/>
      <c r="AD134" s="69"/>
      <c r="AE134" s="69"/>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c r="CZ134" s="51"/>
      <c r="DA134" s="51"/>
      <c r="DB134" s="51"/>
      <c r="DC134" s="51"/>
      <c r="DD134" s="51"/>
      <c r="DE134" s="51"/>
      <c r="DF134" s="51"/>
      <c r="DG134" s="51"/>
      <c r="DH134" s="51"/>
      <c r="DI134" s="51"/>
      <c r="DJ134" s="51"/>
      <c r="DK134" s="51"/>
      <c r="DL134" s="51"/>
      <c r="DM134" s="51"/>
      <c r="DN134" s="51"/>
      <c r="DO134" s="51"/>
      <c r="DP134" s="51"/>
      <c r="DQ134" s="51"/>
      <c r="DR134" s="51"/>
      <c r="DS134" s="51"/>
      <c r="DT134" s="51"/>
      <c r="DU134" s="51"/>
      <c r="DV134" s="51"/>
      <c r="DW134" s="51"/>
      <c r="DX134" s="51"/>
      <c r="DY134" s="51"/>
      <c r="DZ134" s="51"/>
      <c r="EA134" s="51"/>
      <c r="EB134" s="51"/>
      <c r="EC134" s="51"/>
      <c r="ED134" s="51"/>
      <c r="EE134" s="51"/>
      <c r="EF134" s="51"/>
      <c r="EG134" s="51"/>
      <c r="EH134" s="51"/>
      <c r="EI134" s="51"/>
      <c r="EJ134" s="51"/>
    </row>
    <row r="135" spans="1:140">
      <c r="A135" s="69"/>
      <c r="B135" s="69"/>
      <c r="C135" s="88"/>
      <c r="D135" s="87"/>
      <c r="E135" s="87"/>
      <c r="F135" s="87"/>
      <c r="G135" s="87"/>
      <c r="H135" s="87"/>
      <c r="I135" s="87"/>
      <c r="J135" s="87"/>
      <c r="K135" s="87"/>
      <c r="L135" s="87"/>
      <c r="M135" s="87"/>
      <c r="N135" s="87"/>
      <c r="O135" s="87"/>
      <c r="P135" s="69"/>
      <c r="Q135" s="69"/>
      <c r="R135" s="69"/>
      <c r="S135" s="69"/>
      <c r="T135" s="69"/>
      <c r="U135" s="69"/>
      <c r="V135" s="69"/>
      <c r="W135" s="69"/>
      <c r="X135" s="69"/>
      <c r="Y135" s="69"/>
      <c r="Z135" s="69"/>
      <c r="AA135" s="69"/>
      <c r="AB135" s="69"/>
      <c r="AC135" s="69"/>
      <c r="AD135" s="69"/>
      <c r="AE135" s="69"/>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c r="DO135" s="51"/>
      <c r="DP135" s="51"/>
      <c r="DQ135" s="51"/>
      <c r="DR135" s="51"/>
      <c r="DS135" s="51"/>
      <c r="DT135" s="51"/>
      <c r="DU135" s="51"/>
      <c r="DV135" s="51"/>
      <c r="DW135" s="51"/>
      <c r="DX135" s="51"/>
      <c r="DY135" s="51"/>
      <c r="DZ135" s="51"/>
      <c r="EA135" s="51"/>
      <c r="EB135" s="51"/>
      <c r="EC135" s="51"/>
      <c r="ED135" s="51"/>
      <c r="EE135" s="51"/>
      <c r="EF135" s="51"/>
      <c r="EG135" s="51"/>
      <c r="EH135" s="51"/>
      <c r="EI135" s="51"/>
      <c r="EJ135" s="51"/>
    </row>
    <row r="136" spans="1:140">
      <c r="A136" s="69"/>
      <c r="B136" s="69"/>
      <c r="C136" s="88"/>
      <c r="D136" s="87"/>
      <c r="E136" s="87"/>
      <c r="F136" s="87"/>
      <c r="G136" s="87"/>
      <c r="H136" s="87"/>
      <c r="I136" s="87"/>
      <c r="J136" s="87"/>
      <c r="K136" s="87"/>
      <c r="L136" s="87"/>
      <c r="M136" s="87"/>
      <c r="N136" s="87"/>
      <c r="O136" s="87"/>
      <c r="P136" s="69"/>
      <c r="Q136" s="69"/>
      <c r="R136" s="69"/>
      <c r="S136" s="69"/>
      <c r="T136" s="69"/>
      <c r="U136" s="69"/>
      <c r="V136" s="69"/>
      <c r="W136" s="69"/>
      <c r="X136" s="69"/>
      <c r="Y136" s="69"/>
      <c r="Z136" s="69"/>
      <c r="AA136" s="69"/>
      <c r="AB136" s="69"/>
      <c r="AC136" s="69"/>
      <c r="AD136" s="69"/>
      <c r="AE136" s="69"/>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c r="DO136" s="51"/>
      <c r="DP136" s="51"/>
      <c r="DQ136" s="51"/>
      <c r="DR136" s="51"/>
      <c r="DS136" s="51"/>
      <c r="DT136" s="51"/>
      <c r="DU136" s="51"/>
      <c r="DV136" s="51"/>
      <c r="DW136" s="51"/>
      <c r="DX136" s="51"/>
      <c r="DY136" s="51"/>
      <c r="DZ136" s="51"/>
      <c r="EA136" s="51"/>
      <c r="EB136" s="51"/>
      <c r="EC136" s="51"/>
      <c r="ED136" s="51"/>
      <c r="EE136" s="51"/>
      <c r="EF136" s="51"/>
      <c r="EG136" s="51"/>
      <c r="EH136" s="51"/>
      <c r="EI136" s="51"/>
      <c r="EJ136" s="51"/>
    </row>
    <row r="137" spans="1:140">
      <c r="A137" s="69"/>
      <c r="B137" s="69"/>
      <c r="C137" s="88"/>
      <c r="D137" s="87"/>
      <c r="E137" s="87"/>
      <c r="F137" s="87"/>
      <c r="G137" s="87"/>
      <c r="H137" s="87"/>
      <c r="I137" s="87"/>
      <c r="J137" s="87"/>
      <c r="K137" s="87"/>
      <c r="L137" s="87"/>
      <c r="M137" s="87"/>
      <c r="N137" s="87"/>
      <c r="O137" s="87"/>
      <c r="P137" s="69"/>
      <c r="Q137" s="69"/>
      <c r="R137" s="69"/>
      <c r="S137" s="69"/>
      <c r="T137" s="69"/>
      <c r="U137" s="69"/>
      <c r="V137" s="69"/>
      <c r="W137" s="69"/>
      <c r="X137" s="69"/>
      <c r="Y137" s="69"/>
      <c r="Z137" s="69"/>
      <c r="AA137" s="69"/>
      <c r="AB137" s="69"/>
      <c r="AC137" s="69"/>
      <c r="AD137" s="69"/>
      <c r="AE137" s="69"/>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c r="CZ137" s="51"/>
      <c r="DA137" s="51"/>
      <c r="DB137" s="51"/>
      <c r="DC137" s="51"/>
      <c r="DD137" s="51"/>
      <c r="DE137" s="51"/>
      <c r="DF137" s="51"/>
      <c r="DG137" s="51"/>
      <c r="DH137" s="51"/>
      <c r="DI137" s="51"/>
      <c r="DJ137" s="51"/>
      <c r="DK137" s="51"/>
      <c r="DL137" s="51"/>
      <c r="DM137" s="51"/>
      <c r="DN137" s="51"/>
      <c r="DO137" s="51"/>
      <c r="DP137" s="51"/>
      <c r="DQ137" s="51"/>
      <c r="DR137" s="51"/>
      <c r="DS137" s="51"/>
      <c r="DT137" s="51"/>
      <c r="DU137" s="51"/>
      <c r="DV137" s="51"/>
      <c r="DW137" s="51"/>
      <c r="DX137" s="51"/>
      <c r="DY137" s="51"/>
      <c r="DZ137" s="51"/>
      <c r="EA137" s="51"/>
      <c r="EB137" s="51"/>
      <c r="EC137" s="51"/>
      <c r="ED137" s="51"/>
      <c r="EE137" s="51"/>
      <c r="EF137" s="51"/>
      <c r="EG137" s="51"/>
      <c r="EH137" s="51"/>
      <c r="EI137" s="51"/>
      <c r="EJ137" s="51"/>
    </row>
    <row r="138" spans="1:140">
      <c r="A138" s="69"/>
      <c r="B138" s="69"/>
      <c r="C138" s="88"/>
      <c r="D138" s="87"/>
      <c r="E138" s="87"/>
      <c r="F138" s="87"/>
      <c r="G138" s="87"/>
      <c r="H138" s="87"/>
      <c r="I138" s="87"/>
      <c r="J138" s="87"/>
      <c r="K138" s="87"/>
      <c r="L138" s="87"/>
      <c r="M138" s="87"/>
      <c r="N138" s="87"/>
      <c r="O138" s="87"/>
      <c r="P138" s="69"/>
      <c r="Q138" s="69"/>
      <c r="R138" s="69"/>
      <c r="S138" s="69"/>
      <c r="T138" s="69"/>
      <c r="U138" s="69"/>
      <c r="V138" s="69"/>
      <c r="W138" s="69"/>
      <c r="X138" s="69"/>
      <c r="Y138" s="69"/>
      <c r="Z138" s="69"/>
      <c r="AA138" s="69"/>
      <c r="AB138" s="69"/>
      <c r="AC138" s="69"/>
      <c r="AD138" s="69"/>
      <c r="AE138" s="69"/>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row>
    <row r="139" spans="1:140">
      <c r="A139" s="69"/>
      <c r="B139" s="69"/>
      <c r="C139" s="88"/>
      <c r="D139" s="87"/>
      <c r="E139" s="87"/>
      <c r="F139" s="87"/>
      <c r="G139" s="87"/>
      <c r="H139" s="87"/>
      <c r="I139" s="87"/>
      <c r="J139" s="87"/>
      <c r="K139" s="87"/>
      <c r="L139" s="87"/>
      <c r="M139" s="87"/>
      <c r="N139" s="87"/>
      <c r="O139" s="87"/>
      <c r="P139" s="69"/>
      <c r="Q139" s="69"/>
      <c r="R139" s="69"/>
      <c r="S139" s="69"/>
      <c r="T139" s="69"/>
      <c r="U139" s="69"/>
      <c r="V139" s="69"/>
      <c r="W139" s="69"/>
      <c r="X139" s="69"/>
      <c r="Y139" s="69"/>
      <c r="Z139" s="69"/>
      <c r="AA139" s="69"/>
      <c r="AB139" s="69"/>
      <c r="AC139" s="69"/>
      <c r="AD139" s="69"/>
      <c r="AE139" s="69"/>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c r="CZ139" s="51"/>
      <c r="DA139" s="51"/>
      <c r="DB139" s="51"/>
      <c r="DC139" s="51"/>
      <c r="DD139" s="51"/>
      <c r="DE139" s="51"/>
      <c r="DF139" s="51"/>
      <c r="DG139" s="51"/>
      <c r="DH139" s="51"/>
      <c r="DI139" s="51"/>
      <c r="DJ139" s="51"/>
      <c r="DK139" s="51"/>
      <c r="DL139" s="51"/>
      <c r="DM139" s="51"/>
      <c r="DN139" s="51"/>
      <c r="DO139" s="51"/>
      <c r="DP139" s="51"/>
      <c r="DQ139" s="51"/>
      <c r="DR139" s="51"/>
      <c r="DS139" s="51"/>
      <c r="DT139" s="51"/>
      <c r="DU139" s="51"/>
      <c r="DV139" s="51"/>
      <c r="DW139" s="51"/>
      <c r="DX139" s="51"/>
      <c r="DY139" s="51"/>
      <c r="DZ139" s="51"/>
      <c r="EA139" s="51"/>
      <c r="EB139" s="51"/>
      <c r="EC139" s="51"/>
      <c r="ED139" s="51"/>
      <c r="EE139" s="51"/>
      <c r="EF139" s="51"/>
      <c r="EG139" s="51"/>
      <c r="EH139" s="51"/>
      <c r="EI139" s="51"/>
      <c r="EJ139" s="51"/>
    </row>
    <row r="140" spans="1:140">
      <c r="A140" s="69"/>
      <c r="B140" s="69"/>
      <c r="C140" s="88"/>
      <c r="D140" s="87"/>
      <c r="E140" s="87"/>
      <c r="F140" s="87"/>
      <c r="G140" s="87"/>
      <c r="H140" s="87"/>
      <c r="I140" s="87"/>
      <c r="J140" s="87"/>
      <c r="K140" s="87"/>
      <c r="L140" s="87"/>
      <c r="M140" s="87"/>
      <c r="N140" s="87"/>
      <c r="O140" s="87"/>
      <c r="P140" s="69"/>
      <c r="Q140" s="69"/>
      <c r="R140" s="69"/>
      <c r="S140" s="69"/>
      <c r="T140" s="69"/>
      <c r="U140" s="69"/>
      <c r="V140" s="69"/>
      <c r="W140" s="69"/>
      <c r="X140" s="69"/>
      <c r="Y140" s="69"/>
      <c r="Z140" s="69"/>
      <c r="AA140" s="69"/>
      <c r="AB140" s="69"/>
      <c r="AC140" s="69"/>
      <c r="AD140" s="69"/>
      <c r="AE140" s="69"/>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c r="CZ140" s="51"/>
      <c r="DA140" s="51"/>
      <c r="DB140" s="51"/>
      <c r="DC140" s="51"/>
      <c r="DD140" s="51"/>
      <c r="DE140" s="51"/>
      <c r="DF140" s="51"/>
      <c r="DG140" s="51"/>
      <c r="DH140" s="51"/>
      <c r="DI140" s="51"/>
      <c r="DJ140" s="51"/>
      <c r="DK140" s="51"/>
      <c r="DL140" s="51"/>
      <c r="DM140" s="51"/>
      <c r="DN140" s="51"/>
      <c r="DO140" s="51"/>
      <c r="DP140" s="51"/>
      <c r="DQ140" s="51"/>
      <c r="DR140" s="51"/>
      <c r="DS140" s="51"/>
      <c r="DT140" s="51"/>
      <c r="DU140" s="51"/>
      <c r="DV140" s="51"/>
      <c r="DW140" s="51"/>
      <c r="DX140" s="51"/>
      <c r="DY140" s="51"/>
      <c r="DZ140" s="51"/>
      <c r="EA140" s="51"/>
      <c r="EB140" s="51"/>
      <c r="EC140" s="51"/>
      <c r="ED140" s="51"/>
      <c r="EE140" s="51"/>
      <c r="EF140" s="51"/>
      <c r="EG140" s="51"/>
      <c r="EH140" s="51"/>
      <c r="EI140" s="51"/>
      <c r="EJ140" s="51"/>
    </row>
    <row r="141" spans="1:140">
      <c r="A141" s="69"/>
      <c r="B141" s="69"/>
      <c r="C141" s="88"/>
      <c r="D141" s="87"/>
      <c r="E141" s="87"/>
      <c r="F141" s="87"/>
      <c r="G141" s="87"/>
      <c r="H141" s="87"/>
      <c r="I141" s="87"/>
      <c r="J141" s="87"/>
      <c r="K141" s="87"/>
      <c r="L141" s="87"/>
      <c r="M141" s="87"/>
      <c r="N141" s="87"/>
      <c r="O141" s="87"/>
      <c r="P141" s="69"/>
      <c r="Q141" s="69"/>
      <c r="R141" s="69"/>
      <c r="S141" s="69"/>
      <c r="T141" s="69"/>
      <c r="U141" s="69"/>
      <c r="V141" s="69"/>
      <c r="W141" s="69"/>
      <c r="X141" s="69"/>
      <c r="Y141" s="69"/>
      <c r="Z141" s="69"/>
      <c r="AA141" s="69"/>
      <c r="AB141" s="69"/>
      <c r="AC141" s="69"/>
      <c r="AD141" s="69"/>
      <c r="AE141" s="69"/>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c r="CZ141" s="51"/>
      <c r="DA141" s="51"/>
      <c r="DB141" s="51"/>
      <c r="DC141" s="51"/>
      <c r="DD141" s="51"/>
      <c r="DE141" s="51"/>
      <c r="DF141" s="51"/>
      <c r="DG141" s="51"/>
      <c r="DH141" s="51"/>
      <c r="DI141" s="51"/>
      <c r="DJ141" s="51"/>
      <c r="DK141" s="51"/>
      <c r="DL141" s="51"/>
      <c r="DM141" s="51"/>
      <c r="DN141" s="51"/>
      <c r="DO141" s="51"/>
      <c r="DP141" s="51"/>
      <c r="DQ141" s="51"/>
      <c r="DR141" s="51"/>
      <c r="DS141" s="51"/>
      <c r="DT141" s="51"/>
      <c r="DU141" s="51"/>
      <c r="DV141" s="51"/>
      <c r="DW141" s="51"/>
      <c r="DX141" s="51"/>
      <c r="DY141" s="51"/>
      <c r="DZ141" s="51"/>
      <c r="EA141" s="51"/>
      <c r="EB141" s="51"/>
      <c r="EC141" s="51"/>
      <c r="ED141" s="51"/>
      <c r="EE141" s="51"/>
      <c r="EF141" s="51"/>
      <c r="EG141" s="51"/>
      <c r="EH141" s="51"/>
      <c r="EI141" s="51"/>
      <c r="EJ141" s="51"/>
    </row>
    <row r="142" spans="1:140">
      <c r="A142" s="69"/>
      <c r="B142" s="69"/>
      <c r="C142" s="88"/>
      <c r="D142" s="87"/>
      <c r="E142" s="87"/>
      <c r="F142" s="87"/>
      <c r="G142" s="87"/>
      <c r="H142" s="87"/>
      <c r="I142" s="87"/>
      <c r="J142" s="87"/>
      <c r="K142" s="87"/>
      <c r="L142" s="87"/>
      <c r="M142" s="87"/>
      <c r="N142" s="87"/>
      <c r="O142" s="87"/>
      <c r="P142" s="69"/>
      <c r="Q142" s="69"/>
      <c r="R142" s="69"/>
      <c r="S142" s="69"/>
      <c r="T142" s="69"/>
      <c r="U142" s="69"/>
      <c r="V142" s="69"/>
      <c r="W142" s="69"/>
      <c r="X142" s="69"/>
      <c r="Y142" s="69"/>
      <c r="Z142" s="69"/>
      <c r="AA142" s="69"/>
      <c r="AB142" s="69"/>
      <c r="AC142" s="69"/>
      <c r="AD142" s="69"/>
      <c r="AE142" s="69"/>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row>
    <row r="143" spans="1:140">
      <c r="A143" s="69"/>
      <c r="B143" s="69"/>
      <c r="C143" s="88"/>
      <c r="D143" s="87"/>
      <c r="E143" s="87"/>
      <c r="F143" s="87"/>
      <c r="G143" s="87"/>
      <c r="H143" s="87"/>
      <c r="I143" s="87"/>
      <c r="J143" s="87"/>
      <c r="K143" s="87"/>
      <c r="L143" s="87"/>
      <c r="M143" s="87"/>
      <c r="N143" s="87"/>
      <c r="O143" s="87"/>
      <c r="P143" s="69"/>
      <c r="Q143" s="69"/>
      <c r="R143" s="69"/>
      <c r="S143" s="69"/>
      <c r="T143" s="69"/>
      <c r="U143" s="69"/>
      <c r="V143" s="69"/>
      <c r="W143" s="69"/>
      <c r="X143" s="69"/>
      <c r="Y143" s="69"/>
      <c r="Z143" s="69"/>
      <c r="AA143" s="69"/>
      <c r="AB143" s="69"/>
      <c r="AC143" s="69"/>
      <c r="AD143" s="69"/>
      <c r="AE143" s="69"/>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c r="CZ143" s="51"/>
      <c r="DA143" s="51"/>
      <c r="DB143" s="51"/>
      <c r="DC143" s="51"/>
      <c r="DD143" s="51"/>
      <c r="DE143" s="51"/>
      <c r="DF143" s="51"/>
      <c r="DG143" s="51"/>
      <c r="DH143" s="51"/>
      <c r="DI143" s="51"/>
      <c r="DJ143" s="51"/>
      <c r="DK143" s="51"/>
      <c r="DL143" s="51"/>
      <c r="DM143" s="51"/>
      <c r="DN143" s="51"/>
      <c r="DO143" s="51"/>
      <c r="DP143" s="51"/>
      <c r="DQ143" s="51"/>
      <c r="DR143" s="51"/>
      <c r="DS143" s="51"/>
      <c r="DT143" s="51"/>
      <c r="DU143" s="51"/>
      <c r="DV143" s="51"/>
      <c r="DW143" s="51"/>
      <c r="DX143" s="51"/>
      <c r="DY143" s="51"/>
      <c r="DZ143" s="51"/>
      <c r="EA143" s="51"/>
      <c r="EB143" s="51"/>
      <c r="EC143" s="51"/>
      <c r="ED143" s="51"/>
      <c r="EE143" s="51"/>
      <c r="EF143" s="51"/>
      <c r="EG143" s="51"/>
      <c r="EH143" s="51"/>
      <c r="EI143" s="51"/>
      <c r="EJ143" s="51"/>
    </row>
    <row r="144" spans="1:140">
      <c r="A144" s="69"/>
      <c r="B144" s="69"/>
      <c r="C144" s="88"/>
      <c r="D144" s="87"/>
      <c r="E144" s="87"/>
      <c r="F144" s="87"/>
      <c r="G144" s="87"/>
      <c r="H144" s="87"/>
      <c r="I144" s="87"/>
      <c r="J144" s="87"/>
      <c r="K144" s="87"/>
      <c r="L144" s="87"/>
      <c r="M144" s="87"/>
      <c r="N144" s="87"/>
      <c r="O144" s="87"/>
      <c r="P144" s="69"/>
      <c r="Q144" s="69"/>
      <c r="R144" s="69"/>
      <c r="S144" s="69"/>
      <c r="T144" s="69"/>
      <c r="U144" s="69"/>
      <c r="V144" s="69"/>
      <c r="W144" s="69"/>
      <c r="X144" s="69"/>
      <c r="Y144" s="69"/>
      <c r="Z144" s="69"/>
      <c r="AA144" s="69"/>
      <c r="AB144" s="69"/>
      <c r="AC144" s="69"/>
      <c r="AD144" s="69"/>
      <c r="AE144" s="69"/>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c r="CZ144" s="51"/>
      <c r="DA144" s="51"/>
      <c r="DB144" s="51"/>
      <c r="DC144" s="51"/>
      <c r="DD144" s="51"/>
      <c r="DE144" s="51"/>
      <c r="DF144" s="51"/>
      <c r="DG144" s="51"/>
      <c r="DH144" s="51"/>
      <c r="DI144" s="51"/>
      <c r="DJ144" s="51"/>
      <c r="DK144" s="51"/>
      <c r="DL144" s="51"/>
      <c r="DM144" s="51"/>
      <c r="DN144" s="51"/>
      <c r="DO144" s="51"/>
      <c r="DP144" s="51"/>
      <c r="DQ144" s="51"/>
      <c r="DR144" s="51"/>
      <c r="DS144" s="51"/>
      <c r="DT144" s="51"/>
      <c r="DU144" s="51"/>
      <c r="DV144" s="51"/>
      <c r="DW144" s="51"/>
      <c r="DX144" s="51"/>
      <c r="DY144" s="51"/>
      <c r="DZ144" s="51"/>
      <c r="EA144" s="51"/>
      <c r="EB144" s="51"/>
      <c r="EC144" s="51"/>
      <c r="ED144" s="51"/>
      <c r="EE144" s="51"/>
      <c r="EF144" s="51"/>
      <c r="EG144" s="51"/>
      <c r="EH144" s="51"/>
      <c r="EI144" s="51"/>
      <c r="EJ144" s="51"/>
    </row>
    <row r="145" spans="1:140">
      <c r="A145" s="69"/>
      <c r="B145" s="69"/>
      <c r="C145" s="88"/>
      <c r="D145" s="87"/>
      <c r="E145" s="87"/>
      <c r="F145" s="87"/>
      <c r="G145" s="87"/>
      <c r="H145" s="87"/>
      <c r="I145" s="87"/>
      <c r="J145" s="87"/>
      <c r="K145" s="87"/>
      <c r="L145" s="87"/>
      <c r="M145" s="87"/>
      <c r="N145" s="87"/>
      <c r="O145" s="87"/>
      <c r="P145" s="69"/>
      <c r="Q145" s="69"/>
      <c r="R145" s="69"/>
      <c r="S145" s="69"/>
      <c r="T145" s="69"/>
      <c r="U145" s="69"/>
      <c r="V145" s="69"/>
      <c r="W145" s="69"/>
      <c r="X145" s="69"/>
      <c r="Y145" s="69"/>
      <c r="Z145" s="69"/>
      <c r="AA145" s="69"/>
      <c r="AB145" s="69"/>
      <c r="AC145" s="69"/>
      <c r="AD145" s="69"/>
      <c r="AE145" s="69"/>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c r="CZ145" s="51"/>
      <c r="DA145" s="51"/>
      <c r="DB145" s="51"/>
      <c r="DC145" s="51"/>
      <c r="DD145" s="51"/>
      <c r="DE145" s="51"/>
      <c r="DF145" s="51"/>
      <c r="DG145" s="51"/>
      <c r="DH145" s="51"/>
      <c r="DI145" s="51"/>
      <c r="DJ145" s="51"/>
      <c r="DK145" s="51"/>
      <c r="DL145" s="51"/>
      <c r="DM145" s="51"/>
      <c r="DN145" s="51"/>
      <c r="DO145" s="51"/>
      <c r="DP145" s="51"/>
      <c r="DQ145" s="51"/>
      <c r="DR145" s="51"/>
      <c r="DS145" s="51"/>
      <c r="DT145" s="51"/>
      <c r="DU145" s="51"/>
      <c r="DV145" s="51"/>
      <c r="DW145" s="51"/>
      <c r="DX145" s="51"/>
      <c r="DY145" s="51"/>
      <c r="DZ145" s="51"/>
      <c r="EA145" s="51"/>
      <c r="EB145" s="51"/>
      <c r="EC145" s="51"/>
      <c r="ED145" s="51"/>
      <c r="EE145" s="51"/>
      <c r="EF145" s="51"/>
      <c r="EG145" s="51"/>
      <c r="EH145" s="51"/>
      <c r="EI145" s="51"/>
      <c r="EJ145" s="51"/>
    </row>
    <row r="146" spans="1:140">
      <c r="A146" s="69"/>
      <c r="B146" s="69"/>
      <c r="C146" s="88"/>
      <c r="D146" s="87"/>
      <c r="E146" s="87"/>
      <c r="F146" s="87"/>
      <c r="G146" s="87"/>
      <c r="H146" s="87"/>
      <c r="I146" s="87"/>
      <c r="J146" s="87"/>
      <c r="K146" s="87"/>
      <c r="L146" s="87"/>
      <c r="M146" s="87"/>
      <c r="N146" s="87"/>
      <c r="O146" s="87"/>
      <c r="P146" s="69"/>
      <c r="Q146" s="69"/>
      <c r="R146" s="69"/>
      <c r="S146" s="69"/>
      <c r="T146" s="69"/>
      <c r="U146" s="69"/>
      <c r="V146" s="69"/>
      <c r="W146" s="69"/>
      <c r="X146" s="69"/>
      <c r="Y146" s="69"/>
      <c r="Z146" s="69"/>
      <c r="AA146" s="69"/>
      <c r="AB146" s="69"/>
      <c r="AC146" s="69"/>
      <c r="AD146" s="69"/>
      <c r="AE146" s="69"/>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row>
    <row r="147" spans="1:140">
      <c r="A147" s="69"/>
      <c r="B147" s="69"/>
      <c r="C147" s="88"/>
      <c r="D147" s="87"/>
      <c r="E147" s="87"/>
      <c r="F147" s="87"/>
      <c r="G147" s="87"/>
      <c r="H147" s="87"/>
      <c r="I147" s="87"/>
      <c r="J147" s="87"/>
      <c r="K147" s="87"/>
      <c r="L147" s="87"/>
      <c r="M147" s="87"/>
      <c r="N147" s="87"/>
      <c r="O147" s="87"/>
      <c r="P147" s="69"/>
      <c r="Q147" s="69"/>
      <c r="R147" s="69"/>
      <c r="S147" s="69"/>
      <c r="T147" s="69"/>
      <c r="U147" s="69"/>
      <c r="V147" s="69"/>
      <c r="W147" s="69"/>
      <c r="X147" s="69"/>
      <c r="Y147" s="69"/>
      <c r="Z147" s="69"/>
      <c r="AA147" s="69"/>
      <c r="AB147" s="69"/>
      <c r="AC147" s="69"/>
      <c r="AD147" s="69"/>
      <c r="AE147" s="69"/>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c r="CZ147" s="51"/>
      <c r="DA147" s="51"/>
      <c r="DB147" s="51"/>
      <c r="DC147" s="51"/>
      <c r="DD147" s="51"/>
      <c r="DE147" s="51"/>
      <c r="DF147" s="51"/>
      <c r="DG147" s="51"/>
      <c r="DH147" s="51"/>
      <c r="DI147" s="51"/>
      <c r="DJ147" s="51"/>
      <c r="DK147" s="51"/>
      <c r="DL147" s="51"/>
      <c r="DM147" s="51"/>
      <c r="DN147" s="51"/>
      <c r="DO147" s="51"/>
      <c r="DP147" s="51"/>
      <c r="DQ147" s="51"/>
      <c r="DR147" s="51"/>
      <c r="DS147" s="51"/>
      <c r="DT147" s="51"/>
      <c r="DU147" s="51"/>
      <c r="DV147" s="51"/>
      <c r="DW147" s="51"/>
      <c r="DX147" s="51"/>
      <c r="DY147" s="51"/>
      <c r="DZ147" s="51"/>
      <c r="EA147" s="51"/>
      <c r="EB147" s="51"/>
      <c r="EC147" s="51"/>
      <c r="ED147" s="51"/>
      <c r="EE147" s="51"/>
      <c r="EF147" s="51"/>
      <c r="EG147" s="51"/>
      <c r="EH147" s="51"/>
      <c r="EI147" s="51"/>
      <c r="EJ147" s="51"/>
    </row>
    <row r="148" spans="1:140">
      <c r="A148" s="69"/>
      <c r="B148" s="69"/>
      <c r="C148" s="88"/>
      <c r="D148" s="87"/>
      <c r="E148" s="87"/>
      <c r="F148" s="87"/>
      <c r="G148" s="87"/>
      <c r="H148" s="87"/>
      <c r="I148" s="87"/>
      <c r="J148" s="87"/>
      <c r="K148" s="87"/>
      <c r="L148" s="87"/>
      <c r="M148" s="87"/>
      <c r="N148" s="87"/>
      <c r="O148" s="87"/>
      <c r="P148" s="69"/>
      <c r="Q148" s="69"/>
      <c r="R148" s="69"/>
      <c r="S148" s="69"/>
      <c r="T148" s="69"/>
      <c r="U148" s="69"/>
      <c r="V148" s="69"/>
      <c r="W148" s="69"/>
      <c r="X148" s="69"/>
      <c r="Y148" s="69"/>
      <c r="Z148" s="69"/>
      <c r="AA148" s="69"/>
      <c r="AB148" s="69"/>
      <c r="AC148" s="69"/>
      <c r="AD148" s="69"/>
      <c r="AE148" s="69"/>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c r="CZ148" s="51"/>
      <c r="DA148" s="51"/>
      <c r="DB148" s="51"/>
      <c r="DC148" s="51"/>
      <c r="DD148" s="51"/>
      <c r="DE148" s="51"/>
      <c r="DF148" s="51"/>
      <c r="DG148" s="51"/>
      <c r="DH148" s="51"/>
      <c r="DI148" s="51"/>
      <c r="DJ148" s="51"/>
      <c r="DK148" s="51"/>
      <c r="DL148" s="51"/>
      <c r="DM148" s="51"/>
      <c r="DN148" s="51"/>
      <c r="DO148" s="51"/>
      <c r="DP148" s="51"/>
      <c r="DQ148" s="51"/>
      <c r="DR148" s="51"/>
      <c r="DS148" s="51"/>
      <c r="DT148" s="51"/>
      <c r="DU148" s="51"/>
      <c r="DV148" s="51"/>
      <c r="DW148" s="51"/>
      <c r="DX148" s="51"/>
      <c r="DY148" s="51"/>
      <c r="DZ148" s="51"/>
      <c r="EA148" s="51"/>
      <c r="EB148" s="51"/>
      <c r="EC148" s="51"/>
      <c r="ED148" s="51"/>
      <c r="EE148" s="51"/>
      <c r="EF148" s="51"/>
      <c r="EG148" s="51"/>
      <c r="EH148" s="51"/>
      <c r="EI148" s="51"/>
      <c r="EJ148" s="51"/>
    </row>
    <row r="149" spans="1:140">
      <c r="A149" s="69"/>
      <c r="B149" s="69"/>
      <c r="C149" s="88"/>
      <c r="D149" s="87"/>
      <c r="E149" s="87"/>
      <c r="F149" s="87"/>
      <c r="G149" s="87"/>
      <c r="H149" s="87"/>
      <c r="I149" s="87"/>
      <c r="J149" s="87"/>
      <c r="K149" s="87"/>
      <c r="L149" s="87"/>
      <c r="M149" s="87"/>
      <c r="N149" s="87"/>
      <c r="O149" s="87"/>
      <c r="P149" s="69"/>
      <c r="Q149" s="69"/>
      <c r="R149" s="69"/>
      <c r="S149" s="69"/>
      <c r="T149" s="69"/>
      <c r="U149" s="69"/>
      <c r="V149" s="69"/>
      <c r="W149" s="69"/>
      <c r="X149" s="69"/>
      <c r="Y149" s="69"/>
      <c r="Z149" s="69"/>
      <c r="AA149" s="69"/>
      <c r="AB149" s="69"/>
      <c r="AC149" s="69"/>
      <c r="AD149" s="69"/>
      <c r="AE149" s="69"/>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c r="CZ149" s="51"/>
      <c r="DA149" s="51"/>
      <c r="DB149" s="51"/>
      <c r="DC149" s="51"/>
      <c r="DD149" s="51"/>
      <c r="DE149" s="51"/>
      <c r="DF149" s="51"/>
      <c r="DG149" s="51"/>
      <c r="DH149" s="51"/>
      <c r="DI149" s="51"/>
      <c r="DJ149" s="51"/>
      <c r="DK149" s="51"/>
      <c r="DL149" s="51"/>
      <c r="DM149" s="51"/>
      <c r="DN149" s="51"/>
      <c r="DO149" s="51"/>
      <c r="DP149" s="51"/>
      <c r="DQ149" s="51"/>
      <c r="DR149" s="51"/>
      <c r="DS149" s="51"/>
      <c r="DT149" s="51"/>
      <c r="DU149" s="51"/>
      <c r="DV149" s="51"/>
      <c r="DW149" s="51"/>
      <c r="DX149" s="51"/>
      <c r="DY149" s="51"/>
      <c r="DZ149" s="51"/>
      <c r="EA149" s="51"/>
      <c r="EB149" s="51"/>
      <c r="EC149" s="51"/>
      <c r="ED149" s="51"/>
      <c r="EE149" s="51"/>
      <c r="EF149" s="51"/>
      <c r="EG149" s="51"/>
      <c r="EH149" s="51"/>
      <c r="EI149" s="51"/>
      <c r="EJ149" s="51"/>
    </row>
    <row r="150" spans="1:140">
      <c r="A150" s="69"/>
      <c r="B150" s="69"/>
      <c r="C150" s="88"/>
      <c r="D150" s="87"/>
      <c r="E150" s="87"/>
      <c r="F150" s="87"/>
      <c r="G150" s="87"/>
      <c r="H150" s="87"/>
      <c r="I150" s="87"/>
      <c r="J150" s="87"/>
      <c r="K150" s="87"/>
      <c r="L150" s="87"/>
      <c r="M150" s="87"/>
      <c r="N150" s="87"/>
      <c r="O150" s="87"/>
      <c r="P150" s="69"/>
      <c r="Q150" s="69"/>
      <c r="R150" s="69"/>
      <c r="S150" s="69"/>
      <c r="T150" s="69"/>
      <c r="U150" s="69"/>
      <c r="V150" s="69"/>
      <c r="W150" s="69"/>
      <c r="X150" s="69"/>
      <c r="Y150" s="69"/>
      <c r="Z150" s="69"/>
      <c r="AA150" s="69"/>
      <c r="AB150" s="69"/>
      <c r="AC150" s="69"/>
      <c r="AD150" s="69"/>
      <c r="AE150" s="69"/>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row>
    <row r="151" spans="1:140">
      <c r="A151" s="69"/>
      <c r="B151" s="69"/>
      <c r="C151" s="88"/>
      <c r="D151" s="87"/>
      <c r="E151" s="87"/>
      <c r="F151" s="87"/>
      <c r="G151" s="87"/>
      <c r="H151" s="87"/>
      <c r="I151" s="87"/>
      <c r="J151" s="87"/>
      <c r="K151" s="87"/>
      <c r="L151" s="87"/>
      <c r="M151" s="87"/>
      <c r="N151" s="87"/>
      <c r="O151" s="87"/>
      <c r="P151" s="69"/>
      <c r="Q151" s="69"/>
      <c r="R151" s="69"/>
      <c r="S151" s="69"/>
      <c r="T151" s="69"/>
      <c r="U151" s="69"/>
      <c r="V151" s="69"/>
      <c r="W151" s="69"/>
      <c r="X151" s="69"/>
      <c r="Y151" s="69"/>
      <c r="Z151" s="69"/>
      <c r="AA151" s="69"/>
      <c r="AB151" s="69"/>
      <c r="AC151" s="69"/>
      <c r="AD151" s="69"/>
      <c r="AE151" s="69"/>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c r="CZ151" s="51"/>
      <c r="DA151" s="51"/>
      <c r="DB151" s="51"/>
      <c r="DC151" s="51"/>
      <c r="DD151" s="51"/>
      <c r="DE151" s="51"/>
      <c r="DF151" s="51"/>
      <c r="DG151" s="51"/>
      <c r="DH151" s="51"/>
      <c r="DI151" s="51"/>
      <c r="DJ151" s="51"/>
      <c r="DK151" s="51"/>
      <c r="DL151" s="51"/>
      <c r="DM151" s="51"/>
      <c r="DN151" s="51"/>
      <c r="DO151" s="51"/>
      <c r="DP151" s="51"/>
      <c r="DQ151" s="51"/>
      <c r="DR151" s="51"/>
      <c r="DS151" s="51"/>
      <c r="DT151" s="51"/>
      <c r="DU151" s="51"/>
      <c r="DV151" s="51"/>
      <c r="DW151" s="51"/>
      <c r="DX151" s="51"/>
      <c r="DY151" s="51"/>
      <c r="DZ151" s="51"/>
      <c r="EA151" s="51"/>
      <c r="EB151" s="51"/>
      <c r="EC151" s="51"/>
      <c r="ED151" s="51"/>
      <c r="EE151" s="51"/>
      <c r="EF151" s="51"/>
      <c r="EG151" s="51"/>
      <c r="EH151" s="51"/>
      <c r="EI151" s="51"/>
      <c r="EJ151" s="51"/>
    </row>
    <row r="152" spans="1:140">
      <c r="A152" s="69"/>
      <c r="B152" s="69"/>
      <c r="C152" s="88"/>
      <c r="D152" s="87"/>
      <c r="E152" s="87"/>
      <c r="F152" s="87"/>
      <c r="G152" s="87"/>
      <c r="H152" s="87"/>
      <c r="I152" s="87"/>
      <c r="J152" s="87"/>
      <c r="K152" s="87"/>
      <c r="L152" s="87"/>
      <c r="M152" s="87"/>
      <c r="N152" s="87"/>
      <c r="O152" s="87"/>
      <c r="P152" s="69"/>
      <c r="Q152" s="69"/>
      <c r="R152" s="69"/>
      <c r="S152" s="69"/>
      <c r="T152" s="69"/>
      <c r="U152" s="69"/>
      <c r="V152" s="69"/>
      <c r="W152" s="69"/>
      <c r="X152" s="69"/>
      <c r="Y152" s="69"/>
      <c r="Z152" s="69"/>
      <c r="AA152" s="69"/>
      <c r="AB152" s="69"/>
      <c r="AC152" s="69"/>
      <c r="AD152" s="69"/>
      <c r="AE152" s="69"/>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c r="CZ152" s="51"/>
      <c r="DA152" s="51"/>
      <c r="DB152" s="51"/>
      <c r="DC152" s="51"/>
      <c r="DD152" s="51"/>
      <c r="DE152" s="51"/>
      <c r="DF152" s="51"/>
      <c r="DG152" s="51"/>
      <c r="DH152" s="51"/>
      <c r="DI152" s="51"/>
      <c r="DJ152" s="51"/>
      <c r="DK152" s="51"/>
      <c r="DL152" s="51"/>
      <c r="DM152" s="51"/>
      <c r="DN152" s="51"/>
      <c r="DO152" s="51"/>
      <c r="DP152" s="51"/>
      <c r="DQ152" s="51"/>
      <c r="DR152" s="51"/>
      <c r="DS152" s="51"/>
      <c r="DT152" s="51"/>
      <c r="DU152" s="51"/>
      <c r="DV152" s="51"/>
      <c r="DW152" s="51"/>
      <c r="DX152" s="51"/>
      <c r="DY152" s="51"/>
      <c r="DZ152" s="51"/>
      <c r="EA152" s="51"/>
      <c r="EB152" s="51"/>
      <c r="EC152" s="51"/>
      <c r="ED152" s="51"/>
      <c r="EE152" s="51"/>
      <c r="EF152" s="51"/>
      <c r="EG152" s="51"/>
      <c r="EH152" s="51"/>
      <c r="EI152" s="51"/>
      <c r="EJ152" s="51"/>
    </row>
    <row r="153" spans="1:140">
      <c r="A153" s="69"/>
      <c r="B153" s="69"/>
      <c r="C153" s="88"/>
      <c r="D153" s="87"/>
      <c r="E153" s="87"/>
      <c r="F153" s="87"/>
      <c r="G153" s="87"/>
      <c r="H153" s="87"/>
      <c r="I153" s="87"/>
      <c r="J153" s="87"/>
      <c r="K153" s="87"/>
      <c r="L153" s="87"/>
      <c r="M153" s="87"/>
      <c r="N153" s="87"/>
      <c r="O153" s="87"/>
      <c r="P153" s="69"/>
      <c r="Q153" s="69"/>
      <c r="R153" s="69"/>
      <c r="S153" s="69"/>
      <c r="T153" s="69"/>
      <c r="U153" s="69"/>
      <c r="V153" s="69"/>
      <c r="W153" s="69"/>
      <c r="X153" s="69"/>
      <c r="Y153" s="69"/>
      <c r="Z153" s="69"/>
      <c r="AA153" s="69"/>
      <c r="AB153" s="69"/>
      <c r="AC153" s="69"/>
      <c r="AD153" s="69"/>
      <c r="AE153" s="69"/>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c r="CZ153" s="51"/>
      <c r="DA153" s="51"/>
      <c r="DB153" s="51"/>
      <c r="DC153" s="51"/>
      <c r="DD153" s="51"/>
      <c r="DE153" s="51"/>
      <c r="DF153" s="51"/>
      <c r="DG153" s="51"/>
      <c r="DH153" s="51"/>
      <c r="DI153" s="51"/>
      <c r="DJ153" s="51"/>
      <c r="DK153" s="51"/>
      <c r="DL153" s="51"/>
      <c r="DM153" s="51"/>
      <c r="DN153" s="51"/>
      <c r="DO153" s="51"/>
      <c r="DP153" s="51"/>
      <c r="DQ153" s="51"/>
      <c r="DR153" s="51"/>
      <c r="DS153" s="51"/>
      <c r="DT153" s="51"/>
      <c r="DU153" s="51"/>
      <c r="DV153" s="51"/>
      <c r="DW153" s="51"/>
      <c r="DX153" s="51"/>
      <c r="DY153" s="51"/>
      <c r="DZ153" s="51"/>
      <c r="EA153" s="51"/>
      <c r="EB153" s="51"/>
      <c r="EC153" s="51"/>
      <c r="ED153" s="51"/>
      <c r="EE153" s="51"/>
      <c r="EF153" s="51"/>
      <c r="EG153" s="51"/>
      <c r="EH153" s="51"/>
      <c r="EI153" s="51"/>
      <c r="EJ153" s="51"/>
    </row>
    <row r="154" spans="1:140">
      <c r="A154" s="69"/>
      <c r="B154" s="69"/>
      <c r="C154" s="88"/>
      <c r="D154" s="87"/>
      <c r="E154" s="87"/>
      <c r="F154" s="87"/>
      <c r="G154" s="87"/>
      <c r="H154" s="87"/>
      <c r="I154" s="87"/>
      <c r="J154" s="87"/>
      <c r="K154" s="87"/>
      <c r="L154" s="87"/>
      <c r="M154" s="87"/>
      <c r="N154" s="87"/>
      <c r="O154" s="87"/>
      <c r="P154" s="69"/>
      <c r="Q154" s="69"/>
      <c r="R154" s="69"/>
      <c r="S154" s="69"/>
      <c r="T154" s="69"/>
      <c r="U154" s="69"/>
      <c r="V154" s="69"/>
      <c r="W154" s="69"/>
      <c r="X154" s="69"/>
      <c r="Y154" s="69"/>
      <c r="Z154" s="69"/>
      <c r="AA154" s="69"/>
      <c r="AB154" s="69"/>
      <c r="AC154" s="69"/>
      <c r="AD154" s="69"/>
      <c r="AE154" s="69"/>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c r="CZ154" s="51"/>
      <c r="DA154" s="51"/>
      <c r="DB154" s="51"/>
      <c r="DC154" s="51"/>
      <c r="DD154" s="51"/>
      <c r="DE154" s="51"/>
      <c r="DF154" s="51"/>
      <c r="DG154" s="51"/>
      <c r="DH154" s="51"/>
      <c r="DI154" s="51"/>
      <c r="DJ154" s="51"/>
      <c r="DK154" s="51"/>
      <c r="DL154" s="51"/>
      <c r="DM154" s="51"/>
      <c r="DN154" s="51"/>
      <c r="DO154" s="51"/>
      <c r="DP154" s="51"/>
      <c r="DQ154" s="51"/>
      <c r="DR154" s="51"/>
      <c r="DS154" s="51"/>
      <c r="DT154" s="51"/>
      <c r="DU154" s="51"/>
      <c r="DV154" s="51"/>
      <c r="DW154" s="51"/>
      <c r="DX154" s="51"/>
      <c r="DY154" s="51"/>
      <c r="DZ154" s="51"/>
      <c r="EA154" s="51"/>
      <c r="EB154" s="51"/>
      <c r="EC154" s="51"/>
      <c r="ED154" s="51"/>
      <c r="EE154" s="51"/>
      <c r="EF154" s="51"/>
      <c r="EG154" s="51"/>
      <c r="EH154" s="51"/>
      <c r="EI154" s="51"/>
      <c r="EJ154" s="51"/>
    </row>
    <row r="155" spans="1:140">
      <c r="A155" s="69"/>
      <c r="B155" s="69"/>
      <c r="C155" s="88"/>
      <c r="D155" s="87"/>
      <c r="E155" s="87"/>
      <c r="F155" s="87"/>
      <c r="G155" s="87"/>
      <c r="H155" s="87"/>
      <c r="I155" s="87"/>
      <c r="J155" s="87"/>
      <c r="K155" s="87"/>
      <c r="L155" s="87"/>
      <c r="M155" s="87"/>
      <c r="N155" s="87"/>
      <c r="O155" s="87"/>
      <c r="P155" s="69"/>
      <c r="Q155" s="69"/>
      <c r="R155" s="69"/>
      <c r="S155" s="69"/>
      <c r="T155" s="69"/>
      <c r="U155" s="69"/>
      <c r="V155" s="69"/>
      <c r="W155" s="69"/>
      <c r="X155" s="69"/>
      <c r="Y155" s="69"/>
      <c r="Z155" s="69"/>
      <c r="AA155" s="69"/>
      <c r="AB155" s="69"/>
      <c r="AC155" s="69"/>
      <c r="AD155" s="69"/>
      <c r="AE155" s="69"/>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row>
    <row r="156" spans="1:140">
      <c r="A156" s="69"/>
      <c r="B156" s="69"/>
      <c r="C156" s="88"/>
      <c r="D156" s="87"/>
      <c r="E156" s="87"/>
      <c r="F156" s="87"/>
      <c r="G156" s="87"/>
      <c r="H156" s="87"/>
      <c r="I156" s="87"/>
      <c r="J156" s="87"/>
      <c r="K156" s="87"/>
      <c r="L156" s="87"/>
      <c r="M156" s="87"/>
      <c r="N156" s="87"/>
      <c r="O156" s="87"/>
      <c r="P156" s="69"/>
      <c r="Q156" s="69"/>
      <c r="R156" s="69"/>
      <c r="S156" s="69"/>
      <c r="T156" s="69"/>
      <c r="U156" s="69"/>
      <c r="V156" s="69"/>
      <c r="W156" s="69"/>
      <c r="X156" s="69"/>
      <c r="Y156" s="69"/>
      <c r="Z156" s="69"/>
      <c r="AA156" s="69"/>
      <c r="AB156" s="69"/>
      <c r="AC156" s="69"/>
      <c r="AD156" s="69"/>
      <c r="AE156" s="69"/>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c r="CZ156" s="51"/>
      <c r="DA156" s="51"/>
      <c r="DB156" s="51"/>
      <c r="DC156" s="51"/>
      <c r="DD156" s="51"/>
      <c r="DE156" s="51"/>
      <c r="DF156" s="51"/>
      <c r="DG156" s="51"/>
      <c r="DH156" s="51"/>
      <c r="DI156" s="51"/>
      <c r="DJ156" s="51"/>
      <c r="DK156" s="51"/>
      <c r="DL156" s="51"/>
      <c r="DM156" s="51"/>
      <c r="DN156" s="51"/>
      <c r="DO156" s="51"/>
      <c r="DP156" s="51"/>
      <c r="DQ156" s="51"/>
      <c r="DR156" s="51"/>
      <c r="DS156" s="51"/>
      <c r="DT156" s="51"/>
      <c r="DU156" s="51"/>
      <c r="DV156" s="51"/>
      <c r="DW156" s="51"/>
      <c r="DX156" s="51"/>
      <c r="DY156" s="51"/>
      <c r="DZ156" s="51"/>
      <c r="EA156" s="51"/>
      <c r="EB156" s="51"/>
      <c r="EC156" s="51"/>
      <c r="ED156" s="51"/>
      <c r="EE156" s="51"/>
      <c r="EF156" s="51"/>
      <c r="EG156" s="51"/>
      <c r="EH156" s="51"/>
      <c r="EI156" s="51"/>
      <c r="EJ156" s="51"/>
    </row>
    <row r="157" spans="1:140">
      <c r="A157" s="69"/>
      <c r="B157" s="69"/>
      <c r="C157" s="88"/>
      <c r="D157" s="87"/>
      <c r="E157" s="87"/>
      <c r="F157" s="87"/>
      <c r="G157" s="87"/>
      <c r="H157" s="87"/>
      <c r="I157" s="87"/>
      <c r="J157" s="87"/>
      <c r="K157" s="87"/>
      <c r="L157" s="87"/>
      <c r="M157" s="87"/>
      <c r="N157" s="87"/>
      <c r="O157" s="87"/>
      <c r="P157" s="69"/>
      <c r="Q157" s="69"/>
      <c r="R157" s="69"/>
      <c r="S157" s="69"/>
      <c r="T157" s="69"/>
      <c r="U157" s="69"/>
      <c r="V157" s="69"/>
      <c r="W157" s="69"/>
      <c r="X157" s="69"/>
      <c r="Y157" s="69"/>
      <c r="Z157" s="69"/>
      <c r="AA157" s="69"/>
      <c r="AB157" s="69"/>
      <c r="AC157" s="69"/>
      <c r="AD157" s="69"/>
      <c r="AE157" s="69"/>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c r="CZ157" s="51"/>
      <c r="DA157" s="51"/>
      <c r="DB157" s="51"/>
      <c r="DC157" s="51"/>
      <c r="DD157" s="51"/>
      <c r="DE157" s="51"/>
      <c r="DF157" s="51"/>
      <c r="DG157" s="51"/>
      <c r="DH157" s="51"/>
      <c r="DI157" s="51"/>
      <c r="DJ157" s="51"/>
      <c r="DK157" s="51"/>
      <c r="DL157" s="51"/>
      <c r="DM157" s="51"/>
      <c r="DN157" s="51"/>
      <c r="DO157" s="51"/>
      <c r="DP157" s="51"/>
      <c r="DQ157" s="51"/>
      <c r="DR157" s="51"/>
      <c r="DS157" s="51"/>
      <c r="DT157" s="51"/>
      <c r="DU157" s="51"/>
      <c r="DV157" s="51"/>
      <c r="DW157" s="51"/>
      <c r="DX157" s="51"/>
      <c r="DY157" s="51"/>
      <c r="DZ157" s="51"/>
      <c r="EA157" s="51"/>
      <c r="EB157" s="51"/>
      <c r="EC157" s="51"/>
      <c r="ED157" s="51"/>
      <c r="EE157" s="51"/>
      <c r="EF157" s="51"/>
      <c r="EG157" s="51"/>
      <c r="EH157" s="51"/>
      <c r="EI157" s="51"/>
      <c r="EJ157" s="51"/>
    </row>
    <row r="158" spans="1:140">
      <c r="A158" s="69"/>
      <c r="B158" s="69"/>
      <c r="C158" s="88"/>
      <c r="D158" s="87"/>
      <c r="E158" s="87"/>
      <c r="F158" s="87"/>
      <c r="G158" s="87"/>
      <c r="H158" s="87"/>
      <c r="I158" s="87"/>
      <c r="J158" s="87"/>
      <c r="K158" s="87"/>
      <c r="L158" s="87"/>
      <c r="M158" s="87"/>
      <c r="N158" s="87"/>
      <c r="O158" s="87"/>
      <c r="P158" s="69"/>
      <c r="Q158" s="69"/>
      <c r="R158" s="69"/>
      <c r="S158" s="69"/>
      <c r="T158" s="69"/>
      <c r="U158" s="69"/>
      <c r="V158" s="69"/>
      <c r="W158" s="69"/>
      <c r="X158" s="69"/>
      <c r="Y158" s="69"/>
      <c r="Z158" s="69"/>
      <c r="AA158" s="69"/>
      <c r="AB158" s="69"/>
      <c r="AC158" s="69"/>
      <c r="AD158" s="69"/>
      <c r="AE158" s="69"/>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c r="CZ158" s="51"/>
      <c r="DA158" s="51"/>
      <c r="DB158" s="51"/>
      <c r="DC158" s="51"/>
      <c r="DD158" s="51"/>
      <c r="DE158" s="51"/>
      <c r="DF158" s="51"/>
      <c r="DG158" s="51"/>
      <c r="DH158" s="51"/>
      <c r="DI158" s="51"/>
      <c r="DJ158" s="51"/>
      <c r="DK158" s="51"/>
      <c r="DL158" s="51"/>
      <c r="DM158" s="51"/>
      <c r="DN158" s="51"/>
      <c r="DO158" s="51"/>
      <c r="DP158" s="51"/>
      <c r="DQ158" s="51"/>
      <c r="DR158" s="51"/>
      <c r="DS158" s="51"/>
      <c r="DT158" s="51"/>
      <c r="DU158" s="51"/>
      <c r="DV158" s="51"/>
      <c r="DW158" s="51"/>
      <c r="DX158" s="51"/>
      <c r="DY158" s="51"/>
      <c r="DZ158" s="51"/>
      <c r="EA158" s="51"/>
      <c r="EB158" s="51"/>
      <c r="EC158" s="51"/>
      <c r="ED158" s="51"/>
      <c r="EE158" s="51"/>
      <c r="EF158" s="51"/>
      <c r="EG158" s="51"/>
      <c r="EH158" s="51"/>
      <c r="EI158" s="51"/>
      <c r="EJ158" s="51"/>
    </row>
    <row r="159" spans="1:140">
      <c r="A159" s="69"/>
      <c r="B159" s="69"/>
      <c r="C159" s="88"/>
      <c r="D159" s="87"/>
      <c r="E159" s="87"/>
      <c r="F159" s="87"/>
      <c r="G159" s="87"/>
      <c r="H159" s="87"/>
      <c r="I159" s="87"/>
      <c r="J159" s="87"/>
      <c r="K159" s="87"/>
      <c r="L159" s="87"/>
      <c r="M159" s="87"/>
      <c r="N159" s="87"/>
      <c r="O159" s="87"/>
      <c r="P159" s="69"/>
      <c r="Q159" s="69"/>
      <c r="R159" s="69"/>
      <c r="S159" s="69"/>
      <c r="T159" s="69"/>
      <c r="U159" s="69"/>
      <c r="V159" s="69"/>
      <c r="W159" s="69"/>
      <c r="X159" s="69"/>
      <c r="Y159" s="69"/>
      <c r="Z159" s="69"/>
      <c r="AA159" s="69"/>
      <c r="AB159" s="69"/>
      <c r="AC159" s="69"/>
      <c r="AD159" s="69"/>
      <c r="AE159" s="69"/>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row>
    <row r="160" spans="1:140">
      <c r="A160" s="69"/>
      <c r="B160" s="69"/>
      <c r="C160" s="88"/>
      <c r="D160" s="87"/>
      <c r="E160" s="87"/>
      <c r="F160" s="87"/>
      <c r="G160" s="87"/>
      <c r="H160" s="87"/>
      <c r="I160" s="87"/>
      <c r="J160" s="87"/>
      <c r="K160" s="87"/>
      <c r="L160" s="87"/>
      <c r="M160" s="87"/>
      <c r="N160" s="87"/>
      <c r="O160" s="87"/>
      <c r="P160" s="69"/>
      <c r="Q160" s="69"/>
      <c r="R160" s="69"/>
      <c r="S160" s="69"/>
      <c r="T160" s="69"/>
      <c r="U160" s="69"/>
      <c r="V160" s="69"/>
      <c r="W160" s="69"/>
      <c r="X160" s="69"/>
      <c r="Y160" s="69"/>
      <c r="Z160" s="69"/>
      <c r="AA160" s="69"/>
      <c r="AB160" s="69"/>
      <c r="AC160" s="69"/>
      <c r="AD160" s="69"/>
      <c r="AE160" s="69"/>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c r="CZ160" s="51"/>
      <c r="DA160" s="51"/>
      <c r="DB160" s="51"/>
      <c r="DC160" s="51"/>
      <c r="DD160" s="51"/>
      <c r="DE160" s="51"/>
      <c r="DF160" s="51"/>
      <c r="DG160" s="51"/>
      <c r="DH160" s="51"/>
      <c r="DI160" s="51"/>
      <c r="DJ160" s="51"/>
      <c r="DK160" s="51"/>
      <c r="DL160" s="51"/>
      <c r="DM160" s="51"/>
      <c r="DN160" s="51"/>
      <c r="DO160" s="51"/>
      <c r="DP160" s="51"/>
      <c r="DQ160" s="51"/>
      <c r="DR160" s="51"/>
      <c r="DS160" s="51"/>
      <c r="DT160" s="51"/>
      <c r="DU160" s="51"/>
      <c r="DV160" s="51"/>
      <c r="DW160" s="51"/>
      <c r="DX160" s="51"/>
      <c r="DY160" s="51"/>
      <c r="DZ160" s="51"/>
      <c r="EA160" s="51"/>
      <c r="EB160" s="51"/>
      <c r="EC160" s="51"/>
      <c r="ED160" s="51"/>
      <c r="EE160" s="51"/>
      <c r="EF160" s="51"/>
      <c r="EG160" s="51"/>
      <c r="EH160" s="51"/>
      <c r="EI160" s="51"/>
      <c r="EJ160" s="51"/>
    </row>
    <row r="161" spans="1:140">
      <c r="A161" s="69"/>
      <c r="B161" s="69"/>
      <c r="C161" s="88"/>
      <c r="D161" s="87"/>
      <c r="E161" s="87"/>
      <c r="F161" s="87"/>
      <c r="G161" s="87"/>
      <c r="H161" s="87"/>
      <c r="I161" s="87"/>
      <c r="J161" s="87"/>
      <c r="K161" s="87"/>
      <c r="L161" s="87"/>
      <c r="M161" s="87"/>
      <c r="N161" s="87"/>
      <c r="O161" s="87"/>
      <c r="P161" s="69"/>
      <c r="Q161" s="69"/>
      <c r="R161" s="69"/>
      <c r="S161" s="69"/>
      <c r="T161" s="69"/>
      <c r="U161" s="69"/>
      <c r="V161" s="69"/>
      <c r="W161" s="69"/>
      <c r="X161" s="69"/>
      <c r="Y161" s="69"/>
      <c r="Z161" s="69"/>
      <c r="AA161" s="69"/>
      <c r="AB161" s="69"/>
      <c r="AC161" s="69"/>
      <c r="AD161" s="69"/>
      <c r="AE161" s="69"/>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c r="CZ161" s="51"/>
      <c r="DA161" s="51"/>
      <c r="DB161" s="51"/>
      <c r="DC161" s="51"/>
      <c r="DD161" s="51"/>
      <c r="DE161" s="51"/>
      <c r="DF161" s="51"/>
      <c r="DG161" s="51"/>
      <c r="DH161" s="51"/>
      <c r="DI161" s="51"/>
      <c r="DJ161" s="51"/>
      <c r="DK161" s="51"/>
      <c r="DL161" s="51"/>
      <c r="DM161" s="51"/>
      <c r="DN161" s="51"/>
      <c r="DO161" s="51"/>
      <c r="DP161" s="51"/>
      <c r="DQ161" s="51"/>
      <c r="DR161" s="51"/>
      <c r="DS161" s="51"/>
      <c r="DT161" s="51"/>
      <c r="DU161" s="51"/>
      <c r="DV161" s="51"/>
      <c r="DW161" s="51"/>
      <c r="DX161" s="51"/>
      <c r="DY161" s="51"/>
      <c r="DZ161" s="51"/>
      <c r="EA161" s="51"/>
      <c r="EB161" s="51"/>
      <c r="EC161" s="51"/>
      <c r="ED161" s="51"/>
      <c r="EE161" s="51"/>
      <c r="EF161" s="51"/>
      <c r="EG161" s="51"/>
      <c r="EH161" s="51"/>
      <c r="EI161" s="51"/>
      <c r="EJ161" s="51"/>
    </row>
    <row r="162" spans="1:140">
      <c r="A162" s="69"/>
      <c r="B162" s="69"/>
      <c r="C162" s="88"/>
      <c r="D162" s="87"/>
      <c r="E162" s="87"/>
      <c r="F162" s="87"/>
      <c r="G162" s="87"/>
      <c r="H162" s="87"/>
      <c r="I162" s="87"/>
      <c r="J162" s="87"/>
      <c r="K162" s="87"/>
      <c r="L162" s="87"/>
      <c r="M162" s="87"/>
      <c r="N162" s="87"/>
      <c r="O162" s="87"/>
      <c r="P162" s="69"/>
      <c r="Q162" s="69"/>
      <c r="R162" s="69"/>
      <c r="S162" s="69"/>
      <c r="T162" s="69"/>
      <c r="U162" s="69"/>
      <c r="V162" s="69"/>
      <c r="W162" s="69"/>
      <c r="X162" s="69"/>
      <c r="Y162" s="69"/>
      <c r="Z162" s="69"/>
      <c r="AA162" s="69"/>
      <c r="AB162" s="69"/>
      <c r="AC162" s="69"/>
      <c r="AD162" s="69"/>
      <c r="AE162" s="69"/>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c r="CZ162" s="51"/>
      <c r="DA162" s="51"/>
      <c r="DB162" s="51"/>
      <c r="DC162" s="51"/>
      <c r="DD162" s="51"/>
      <c r="DE162" s="51"/>
      <c r="DF162" s="51"/>
      <c r="DG162" s="51"/>
      <c r="DH162" s="51"/>
      <c r="DI162" s="51"/>
      <c r="DJ162" s="51"/>
      <c r="DK162" s="51"/>
      <c r="DL162" s="51"/>
      <c r="DM162" s="51"/>
      <c r="DN162" s="51"/>
      <c r="DO162" s="51"/>
      <c r="DP162" s="51"/>
      <c r="DQ162" s="51"/>
      <c r="DR162" s="51"/>
      <c r="DS162" s="51"/>
      <c r="DT162" s="51"/>
      <c r="DU162" s="51"/>
      <c r="DV162" s="51"/>
      <c r="DW162" s="51"/>
      <c r="DX162" s="51"/>
      <c r="DY162" s="51"/>
      <c r="DZ162" s="51"/>
      <c r="EA162" s="51"/>
      <c r="EB162" s="51"/>
      <c r="EC162" s="51"/>
      <c r="ED162" s="51"/>
      <c r="EE162" s="51"/>
      <c r="EF162" s="51"/>
      <c r="EG162" s="51"/>
      <c r="EH162" s="51"/>
      <c r="EI162" s="51"/>
      <c r="EJ162" s="51"/>
    </row>
    <row r="163" spans="1:140">
      <c r="A163" s="69"/>
      <c r="B163" s="69"/>
      <c r="C163" s="88"/>
      <c r="D163" s="87"/>
      <c r="E163" s="87"/>
      <c r="F163" s="87"/>
      <c r="G163" s="87"/>
      <c r="H163" s="87"/>
      <c r="I163" s="87"/>
      <c r="J163" s="87"/>
      <c r="K163" s="87"/>
      <c r="L163" s="87"/>
      <c r="M163" s="87"/>
      <c r="N163" s="87"/>
      <c r="O163" s="87"/>
      <c r="P163" s="69"/>
      <c r="Q163" s="69"/>
      <c r="R163" s="69"/>
      <c r="S163" s="69"/>
      <c r="T163" s="69"/>
      <c r="U163" s="69"/>
      <c r="V163" s="69"/>
      <c r="W163" s="69"/>
      <c r="X163" s="69"/>
      <c r="Y163" s="69"/>
      <c r="Z163" s="69"/>
      <c r="AA163" s="69"/>
      <c r="AB163" s="69"/>
      <c r="AC163" s="69"/>
      <c r="AD163" s="69"/>
      <c r="AE163" s="69"/>
      <c r="AF163" s="51"/>
      <c r="AG163" s="51"/>
      <c r="AH163" s="51"/>
      <c r="AI163" s="51"/>
      <c r="AJ163" s="51"/>
      <c r="AK163" s="51"/>
      <c r="AL163" s="51"/>
      <c r="AM163" s="51"/>
      <c r="AN163" s="51"/>
      <c r="AO163" s="51"/>
      <c r="AP163" s="51"/>
      <c r="AQ163" s="51"/>
      <c r="AR163" s="51"/>
      <c r="AS163" s="51"/>
      <c r="AT163" s="51"/>
      <c r="AU163" s="51"/>
      <c r="AV163" s="51"/>
      <c r="AW163" s="51"/>
      <c r="AX163" s="51"/>
      <c r="AY163" s="51"/>
      <c r="AZ163" s="51"/>
      <c r="BA163" s="51"/>
      <c r="BB163" s="51"/>
      <c r="BC163" s="51"/>
      <c r="BD163" s="51"/>
      <c r="BE163" s="51"/>
      <c r="BF163" s="51"/>
      <c r="BG163" s="51"/>
      <c r="BH163" s="51"/>
      <c r="BI163" s="51"/>
      <c r="BJ163" s="51"/>
      <c r="BK163" s="51"/>
      <c r="BL163" s="51"/>
      <c r="BM163" s="51"/>
      <c r="BN163" s="51"/>
      <c r="BO163" s="51"/>
      <c r="BP163" s="51"/>
      <c r="BQ163" s="51"/>
      <c r="BR163" s="51"/>
      <c r="BS163" s="51"/>
      <c r="BT163" s="51"/>
      <c r="BU163" s="51"/>
      <c r="BV163" s="51"/>
      <c r="BW163" s="51"/>
      <c r="BX163" s="51"/>
      <c r="BY163" s="51"/>
      <c r="BZ163" s="51"/>
      <c r="CA163" s="51"/>
      <c r="CB163" s="51"/>
      <c r="CC163" s="51"/>
      <c r="CD163" s="51"/>
      <c r="CE163" s="51"/>
      <c r="CF163" s="51"/>
      <c r="CG163" s="51"/>
      <c r="CH163" s="51"/>
      <c r="CI163" s="51"/>
      <c r="CJ163" s="51"/>
      <c r="CK163" s="51"/>
      <c r="CL163" s="51"/>
      <c r="CM163" s="51"/>
      <c r="CN163" s="51"/>
      <c r="CO163" s="51"/>
      <c r="CP163" s="51"/>
      <c r="CQ163" s="51"/>
      <c r="CR163" s="51"/>
      <c r="CS163" s="51"/>
      <c r="CT163" s="51"/>
      <c r="CU163" s="51"/>
      <c r="CV163" s="51"/>
      <c r="CW163" s="51"/>
      <c r="CX163" s="51"/>
      <c r="CY163" s="51"/>
      <c r="CZ163" s="51"/>
      <c r="DA163" s="51"/>
      <c r="DB163" s="51"/>
      <c r="DC163" s="51"/>
      <c r="DD163" s="51"/>
      <c r="DE163" s="51"/>
      <c r="DF163" s="51"/>
      <c r="DG163" s="51"/>
      <c r="DH163" s="51"/>
      <c r="DI163" s="51"/>
      <c r="DJ163" s="51"/>
      <c r="DK163" s="51"/>
      <c r="DL163" s="51"/>
      <c r="DM163" s="51"/>
      <c r="DN163" s="51"/>
      <c r="DO163" s="51"/>
      <c r="DP163" s="51"/>
      <c r="DQ163" s="51"/>
      <c r="DR163" s="51"/>
      <c r="DS163" s="51"/>
      <c r="DT163" s="51"/>
      <c r="DU163" s="51"/>
      <c r="DV163" s="51"/>
      <c r="DW163" s="51"/>
      <c r="DX163" s="51"/>
      <c r="DY163" s="51"/>
      <c r="DZ163" s="51"/>
      <c r="EA163" s="51"/>
      <c r="EB163" s="51"/>
      <c r="EC163" s="51"/>
      <c r="ED163" s="51"/>
      <c r="EE163" s="51"/>
      <c r="EF163" s="51"/>
      <c r="EG163" s="51"/>
      <c r="EH163" s="51"/>
      <c r="EI163" s="51"/>
      <c r="EJ163" s="51"/>
    </row>
    <row r="164" spans="1:140">
      <c r="A164" s="69"/>
      <c r="B164" s="69"/>
      <c r="C164" s="88"/>
      <c r="D164" s="87"/>
      <c r="E164" s="87"/>
      <c r="F164" s="87"/>
      <c r="G164" s="87"/>
      <c r="H164" s="87"/>
      <c r="I164" s="87"/>
      <c r="J164" s="87"/>
      <c r="K164" s="87"/>
      <c r="L164" s="87"/>
      <c r="M164" s="87"/>
      <c r="N164" s="87"/>
      <c r="O164" s="87"/>
      <c r="P164" s="69"/>
      <c r="Q164" s="69"/>
      <c r="R164" s="69"/>
      <c r="S164" s="69"/>
      <c r="T164" s="69"/>
      <c r="U164" s="69"/>
      <c r="V164" s="69"/>
      <c r="W164" s="69"/>
      <c r="X164" s="69"/>
      <c r="Y164" s="69"/>
      <c r="Z164" s="69"/>
      <c r="AA164" s="69"/>
      <c r="AB164" s="69"/>
      <c r="AC164" s="69"/>
      <c r="AD164" s="69"/>
      <c r="AE164" s="69"/>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row>
    <row r="165" spans="1:140">
      <c r="A165" s="69"/>
      <c r="B165" s="69"/>
      <c r="C165" s="88"/>
      <c r="D165" s="87"/>
      <c r="E165" s="87"/>
      <c r="F165" s="87"/>
      <c r="G165" s="87"/>
      <c r="H165" s="87"/>
      <c r="I165" s="87"/>
      <c r="J165" s="87"/>
      <c r="K165" s="87"/>
      <c r="L165" s="87"/>
      <c r="M165" s="87"/>
      <c r="N165" s="87"/>
      <c r="O165" s="87"/>
      <c r="P165" s="69"/>
      <c r="Q165" s="69"/>
      <c r="R165" s="69"/>
      <c r="S165" s="69"/>
      <c r="T165" s="69"/>
      <c r="U165" s="69"/>
      <c r="V165" s="69"/>
      <c r="W165" s="69"/>
      <c r="X165" s="69"/>
      <c r="Y165" s="69"/>
      <c r="Z165" s="69"/>
      <c r="AA165" s="69"/>
      <c r="AB165" s="69"/>
      <c r="AC165" s="69"/>
      <c r="AD165" s="69"/>
      <c r="AE165" s="69"/>
      <c r="AF165" s="51"/>
      <c r="AG165" s="51"/>
      <c r="AH165" s="51"/>
      <c r="AI165" s="51"/>
      <c r="AJ165" s="51"/>
      <c r="AK165" s="51"/>
      <c r="AL165" s="51"/>
      <c r="AM165" s="51"/>
      <c r="AN165" s="51"/>
      <c r="AO165" s="51"/>
      <c r="AP165" s="51"/>
      <c r="AQ165" s="51"/>
      <c r="AR165" s="51"/>
      <c r="AS165" s="51"/>
      <c r="AT165" s="51"/>
      <c r="AU165" s="51"/>
      <c r="AV165" s="51"/>
      <c r="AW165" s="51"/>
      <c r="AX165" s="51"/>
      <c r="AY165" s="51"/>
      <c r="AZ165" s="51"/>
      <c r="BA165" s="51"/>
      <c r="BB165" s="51"/>
      <c r="BC165" s="51"/>
      <c r="BD165" s="51"/>
      <c r="BE165" s="51"/>
      <c r="BF165" s="51"/>
      <c r="BG165" s="51"/>
      <c r="BH165" s="51"/>
      <c r="BI165" s="51"/>
      <c r="BJ165" s="51"/>
      <c r="BK165" s="51"/>
      <c r="BL165" s="51"/>
      <c r="BM165" s="51"/>
      <c r="BN165" s="51"/>
      <c r="BO165" s="51"/>
      <c r="BP165" s="51"/>
      <c r="BQ165" s="51"/>
      <c r="BR165" s="51"/>
      <c r="BS165" s="51"/>
      <c r="BT165" s="51"/>
      <c r="BU165" s="51"/>
      <c r="BV165" s="51"/>
      <c r="BW165" s="51"/>
      <c r="BX165" s="51"/>
      <c r="BY165" s="51"/>
      <c r="BZ165" s="51"/>
      <c r="CA165" s="51"/>
      <c r="CB165" s="51"/>
      <c r="CC165" s="51"/>
      <c r="CD165" s="51"/>
      <c r="CE165" s="51"/>
      <c r="CF165" s="51"/>
      <c r="CG165" s="51"/>
      <c r="CH165" s="51"/>
      <c r="CI165" s="51"/>
      <c r="CJ165" s="51"/>
      <c r="CK165" s="51"/>
      <c r="CL165" s="51"/>
      <c r="CM165" s="51"/>
      <c r="CN165" s="51"/>
      <c r="CO165" s="51"/>
      <c r="CP165" s="51"/>
      <c r="CQ165" s="51"/>
      <c r="CR165" s="51"/>
      <c r="CS165" s="51"/>
      <c r="CT165" s="51"/>
      <c r="CU165" s="51"/>
      <c r="CV165" s="51"/>
      <c r="CW165" s="51"/>
      <c r="CX165" s="51"/>
      <c r="CY165" s="51"/>
      <c r="CZ165" s="51"/>
      <c r="DA165" s="51"/>
      <c r="DB165" s="51"/>
      <c r="DC165" s="51"/>
      <c r="DD165" s="51"/>
      <c r="DE165" s="51"/>
      <c r="DF165" s="51"/>
      <c r="DG165" s="51"/>
      <c r="DH165" s="51"/>
      <c r="DI165" s="51"/>
      <c r="DJ165" s="51"/>
      <c r="DK165" s="51"/>
      <c r="DL165" s="51"/>
      <c r="DM165" s="51"/>
      <c r="DN165" s="51"/>
      <c r="DO165" s="51"/>
      <c r="DP165" s="51"/>
      <c r="DQ165" s="51"/>
      <c r="DR165" s="51"/>
      <c r="DS165" s="51"/>
      <c r="DT165" s="51"/>
      <c r="DU165" s="51"/>
      <c r="DV165" s="51"/>
      <c r="DW165" s="51"/>
      <c r="DX165" s="51"/>
      <c r="DY165" s="51"/>
      <c r="DZ165" s="51"/>
      <c r="EA165" s="51"/>
      <c r="EB165" s="51"/>
      <c r="EC165" s="51"/>
      <c r="ED165" s="51"/>
      <c r="EE165" s="51"/>
      <c r="EF165" s="51"/>
      <c r="EG165" s="51"/>
      <c r="EH165" s="51"/>
      <c r="EI165" s="51"/>
      <c r="EJ165" s="51"/>
    </row>
    <row r="166" spans="1:140">
      <c r="A166" s="69"/>
      <c r="B166" s="69"/>
      <c r="C166" s="88"/>
      <c r="D166" s="87"/>
      <c r="E166" s="87"/>
      <c r="F166" s="87"/>
      <c r="G166" s="87"/>
      <c r="H166" s="87"/>
      <c r="I166" s="87"/>
      <c r="J166" s="87"/>
      <c r="K166" s="87"/>
      <c r="L166" s="87"/>
      <c r="M166" s="87"/>
      <c r="N166" s="87"/>
      <c r="O166" s="87"/>
      <c r="P166" s="69"/>
      <c r="Q166" s="69"/>
      <c r="R166" s="69"/>
      <c r="S166" s="69"/>
      <c r="T166" s="69"/>
      <c r="U166" s="69"/>
      <c r="V166" s="69"/>
      <c r="W166" s="69"/>
      <c r="X166" s="69"/>
      <c r="Y166" s="69"/>
      <c r="Z166" s="69"/>
      <c r="AA166" s="69"/>
      <c r="AB166" s="69"/>
      <c r="AC166" s="69"/>
      <c r="AD166" s="69"/>
      <c r="AE166" s="69"/>
      <c r="AF166" s="51"/>
      <c r="AG166" s="51"/>
      <c r="AH166" s="51"/>
      <c r="AI166" s="51"/>
      <c r="AJ166" s="51"/>
      <c r="AK166" s="51"/>
      <c r="AL166" s="51"/>
      <c r="AM166" s="51"/>
      <c r="AN166" s="51"/>
      <c r="AO166" s="51"/>
      <c r="AP166" s="51"/>
      <c r="AQ166" s="51"/>
      <c r="AR166" s="51"/>
      <c r="AS166" s="51"/>
      <c r="AT166" s="51"/>
      <c r="AU166" s="51"/>
      <c r="AV166" s="51"/>
      <c r="AW166" s="51"/>
      <c r="AX166" s="51"/>
      <c r="AY166" s="51"/>
      <c r="AZ166" s="51"/>
      <c r="BA166" s="51"/>
      <c r="BB166" s="51"/>
      <c r="BC166" s="51"/>
      <c r="BD166" s="51"/>
      <c r="BE166" s="51"/>
      <c r="BF166" s="51"/>
      <c r="BG166" s="51"/>
      <c r="BH166" s="51"/>
      <c r="BI166" s="51"/>
      <c r="BJ166" s="51"/>
      <c r="BK166" s="51"/>
      <c r="BL166" s="51"/>
      <c r="BM166" s="51"/>
      <c r="BN166" s="51"/>
      <c r="BO166" s="51"/>
      <c r="BP166" s="51"/>
      <c r="BQ166" s="51"/>
      <c r="BR166" s="51"/>
      <c r="BS166" s="51"/>
      <c r="BT166" s="51"/>
      <c r="BU166" s="51"/>
      <c r="BV166" s="51"/>
      <c r="BW166" s="51"/>
      <c r="BX166" s="51"/>
      <c r="BY166" s="51"/>
      <c r="BZ166" s="51"/>
      <c r="CA166" s="51"/>
      <c r="CB166" s="51"/>
      <c r="CC166" s="51"/>
      <c r="CD166" s="51"/>
      <c r="CE166" s="51"/>
      <c r="CF166" s="51"/>
      <c r="CG166" s="51"/>
      <c r="CH166" s="51"/>
      <c r="CI166" s="51"/>
      <c r="CJ166" s="51"/>
      <c r="CK166" s="51"/>
      <c r="CL166" s="51"/>
      <c r="CM166" s="51"/>
      <c r="CN166" s="51"/>
      <c r="CO166" s="51"/>
      <c r="CP166" s="51"/>
      <c r="CQ166" s="51"/>
      <c r="CR166" s="51"/>
      <c r="CS166" s="51"/>
      <c r="CT166" s="51"/>
      <c r="CU166" s="51"/>
      <c r="CV166" s="51"/>
      <c r="CW166" s="51"/>
      <c r="CX166" s="51"/>
      <c r="CY166" s="51"/>
      <c r="CZ166" s="51"/>
      <c r="DA166" s="51"/>
      <c r="DB166" s="51"/>
      <c r="DC166" s="51"/>
      <c r="DD166" s="51"/>
      <c r="DE166" s="51"/>
      <c r="DF166" s="51"/>
      <c r="DG166" s="51"/>
      <c r="DH166" s="51"/>
      <c r="DI166" s="51"/>
      <c r="DJ166" s="51"/>
      <c r="DK166" s="51"/>
      <c r="DL166" s="51"/>
      <c r="DM166" s="51"/>
      <c r="DN166" s="51"/>
      <c r="DO166" s="51"/>
      <c r="DP166" s="51"/>
      <c r="DQ166" s="51"/>
      <c r="DR166" s="51"/>
      <c r="DS166" s="51"/>
      <c r="DT166" s="51"/>
      <c r="DU166" s="51"/>
      <c r="DV166" s="51"/>
      <c r="DW166" s="51"/>
      <c r="DX166" s="51"/>
      <c r="DY166" s="51"/>
      <c r="DZ166" s="51"/>
      <c r="EA166" s="51"/>
      <c r="EB166" s="51"/>
      <c r="EC166" s="51"/>
      <c r="ED166" s="51"/>
      <c r="EE166" s="51"/>
      <c r="EF166" s="51"/>
      <c r="EG166" s="51"/>
      <c r="EH166" s="51"/>
      <c r="EI166" s="51"/>
      <c r="EJ166" s="51"/>
    </row>
    <row r="167" spans="1:140">
      <c r="A167" s="69"/>
      <c r="B167" s="69"/>
      <c r="C167" s="88"/>
      <c r="D167" s="87"/>
      <c r="E167" s="87"/>
      <c r="F167" s="87"/>
      <c r="G167" s="87"/>
      <c r="H167" s="87"/>
      <c r="I167" s="87"/>
      <c r="J167" s="87"/>
      <c r="K167" s="87"/>
      <c r="L167" s="87"/>
      <c r="M167" s="87"/>
      <c r="N167" s="87"/>
      <c r="O167" s="87"/>
      <c r="P167" s="69"/>
      <c r="Q167" s="69"/>
      <c r="R167" s="69"/>
      <c r="S167" s="69"/>
      <c r="T167" s="69"/>
      <c r="U167" s="69"/>
      <c r="V167" s="69"/>
      <c r="W167" s="69"/>
      <c r="X167" s="69"/>
      <c r="Y167" s="69"/>
      <c r="Z167" s="69"/>
      <c r="AA167" s="69"/>
      <c r="AB167" s="69"/>
      <c r="AC167" s="69"/>
      <c r="AD167" s="69"/>
      <c r="AE167" s="69"/>
      <c r="AF167" s="51"/>
      <c r="AG167" s="51"/>
      <c r="AH167" s="51"/>
      <c r="AI167" s="51"/>
      <c r="AJ167" s="51"/>
      <c r="AK167" s="51"/>
      <c r="AL167" s="51"/>
      <c r="AM167" s="51"/>
      <c r="AN167" s="51"/>
      <c r="AO167" s="51"/>
      <c r="AP167" s="51"/>
      <c r="AQ167" s="51"/>
      <c r="AR167" s="51"/>
      <c r="AS167" s="51"/>
      <c r="AT167" s="51"/>
      <c r="AU167" s="51"/>
      <c r="AV167" s="51"/>
      <c r="AW167" s="51"/>
      <c r="AX167" s="51"/>
      <c r="AY167" s="51"/>
      <c r="AZ167" s="51"/>
      <c r="BA167" s="51"/>
      <c r="BB167" s="51"/>
      <c r="BC167" s="51"/>
      <c r="BD167" s="51"/>
      <c r="BE167" s="51"/>
      <c r="BF167" s="51"/>
      <c r="BG167" s="51"/>
      <c r="BH167" s="51"/>
      <c r="BI167" s="51"/>
      <c r="BJ167" s="51"/>
      <c r="BK167" s="51"/>
      <c r="BL167" s="51"/>
      <c r="BM167" s="51"/>
      <c r="BN167" s="51"/>
      <c r="BO167" s="51"/>
      <c r="BP167" s="51"/>
      <c r="BQ167" s="51"/>
      <c r="BR167" s="51"/>
      <c r="BS167" s="51"/>
      <c r="BT167" s="51"/>
      <c r="BU167" s="51"/>
      <c r="BV167" s="51"/>
      <c r="BW167" s="51"/>
      <c r="BX167" s="51"/>
      <c r="BY167" s="51"/>
      <c r="BZ167" s="51"/>
      <c r="CA167" s="51"/>
      <c r="CB167" s="51"/>
      <c r="CC167" s="51"/>
      <c r="CD167" s="51"/>
      <c r="CE167" s="51"/>
      <c r="CF167" s="51"/>
      <c r="CG167" s="51"/>
      <c r="CH167" s="51"/>
      <c r="CI167" s="51"/>
      <c r="CJ167" s="51"/>
      <c r="CK167" s="51"/>
      <c r="CL167" s="51"/>
      <c r="CM167" s="51"/>
      <c r="CN167" s="51"/>
      <c r="CO167" s="51"/>
      <c r="CP167" s="51"/>
      <c r="CQ167" s="51"/>
      <c r="CR167" s="51"/>
      <c r="CS167" s="51"/>
      <c r="CT167" s="51"/>
      <c r="CU167" s="51"/>
      <c r="CV167" s="51"/>
      <c r="CW167" s="51"/>
      <c r="CX167" s="51"/>
      <c r="CY167" s="51"/>
      <c r="CZ167" s="51"/>
      <c r="DA167" s="51"/>
      <c r="DB167" s="51"/>
      <c r="DC167" s="51"/>
      <c r="DD167" s="51"/>
      <c r="DE167" s="51"/>
      <c r="DF167" s="51"/>
      <c r="DG167" s="51"/>
      <c r="DH167" s="51"/>
      <c r="DI167" s="51"/>
      <c r="DJ167" s="51"/>
      <c r="DK167" s="51"/>
      <c r="DL167" s="51"/>
      <c r="DM167" s="51"/>
      <c r="DN167" s="51"/>
      <c r="DO167" s="51"/>
      <c r="DP167" s="51"/>
      <c r="DQ167" s="51"/>
      <c r="DR167" s="51"/>
      <c r="DS167" s="51"/>
      <c r="DT167" s="51"/>
      <c r="DU167" s="51"/>
      <c r="DV167" s="51"/>
      <c r="DW167" s="51"/>
      <c r="DX167" s="51"/>
      <c r="DY167" s="51"/>
      <c r="DZ167" s="51"/>
      <c r="EA167" s="51"/>
      <c r="EB167" s="51"/>
      <c r="EC167" s="51"/>
      <c r="ED167" s="51"/>
      <c r="EE167" s="51"/>
      <c r="EF167" s="51"/>
      <c r="EG167" s="51"/>
      <c r="EH167" s="51"/>
      <c r="EI167" s="51"/>
      <c r="EJ167" s="51"/>
    </row>
    <row r="168" spans="1:140">
      <c r="C168" s="19"/>
      <c r="D168" s="20"/>
      <c r="E168" s="20"/>
      <c r="F168" s="20"/>
      <c r="G168" s="20"/>
      <c r="H168" s="20"/>
      <c r="I168" s="20"/>
      <c r="J168" s="20"/>
      <c r="K168" s="20"/>
      <c r="L168" s="20"/>
      <c r="M168" s="20"/>
      <c r="N168" s="20"/>
      <c r="O168" s="20"/>
      <c r="V168" s="51"/>
      <c r="W168" s="51"/>
      <c r="X168" s="51"/>
      <c r="Y168" s="51"/>
      <c r="Z168" s="51"/>
      <c r="AA168" s="51"/>
      <c r="AB168" s="51"/>
      <c r="AC168" s="51"/>
      <c r="AD168" s="51"/>
      <c r="AE168" s="51"/>
      <c r="AF168" s="51"/>
      <c r="AG168" s="51"/>
      <c r="AH168" s="51"/>
      <c r="AI168" s="51"/>
      <c r="AJ168" s="51"/>
      <c r="AK168" s="51"/>
      <c r="AL168" s="51"/>
      <c r="AM168" s="51"/>
      <c r="AN168" s="51"/>
      <c r="AO168" s="51"/>
      <c r="AP168" s="51"/>
      <c r="AQ168" s="51"/>
      <c r="AR168" s="51"/>
      <c r="AS168" s="51"/>
      <c r="AT168" s="51"/>
      <c r="AU168" s="51"/>
      <c r="AV168" s="51"/>
      <c r="AW168" s="51"/>
      <c r="AX168" s="51"/>
      <c r="AY168" s="51"/>
      <c r="AZ168" s="51"/>
      <c r="BA168" s="51"/>
      <c r="BB168" s="51"/>
      <c r="BC168" s="51"/>
      <c r="BD168" s="51"/>
      <c r="BE168" s="51"/>
      <c r="BF168" s="51"/>
      <c r="BG168" s="51"/>
      <c r="BH168" s="51"/>
      <c r="BI168" s="51"/>
      <c r="BJ168" s="51"/>
      <c r="BK168" s="51"/>
      <c r="BL168" s="51"/>
      <c r="BM168" s="51"/>
      <c r="BN168" s="51"/>
      <c r="BO168" s="51"/>
      <c r="BP168" s="51"/>
      <c r="BQ168" s="51"/>
      <c r="BR168" s="51"/>
      <c r="BS168" s="51"/>
      <c r="BT168" s="51"/>
      <c r="BU168" s="51"/>
      <c r="BV168" s="51"/>
      <c r="BW168" s="51"/>
      <c r="BX168" s="51"/>
      <c r="BY168" s="51"/>
      <c r="BZ168" s="51"/>
      <c r="CA168" s="51"/>
      <c r="CB168" s="51"/>
      <c r="CC168" s="51"/>
      <c r="CD168" s="51"/>
      <c r="CE168" s="51"/>
      <c r="CF168" s="51"/>
      <c r="CG168" s="51"/>
      <c r="CH168" s="51"/>
      <c r="CI168" s="51"/>
      <c r="CJ168" s="51"/>
      <c r="CK168" s="51"/>
      <c r="CL168" s="51"/>
      <c r="CM168" s="51"/>
      <c r="CN168" s="51"/>
      <c r="CO168" s="51"/>
      <c r="CP168" s="51"/>
      <c r="CQ168" s="51"/>
      <c r="CR168" s="51"/>
      <c r="CS168" s="51"/>
      <c r="CT168" s="51"/>
      <c r="CU168" s="51"/>
      <c r="CV168" s="51"/>
      <c r="CW168" s="51"/>
      <c r="CX168" s="51"/>
      <c r="CY168" s="51"/>
      <c r="CZ168" s="51"/>
      <c r="DA168" s="51"/>
      <c r="DB168" s="51"/>
      <c r="DC168" s="51"/>
      <c r="DD168" s="51"/>
      <c r="DE168" s="51"/>
      <c r="DF168" s="51"/>
      <c r="DG168" s="51"/>
      <c r="DH168" s="51"/>
      <c r="DI168" s="51"/>
      <c r="DJ168" s="51"/>
      <c r="DK168" s="51"/>
      <c r="DL168" s="51"/>
      <c r="DM168" s="51"/>
      <c r="DN168" s="51"/>
      <c r="DO168" s="51"/>
      <c r="DP168" s="51"/>
      <c r="DQ168" s="51"/>
      <c r="DR168" s="51"/>
      <c r="DS168" s="51"/>
      <c r="DT168" s="51"/>
      <c r="DU168" s="51"/>
      <c r="DV168" s="51"/>
      <c r="DW168" s="51"/>
      <c r="DX168" s="51"/>
      <c r="DY168" s="51"/>
      <c r="DZ168" s="51"/>
      <c r="EA168" s="51"/>
      <c r="EB168" s="51"/>
      <c r="EC168" s="51"/>
      <c r="ED168" s="51"/>
      <c r="EE168" s="51"/>
      <c r="EF168" s="51"/>
      <c r="EG168" s="51"/>
      <c r="EH168" s="51"/>
      <c r="EI168" s="51"/>
      <c r="EJ168" s="51"/>
    </row>
    <row r="169" spans="1:140">
      <c r="C169" s="19"/>
      <c r="D169" s="20"/>
      <c r="E169" s="20"/>
      <c r="F169" s="20"/>
      <c r="G169" s="20"/>
      <c r="H169" s="20"/>
      <c r="I169" s="20"/>
      <c r="J169" s="20"/>
      <c r="K169" s="20"/>
      <c r="L169" s="20"/>
      <c r="M169" s="20"/>
      <c r="N169" s="20"/>
      <c r="O169" s="20"/>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row>
    <row r="170" spans="1:140">
      <c r="C170" s="19"/>
      <c r="D170" s="20"/>
      <c r="E170" s="20"/>
      <c r="F170" s="20"/>
      <c r="G170" s="20"/>
      <c r="H170" s="20"/>
      <c r="I170" s="20"/>
      <c r="J170" s="20"/>
      <c r="K170" s="20"/>
      <c r="L170" s="20"/>
      <c r="M170" s="20"/>
      <c r="N170" s="20"/>
      <c r="O170" s="20"/>
      <c r="V170" s="51"/>
      <c r="W170" s="51"/>
      <c r="X170" s="51"/>
      <c r="Y170" s="51"/>
      <c r="Z170" s="51"/>
      <c r="AA170" s="51"/>
      <c r="AB170" s="51"/>
      <c r="AC170" s="51"/>
      <c r="AD170" s="51"/>
      <c r="AE170" s="51"/>
      <c r="AF170" s="51"/>
      <c r="AG170" s="51"/>
      <c r="AH170" s="51"/>
      <c r="AI170" s="51"/>
      <c r="AJ170" s="51"/>
      <c r="AK170" s="51"/>
      <c r="AL170" s="51"/>
      <c r="AM170" s="51"/>
      <c r="AN170" s="51"/>
      <c r="AO170" s="51"/>
      <c r="AP170" s="51"/>
      <c r="AQ170" s="51"/>
      <c r="AR170" s="51"/>
      <c r="AS170" s="51"/>
      <c r="AT170" s="51"/>
      <c r="AU170" s="51"/>
      <c r="AV170" s="51"/>
      <c r="AW170" s="51"/>
      <c r="AX170" s="51"/>
      <c r="AY170" s="51"/>
      <c r="AZ170" s="51"/>
      <c r="BA170" s="51"/>
      <c r="BB170" s="51"/>
      <c r="BC170" s="51"/>
      <c r="BD170" s="51"/>
      <c r="BE170" s="51"/>
      <c r="BF170" s="51"/>
      <c r="BG170" s="51"/>
      <c r="BH170" s="51"/>
      <c r="BI170" s="51"/>
      <c r="BJ170" s="51"/>
      <c r="BK170" s="51"/>
      <c r="BL170" s="51"/>
      <c r="BM170" s="51"/>
      <c r="BN170" s="51"/>
      <c r="BO170" s="51"/>
      <c r="BP170" s="51"/>
      <c r="BQ170" s="51"/>
      <c r="BR170" s="51"/>
      <c r="BS170" s="51"/>
      <c r="BT170" s="51"/>
      <c r="BU170" s="51"/>
      <c r="BV170" s="51"/>
      <c r="BW170" s="51"/>
      <c r="BX170" s="51"/>
      <c r="BY170" s="51"/>
      <c r="BZ170" s="51"/>
      <c r="CA170" s="51"/>
      <c r="CB170" s="51"/>
      <c r="CC170" s="51"/>
      <c r="CD170" s="51"/>
      <c r="CE170" s="51"/>
      <c r="CF170" s="51"/>
      <c r="CG170" s="51"/>
      <c r="CH170" s="51"/>
      <c r="CI170" s="51"/>
      <c r="CJ170" s="51"/>
      <c r="CK170" s="51"/>
      <c r="CL170" s="51"/>
      <c r="CM170" s="51"/>
      <c r="CN170" s="51"/>
      <c r="CO170" s="51"/>
      <c r="CP170" s="51"/>
      <c r="CQ170" s="51"/>
      <c r="CR170" s="51"/>
      <c r="CS170" s="51"/>
      <c r="CT170" s="51"/>
      <c r="CU170" s="51"/>
      <c r="CV170" s="51"/>
      <c r="CW170" s="51"/>
      <c r="CX170" s="51"/>
      <c r="CY170" s="51"/>
      <c r="CZ170" s="51"/>
      <c r="DA170" s="51"/>
      <c r="DB170" s="51"/>
      <c r="DC170" s="51"/>
      <c r="DD170" s="51"/>
      <c r="DE170" s="51"/>
      <c r="DF170" s="51"/>
      <c r="DG170" s="51"/>
      <c r="DH170" s="51"/>
      <c r="DI170" s="51"/>
      <c r="DJ170" s="51"/>
      <c r="DK170" s="51"/>
      <c r="DL170" s="51"/>
      <c r="DM170" s="51"/>
      <c r="DN170" s="51"/>
      <c r="DO170" s="51"/>
      <c r="DP170" s="51"/>
      <c r="DQ170" s="51"/>
      <c r="DR170" s="51"/>
      <c r="DS170" s="51"/>
      <c r="DT170" s="51"/>
      <c r="DU170" s="51"/>
      <c r="DV170" s="51"/>
      <c r="DW170" s="51"/>
      <c r="DX170" s="51"/>
      <c r="DY170" s="51"/>
      <c r="DZ170" s="51"/>
      <c r="EA170" s="51"/>
      <c r="EB170" s="51"/>
      <c r="EC170" s="51"/>
      <c r="ED170" s="51"/>
      <c r="EE170" s="51"/>
      <c r="EF170" s="51"/>
      <c r="EG170" s="51"/>
      <c r="EH170" s="51"/>
      <c r="EI170" s="51"/>
      <c r="EJ170" s="51"/>
    </row>
    <row r="171" spans="1:140">
      <c r="C171" s="19"/>
      <c r="D171" s="20"/>
      <c r="E171" s="20"/>
      <c r="F171" s="20"/>
      <c r="G171" s="20"/>
      <c r="H171" s="20"/>
      <c r="I171" s="20"/>
      <c r="J171" s="20"/>
      <c r="K171" s="20"/>
      <c r="L171" s="20"/>
      <c r="M171" s="20"/>
      <c r="N171" s="20"/>
      <c r="O171" s="20"/>
      <c r="V171" s="51"/>
      <c r="W171" s="51"/>
      <c r="X171" s="51"/>
      <c r="Y171" s="51"/>
      <c r="Z171" s="51"/>
      <c r="AA171" s="51"/>
      <c r="AB171" s="51"/>
      <c r="AC171" s="51"/>
      <c r="AD171" s="51"/>
      <c r="AE171" s="51"/>
      <c r="AF171" s="51"/>
      <c r="AG171" s="51"/>
      <c r="AH171" s="51"/>
      <c r="AI171" s="51"/>
      <c r="AJ171" s="51"/>
      <c r="AK171" s="51"/>
      <c r="AL171" s="51"/>
      <c r="AM171" s="51"/>
      <c r="AN171" s="51"/>
      <c r="AO171" s="51"/>
      <c r="AP171" s="51"/>
      <c r="AQ171" s="51"/>
      <c r="AR171" s="51"/>
      <c r="AS171" s="51"/>
      <c r="AT171" s="51"/>
      <c r="AU171" s="51"/>
      <c r="AV171" s="51"/>
      <c r="AW171" s="51"/>
      <c r="AX171" s="51"/>
      <c r="AY171" s="51"/>
      <c r="AZ171" s="51"/>
      <c r="BA171" s="51"/>
      <c r="BB171" s="51"/>
      <c r="BC171" s="51"/>
      <c r="BD171" s="51"/>
      <c r="BE171" s="51"/>
      <c r="BF171" s="51"/>
      <c r="BG171" s="51"/>
      <c r="BH171" s="51"/>
      <c r="BI171" s="51"/>
      <c r="BJ171" s="51"/>
      <c r="BK171" s="51"/>
      <c r="BL171" s="51"/>
      <c r="BM171" s="51"/>
      <c r="BN171" s="51"/>
      <c r="BO171" s="51"/>
      <c r="BP171" s="51"/>
      <c r="BQ171" s="51"/>
      <c r="BR171" s="51"/>
      <c r="BS171" s="51"/>
      <c r="BT171" s="51"/>
      <c r="BU171" s="51"/>
      <c r="BV171" s="51"/>
      <c r="BW171" s="51"/>
      <c r="BX171" s="51"/>
      <c r="BY171" s="51"/>
      <c r="BZ171" s="51"/>
      <c r="CA171" s="51"/>
      <c r="CB171" s="51"/>
      <c r="CC171" s="51"/>
      <c r="CD171" s="51"/>
      <c r="CE171" s="51"/>
      <c r="CF171" s="51"/>
      <c r="CG171" s="51"/>
      <c r="CH171" s="51"/>
      <c r="CI171" s="51"/>
      <c r="CJ171" s="51"/>
      <c r="CK171" s="51"/>
      <c r="CL171" s="51"/>
      <c r="CM171" s="51"/>
      <c r="CN171" s="51"/>
      <c r="CO171" s="51"/>
      <c r="CP171" s="51"/>
      <c r="CQ171" s="51"/>
      <c r="CR171" s="51"/>
      <c r="CS171" s="51"/>
      <c r="CT171" s="51"/>
      <c r="CU171" s="51"/>
      <c r="CV171" s="51"/>
      <c r="CW171" s="51"/>
      <c r="CX171" s="51"/>
      <c r="CY171" s="51"/>
      <c r="CZ171" s="51"/>
      <c r="DA171" s="51"/>
      <c r="DB171" s="51"/>
      <c r="DC171" s="51"/>
      <c r="DD171" s="51"/>
      <c r="DE171" s="51"/>
      <c r="DF171" s="51"/>
      <c r="DG171" s="51"/>
      <c r="DH171" s="51"/>
      <c r="DI171" s="51"/>
      <c r="DJ171" s="51"/>
      <c r="DK171" s="51"/>
      <c r="DL171" s="51"/>
      <c r="DM171" s="51"/>
      <c r="DN171" s="51"/>
      <c r="DO171" s="51"/>
      <c r="DP171" s="51"/>
      <c r="DQ171" s="51"/>
      <c r="DR171" s="51"/>
      <c r="DS171" s="51"/>
      <c r="DT171" s="51"/>
      <c r="DU171" s="51"/>
      <c r="DV171" s="51"/>
      <c r="DW171" s="51"/>
      <c r="DX171" s="51"/>
      <c r="DY171" s="51"/>
      <c r="DZ171" s="51"/>
      <c r="EA171" s="51"/>
      <c r="EB171" s="51"/>
      <c r="EC171" s="51"/>
      <c r="ED171" s="51"/>
      <c r="EE171" s="51"/>
      <c r="EF171" s="51"/>
      <c r="EG171" s="51"/>
      <c r="EH171" s="51"/>
      <c r="EI171" s="51"/>
      <c r="EJ171" s="51"/>
    </row>
    <row r="172" spans="1:140">
      <c r="C172" s="19"/>
      <c r="D172" s="20"/>
      <c r="E172" s="20"/>
      <c r="F172" s="20"/>
      <c r="G172" s="20"/>
      <c r="H172" s="20"/>
      <c r="I172" s="20"/>
      <c r="J172" s="20"/>
      <c r="K172" s="20"/>
      <c r="L172" s="20"/>
      <c r="M172" s="20"/>
      <c r="N172" s="20"/>
      <c r="O172" s="20"/>
      <c r="V172" s="51"/>
      <c r="W172" s="51"/>
      <c r="X172" s="51"/>
      <c r="Y172" s="51"/>
      <c r="Z172" s="51"/>
      <c r="AA172" s="51"/>
      <c r="AB172" s="51"/>
      <c r="AC172" s="51"/>
      <c r="AD172" s="51"/>
      <c r="AE172" s="51"/>
      <c r="AF172" s="51"/>
      <c r="AG172" s="51"/>
      <c r="AH172" s="51"/>
      <c r="AI172" s="51"/>
      <c r="AJ172" s="51"/>
      <c r="AK172" s="51"/>
      <c r="AL172" s="51"/>
      <c r="AM172" s="51"/>
      <c r="AN172" s="51"/>
      <c r="AO172" s="51"/>
      <c r="AP172" s="51"/>
      <c r="AQ172" s="51"/>
      <c r="AR172" s="51"/>
      <c r="AS172" s="51"/>
      <c r="AT172" s="51"/>
      <c r="AU172" s="51"/>
      <c r="AV172" s="51"/>
      <c r="AW172" s="51"/>
      <c r="AX172" s="51"/>
      <c r="AY172" s="51"/>
      <c r="AZ172" s="51"/>
      <c r="BA172" s="51"/>
      <c r="BB172" s="51"/>
      <c r="BC172" s="51"/>
      <c r="BD172" s="51"/>
      <c r="BE172" s="51"/>
      <c r="BF172" s="51"/>
      <c r="BG172" s="51"/>
      <c r="BH172" s="51"/>
      <c r="BI172" s="51"/>
      <c r="BJ172" s="51"/>
      <c r="BK172" s="51"/>
      <c r="BL172" s="51"/>
      <c r="BM172" s="51"/>
      <c r="BN172" s="51"/>
      <c r="BO172" s="51"/>
      <c r="BP172" s="51"/>
      <c r="BQ172" s="51"/>
      <c r="BR172" s="51"/>
      <c r="BS172" s="51"/>
      <c r="BT172" s="51"/>
      <c r="BU172" s="51"/>
      <c r="BV172" s="51"/>
      <c r="BW172" s="51"/>
      <c r="BX172" s="51"/>
      <c r="BY172" s="51"/>
      <c r="BZ172" s="51"/>
      <c r="CA172" s="51"/>
      <c r="CB172" s="51"/>
      <c r="CC172" s="51"/>
      <c r="CD172" s="51"/>
      <c r="CE172" s="51"/>
      <c r="CF172" s="51"/>
      <c r="CG172" s="51"/>
      <c r="CH172" s="51"/>
      <c r="CI172" s="51"/>
      <c r="CJ172" s="51"/>
      <c r="CK172" s="51"/>
      <c r="CL172" s="51"/>
      <c r="CM172" s="51"/>
      <c r="CN172" s="51"/>
      <c r="CO172" s="51"/>
      <c r="CP172" s="51"/>
      <c r="CQ172" s="51"/>
      <c r="CR172" s="51"/>
      <c r="CS172" s="51"/>
      <c r="CT172" s="51"/>
      <c r="CU172" s="51"/>
      <c r="CV172" s="51"/>
      <c r="CW172" s="51"/>
      <c r="CX172" s="51"/>
      <c r="CY172" s="51"/>
      <c r="CZ172" s="51"/>
      <c r="DA172" s="51"/>
      <c r="DB172" s="51"/>
      <c r="DC172" s="51"/>
      <c r="DD172" s="51"/>
      <c r="DE172" s="51"/>
      <c r="DF172" s="51"/>
      <c r="DG172" s="51"/>
      <c r="DH172" s="51"/>
      <c r="DI172" s="51"/>
      <c r="DJ172" s="51"/>
      <c r="DK172" s="51"/>
      <c r="DL172" s="51"/>
      <c r="DM172" s="51"/>
      <c r="DN172" s="51"/>
      <c r="DO172" s="51"/>
      <c r="DP172" s="51"/>
      <c r="DQ172" s="51"/>
      <c r="DR172" s="51"/>
      <c r="DS172" s="51"/>
      <c r="DT172" s="51"/>
      <c r="DU172" s="51"/>
      <c r="DV172" s="51"/>
      <c r="DW172" s="51"/>
      <c r="DX172" s="51"/>
      <c r="DY172" s="51"/>
      <c r="DZ172" s="51"/>
      <c r="EA172" s="51"/>
      <c r="EB172" s="51"/>
      <c r="EC172" s="51"/>
      <c r="ED172" s="51"/>
      <c r="EE172" s="51"/>
      <c r="EF172" s="51"/>
      <c r="EG172" s="51"/>
      <c r="EH172" s="51"/>
      <c r="EI172" s="51"/>
      <c r="EJ172" s="51"/>
    </row>
    <row r="173" spans="1:140">
      <c r="C173" s="19"/>
      <c r="D173" s="20"/>
      <c r="E173" s="20"/>
      <c r="F173" s="20"/>
      <c r="G173" s="20"/>
      <c r="H173" s="20"/>
      <c r="I173" s="20"/>
      <c r="J173" s="20"/>
      <c r="K173" s="20"/>
      <c r="L173" s="20"/>
      <c r="M173" s="20"/>
      <c r="N173" s="20"/>
      <c r="O173" s="20"/>
      <c r="V173" s="51"/>
      <c r="W173" s="51"/>
      <c r="X173" s="51"/>
      <c r="Y173" s="51"/>
      <c r="Z173" s="51"/>
      <c r="AA173" s="51"/>
      <c r="AB173" s="51"/>
      <c r="AC173" s="51"/>
      <c r="AD173" s="51"/>
      <c r="AE173" s="51"/>
      <c r="AF173" s="51"/>
      <c r="AG173" s="51"/>
      <c r="AH173" s="51"/>
      <c r="AI173" s="51"/>
      <c r="AJ173" s="51"/>
      <c r="AK173" s="51"/>
      <c r="AL173" s="51"/>
      <c r="AM173" s="51"/>
      <c r="AN173" s="51"/>
      <c r="AO173" s="51"/>
      <c r="AP173" s="51"/>
      <c r="AQ173" s="51"/>
      <c r="AR173" s="51"/>
      <c r="AS173" s="51"/>
      <c r="AT173" s="51"/>
      <c r="AU173" s="51"/>
      <c r="AV173" s="51"/>
      <c r="AW173" s="51"/>
      <c r="AX173" s="51"/>
      <c r="AY173" s="51"/>
      <c r="AZ173" s="51"/>
      <c r="BA173" s="51"/>
      <c r="BB173" s="51"/>
      <c r="BC173" s="51"/>
      <c r="BD173" s="51"/>
      <c r="BE173" s="51"/>
      <c r="BF173" s="51"/>
      <c r="BG173" s="51"/>
      <c r="BH173" s="51"/>
      <c r="BI173" s="51"/>
      <c r="BJ173" s="51"/>
      <c r="BK173" s="51"/>
      <c r="BL173" s="51"/>
      <c r="BM173" s="51"/>
      <c r="BN173" s="51"/>
      <c r="BO173" s="51"/>
      <c r="BP173" s="51"/>
      <c r="BQ173" s="51"/>
      <c r="BR173" s="51"/>
      <c r="BS173" s="51"/>
      <c r="BT173" s="51"/>
      <c r="BU173" s="51"/>
      <c r="BV173" s="51"/>
      <c r="BW173" s="51"/>
      <c r="BX173" s="51"/>
      <c r="BY173" s="51"/>
      <c r="BZ173" s="51"/>
      <c r="CA173" s="51"/>
      <c r="CB173" s="51"/>
      <c r="CC173" s="51"/>
      <c r="CD173" s="51"/>
      <c r="CE173" s="51"/>
      <c r="CF173" s="51"/>
      <c r="CG173" s="51"/>
      <c r="CH173" s="51"/>
      <c r="CI173" s="51"/>
      <c r="CJ173" s="51"/>
      <c r="CK173" s="51"/>
      <c r="CL173" s="51"/>
      <c r="CM173" s="51"/>
      <c r="CN173" s="51"/>
      <c r="CO173" s="51"/>
      <c r="CP173" s="51"/>
      <c r="CQ173" s="51"/>
      <c r="CR173" s="51"/>
      <c r="CS173" s="51"/>
      <c r="CT173" s="51"/>
      <c r="CU173" s="51"/>
      <c r="CV173" s="51"/>
      <c r="CW173" s="51"/>
      <c r="CX173" s="51"/>
      <c r="CY173" s="51"/>
      <c r="CZ173" s="51"/>
      <c r="DA173" s="51"/>
      <c r="DB173" s="51"/>
      <c r="DC173" s="51"/>
      <c r="DD173" s="51"/>
      <c r="DE173" s="51"/>
      <c r="DF173" s="51"/>
      <c r="DG173" s="51"/>
      <c r="DH173" s="51"/>
      <c r="DI173" s="51"/>
      <c r="DJ173" s="51"/>
      <c r="DK173" s="51"/>
      <c r="DL173" s="51"/>
      <c r="DM173" s="51"/>
      <c r="DN173" s="51"/>
      <c r="DO173" s="51"/>
      <c r="DP173" s="51"/>
      <c r="DQ173" s="51"/>
      <c r="DR173" s="51"/>
      <c r="DS173" s="51"/>
      <c r="DT173" s="51"/>
      <c r="DU173" s="51"/>
      <c r="DV173" s="51"/>
      <c r="DW173" s="51"/>
      <c r="DX173" s="51"/>
      <c r="DY173" s="51"/>
      <c r="DZ173" s="51"/>
      <c r="EA173" s="51"/>
      <c r="EB173" s="51"/>
      <c r="EC173" s="51"/>
      <c r="ED173" s="51"/>
      <c r="EE173" s="51"/>
      <c r="EF173" s="51"/>
      <c r="EG173" s="51"/>
      <c r="EH173" s="51"/>
      <c r="EI173" s="51"/>
      <c r="EJ173" s="51"/>
    </row>
    <row r="174" spans="1:140">
      <c r="C174" s="19"/>
      <c r="D174" s="20"/>
      <c r="E174" s="20"/>
      <c r="F174" s="20"/>
      <c r="G174" s="20"/>
      <c r="H174" s="20"/>
      <c r="I174" s="20"/>
      <c r="J174" s="20"/>
      <c r="K174" s="20"/>
      <c r="L174" s="20"/>
      <c r="M174" s="20"/>
      <c r="N174" s="20"/>
      <c r="O174" s="20"/>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row>
    <row r="175" spans="1:140">
      <c r="C175" s="19"/>
      <c r="D175" s="20"/>
      <c r="E175" s="20"/>
      <c r="F175" s="20"/>
      <c r="G175" s="20"/>
      <c r="H175" s="20"/>
      <c r="I175" s="20"/>
      <c r="J175" s="20"/>
      <c r="K175" s="20"/>
      <c r="L175" s="20"/>
      <c r="M175" s="20"/>
      <c r="N175" s="20"/>
      <c r="O175" s="20"/>
      <c r="V175" s="51"/>
      <c r="W175" s="51"/>
      <c r="X175" s="51"/>
      <c r="Y175" s="51"/>
      <c r="Z175" s="51"/>
      <c r="AA175" s="51"/>
      <c r="AB175" s="51"/>
      <c r="AC175" s="51"/>
      <c r="AD175" s="51"/>
      <c r="AE175" s="51"/>
      <c r="AF175" s="51"/>
      <c r="AG175" s="51"/>
      <c r="AH175" s="51"/>
      <c r="AI175" s="51"/>
      <c r="AJ175" s="51"/>
      <c r="AK175" s="51"/>
      <c r="AL175" s="51"/>
      <c r="AM175" s="51"/>
      <c r="AN175" s="51"/>
      <c r="AO175" s="51"/>
      <c r="AP175" s="51"/>
      <c r="AQ175" s="51"/>
      <c r="AR175" s="51"/>
      <c r="AS175" s="51"/>
      <c r="AT175" s="51"/>
      <c r="AU175" s="51"/>
      <c r="AV175" s="51"/>
      <c r="AW175" s="51"/>
      <c r="AX175" s="51"/>
      <c r="AY175" s="51"/>
      <c r="AZ175" s="51"/>
      <c r="BA175" s="51"/>
      <c r="BB175" s="51"/>
      <c r="BC175" s="51"/>
      <c r="BD175" s="51"/>
      <c r="BE175" s="51"/>
      <c r="BF175" s="51"/>
      <c r="BG175" s="51"/>
      <c r="BH175" s="51"/>
      <c r="BI175" s="51"/>
      <c r="BJ175" s="51"/>
      <c r="BK175" s="51"/>
      <c r="BL175" s="51"/>
      <c r="BM175" s="51"/>
      <c r="BN175" s="51"/>
      <c r="BO175" s="51"/>
      <c r="BP175" s="51"/>
      <c r="BQ175" s="51"/>
      <c r="BR175" s="51"/>
      <c r="BS175" s="51"/>
      <c r="BT175" s="51"/>
      <c r="BU175" s="51"/>
      <c r="BV175" s="51"/>
      <c r="BW175" s="51"/>
      <c r="BX175" s="51"/>
      <c r="BY175" s="51"/>
      <c r="BZ175" s="51"/>
      <c r="CA175" s="51"/>
      <c r="CB175" s="51"/>
      <c r="CC175" s="51"/>
      <c r="CD175" s="51"/>
      <c r="CE175" s="51"/>
      <c r="CF175" s="51"/>
      <c r="CG175" s="51"/>
      <c r="CH175" s="51"/>
      <c r="CI175" s="51"/>
      <c r="CJ175" s="51"/>
      <c r="CK175" s="51"/>
      <c r="CL175" s="51"/>
      <c r="CM175" s="51"/>
      <c r="CN175" s="51"/>
      <c r="CO175" s="51"/>
      <c r="CP175" s="51"/>
      <c r="CQ175" s="51"/>
      <c r="CR175" s="51"/>
      <c r="CS175" s="51"/>
      <c r="CT175" s="51"/>
      <c r="CU175" s="51"/>
      <c r="CV175" s="51"/>
      <c r="CW175" s="51"/>
      <c r="CX175" s="51"/>
      <c r="CY175" s="51"/>
      <c r="CZ175" s="51"/>
      <c r="DA175" s="51"/>
      <c r="DB175" s="51"/>
      <c r="DC175" s="51"/>
      <c r="DD175" s="51"/>
      <c r="DE175" s="51"/>
      <c r="DF175" s="51"/>
      <c r="DG175" s="51"/>
      <c r="DH175" s="51"/>
      <c r="DI175" s="51"/>
      <c r="DJ175" s="51"/>
      <c r="DK175" s="51"/>
      <c r="DL175" s="51"/>
      <c r="DM175" s="51"/>
      <c r="DN175" s="51"/>
      <c r="DO175" s="51"/>
      <c r="DP175" s="51"/>
      <c r="DQ175" s="51"/>
      <c r="DR175" s="51"/>
      <c r="DS175" s="51"/>
      <c r="DT175" s="51"/>
      <c r="DU175" s="51"/>
      <c r="DV175" s="51"/>
      <c r="DW175" s="51"/>
      <c r="DX175" s="51"/>
      <c r="DY175" s="51"/>
      <c r="DZ175" s="51"/>
      <c r="EA175" s="51"/>
      <c r="EB175" s="51"/>
      <c r="EC175" s="51"/>
      <c r="ED175" s="51"/>
      <c r="EE175" s="51"/>
      <c r="EF175" s="51"/>
      <c r="EG175" s="51"/>
      <c r="EH175" s="51"/>
      <c r="EI175" s="51"/>
      <c r="EJ175" s="51"/>
    </row>
    <row r="176" spans="1:140">
      <c r="C176" s="19"/>
      <c r="D176" s="20"/>
      <c r="E176" s="20"/>
      <c r="F176" s="20"/>
      <c r="G176" s="20"/>
      <c r="H176" s="20"/>
      <c r="I176" s="20"/>
      <c r="J176" s="20"/>
      <c r="K176" s="20"/>
      <c r="L176" s="20"/>
      <c r="M176" s="20"/>
      <c r="N176" s="20"/>
      <c r="O176" s="20"/>
      <c r="V176" s="51"/>
      <c r="W176" s="51"/>
      <c r="X176" s="51"/>
      <c r="Y176" s="51"/>
      <c r="Z176" s="51"/>
      <c r="AA176" s="51"/>
      <c r="AB176" s="51"/>
      <c r="AC176" s="51"/>
      <c r="AD176" s="51"/>
      <c r="AE176" s="51"/>
      <c r="AF176" s="51"/>
      <c r="AG176" s="51"/>
      <c r="AH176" s="51"/>
      <c r="AI176" s="51"/>
      <c r="AJ176" s="51"/>
      <c r="AK176" s="51"/>
      <c r="AL176" s="51"/>
      <c r="AM176" s="51"/>
      <c r="AN176" s="51"/>
      <c r="AO176" s="51"/>
      <c r="AP176" s="51"/>
      <c r="AQ176" s="51"/>
      <c r="AR176" s="51"/>
      <c r="AS176" s="51"/>
      <c r="AT176" s="51"/>
      <c r="AU176" s="51"/>
      <c r="AV176" s="51"/>
      <c r="AW176" s="51"/>
      <c r="AX176" s="51"/>
      <c r="AY176" s="51"/>
      <c r="AZ176" s="51"/>
      <c r="BA176" s="51"/>
      <c r="BB176" s="51"/>
      <c r="BC176" s="51"/>
      <c r="BD176" s="51"/>
      <c r="BE176" s="51"/>
      <c r="BF176" s="51"/>
      <c r="BG176" s="51"/>
      <c r="BH176" s="51"/>
      <c r="BI176" s="51"/>
      <c r="BJ176" s="51"/>
      <c r="BK176" s="51"/>
      <c r="BL176" s="51"/>
      <c r="BM176" s="51"/>
      <c r="BN176" s="51"/>
      <c r="BO176" s="51"/>
      <c r="BP176" s="51"/>
      <c r="BQ176" s="51"/>
      <c r="BR176" s="51"/>
      <c r="BS176" s="51"/>
      <c r="BT176" s="51"/>
      <c r="BU176" s="51"/>
      <c r="BV176" s="51"/>
      <c r="BW176" s="51"/>
      <c r="BX176" s="51"/>
      <c r="BY176" s="51"/>
      <c r="BZ176" s="51"/>
      <c r="CA176" s="51"/>
      <c r="CB176" s="51"/>
      <c r="CC176" s="51"/>
      <c r="CD176" s="51"/>
      <c r="CE176" s="51"/>
      <c r="CF176" s="51"/>
      <c r="CG176" s="51"/>
      <c r="CH176" s="51"/>
      <c r="CI176" s="51"/>
      <c r="CJ176" s="51"/>
      <c r="CK176" s="51"/>
      <c r="CL176" s="51"/>
      <c r="CM176" s="51"/>
      <c r="CN176" s="51"/>
      <c r="CO176" s="51"/>
      <c r="CP176" s="51"/>
      <c r="CQ176" s="51"/>
      <c r="CR176" s="51"/>
      <c r="CS176" s="51"/>
      <c r="CT176" s="51"/>
      <c r="CU176" s="51"/>
      <c r="CV176" s="51"/>
      <c r="CW176" s="51"/>
      <c r="CX176" s="51"/>
      <c r="CY176" s="51"/>
      <c r="CZ176" s="51"/>
      <c r="DA176" s="51"/>
      <c r="DB176" s="51"/>
      <c r="DC176" s="51"/>
      <c r="DD176" s="51"/>
      <c r="DE176" s="51"/>
      <c r="DF176" s="51"/>
      <c r="DG176" s="51"/>
      <c r="DH176" s="51"/>
      <c r="DI176" s="51"/>
      <c r="DJ176" s="51"/>
      <c r="DK176" s="51"/>
      <c r="DL176" s="51"/>
      <c r="DM176" s="51"/>
      <c r="DN176" s="51"/>
      <c r="DO176" s="51"/>
      <c r="DP176" s="51"/>
      <c r="DQ176" s="51"/>
      <c r="DR176" s="51"/>
      <c r="DS176" s="51"/>
      <c r="DT176" s="51"/>
      <c r="DU176" s="51"/>
      <c r="DV176" s="51"/>
      <c r="DW176" s="51"/>
      <c r="DX176" s="51"/>
      <c r="DY176" s="51"/>
      <c r="DZ176" s="51"/>
      <c r="EA176" s="51"/>
      <c r="EB176" s="51"/>
      <c r="EC176" s="51"/>
      <c r="ED176" s="51"/>
      <c r="EE176" s="51"/>
      <c r="EF176" s="51"/>
      <c r="EG176" s="51"/>
      <c r="EH176" s="51"/>
      <c r="EI176" s="51"/>
      <c r="EJ176" s="51"/>
    </row>
    <row r="177" spans="3:140">
      <c r="C177" s="19"/>
      <c r="D177" s="20"/>
      <c r="E177" s="20"/>
      <c r="F177" s="20"/>
      <c r="G177" s="20"/>
      <c r="H177" s="20"/>
      <c r="I177" s="20"/>
      <c r="J177" s="20"/>
      <c r="K177" s="20"/>
      <c r="L177" s="20"/>
      <c r="M177" s="20"/>
      <c r="N177" s="20"/>
      <c r="O177" s="20"/>
      <c r="V177" s="51"/>
      <c r="W177" s="51"/>
      <c r="X177" s="51"/>
      <c r="Y177" s="51"/>
      <c r="Z177" s="51"/>
      <c r="AA177" s="51"/>
      <c r="AB177" s="51"/>
      <c r="AC177" s="51"/>
      <c r="AD177" s="51"/>
      <c r="AE177" s="51"/>
      <c r="AF177" s="51"/>
      <c r="AG177" s="51"/>
      <c r="AH177" s="51"/>
      <c r="AI177" s="51"/>
      <c r="AJ177" s="51"/>
      <c r="AK177" s="51"/>
      <c r="AL177" s="51"/>
      <c r="AM177" s="51"/>
      <c r="AN177" s="51"/>
      <c r="AO177" s="51"/>
      <c r="AP177" s="51"/>
      <c r="AQ177" s="51"/>
      <c r="AR177" s="51"/>
      <c r="AS177" s="51"/>
      <c r="AT177" s="51"/>
      <c r="AU177" s="51"/>
      <c r="AV177" s="51"/>
      <c r="AW177" s="51"/>
      <c r="AX177" s="51"/>
      <c r="AY177" s="51"/>
      <c r="AZ177" s="51"/>
      <c r="BA177" s="51"/>
      <c r="BB177" s="51"/>
      <c r="BC177" s="51"/>
      <c r="BD177" s="51"/>
      <c r="BE177" s="51"/>
      <c r="BF177" s="51"/>
      <c r="BG177" s="51"/>
      <c r="BH177" s="51"/>
      <c r="BI177" s="51"/>
      <c r="BJ177" s="51"/>
      <c r="BK177" s="51"/>
      <c r="BL177" s="51"/>
      <c r="BM177" s="51"/>
      <c r="BN177" s="51"/>
      <c r="BO177" s="51"/>
      <c r="BP177" s="51"/>
      <c r="BQ177" s="51"/>
      <c r="BR177" s="51"/>
      <c r="BS177" s="51"/>
      <c r="BT177" s="51"/>
      <c r="BU177" s="51"/>
      <c r="BV177" s="51"/>
      <c r="BW177" s="51"/>
      <c r="BX177" s="51"/>
      <c r="BY177" s="51"/>
      <c r="BZ177" s="51"/>
      <c r="CA177" s="51"/>
      <c r="CB177" s="51"/>
      <c r="CC177" s="51"/>
      <c r="CD177" s="51"/>
      <c r="CE177" s="51"/>
      <c r="CF177" s="51"/>
      <c r="CG177" s="51"/>
      <c r="CH177" s="51"/>
      <c r="CI177" s="51"/>
      <c r="CJ177" s="51"/>
      <c r="CK177" s="51"/>
      <c r="CL177" s="51"/>
      <c r="CM177" s="51"/>
      <c r="CN177" s="51"/>
      <c r="CO177" s="51"/>
      <c r="CP177" s="51"/>
      <c r="CQ177" s="51"/>
      <c r="CR177" s="51"/>
      <c r="CS177" s="51"/>
      <c r="CT177" s="51"/>
      <c r="CU177" s="51"/>
      <c r="CV177" s="51"/>
      <c r="CW177" s="51"/>
      <c r="CX177" s="51"/>
      <c r="CY177" s="51"/>
      <c r="CZ177" s="51"/>
      <c r="DA177" s="51"/>
      <c r="DB177" s="51"/>
      <c r="DC177" s="51"/>
      <c r="DD177" s="51"/>
      <c r="DE177" s="51"/>
      <c r="DF177" s="51"/>
      <c r="DG177" s="51"/>
      <c r="DH177" s="51"/>
      <c r="DI177" s="51"/>
      <c r="DJ177" s="51"/>
      <c r="DK177" s="51"/>
      <c r="DL177" s="51"/>
      <c r="DM177" s="51"/>
      <c r="DN177" s="51"/>
      <c r="DO177" s="51"/>
      <c r="DP177" s="51"/>
      <c r="DQ177" s="51"/>
      <c r="DR177" s="51"/>
      <c r="DS177" s="51"/>
      <c r="DT177" s="51"/>
      <c r="DU177" s="51"/>
      <c r="DV177" s="51"/>
      <c r="DW177" s="51"/>
      <c r="DX177" s="51"/>
      <c r="DY177" s="51"/>
      <c r="DZ177" s="51"/>
      <c r="EA177" s="51"/>
      <c r="EB177" s="51"/>
      <c r="EC177" s="51"/>
      <c r="ED177" s="51"/>
      <c r="EE177" s="51"/>
      <c r="EF177" s="51"/>
      <c r="EG177" s="51"/>
      <c r="EH177" s="51"/>
      <c r="EI177" s="51"/>
      <c r="EJ177" s="51"/>
    </row>
    <row r="178" spans="3:140">
      <c r="C178" s="19"/>
      <c r="D178" s="20"/>
      <c r="E178" s="20"/>
      <c r="F178" s="20"/>
      <c r="G178" s="20"/>
      <c r="H178" s="20"/>
      <c r="I178" s="20"/>
      <c r="J178" s="20"/>
      <c r="K178" s="20"/>
      <c r="L178" s="20"/>
      <c r="M178" s="20"/>
      <c r="N178" s="20"/>
      <c r="O178" s="20"/>
      <c r="V178" s="51"/>
      <c r="W178" s="51"/>
      <c r="X178" s="51"/>
      <c r="Y178" s="51"/>
      <c r="Z178" s="51"/>
      <c r="AA178" s="51"/>
      <c r="AB178" s="51"/>
      <c r="AC178" s="51"/>
      <c r="AD178" s="51"/>
      <c r="AE178" s="51"/>
      <c r="AF178" s="51"/>
      <c r="AG178" s="51"/>
      <c r="AH178" s="51"/>
      <c r="AI178" s="51"/>
      <c r="AJ178" s="51"/>
      <c r="AK178" s="51"/>
      <c r="AL178" s="51"/>
      <c r="AM178" s="51"/>
      <c r="AN178" s="51"/>
      <c r="AO178" s="51"/>
      <c r="AP178" s="51"/>
      <c r="AQ178" s="51"/>
      <c r="AR178" s="51"/>
      <c r="AS178" s="51"/>
      <c r="AT178" s="51"/>
      <c r="AU178" s="51"/>
      <c r="AV178" s="51"/>
      <c r="AW178" s="51"/>
      <c r="AX178" s="51"/>
      <c r="AY178" s="51"/>
      <c r="AZ178" s="51"/>
      <c r="BA178" s="51"/>
      <c r="BB178" s="51"/>
      <c r="BC178" s="51"/>
      <c r="BD178" s="51"/>
      <c r="BE178" s="51"/>
      <c r="BF178" s="51"/>
      <c r="BG178" s="51"/>
      <c r="BH178" s="51"/>
      <c r="BI178" s="51"/>
      <c r="BJ178" s="51"/>
      <c r="BK178" s="51"/>
      <c r="BL178" s="51"/>
      <c r="BM178" s="51"/>
      <c r="BN178" s="51"/>
      <c r="BO178" s="51"/>
      <c r="BP178" s="51"/>
      <c r="BQ178" s="51"/>
      <c r="BR178" s="51"/>
      <c r="BS178" s="51"/>
      <c r="BT178" s="51"/>
      <c r="BU178" s="51"/>
      <c r="BV178" s="51"/>
      <c r="BW178" s="51"/>
      <c r="BX178" s="51"/>
      <c r="BY178" s="51"/>
      <c r="BZ178" s="51"/>
      <c r="CA178" s="51"/>
      <c r="CB178" s="51"/>
      <c r="CC178" s="51"/>
      <c r="CD178" s="51"/>
      <c r="CE178" s="51"/>
      <c r="CF178" s="51"/>
      <c r="CG178" s="51"/>
      <c r="CH178" s="51"/>
      <c r="CI178" s="51"/>
      <c r="CJ178" s="51"/>
      <c r="CK178" s="51"/>
      <c r="CL178" s="51"/>
      <c r="CM178" s="51"/>
      <c r="CN178" s="51"/>
      <c r="CO178" s="51"/>
      <c r="CP178" s="51"/>
      <c r="CQ178" s="51"/>
      <c r="CR178" s="51"/>
      <c r="CS178" s="51"/>
      <c r="CT178" s="51"/>
      <c r="CU178" s="51"/>
      <c r="CV178" s="51"/>
      <c r="CW178" s="51"/>
      <c r="CX178" s="51"/>
      <c r="CY178" s="51"/>
      <c r="CZ178" s="51"/>
      <c r="DA178" s="51"/>
      <c r="DB178" s="51"/>
      <c r="DC178" s="51"/>
      <c r="DD178" s="51"/>
      <c r="DE178" s="51"/>
      <c r="DF178" s="51"/>
      <c r="DG178" s="51"/>
      <c r="DH178" s="51"/>
      <c r="DI178" s="51"/>
      <c r="DJ178" s="51"/>
      <c r="DK178" s="51"/>
      <c r="DL178" s="51"/>
      <c r="DM178" s="51"/>
      <c r="DN178" s="51"/>
      <c r="DO178" s="51"/>
      <c r="DP178" s="51"/>
      <c r="DQ178" s="51"/>
      <c r="DR178" s="51"/>
      <c r="DS178" s="51"/>
      <c r="DT178" s="51"/>
      <c r="DU178" s="51"/>
      <c r="DV178" s="51"/>
      <c r="DW178" s="51"/>
      <c r="DX178" s="51"/>
      <c r="DY178" s="51"/>
      <c r="DZ178" s="51"/>
      <c r="EA178" s="51"/>
      <c r="EB178" s="51"/>
      <c r="EC178" s="51"/>
      <c r="ED178" s="51"/>
      <c r="EE178" s="51"/>
      <c r="EF178" s="51"/>
      <c r="EG178" s="51"/>
      <c r="EH178" s="51"/>
      <c r="EI178" s="51"/>
      <c r="EJ178" s="51"/>
    </row>
    <row r="179" spans="3:140">
      <c r="C179" s="19"/>
      <c r="D179" s="20"/>
      <c r="E179" s="20"/>
      <c r="F179" s="20"/>
      <c r="G179" s="20"/>
      <c r="H179" s="20"/>
      <c r="I179" s="20"/>
      <c r="J179" s="20"/>
      <c r="K179" s="20"/>
      <c r="L179" s="20"/>
      <c r="M179" s="20"/>
      <c r="N179" s="20"/>
      <c r="O179" s="20"/>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row>
    <row r="180" spans="3:140">
      <c r="C180" s="19"/>
      <c r="D180" s="20"/>
      <c r="E180" s="20"/>
      <c r="F180" s="20"/>
      <c r="G180" s="20"/>
      <c r="H180" s="20"/>
      <c r="I180" s="20"/>
      <c r="J180" s="20"/>
      <c r="K180" s="20"/>
      <c r="L180" s="20"/>
      <c r="M180" s="20"/>
      <c r="N180" s="20"/>
      <c r="O180" s="20"/>
      <c r="V180" s="51"/>
      <c r="W180" s="51"/>
      <c r="X180" s="51"/>
      <c r="Y180" s="51"/>
      <c r="Z180" s="51"/>
      <c r="AA180" s="51"/>
      <c r="AB180" s="51"/>
      <c r="AC180" s="51"/>
      <c r="AD180" s="51"/>
      <c r="AE180" s="51"/>
      <c r="AF180" s="51"/>
      <c r="AG180" s="51"/>
      <c r="AH180" s="51"/>
      <c r="AI180" s="51"/>
      <c r="AJ180" s="51"/>
      <c r="AK180" s="51"/>
      <c r="AL180" s="51"/>
      <c r="AM180" s="51"/>
      <c r="AN180" s="51"/>
      <c r="AO180" s="51"/>
      <c r="AP180" s="51"/>
      <c r="AQ180" s="51"/>
      <c r="AR180" s="51"/>
      <c r="AS180" s="51"/>
      <c r="AT180" s="51"/>
      <c r="AU180" s="51"/>
      <c r="AV180" s="51"/>
      <c r="AW180" s="51"/>
      <c r="AX180" s="51"/>
      <c r="AY180" s="51"/>
      <c r="AZ180" s="51"/>
      <c r="BA180" s="51"/>
      <c r="BB180" s="51"/>
      <c r="BC180" s="51"/>
      <c r="BD180" s="51"/>
      <c r="BE180" s="51"/>
      <c r="BF180" s="51"/>
      <c r="BG180" s="51"/>
      <c r="BH180" s="51"/>
      <c r="BI180" s="51"/>
      <c r="BJ180" s="51"/>
      <c r="BK180" s="51"/>
      <c r="BL180" s="51"/>
      <c r="BM180" s="51"/>
      <c r="BN180" s="51"/>
      <c r="BO180" s="51"/>
      <c r="BP180" s="51"/>
      <c r="BQ180" s="51"/>
      <c r="BR180" s="51"/>
      <c r="BS180" s="51"/>
      <c r="BT180" s="51"/>
      <c r="BU180" s="51"/>
      <c r="BV180" s="51"/>
      <c r="BW180" s="51"/>
      <c r="BX180" s="51"/>
      <c r="BY180" s="51"/>
      <c r="BZ180" s="51"/>
      <c r="CA180" s="51"/>
      <c r="CB180" s="51"/>
      <c r="CC180" s="51"/>
      <c r="CD180" s="51"/>
      <c r="CE180" s="51"/>
      <c r="CF180" s="51"/>
      <c r="CG180" s="51"/>
      <c r="CH180" s="51"/>
      <c r="CI180" s="51"/>
      <c r="CJ180" s="51"/>
      <c r="CK180" s="51"/>
      <c r="CL180" s="51"/>
      <c r="CM180" s="51"/>
      <c r="CN180" s="51"/>
      <c r="CO180" s="51"/>
      <c r="CP180" s="51"/>
      <c r="CQ180" s="51"/>
      <c r="CR180" s="51"/>
      <c r="CS180" s="51"/>
      <c r="CT180" s="51"/>
      <c r="CU180" s="51"/>
      <c r="CV180" s="51"/>
      <c r="CW180" s="51"/>
      <c r="CX180" s="51"/>
      <c r="CY180" s="51"/>
      <c r="CZ180" s="51"/>
      <c r="DA180" s="51"/>
      <c r="DB180" s="51"/>
      <c r="DC180" s="51"/>
      <c r="DD180" s="51"/>
      <c r="DE180" s="51"/>
      <c r="DF180" s="51"/>
      <c r="DG180" s="51"/>
      <c r="DH180" s="51"/>
      <c r="DI180" s="51"/>
      <c r="DJ180" s="51"/>
      <c r="DK180" s="51"/>
      <c r="DL180" s="51"/>
      <c r="DM180" s="51"/>
      <c r="DN180" s="51"/>
      <c r="DO180" s="51"/>
      <c r="DP180" s="51"/>
      <c r="DQ180" s="51"/>
      <c r="DR180" s="51"/>
      <c r="DS180" s="51"/>
      <c r="DT180" s="51"/>
      <c r="DU180" s="51"/>
      <c r="DV180" s="51"/>
      <c r="DW180" s="51"/>
      <c r="DX180" s="51"/>
      <c r="DY180" s="51"/>
      <c r="DZ180" s="51"/>
      <c r="EA180" s="51"/>
      <c r="EB180" s="51"/>
      <c r="EC180" s="51"/>
      <c r="ED180" s="51"/>
      <c r="EE180" s="51"/>
      <c r="EF180" s="51"/>
      <c r="EG180" s="51"/>
      <c r="EH180" s="51"/>
      <c r="EI180" s="51"/>
      <c r="EJ180" s="51"/>
    </row>
    <row r="181" spans="3:140">
      <c r="C181" s="19"/>
      <c r="D181" s="20"/>
      <c r="E181" s="20"/>
      <c r="F181" s="20"/>
      <c r="G181" s="20"/>
      <c r="H181" s="20"/>
      <c r="I181" s="20"/>
      <c r="J181" s="20"/>
      <c r="K181" s="20"/>
      <c r="L181" s="20"/>
      <c r="M181" s="20"/>
      <c r="N181" s="20"/>
      <c r="O181" s="20"/>
      <c r="V181" s="51"/>
      <c r="W181" s="51"/>
      <c r="X181" s="51"/>
      <c r="Y181" s="51"/>
      <c r="Z181" s="51"/>
      <c r="AA181" s="51"/>
      <c r="AB181" s="51"/>
      <c r="AC181" s="51"/>
      <c r="AD181" s="51"/>
      <c r="AE181" s="51"/>
      <c r="AF181" s="51"/>
      <c r="AG181" s="51"/>
      <c r="AH181" s="51"/>
      <c r="AI181" s="51"/>
      <c r="AJ181" s="51"/>
      <c r="AK181" s="51"/>
      <c r="AL181" s="51"/>
      <c r="AM181" s="51"/>
      <c r="AN181" s="51"/>
      <c r="AO181" s="51"/>
      <c r="AP181" s="51"/>
      <c r="AQ181" s="51"/>
      <c r="AR181" s="51"/>
      <c r="AS181" s="51"/>
      <c r="AT181" s="51"/>
      <c r="AU181" s="51"/>
      <c r="AV181" s="51"/>
      <c r="AW181" s="51"/>
      <c r="AX181" s="51"/>
      <c r="AY181" s="51"/>
      <c r="AZ181" s="51"/>
      <c r="BA181" s="51"/>
      <c r="BB181" s="51"/>
      <c r="BC181" s="51"/>
      <c r="BD181" s="51"/>
      <c r="BE181" s="51"/>
      <c r="BF181" s="51"/>
      <c r="BG181" s="51"/>
      <c r="BH181" s="51"/>
      <c r="BI181" s="51"/>
      <c r="BJ181" s="51"/>
      <c r="BK181" s="51"/>
      <c r="BL181" s="51"/>
      <c r="BM181" s="51"/>
      <c r="BN181" s="51"/>
      <c r="BO181" s="51"/>
      <c r="BP181" s="51"/>
      <c r="BQ181" s="51"/>
      <c r="BR181" s="51"/>
      <c r="BS181" s="51"/>
      <c r="BT181" s="51"/>
      <c r="BU181" s="51"/>
      <c r="BV181" s="51"/>
      <c r="BW181" s="51"/>
      <c r="BX181" s="51"/>
      <c r="BY181" s="51"/>
      <c r="BZ181" s="51"/>
      <c r="CA181" s="51"/>
      <c r="CB181" s="51"/>
      <c r="CC181" s="51"/>
      <c r="CD181" s="51"/>
      <c r="CE181" s="51"/>
      <c r="CF181" s="51"/>
      <c r="CG181" s="51"/>
      <c r="CH181" s="51"/>
      <c r="CI181" s="51"/>
      <c r="CJ181" s="51"/>
      <c r="CK181" s="51"/>
      <c r="CL181" s="51"/>
      <c r="CM181" s="51"/>
      <c r="CN181" s="51"/>
      <c r="CO181" s="51"/>
      <c r="CP181" s="51"/>
      <c r="CQ181" s="51"/>
      <c r="CR181" s="51"/>
      <c r="CS181" s="51"/>
      <c r="CT181" s="51"/>
      <c r="CU181" s="51"/>
      <c r="CV181" s="51"/>
      <c r="CW181" s="51"/>
      <c r="CX181" s="51"/>
      <c r="CY181" s="51"/>
      <c r="CZ181" s="51"/>
      <c r="DA181" s="51"/>
      <c r="DB181" s="51"/>
      <c r="DC181" s="51"/>
      <c r="DD181" s="51"/>
      <c r="DE181" s="51"/>
      <c r="DF181" s="51"/>
      <c r="DG181" s="51"/>
      <c r="DH181" s="51"/>
      <c r="DI181" s="51"/>
      <c r="DJ181" s="51"/>
      <c r="DK181" s="51"/>
      <c r="DL181" s="51"/>
      <c r="DM181" s="51"/>
      <c r="DN181" s="51"/>
      <c r="DO181" s="51"/>
      <c r="DP181" s="51"/>
      <c r="DQ181" s="51"/>
      <c r="DR181" s="51"/>
      <c r="DS181" s="51"/>
      <c r="DT181" s="51"/>
      <c r="DU181" s="51"/>
      <c r="DV181" s="51"/>
      <c r="DW181" s="51"/>
      <c r="DX181" s="51"/>
      <c r="DY181" s="51"/>
      <c r="DZ181" s="51"/>
      <c r="EA181" s="51"/>
      <c r="EB181" s="51"/>
      <c r="EC181" s="51"/>
      <c r="ED181" s="51"/>
      <c r="EE181" s="51"/>
      <c r="EF181" s="51"/>
      <c r="EG181" s="51"/>
      <c r="EH181" s="51"/>
      <c r="EI181" s="51"/>
      <c r="EJ181" s="51"/>
    </row>
    <row r="182" spans="3:140">
      <c r="C182" s="19"/>
      <c r="D182" s="20"/>
      <c r="E182" s="20"/>
      <c r="F182" s="20"/>
      <c r="G182" s="20"/>
      <c r="H182" s="20"/>
      <c r="I182" s="20"/>
      <c r="J182" s="20"/>
      <c r="K182" s="20"/>
      <c r="L182" s="20"/>
      <c r="M182" s="20"/>
      <c r="N182" s="20"/>
      <c r="O182" s="20"/>
      <c r="V182" s="51"/>
      <c r="W182" s="51"/>
      <c r="X182" s="51"/>
      <c r="Y182" s="51"/>
      <c r="Z182" s="51"/>
      <c r="AA182" s="51"/>
      <c r="AB182" s="51"/>
      <c r="AC182" s="51"/>
      <c r="AD182" s="51"/>
      <c r="AE182" s="51"/>
      <c r="AF182" s="51"/>
      <c r="AG182" s="51"/>
      <c r="AH182" s="51"/>
      <c r="AI182" s="51"/>
      <c r="AJ182" s="51"/>
      <c r="AK182" s="51"/>
      <c r="AL182" s="51"/>
      <c r="AM182" s="51"/>
      <c r="AN182" s="51"/>
      <c r="AO182" s="51"/>
      <c r="AP182" s="51"/>
      <c r="AQ182" s="51"/>
      <c r="AR182" s="51"/>
      <c r="AS182" s="51"/>
      <c r="AT182" s="51"/>
      <c r="AU182" s="51"/>
      <c r="AV182" s="51"/>
      <c r="AW182" s="51"/>
      <c r="AX182" s="51"/>
      <c r="AY182" s="51"/>
      <c r="AZ182" s="51"/>
      <c r="BA182" s="51"/>
      <c r="BB182" s="51"/>
      <c r="BC182" s="51"/>
      <c r="BD182" s="51"/>
      <c r="BE182" s="51"/>
      <c r="BF182" s="51"/>
      <c r="BG182" s="51"/>
      <c r="BH182" s="51"/>
      <c r="BI182" s="51"/>
      <c r="BJ182" s="51"/>
      <c r="BK182" s="51"/>
      <c r="BL182" s="51"/>
      <c r="BM182" s="51"/>
      <c r="BN182" s="51"/>
      <c r="BO182" s="51"/>
      <c r="BP182" s="51"/>
      <c r="BQ182" s="51"/>
      <c r="BR182" s="51"/>
      <c r="BS182" s="51"/>
      <c r="BT182" s="51"/>
      <c r="BU182" s="51"/>
      <c r="BV182" s="51"/>
      <c r="BW182" s="51"/>
      <c r="BX182" s="51"/>
      <c r="BY182" s="51"/>
      <c r="BZ182" s="51"/>
      <c r="CA182" s="51"/>
      <c r="CB182" s="51"/>
      <c r="CC182" s="51"/>
      <c r="CD182" s="51"/>
      <c r="CE182" s="51"/>
      <c r="CF182" s="51"/>
      <c r="CG182" s="51"/>
      <c r="CH182" s="51"/>
      <c r="CI182" s="51"/>
      <c r="CJ182" s="51"/>
      <c r="CK182" s="51"/>
      <c r="CL182" s="51"/>
      <c r="CM182" s="51"/>
      <c r="CN182" s="51"/>
      <c r="CO182" s="51"/>
      <c r="CP182" s="51"/>
      <c r="CQ182" s="51"/>
      <c r="CR182" s="51"/>
      <c r="CS182" s="51"/>
      <c r="CT182" s="51"/>
      <c r="CU182" s="51"/>
      <c r="CV182" s="51"/>
      <c r="CW182" s="51"/>
      <c r="CX182" s="51"/>
      <c r="CY182" s="51"/>
      <c r="CZ182" s="51"/>
      <c r="DA182" s="51"/>
      <c r="DB182" s="51"/>
      <c r="DC182" s="51"/>
      <c r="DD182" s="51"/>
      <c r="DE182" s="51"/>
      <c r="DF182" s="51"/>
      <c r="DG182" s="51"/>
      <c r="DH182" s="51"/>
      <c r="DI182" s="51"/>
      <c r="DJ182" s="51"/>
      <c r="DK182" s="51"/>
      <c r="DL182" s="51"/>
      <c r="DM182" s="51"/>
      <c r="DN182" s="51"/>
      <c r="DO182" s="51"/>
      <c r="DP182" s="51"/>
      <c r="DQ182" s="51"/>
      <c r="DR182" s="51"/>
      <c r="DS182" s="51"/>
      <c r="DT182" s="51"/>
      <c r="DU182" s="51"/>
      <c r="DV182" s="51"/>
      <c r="DW182" s="51"/>
      <c r="DX182" s="51"/>
      <c r="DY182" s="51"/>
      <c r="DZ182" s="51"/>
      <c r="EA182" s="51"/>
      <c r="EB182" s="51"/>
      <c r="EC182" s="51"/>
      <c r="ED182" s="51"/>
      <c r="EE182" s="51"/>
      <c r="EF182" s="51"/>
      <c r="EG182" s="51"/>
      <c r="EH182" s="51"/>
      <c r="EI182" s="51"/>
      <c r="EJ182" s="51"/>
    </row>
    <row r="183" spans="3:140">
      <c r="C183" s="19"/>
      <c r="D183" s="20"/>
      <c r="E183" s="20"/>
      <c r="F183" s="20"/>
      <c r="G183" s="20"/>
      <c r="H183" s="20"/>
      <c r="I183" s="20"/>
      <c r="J183" s="20"/>
      <c r="K183" s="20"/>
      <c r="L183" s="20"/>
      <c r="M183" s="20"/>
      <c r="N183" s="20"/>
      <c r="O183" s="20"/>
      <c r="V183" s="51"/>
      <c r="W183" s="51"/>
      <c r="X183" s="51"/>
      <c r="Y183" s="51"/>
      <c r="Z183" s="51"/>
      <c r="AA183" s="51"/>
      <c r="AB183" s="51"/>
      <c r="AC183" s="51"/>
      <c r="AD183" s="51"/>
      <c r="AE183" s="51"/>
      <c r="AF183" s="51"/>
      <c r="AG183" s="51"/>
      <c r="AH183" s="51"/>
      <c r="AI183" s="51"/>
      <c r="AJ183" s="51"/>
      <c r="AK183" s="51"/>
      <c r="AL183" s="51"/>
      <c r="AM183" s="51"/>
      <c r="AN183" s="51"/>
      <c r="AO183" s="51"/>
      <c r="AP183" s="51"/>
      <c r="AQ183" s="51"/>
      <c r="AR183" s="51"/>
      <c r="AS183" s="51"/>
      <c r="AT183" s="51"/>
      <c r="AU183" s="51"/>
      <c r="AV183" s="51"/>
      <c r="AW183" s="51"/>
      <c r="AX183" s="51"/>
      <c r="AY183" s="51"/>
      <c r="AZ183" s="51"/>
      <c r="BA183" s="51"/>
      <c r="BB183" s="51"/>
      <c r="BC183" s="51"/>
      <c r="BD183" s="51"/>
      <c r="BE183" s="51"/>
      <c r="BF183" s="51"/>
      <c r="BG183" s="51"/>
      <c r="BH183" s="51"/>
      <c r="BI183" s="51"/>
      <c r="BJ183" s="51"/>
      <c r="BK183" s="51"/>
      <c r="BL183" s="51"/>
      <c r="BM183" s="51"/>
      <c r="BN183" s="51"/>
      <c r="BO183" s="51"/>
      <c r="BP183" s="51"/>
      <c r="BQ183" s="51"/>
      <c r="BR183" s="51"/>
      <c r="BS183" s="51"/>
      <c r="BT183" s="51"/>
      <c r="BU183" s="51"/>
      <c r="BV183" s="51"/>
      <c r="BW183" s="51"/>
      <c r="BX183" s="51"/>
      <c r="BY183" s="51"/>
      <c r="BZ183" s="51"/>
      <c r="CA183" s="51"/>
      <c r="CB183" s="51"/>
      <c r="CC183" s="51"/>
      <c r="CD183" s="51"/>
      <c r="CE183" s="51"/>
      <c r="CF183" s="51"/>
      <c r="CG183" s="51"/>
      <c r="CH183" s="51"/>
      <c r="CI183" s="51"/>
      <c r="CJ183" s="51"/>
      <c r="CK183" s="51"/>
      <c r="CL183" s="51"/>
      <c r="CM183" s="51"/>
      <c r="CN183" s="51"/>
      <c r="CO183" s="51"/>
      <c r="CP183" s="51"/>
      <c r="CQ183" s="51"/>
      <c r="CR183" s="51"/>
      <c r="CS183" s="51"/>
      <c r="CT183" s="51"/>
      <c r="CU183" s="51"/>
      <c r="CV183" s="51"/>
      <c r="CW183" s="51"/>
      <c r="CX183" s="51"/>
      <c r="CY183" s="51"/>
      <c r="CZ183" s="51"/>
      <c r="DA183" s="51"/>
      <c r="DB183" s="51"/>
      <c r="DC183" s="51"/>
      <c r="DD183" s="51"/>
      <c r="DE183" s="51"/>
      <c r="DF183" s="51"/>
      <c r="DG183" s="51"/>
      <c r="DH183" s="51"/>
      <c r="DI183" s="51"/>
      <c r="DJ183" s="51"/>
      <c r="DK183" s="51"/>
      <c r="DL183" s="51"/>
      <c r="DM183" s="51"/>
      <c r="DN183" s="51"/>
      <c r="DO183" s="51"/>
      <c r="DP183" s="51"/>
      <c r="DQ183" s="51"/>
      <c r="DR183" s="51"/>
      <c r="DS183" s="51"/>
      <c r="DT183" s="51"/>
      <c r="DU183" s="51"/>
      <c r="DV183" s="51"/>
      <c r="DW183" s="51"/>
      <c r="DX183" s="51"/>
      <c r="DY183" s="51"/>
      <c r="DZ183" s="51"/>
      <c r="EA183" s="51"/>
      <c r="EB183" s="51"/>
      <c r="EC183" s="51"/>
      <c r="ED183" s="51"/>
      <c r="EE183" s="51"/>
      <c r="EF183" s="51"/>
      <c r="EG183" s="51"/>
      <c r="EH183" s="51"/>
      <c r="EI183" s="51"/>
      <c r="EJ183" s="51"/>
    </row>
    <row r="184" spans="3:140">
      <c r="C184" s="19"/>
      <c r="D184" s="20"/>
      <c r="E184" s="20"/>
      <c r="F184" s="20"/>
      <c r="G184" s="20"/>
      <c r="H184" s="20"/>
      <c r="I184" s="20"/>
      <c r="J184" s="20"/>
      <c r="K184" s="20"/>
      <c r="L184" s="20"/>
      <c r="M184" s="20"/>
      <c r="N184" s="20"/>
      <c r="O184" s="20"/>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row>
    <row r="185" spans="3:140">
      <c r="C185" s="19"/>
      <c r="D185" s="20"/>
      <c r="E185" s="20"/>
      <c r="F185" s="20"/>
      <c r="G185" s="20"/>
      <c r="H185" s="20"/>
      <c r="I185" s="20"/>
      <c r="J185" s="20"/>
      <c r="K185" s="20"/>
      <c r="L185" s="20"/>
      <c r="M185" s="20"/>
      <c r="N185" s="20"/>
      <c r="O185" s="20"/>
      <c r="V185" s="51"/>
      <c r="W185" s="51"/>
      <c r="X185" s="51"/>
      <c r="Y185" s="51"/>
      <c r="Z185" s="51"/>
      <c r="AA185" s="51"/>
      <c r="AB185" s="51"/>
      <c r="AC185" s="51"/>
      <c r="AD185" s="51"/>
      <c r="AE185" s="51"/>
      <c r="AF185" s="51"/>
      <c r="AG185" s="51"/>
      <c r="AH185" s="51"/>
      <c r="AI185" s="51"/>
      <c r="AJ185" s="51"/>
      <c r="AK185" s="51"/>
      <c r="AL185" s="51"/>
      <c r="AM185" s="51"/>
      <c r="AN185" s="51"/>
      <c r="AO185" s="51"/>
      <c r="AP185" s="51"/>
      <c r="AQ185" s="51"/>
      <c r="AR185" s="51"/>
      <c r="AS185" s="51"/>
      <c r="AT185" s="51"/>
      <c r="AU185" s="51"/>
      <c r="AV185" s="51"/>
      <c r="AW185" s="51"/>
      <c r="AX185" s="51"/>
      <c r="AY185" s="51"/>
      <c r="AZ185" s="51"/>
      <c r="BA185" s="51"/>
      <c r="BB185" s="51"/>
      <c r="BC185" s="51"/>
      <c r="BD185" s="51"/>
      <c r="BE185" s="51"/>
      <c r="BF185" s="51"/>
      <c r="BG185" s="51"/>
      <c r="BH185" s="51"/>
      <c r="BI185" s="51"/>
      <c r="BJ185" s="51"/>
      <c r="BK185" s="51"/>
      <c r="BL185" s="51"/>
      <c r="BM185" s="51"/>
      <c r="BN185" s="51"/>
      <c r="BO185" s="51"/>
      <c r="BP185" s="51"/>
      <c r="BQ185" s="51"/>
      <c r="BR185" s="51"/>
      <c r="BS185" s="51"/>
      <c r="BT185" s="51"/>
      <c r="BU185" s="51"/>
      <c r="BV185" s="51"/>
      <c r="BW185" s="51"/>
      <c r="BX185" s="51"/>
      <c r="BY185" s="51"/>
      <c r="BZ185" s="51"/>
      <c r="CA185" s="51"/>
      <c r="CB185" s="51"/>
      <c r="CC185" s="51"/>
      <c r="CD185" s="51"/>
      <c r="CE185" s="51"/>
      <c r="CF185" s="51"/>
      <c r="CG185" s="51"/>
      <c r="CH185" s="51"/>
      <c r="CI185" s="51"/>
      <c r="CJ185" s="51"/>
      <c r="CK185" s="51"/>
      <c r="CL185" s="51"/>
      <c r="CM185" s="51"/>
      <c r="CN185" s="51"/>
      <c r="CO185" s="51"/>
      <c r="CP185" s="51"/>
      <c r="CQ185" s="51"/>
      <c r="CR185" s="51"/>
      <c r="CS185" s="51"/>
      <c r="CT185" s="51"/>
      <c r="CU185" s="51"/>
      <c r="CV185" s="51"/>
      <c r="CW185" s="51"/>
      <c r="CX185" s="51"/>
      <c r="CY185" s="51"/>
      <c r="CZ185" s="51"/>
      <c r="DA185" s="51"/>
      <c r="DB185" s="51"/>
      <c r="DC185" s="51"/>
      <c r="DD185" s="51"/>
      <c r="DE185" s="51"/>
      <c r="DF185" s="51"/>
      <c r="DG185" s="51"/>
      <c r="DH185" s="51"/>
      <c r="DI185" s="51"/>
      <c r="DJ185" s="51"/>
      <c r="DK185" s="51"/>
      <c r="DL185" s="51"/>
      <c r="DM185" s="51"/>
      <c r="DN185" s="51"/>
      <c r="DO185" s="51"/>
      <c r="DP185" s="51"/>
      <c r="DQ185" s="51"/>
      <c r="DR185" s="51"/>
      <c r="DS185" s="51"/>
      <c r="DT185" s="51"/>
      <c r="DU185" s="51"/>
      <c r="DV185" s="51"/>
      <c r="DW185" s="51"/>
      <c r="DX185" s="51"/>
      <c r="DY185" s="51"/>
      <c r="DZ185" s="51"/>
      <c r="EA185" s="51"/>
      <c r="EB185" s="51"/>
      <c r="EC185" s="51"/>
      <c r="ED185" s="51"/>
      <c r="EE185" s="51"/>
      <c r="EF185" s="51"/>
      <c r="EG185" s="51"/>
      <c r="EH185" s="51"/>
      <c r="EI185" s="51"/>
      <c r="EJ185" s="51"/>
    </row>
    <row r="186" spans="3:140">
      <c r="C186" s="19"/>
      <c r="D186" s="20"/>
      <c r="E186" s="20"/>
      <c r="F186" s="20"/>
      <c r="G186" s="20"/>
      <c r="H186" s="20"/>
      <c r="I186" s="20"/>
      <c r="J186" s="20"/>
      <c r="K186" s="20"/>
      <c r="L186" s="20"/>
      <c r="M186" s="20"/>
      <c r="N186" s="20"/>
      <c r="O186" s="20"/>
      <c r="V186" s="51"/>
      <c r="W186" s="51"/>
      <c r="X186" s="51"/>
      <c r="Y186" s="51"/>
      <c r="Z186" s="51"/>
      <c r="AA186" s="51"/>
      <c r="AB186" s="51"/>
      <c r="AC186" s="51"/>
      <c r="AD186" s="51"/>
      <c r="AE186" s="51"/>
      <c r="AF186" s="51"/>
      <c r="AG186" s="51"/>
      <c r="AH186" s="51"/>
      <c r="AI186" s="51"/>
      <c r="AJ186" s="51"/>
      <c r="AK186" s="51"/>
      <c r="AL186" s="51"/>
      <c r="AM186" s="51"/>
      <c r="AN186" s="51"/>
      <c r="AO186" s="51"/>
      <c r="AP186" s="51"/>
      <c r="AQ186" s="51"/>
      <c r="AR186" s="51"/>
      <c r="AS186" s="51"/>
      <c r="AT186" s="51"/>
      <c r="AU186" s="51"/>
      <c r="AV186" s="51"/>
      <c r="AW186" s="51"/>
      <c r="AX186" s="51"/>
      <c r="AY186" s="51"/>
      <c r="AZ186" s="51"/>
      <c r="BA186" s="51"/>
      <c r="BB186" s="51"/>
      <c r="BC186" s="51"/>
      <c r="BD186" s="51"/>
      <c r="BE186" s="51"/>
      <c r="BF186" s="51"/>
      <c r="BG186" s="51"/>
      <c r="BH186" s="51"/>
      <c r="BI186" s="51"/>
      <c r="BJ186" s="51"/>
      <c r="BK186" s="51"/>
      <c r="BL186" s="51"/>
      <c r="BM186" s="51"/>
      <c r="BN186" s="51"/>
      <c r="BO186" s="51"/>
      <c r="BP186" s="51"/>
      <c r="BQ186" s="51"/>
      <c r="BR186" s="51"/>
      <c r="BS186" s="51"/>
      <c r="BT186" s="51"/>
      <c r="BU186" s="51"/>
      <c r="BV186" s="51"/>
      <c r="BW186" s="51"/>
      <c r="BX186" s="51"/>
      <c r="BY186" s="51"/>
      <c r="BZ186" s="51"/>
      <c r="CA186" s="51"/>
      <c r="CB186" s="51"/>
      <c r="CC186" s="51"/>
      <c r="CD186" s="51"/>
      <c r="CE186" s="51"/>
      <c r="CF186" s="51"/>
      <c r="CG186" s="51"/>
      <c r="CH186" s="51"/>
      <c r="CI186" s="51"/>
      <c r="CJ186" s="51"/>
      <c r="CK186" s="51"/>
      <c r="CL186" s="51"/>
      <c r="CM186" s="51"/>
      <c r="CN186" s="51"/>
      <c r="CO186" s="51"/>
      <c r="CP186" s="51"/>
      <c r="CQ186" s="51"/>
      <c r="CR186" s="51"/>
      <c r="CS186" s="51"/>
      <c r="CT186" s="51"/>
      <c r="CU186" s="51"/>
      <c r="CV186" s="51"/>
      <c r="CW186" s="51"/>
      <c r="CX186" s="51"/>
      <c r="CY186" s="51"/>
      <c r="CZ186" s="51"/>
      <c r="DA186" s="51"/>
      <c r="DB186" s="51"/>
      <c r="DC186" s="51"/>
      <c r="DD186" s="51"/>
      <c r="DE186" s="51"/>
      <c r="DF186" s="51"/>
      <c r="DG186" s="51"/>
      <c r="DH186" s="51"/>
      <c r="DI186" s="51"/>
      <c r="DJ186" s="51"/>
      <c r="DK186" s="51"/>
      <c r="DL186" s="51"/>
      <c r="DM186" s="51"/>
      <c r="DN186" s="51"/>
      <c r="DO186" s="51"/>
      <c r="DP186" s="51"/>
      <c r="DQ186" s="51"/>
      <c r="DR186" s="51"/>
      <c r="DS186" s="51"/>
      <c r="DT186" s="51"/>
      <c r="DU186" s="51"/>
      <c r="DV186" s="51"/>
      <c r="DW186" s="51"/>
      <c r="DX186" s="51"/>
      <c r="DY186" s="51"/>
      <c r="DZ186" s="51"/>
      <c r="EA186" s="51"/>
      <c r="EB186" s="51"/>
      <c r="EC186" s="51"/>
      <c r="ED186" s="51"/>
      <c r="EE186" s="51"/>
      <c r="EF186" s="51"/>
      <c r="EG186" s="51"/>
      <c r="EH186" s="51"/>
      <c r="EI186" s="51"/>
      <c r="EJ186" s="51"/>
    </row>
    <row r="187" spans="3:140">
      <c r="C187" s="19"/>
      <c r="D187" s="20"/>
      <c r="E187" s="20"/>
      <c r="F187" s="20"/>
      <c r="G187" s="20"/>
      <c r="H187" s="20"/>
      <c r="I187" s="20"/>
      <c r="J187" s="20"/>
      <c r="K187" s="20"/>
      <c r="L187" s="20"/>
      <c r="M187" s="20"/>
      <c r="N187" s="20"/>
      <c r="O187" s="20"/>
      <c r="V187" s="51"/>
      <c r="W187" s="51"/>
      <c r="X187" s="51"/>
      <c r="Y187" s="51"/>
      <c r="Z187" s="51"/>
      <c r="AA187" s="51"/>
      <c r="AB187" s="51"/>
      <c r="AC187" s="51"/>
      <c r="AD187" s="51"/>
      <c r="AE187" s="51"/>
      <c r="AF187" s="51"/>
      <c r="AG187" s="51"/>
      <c r="AH187" s="51"/>
      <c r="AI187" s="51"/>
      <c r="AJ187" s="51"/>
      <c r="AK187" s="51"/>
      <c r="AL187" s="51"/>
      <c r="AM187" s="51"/>
      <c r="AN187" s="51"/>
      <c r="AO187" s="51"/>
      <c r="AP187" s="51"/>
      <c r="AQ187" s="51"/>
      <c r="AR187" s="51"/>
      <c r="AS187" s="51"/>
      <c r="AT187" s="51"/>
      <c r="AU187" s="51"/>
      <c r="AV187" s="51"/>
      <c r="AW187" s="51"/>
      <c r="AX187" s="51"/>
      <c r="AY187" s="51"/>
      <c r="AZ187" s="51"/>
      <c r="BA187" s="51"/>
      <c r="BB187" s="51"/>
      <c r="BC187" s="51"/>
      <c r="BD187" s="51"/>
      <c r="BE187" s="51"/>
      <c r="BF187" s="51"/>
      <c r="BG187" s="51"/>
      <c r="BH187" s="51"/>
      <c r="BI187" s="51"/>
      <c r="BJ187" s="51"/>
      <c r="BK187" s="51"/>
      <c r="BL187" s="51"/>
      <c r="BM187" s="51"/>
      <c r="BN187" s="51"/>
      <c r="BO187" s="51"/>
      <c r="BP187" s="51"/>
      <c r="BQ187" s="51"/>
      <c r="BR187" s="51"/>
      <c r="BS187" s="51"/>
      <c r="BT187" s="51"/>
      <c r="BU187" s="51"/>
      <c r="BV187" s="51"/>
      <c r="BW187" s="51"/>
      <c r="BX187" s="51"/>
      <c r="BY187" s="51"/>
      <c r="BZ187" s="51"/>
      <c r="CA187" s="51"/>
      <c r="CB187" s="51"/>
      <c r="CC187" s="51"/>
      <c r="CD187" s="51"/>
      <c r="CE187" s="51"/>
      <c r="CF187" s="51"/>
      <c r="CG187" s="51"/>
      <c r="CH187" s="51"/>
      <c r="CI187" s="51"/>
      <c r="CJ187" s="51"/>
      <c r="CK187" s="51"/>
      <c r="CL187" s="51"/>
      <c r="CM187" s="51"/>
      <c r="CN187" s="51"/>
      <c r="CO187" s="51"/>
      <c r="CP187" s="51"/>
      <c r="CQ187" s="51"/>
      <c r="CR187" s="51"/>
      <c r="CS187" s="51"/>
      <c r="CT187" s="51"/>
      <c r="CU187" s="51"/>
      <c r="CV187" s="51"/>
      <c r="CW187" s="51"/>
      <c r="CX187" s="51"/>
      <c r="CY187" s="51"/>
      <c r="CZ187" s="51"/>
      <c r="DA187" s="51"/>
      <c r="DB187" s="51"/>
      <c r="DC187" s="51"/>
      <c r="DD187" s="51"/>
      <c r="DE187" s="51"/>
      <c r="DF187" s="51"/>
      <c r="DG187" s="51"/>
      <c r="DH187" s="51"/>
      <c r="DI187" s="51"/>
      <c r="DJ187" s="51"/>
      <c r="DK187" s="51"/>
      <c r="DL187" s="51"/>
      <c r="DM187" s="51"/>
      <c r="DN187" s="51"/>
      <c r="DO187" s="51"/>
      <c r="DP187" s="51"/>
      <c r="DQ187" s="51"/>
      <c r="DR187" s="51"/>
      <c r="DS187" s="51"/>
      <c r="DT187" s="51"/>
      <c r="DU187" s="51"/>
      <c r="DV187" s="51"/>
      <c r="DW187" s="51"/>
      <c r="DX187" s="51"/>
      <c r="DY187" s="51"/>
      <c r="DZ187" s="51"/>
      <c r="EA187" s="51"/>
      <c r="EB187" s="51"/>
      <c r="EC187" s="51"/>
      <c r="ED187" s="51"/>
      <c r="EE187" s="51"/>
      <c r="EF187" s="51"/>
      <c r="EG187" s="51"/>
      <c r="EH187" s="51"/>
      <c r="EI187" s="51"/>
      <c r="EJ187" s="51"/>
    </row>
    <row r="188" spans="3:140">
      <c r="C188" s="19"/>
      <c r="D188" s="20"/>
      <c r="E188" s="20"/>
      <c r="F188" s="20"/>
      <c r="G188" s="20"/>
      <c r="H188" s="20"/>
      <c r="I188" s="20"/>
      <c r="J188" s="20"/>
      <c r="K188" s="20"/>
      <c r="L188" s="20"/>
      <c r="M188" s="20"/>
      <c r="N188" s="20"/>
      <c r="O188" s="20"/>
      <c r="V188" s="51"/>
      <c r="W188" s="51"/>
      <c r="X188" s="51"/>
      <c r="Y188" s="51"/>
      <c r="Z188" s="51"/>
      <c r="AA188" s="51"/>
      <c r="AB188" s="51"/>
      <c r="AC188" s="51"/>
      <c r="AD188" s="51"/>
      <c r="AE188" s="51"/>
      <c r="AF188" s="51"/>
      <c r="AG188" s="51"/>
      <c r="AH188" s="51"/>
      <c r="AI188" s="51"/>
      <c r="AJ188" s="51"/>
      <c r="AK188" s="51"/>
      <c r="AL188" s="51"/>
      <c r="AM188" s="51"/>
      <c r="AN188" s="51"/>
      <c r="AO188" s="51"/>
      <c r="AP188" s="51"/>
      <c r="AQ188" s="51"/>
      <c r="AR188" s="51"/>
      <c r="AS188" s="51"/>
      <c r="AT188" s="51"/>
      <c r="AU188" s="51"/>
      <c r="AV188" s="51"/>
      <c r="AW188" s="51"/>
      <c r="AX188" s="51"/>
      <c r="AY188" s="51"/>
      <c r="AZ188" s="51"/>
      <c r="BA188" s="51"/>
      <c r="BB188" s="51"/>
      <c r="BC188" s="51"/>
      <c r="BD188" s="51"/>
      <c r="BE188" s="51"/>
      <c r="BF188" s="51"/>
      <c r="BG188" s="51"/>
      <c r="BH188" s="51"/>
      <c r="BI188" s="51"/>
      <c r="BJ188" s="51"/>
      <c r="BK188" s="51"/>
      <c r="BL188" s="51"/>
      <c r="BM188" s="51"/>
      <c r="BN188" s="51"/>
      <c r="BO188" s="51"/>
      <c r="BP188" s="51"/>
      <c r="BQ188" s="51"/>
      <c r="BR188" s="51"/>
      <c r="BS188" s="51"/>
      <c r="BT188" s="51"/>
      <c r="BU188" s="51"/>
      <c r="BV188" s="51"/>
      <c r="BW188" s="51"/>
      <c r="BX188" s="51"/>
      <c r="BY188" s="51"/>
      <c r="BZ188" s="51"/>
      <c r="CA188" s="51"/>
      <c r="CB188" s="51"/>
      <c r="CC188" s="51"/>
      <c r="CD188" s="51"/>
      <c r="CE188" s="51"/>
      <c r="CF188" s="51"/>
      <c r="CG188" s="51"/>
      <c r="CH188" s="51"/>
      <c r="CI188" s="51"/>
      <c r="CJ188" s="51"/>
      <c r="CK188" s="51"/>
      <c r="CL188" s="51"/>
      <c r="CM188" s="51"/>
      <c r="CN188" s="51"/>
      <c r="CO188" s="51"/>
      <c r="CP188" s="51"/>
      <c r="CQ188" s="51"/>
      <c r="CR188" s="51"/>
      <c r="CS188" s="51"/>
      <c r="CT188" s="51"/>
      <c r="CU188" s="51"/>
      <c r="CV188" s="51"/>
      <c r="CW188" s="51"/>
      <c r="CX188" s="51"/>
      <c r="CY188" s="51"/>
      <c r="CZ188" s="51"/>
      <c r="DA188" s="51"/>
      <c r="DB188" s="51"/>
      <c r="DC188" s="51"/>
      <c r="DD188" s="51"/>
      <c r="DE188" s="51"/>
      <c r="DF188" s="51"/>
      <c r="DG188" s="51"/>
      <c r="DH188" s="51"/>
      <c r="DI188" s="51"/>
      <c r="DJ188" s="51"/>
      <c r="DK188" s="51"/>
      <c r="DL188" s="51"/>
      <c r="DM188" s="51"/>
      <c r="DN188" s="51"/>
      <c r="DO188" s="51"/>
      <c r="DP188" s="51"/>
      <c r="DQ188" s="51"/>
      <c r="DR188" s="51"/>
      <c r="DS188" s="51"/>
      <c r="DT188" s="51"/>
      <c r="DU188" s="51"/>
      <c r="DV188" s="51"/>
      <c r="DW188" s="51"/>
      <c r="DX188" s="51"/>
      <c r="DY188" s="51"/>
      <c r="DZ188" s="51"/>
      <c r="EA188" s="51"/>
      <c r="EB188" s="51"/>
      <c r="EC188" s="51"/>
      <c r="ED188" s="51"/>
      <c r="EE188" s="51"/>
      <c r="EF188" s="51"/>
      <c r="EG188" s="51"/>
      <c r="EH188" s="51"/>
      <c r="EI188" s="51"/>
      <c r="EJ188" s="51"/>
    </row>
    <row r="189" spans="3:140">
      <c r="C189" s="19"/>
      <c r="D189" s="20"/>
      <c r="E189" s="20"/>
      <c r="F189" s="20"/>
      <c r="G189" s="20"/>
      <c r="H189" s="20"/>
      <c r="I189" s="20"/>
      <c r="J189" s="20"/>
      <c r="K189" s="20"/>
      <c r="L189" s="20"/>
      <c r="M189" s="20"/>
      <c r="N189" s="20"/>
      <c r="O189" s="20"/>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row>
    <row r="190" spans="3:140">
      <c r="C190" s="19"/>
      <c r="D190" s="20"/>
      <c r="E190" s="20"/>
      <c r="F190" s="20"/>
      <c r="G190" s="20"/>
      <c r="H190" s="20"/>
      <c r="I190" s="20"/>
      <c r="J190" s="20"/>
      <c r="K190" s="20"/>
      <c r="L190" s="20"/>
      <c r="M190" s="20"/>
      <c r="N190" s="20"/>
      <c r="O190" s="20"/>
      <c r="V190" s="51"/>
      <c r="W190" s="51"/>
      <c r="X190" s="51"/>
      <c r="Y190" s="51"/>
      <c r="Z190" s="51"/>
      <c r="AA190" s="51"/>
      <c r="AB190" s="51"/>
      <c r="AC190" s="51"/>
      <c r="AD190" s="51"/>
      <c r="AE190" s="51"/>
      <c r="AF190" s="51"/>
      <c r="AG190" s="51"/>
      <c r="AH190" s="51"/>
      <c r="AI190" s="51"/>
      <c r="AJ190" s="51"/>
      <c r="AK190" s="51"/>
      <c r="AL190" s="51"/>
      <c r="AM190" s="51"/>
      <c r="AN190" s="51"/>
      <c r="AO190" s="51"/>
      <c r="AP190" s="51"/>
      <c r="AQ190" s="51"/>
      <c r="AR190" s="51"/>
      <c r="AS190" s="51"/>
      <c r="AT190" s="51"/>
      <c r="AU190" s="51"/>
      <c r="AV190" s="51"/>
      <c r="AW190" s="51"/>
      <c r="AX190" s="51"/>
      <c r="AY190" s="51"/>
      <c r="AZ190" s="51"/>
      <c r="BA190" s="51"/>
      <c r="BB190" s="51"/>
      <c r="BC190" s="51"/>
      <c r="BD190" s="51"/>
      <c r="BE190" s="51"/>
      <c r="BF190" s="51"/>
      <c r="BG190" s="51"/>
      <c r="BH190" s="51"/>
      <c r="BI190" s="51"/>
      <c r="BJ190" s="51"/>
      <c r="BK190" s="51"/>
      <c r="BL190" s="51"/>
      <c r="BM190" s="51"/>
      <c r="BN190" s="51"/>
      <c r="BO190" s="51"/>
      <c r="BP190" s="51"/>
      <c r="BQ190" s="51"/>
      <c r="BR190" s="51"/>
      <c r="BS190" s="51"/>
      <c r="BT190" s="51"/>
      <c r="BU190" s="51"/>
      <c r="BV190" s="51"/>
      <c r="BW190" s="51"/>
      <c r="BX190" s="51"/>
      <c r="BY190" s="51"/>
      <c r="BZ190" s="51"/>
      <c r="CA190" s="51"/>
      <c r="CB190" s="51"/>
      <c r="CC190" s="51"/>
      <c r="CD190" s="51"/>
      <c r="CE190" s="51"/>
      <c r="CF190" s="51"/>
      <c r="CG190" s="51"/>
      <c r="CH190" s="51"/>
      <c r="CI190" s="51"/>
      <c r="CJ190" s="51"/>
      <c r="CK190" s="51"/>
      <c r="CL190" s="51"/>
      <c r="CM190" s="51"/>
      <c r="CN190" s="51"/>
      <c r="CO190" s="51"/>
      <c r="CP190" s="51"/>
      <c r="CQ190" s="51"/>
      <c r="CR190" s="51"/>
      <c r="CS190" s="51"/>
      <c r="CT190" s="51"/>
      <c r="CU190" s="51"/>
      <c r="CV190" s="51"/>
      <c r="CW190" s="51"/>
      <c r="CX190" s="51"/>
      <c r="CY190" s="51"/>
      <c r="CZ190" s="51"/>
      <c r="DA190" s="51"/>
      <c r="DB190" s="51"/>
      <c r="DC190" s="51"/>
      <c r="DD190" s="51"/>
      <c r="DE190" s="51"/>
      <c r="DF190" s="51"/>
      <c r="DG190" s="51"/>
      <c r="DH190" s="51"/>
      <c r="DI190" s="51"/>
      <c r="DJ190" s="51"/>
      <c r="DK190" s="51"/>
      <c r="DL190" s="51"/>
      <c r="DM190" s="51"/>
      <c r="DN190" s="51"/>
      <c r="DO190" s="51"/>
      <c r="DP190" s="51"/>
      <c r="DQ190" s="51"/>
      <c r="DR190" s="51"/>
      <c r="DS190" s="51"/>
      <c r="DT190" s="51"/>
      <c r="DU190" s="51"/>
      <c r="DV190" s="51"/>
      <c r="DW190" s="51"/>
      <c r="DX190" s="51"/>
      <c r="DY190" s="51"/>
      <c r="DZ190" s="51"/>
      <c r="EA190" s="51"/>
      <c r="EB190" s="51"/>
      <c r="EC190" s="51"/>
      <c r="ED190" s="51"/>
      <c r="EE190" s="51"/>
      <c r="EF190" s="51"/>
      <c r="EG190" s="51"/>
      <c r="EH190" s="51"/>
      <c r="EI190" s="51"/>
      <c r="EJ190" s="51"/>
    </row>
    <row r="191" spans="3:140">
      <c r="C191" s="19"/>
      <c r="D191" s="20"/>
      <c r="E191" s="20"/>
      <c r="F191" s="20"/>
      <c r="G191" s="20"/>
      <c r="H191" s="20"/>
      <c r="I191" s="20"/>
      <c r="J191" s="20"/>
      <c r="K191" s="20"/>
      <c r="L191" s="20"/>
      <c r="M191" s="20"/>
      <c r="N191" s="20"/>
      <c r="O191" s="20"/>
      <c r="V191" s="51"/>
      <c r="W191" s="51"/>
      <c r="X191" s="51"/>
      <c r="Y191" s="51"/>
      <c r="Z191" s="51"/>
      <c r="AA191" s="51"/>
      <c r="AB191" s="51"/>
      <c r="AC191" s="51"/>
      <c r="AD191" s="51"/>
      <c r="AE191" s="51"/>
      <c r="AF191" s="51"/>
      <c r="AG191" s="51"/>
      <c r="AH191" s="51"/>
      <c r="AI191" s="51"/>
      <c r="AJ191" s="51"/>
      <c r="AK191" s="51"/>
      <c r="AL191" s="51"/>
      <c r="AM191" s="51"/>
      <c r="AN191" s="51"/>
      <c r="AO191" s="51"/>
      <c r="AP191" s="51"/>
      <c r="AQ191" s="51"/>
      <c r="AR191" s="51"/>
      <c r="AS191" s="51"/>
      <c r="AT191" s="51"/>
      <c r="AU191" s="51"/>
      <c r="AV191" s="51"/>
      <c r="AW191" s="51"/>
      <c r="AX191" s="51"/>
      <c r="AY191" s="51"/>
      <c r="AZ191" s="51"/>
      <c r="BA191" s="51"/>
      <c r="BB191" s="51"/>
      <c r="BC191" s="51"/>
      <c r="BD191" s="51"/>
      <c r="BE191" s="51"/>
      <c r="BF191" s="51"/>
      <c r="BG191" s="51"/>
      <c r="BH191" s="51"/>
      <c r="BI191" s="51"/>
      <c r="BJ191" s="51"/>
      <c r="BK191" s="51"/>
      <c r="BL191" s="51"/>
      <c r="BM191" s="51"/>
      <c r="BN191" s="51"/>
      <c r="BO191" s="51"/>
      <c r="BP191" s="51"/>
      <c r="BQ191" s="51"/>
      <c r="BR191" s="51"/>
      <c r="BS191" s="51"/>
      <c r="BT191" s="51"/>
      <c r="BU191" s="51"/>
      <c r="BV191" s="51"/>
      <c r="BW191" s="51"/>
      <c r="BX191" s="51"/>
      <c r="BY191" s="51"/>
      <c r="BZ191" s="51"/>
      <c r="CA191" s="51"/>
      <c r="CB191" s="51"/>
      <c r="CC191" s="51"/>
      <c r="CD191" s="51"/>
      <c r="CE191" s="51"/>
      <c r="CF191" s="51"/>
      <c r="CG191" s="51"/>
      <c r="CH191" s="51"/>
      <c r="CI191" s="51"/>
      <c r="CJ191" s="51"/>
      <c r="CK191" s="51"/>
      <c r="CL191" s="51"/>
      <c r="CM191" s="51"/>
      <c r="CN191" s="51"/>
      <c r="CO191" s="51"/>
      <c r="CP191" s="51"/>
      <c r="CQ191" s="51"/>
      <c r="CR191" s="51"/>
      <c r="CS191" s="51"/>
      <c r="CT191" s="51"/>
      <c r="CU191" s="51"/>
      <c r="CV191" s="51"/>
      <c r="CW191" s="51"/>
      <c r="CX191" s="51"/>
      <c r="CY191" s="51"/>
      <c r="CZ191" s="51"/>
      <c r="DA191" s="51"/>
      <c r="DB191" s="51"/>
      <c r="DC191" s="51"/>
      <c r="DD191" s="51"/>
      <c r="DE191" s="51"/>
      <c r="DF191" s="51"/>
      <c r="DG191" s="51"/>
      <c r="DH191" s="51"/>
      <c r="DI191" s="51"/>
      <c r="DJ191" s="51"/>
      <c r="DK191" s="51"/>
      <c r="DL191" s="51"/>
      <c r="DM191" s="51"/>
      <c r="DN191" s="51"/>
      <c r="DO191" s="51"/>
      <c r="DP191" s="51"/>
      <c r="DQ191" s="51"/>
      <c r="DR191" s="51"/>
      <c r="DS191" s="51"/>
      <c r="DT191" s="51"/>
      <c r="DU191" s="51"/>
      <c r="DV191" s="51"/>
      <c r="DW191" s="51"/>
      <c r="DX191" s="51"/>
      <c r="DY191" s="51"/>
      <c r="DZ191" s="51"/>
      <c r="EA191" s="51"/>
      <c r="EB191" s="51"/>
      <c r="EC191" s="51"/>
      <c r="ED191" s="51"/>
      <c r="EE191" s="51"/>
      <c r="EF191" s="51"/>
      <c r="EG191" s="51"/>
      <c r="EH191" s="51"/>
      <c r="EI191" s="51"/>
      <c r="EJ191" s="51"/>
    </row>
    <row r="192" spans="3:140">
      <c r="C192" s="19"/>
      <c r="D192" s="20"/>
      <c r="E192" s="20"/>
      <c r="F192" s="20"/>
      <c r="G192" s="20"/>
      <c r="H192" s="20"/>
      <c r="I192" s="20"/>
      <c r="J192" s="20"/>
      <c r="K192" s="20"/>
      <c r="L192" s="20"/>
      <c r="M192" s="20"/>
      <c r="N192" s="20"/>
      <c r="O192" s="20"/>
      <c r="V192" s="51"/>
      <c r="W192" s="51"/>
      <c r="X192" s="51"/>
      <c r="Y192" s="51"/>
      <c r="Z192" s="51"/>
      <c r="AA192" s="51"/>
      <c r="AB192" s="51"/>
      <c r="AC192" s="51"/>
      <c r="AD192" s="51"/>
      <c r="AE192" s="51"/>
      <c r="AF192" s="51"/>
      <c r="AG192" s="51"/>
      <c r="AH192" s="51"/>
      <c r="AI192" s="51"/>
      <c r="AJ192" s="51"/>
      <c r="AK192" s="51"/>
      <c r="AL192" s="51"/>
      <c r="AM192" s="51"/>
      <c r="AN192" s="51"/>
      <c r="AO192" s="51"/>
      <c r="AP192" s="51"/>
      <c r="AQ192" s="51"/>
      <c r="AR192" s="51"/>
      <c r="AS192" s="51"/>
      <c r="AT192" s="51"/>
      <c r="AU192" s="51"/>
      <c r="AV192" s="51"/>
      <c r="AW192" s="51"/>
      <c r="AX192" s="51"/>
      <c r="AY192" s="51"/>
      <c r="AZ192" s="51"/>
      <c r="BA192" s="51"/>
      <c r="BB192" s="51"/>
      <c r="BC192" s="51"/>
      <c r="BD192" s="51"/>
      <c r="BE192" s="51"/>
      <c r="BF192" s="51"/>
      <c r="BG192" s="51"/>
      <c r="BH192" s="51"/>
      <c r="BI192" s="51"/>
      <c r="BJ192" s="51"/>
      <c r="BK192" s="51"/>
      <c r="BL192" s="51"/>
      <c r="BM192" s="51"/>
      <c r="BN192" s="51"/>
      <c r="BO192" s="51"/>
      <c r="BP192" s="51"/>
      <c r="BQ192" s="51"/>
      <c r="BR192" s="51"/>
      <c r="BS192" s="51"/>
      <c r="BT192" s="51"/>
      <c r="BU192" s="51"/>
      <c r="BV192" s="51"/>
      <c r="BW192" s="51"/>
      <c r="BX192" s="51"/>
      <c r="BY192" s="51"/>
      <c r="BZ192" s="51"/>
      <c r="CA192" s="51"/>
      <c r="CB192" s="51"/>
      <c r="CC192" s="51"/>
      <c r="CD192" s="51"/>
      <c r="CE192" s="51"/>
      <c r="CF192" s="51"/>
      <c r="CG192" s="51"/>
      <c r="CH192" s="51"/>
      <c r="CI192" s="51"/>
      <c r="CJ192" s="51"/>
      <c r="CK192" s="51"/>
      <c r="CL192" s="51"/>
      <c r="CM192" s="51"/>
      <c r="CN192" s="51"/>
      <c r="CO192" s="51"/>
      <c r="CP192" s="51"/>
      <c r="CQ192" s="51"/>
      <c r="CR192" s="51"/>
      <c r="CS192" s="51"/>
      <c r="CT192" s="51"/>
      <c r="CU192" s="51"/>
      <c r="CV192" s="51"/>
      <c r="CW192" s="51"/>
      <c r="CX192" s="51"/>
      <c r="CY192" s="51"/>
      <c r="CZ192" s="51"/>
      <c r="DA192" s="51"/>
      <c r="DB192" s="51"/>
      <c r="DC192" s="51"/>
      <c r="DD192" s="51"/>
      <c r="DE192" s="51"/>
      <c r="DF192" s="51"/>
      <c r="DG192" s="51"/>
      <c r="DH192" s="51"/>
      <c r="DI192" s="51"/>
      <c r="DJ192" s="51"/>
      <c r="DK192" s="51"/>
      <c r="DL192" s="51"/>
      <c r="DM192" s="51"/>
      <c r="DN192" s="51"/>
      <c r="DO192" s="51"/>
      <c r="DP192" s="51"/>
      <c r="DQ192" s="51"/>
      <c r="DR192" s="51"/>
      <c r="DS192" s="51"/>
      <c r="DT192" s="51"/>
      <c r="DU192" s="51"/>
      <c r="DV192" s="51"/>
      <c r="DW192" s="51"/>
      <c r="DX192" s="51"/>
      <c r="DY192" s="51"/>
      <c r="DZ192" s="51"/>
      <c r="EA192" s="51"/>
      <c r="EB192" s="51"/>
      <c r="EC192" s="51"/>
      <c r="ED192" s="51"/>
      <c r="EE192" s="51"/>
      <c r="EF192" s="51"/>
      <c r="EG192" s="51"/>
      <c r="EH192" s="51"/>
      <c r="EI192" s="51"/>
      <c r="EJ192" s="51"/>
    </row>
    <row r="193" spans="3:140">
      <c r="C193" s="19"/>
      <c r="D193" s="20"/>
      <c r="E193" s="20"/>
      <c r="F193" s="20"/>
      <c r="G193" s="20"/>
      <c r="H193" s="20"/>
      <c r="I193" s="20"/>
      <c r="J193" s="20"/>
      <c r="K193" s="20"/>
      <c r="L193" s="20"/>
      <c r="M193" s="20"/>
      <c r="N193" s="20"/>
      <c r="O193" s="20"/>
      <c r="V193" s="51"/>
      <c r="W193" s="51"/>
      <c r="X193" s="51"/>
      <c r="Y193" s="51"/>
      <c r="Z193" s="51"/>
      <c r="AA193" s="51"/>
      <c r="AB193" s="51"/>
      <c r="AC193" s="51"/>
      <c r="AD193" s="51"/>
      <c r="AE193" s="51"/>
      <c r="AF193" s="51"/>
      <c r="AG193" s="51"/>
      <c r="AH193" s="51"/>
      <c r="AI193" s="51"/>
      <c r="AJ193" s="51"/>
      <c r="AK193" s="51"/>
      <c r="AL193" s="51"/>
      <c r="AM193" s="51"/>
      <c r="AN193" s="51"/>
      <c r="AO193" s="51"/>
      <c r="AP193" s="51"/>
      <c r="AQ193" s="51"/>
      <c r="AR193" s="51"/>
      <c r="AS193" s="51"/>
      <c r="AT193" s="51"/>
      <c r="AU193" s="51"/>
      <c r="AV193" s="51"/>
      <c r="AW193" s="51"/>
      <c r="AX193" s="51"/>
      <c r="AY193" s="51"/>
      <c r="AZ193" s="51"/>
      <c r="BA193" s="51"/>
      <c r="BB193" s="51"/>
      <c r="BC193" s="51"/>
      <c r="BD193" s="51"/>
      <c r="BE193" s="51"/>
      <c r="BF193" s="51"/>
      <c r="BG193" s="51"/>
      <c r="BH193" s="51"/>
      <c r="BI193" s="51"/>
      <c r="BJ193" s="51"/>
      <c r="BK193" s="51"/>
      <c r="BL193" s="51"/>
      <c r="BM193" s="51"/>
      <c r="BN193" s="51"/>
      <c r="BO193" s="51"/>
      <c r="BP193" s="51"/>
      <c r="BQ193" s="51"/>
      <c r="BR193" s="51"/>
      <c r="BS193" s="51"/>
      <c r="BT193" s="51"/>
      <c r="BU193" s="51"/>
      <c r="BV193" s="51"/>
      <c r="BW193" s="51"/>
      <c r="BX193" s="51"/>
      <c r="BY193" s="51"/>
      <c r="BZ193" s="51"/>
      <c r="CA193" s="51"/>
      <c r="CB193" s="51"/>
      <c r="CC193" s="51"/>
      <c r="CD193" s="51"/>
      <c r="CE193" s="51"/>
      <c r="CF193" s="51"/>
      <c r="CG193" s="51"/>
      <c r="CH193" s="51"/>
      <c r="CI193" s="51"/>
      <c r="CJ193" s="51"/>
      <c r="CK193" s="51"/>
      <c r="CL193" s="51"/>
      <c r="CM193" s="51"/>
      <c r="CN193" s="51"/>
      <c r="CO193" s="51"/>
      <c r="CP193" s="51"/>
      <c r="CQ193" s="51"/>
      <c r="CR193" s="51"/>
      <c r="CS193" s="51"/>
      <c r="CT193" s="51"/>
      <c r="CU193" s="51"/>
      <c r="CV193" s="51"/>
      <c r="CW193" s="51"/>
      <c r="CX193" s="51"/>
      <c r="CY193" s="51"/>
      <c r="CZ193" s="51"/>
      <c r="DA193" s="51"/>
      <c r="DB193" s="51"/>
      <c r="DC193" s="51"/>
      <c r="DD193" s="51"/>
      <c r="DE193" s="51"/>
      <c r="DF193" s="51"/>
      <c r="DG193" s="51"/>
      <c r="DH193" s="51"/>
      <c r="DI193" s="51"/>
      <c r="DJ193" s="51"/>
      <c r="DK193" s="51"/>
      <c r="DL193" s="51"/>
      <c r="DM193" s="51"/>
      <c r="DN193" s="51"/>
      <c r="DO193" s="51"/>
      <c r="DP193" s="51"/>
      <c r="DQ193" s="51"/>
      <c r="DR193" s="51"/>
      <c r="DS193" s="51"/>
      <c r="DT193" s="51"/>
      <c r="DU193" s="51"/>
      <c r="DV193" s="51"/>
      <c r="DW193" s="51"/>
      <c r="DX193" s="51"/>
      <c r="DY193" s="51"/>
      <c r="DZ193" s="51"/>
      <c r="EA193" s="51"/>
      <c r="EB193" s="51"/>
      <c r="EC193" s="51"/>
      <c r="ED193" s="51"/>
      <c r="EE193" s="51"/>
      <c r="EF193" s="51"/>
      <c r="EG193" s="51"/>
      <c r="EH193" s="51"/>
      <c r="EI193" s="51"/>
      <c r="EJ193" s="51"/>
    </row>
    <row r="194" spans="3:140">
      <c r="C194" s="19"/>
      <c r="D194" s="20"/>
      <c r="E194" s="20"/>
      <c r="F194" s="20"/>
      <c r="G194" s="20"/>
      <c r="H194" s="20"/>
      <c r="I194" s="20"/>
      <c r="J194" s="20"/>
      <c r="K194" s="20"/>
      <c r="L194" s="20"/>
      <c r="M194" s="20"/>
      <c r="N194" s="20"/>
      <c r="O194" s="20"/>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row>
    <row r="195" spans="3:140">
      <c r="C195" s="19"/>
      <c r="D195" s="20"/>
      <c r="E195" s="20"/>
      <c r="F195" s="20"/>
      <c r="G195" s="20"/>
      <c r="H195" s="20"/>
      <c r="I195" s="20"/>
      <c r="J195" s="20"/>
      <c r="K195" s="20"/>
      <c r="L195" s="20"/>
      <c r="M195" s="20"/>
      <c r="N195" s="20"/>
      <c r="O195" s="20"/>
      <c r="V195" s="51"/>
      <c r="W195" s="51"/>
      <c r="X195" s="51"/>
      <c r="Y195" s="51"/>
      <c r="Z195" s="51"/>
      <c r="AA195" s="51"/>
      <c r="AB195" s="51"/>
      <c r="AC195" s="51"/>
      <c r="AD195" s="51"/>
      <c r="AE195" s="51"/>
      <c r="AF195" s="51"/>
      <c r="AG195" s="51"/>
      <c r="AH195" s="51"/>
      <c r="AI195" s="51"/>
      <c r="AJ195" s="51"/>
      <c r="AK195" s="51"/>
      <c r="AL195" s="51"/>
      <c r="AM195" s="51"/>
      <c r="AN195" s="51"/>
      <c r="AO195" s="51"/>
      <c r="AP195" s="51"/>
      <c r="AQ195" s="51"/>
      <c r="AR195" s="51"/>
      <c r="AS195" s="51"/>
      <c r="AT195" s="51"/>
      <c r="AU195" s="51"/>
      <c r="AV195" s="51"/>
      <c r="AW195" s="51"/>
      <c r="AX195" s="51"/>
      <c r="AY195" s="51"/>
      <c r="AZ195" s="51"/>
      <c r="BA195" s="51"/>
      <c r="BB195" s="51"/>
      <c r="BC195" s="51"/>
      <c r="BD195" s="51"/>
      <c r="BE195" s="51"/>
      <c r="BF195" s="51"/>
      <c r="BG195" s="51"/>
      <c r="BH195" s="51"/>
      <c r="BI195" s="51"/>
      <c r="BJ195" s="51"/>
      <c r="BK195" s="51"/>
      <c r="BL195" s="51"/>
      <c r="BM195" s="51"/>
      <c r="BN195" s="51"/>
      <c r="BO195" s="51"/>
      <c r="BP195" s="51"/>
      <c r="BQ195" s="51"/>
      <c r="BR195" s="51"/>
      <c r="BS195" s="51"/>
      <c r="BT195" s="51"/>
      <c r="BU195" s="51"/>
      <c r="BV195" s="51"/>
      <c r="BW195" s="51"/>
      <c r="BX195" s="51"/>
      <c r="BY195" s="51"/>
      <c r="BZ195" s="51"/>
      <c r="CA195" s="51"/>
      <c r="CB195" s="51"/>
      <c r="CC195" s="51"/>
      <c r="CD195" s="51"/>
      <c r="CE195" s="51"/>
      <c r="CF195" s="51"/>
      <c r="CG195" s="51"/>
      <c r="CH195" s="51"/>
      <c r="CI195" s="51"/>
      <c r="CJ195" s="51"/>
      <c r="CK195" s="51"/>
      <c r="CL195" s="51"/>
      <c r="CM195" s="51"/>
      <c r="CN195" s="51"/>
      <c r="CO195" s="51"/>
      <c r="CP195" s="51"/>
      <c r="CQ195" s="51"/>
      <c r="CR195" s="51"/>
      <c r="CS195" s="51"/>
      <c r="CT195" s="51"/>
      <c r="CU195" s="51"/>
      <c r="CV195" s="51"/>
      <c r="CW195" s="51"/>
      <c r="CX195" s="51"/>
      <c r="CY195" s="51"/>
      <c r="CZ195" s="51"/>
      <c r="DA195" s="51"/>
      <c r="DB195" s="51"/>
      <c r="DC195" s="51"/>
      <c r="DD195" s="51"/>
      <c r="DE195" s="51"/>
      <c r="DF195" s="51"/>
      <c r="DG195" s="51"/>
      <c r="DH195" s="51"/>
      <c r="DI195" s="51"/>
      <c r="DJ195" s="51"/>
      <c r="DK195" s="51"/>
      <c r="DL195" s="51"/>
      <c r="DM195" s="51"/>
      <c r="DN195" s="51"/>
      <c r="DO195" s="51"/>
      <c r="DP195" s="51"/>
      <c r="DQ195" s="51"/>
      <c r="DR195" s="51"/>
      <c r="DS195" s="51"/>
      <c r="DT195" s="51"/>
      <c r="DU195" s="51"/>
      <c r="DV195" s="51"/>
      <c r="DW195" s="51"/>
      <c r="DX195" s="51"/>
      <c r="DY195" s="51"/>
      <c r="DZ195" s="51"/>
      <c r="EA195" s="51"/>
      <c r="EB195" s="51"/>
      <c r="EC195" s="51"/>
      <c r="ED195" s="51"/>
      <c r="EE195" s="51"/>
      <c r="EF195" s="51"/>
      <c r="EG195" s="51"/>
      <c r="EH195" s="51"/>
      <c r="EI195" s="51"/>
      <c r="EJ195" s="51"/>
    </row>
    <row r="196" spans="3:140">
      <c r="C196" s="19"/>
      <c r="D196" s="20"/>
      <c r="E196" s="20"/>
      <c r="F196" s="20"/>
      <c r="G196" s="20"/>
      <c r="H196" s="20"/>
      <c r="I196" s="20"/>
      <c r="J196" s="20"/>
      <c r="K196" s="20"/>
      <c r="L196" s="20"/>
      <c r="M196" s="20"/>
      <c r="N196" s="20"/>
      <c r="O196" s="20"/>
      <c r="V196" s="51"/>
      <c r="W196" s="51"/>
      <c r="X196" s="51"/>
      <c r="Y196" s="51"/>
      <c r="Z196" s="51"/>
      <c r="AA196" s="51"/>
      <c r="AB196" s="51"/>
      <c r="AC196" s="51"/>
      <c r="AD196" s="51"/>
      <c r="AE196" s="51"/>
      <c r="AF196" s="51"/>
      <c r="AG196" s="51"/>
      <c r="AH196" s="51"/>
      <c r="AI196" s="51"/>
      <c r="AJ196" s="51"/>
      <c r="AK196" s="51"/>
      <c r="AL196" s="51"/>
      <c r="AM196" s="51"/>
      <c r="AN196" s="51"/>
      <c r="AO196" s="51"/>
      <c r="AP196" s="51"/>
      <c r="AQ196" s="51"/>
      <c r="AR196" s="51"/>
      <c r="AS196" s="51"/>
      <c r="AT196" s="51"/>
      <c r="AU196" s="51"/>
      <c r="AV196" s="51"/>
      <c r="AW196" s="51"/>
      <c r="AX196" s="51"/>
      <c r="AY196" s="51"/>
      <c r="AZ196" s="51"/>
      <c r="BA196" s="51"/>
      <c r="BB196" s="51"/>
      <c r="BC196" s="51"/>
      <c r="BD196" s="51"/>
      <c r="BE196" s="51"/>
      <c r="BF196" s="51"/>
      <c r="BG196" s="51"/>
      <c r="BH196" s="51"/>
      <c r="BI196" s="51"/>
      <c r="BJ196" s="51"/>
      <c r="BK196" s="51"/>
      <c r="BL196" s="51"/>
      <c r="BM196" s="51"/>
      <c r="BN196" s="51"/>
      <c r="BO196" s="51"/>
      <c r="BP196" s="51"/>
      <c r="BQ196" s="51"/>
      <c r="BR196" s="51"/>
      <c r="BS196" s="51"/>
      <c r="BT196" s="51"/>
      <c r="BU196" s="51"/>
      <c r="BV196" s="51"/>
      <c r="BW196" s="51"/>
      <c r="BX196" s="51"/>
      <c r="BY196" s="51"/>
      <c r="BZ196" s="51"/>
      <c r="CA196" s="51"/>
      <c r="CB196" s="51"/>
      <c r="CC196" s="51"/>
      <c r="CD196" s="51"/>
      <c r="CE196" s="51"/>
      <c r="CF196" s="51"/>
      <c r="CG196" s="51"/>
      <c r="CH196" s="51"/>
      <c r="CI196" s="51"/>
      <c r="CJ196" s="51"/>
      <c r="CK196" s="51"/>
      <c r="CL196" s="51"/>
      <c r="CM196" s="51"/>
      <c r="CN196" s="51"/>
      <c r="CO196" s="51"/>
      <c r="CP196" s="51"/>
      <c r="CQ196" s="51"/>
      <c r="CR196" s="51"/>
      <c r="CS196" s="51"/>
      <c r="CT196" s="51"/>
      <c r="CU196" s="51"/>
      <c r="CV196" s="51"/>
      <c r="CW196" s="51"/>
      <c r="CX196" s="51"/>
      <c r="CY196" s="51"/>
      <c r="CZ196" s="51"/>
      <c r="DA196" s="51"/>
      <c r="DB196" s="51"/>
      <c r="DC196" s="51"/>
      <c r="DD196" s="51"/>
      <c r="DE196" s="51"/>
      <c r="DF196" s="51"/>
      <c r="DG196" s="51"/>
      <c r="DH196" s="51"/>
      <c r="DI196" s="51"/>
      <c r="DJ196" s="51"/>
      <c r="DK196" s="51"/>
      <c r="DL196" s="51"/>
      <c r="DM196" s="51"/>
      <c r="DN196" s="51"/>
      <c r="DO196" s="51"/>
      <c r="DP196" s="51"/>
      <c r="DQ196" s="51"/>
      <c r="DR196" s="51"/>
      <c r="DS196" s="51"/>
      <c r="DT196" s="51"/>
      <c r="DU196" s="51"/>
      <c r="DV196" s="51"/>
      <c r="DW196" s="51"/>
      <c r="DX196" s="51"/>
      <c r="DY196" s="51"/>
      <c r="DZ196" s="51"/>
      <c r="EA196" s="51"/>
      <c r="EB196" s="51"/>
      <c r="EC196" s="51"/>
      <c r="ED196" s="51"/>
      <c r="EE196" s="51"/>
      <c r="EF196" s="51"/>
      <c r="EG196" s="51"/>
      <c r="EH196" s="51"/>
      <c r="EI196" s="51"/>
      <c r="EJ196" s="51"/>
    </row>
    <row r="197" spans="3:140">
      <c r="C197" s="19"/>
      <c r="D197" s="20"/>
      <c r="E197" s="20"/>
      <c r="F197" s="20"/>
      <c r="G197" s="20"/>
      <c r="H197" s="20"/>
      <c r="I197" s="20"/>
      <c r="J197" s="20"/>
      <c r="K197" s="20"/>
      <c r="L197" s="20"/>
      <c r="M197" s="20"/>
      <c r="N197" s="20"/>
      <c r="O197" s="20"/>
      <c r="V197" s="51"/>
      <c r="W197" s="51"/>
      <c r="X197" s="51"/>
      <c r="Y197" s="51"/>
      <c r="Z197" s="51"/>
      <c r="AA197" s="51"/>
      <c r="AB197" s="51"/>
      <c r="AC197" s="51"/>
      <c r="AD197" s="51"/>
      <c r="AE197" s="51"/>
      <c r="AF197" s="51"/>
      <c r="AG197" s="51"/>
      <c r="AH197" s="51"/>
      <c r="AI197" s="51"/>
      <c r="AJ197" s="51"/>
      <c r="AK197" s="51"/>
      <c r="AL197" s="51"/>
      <c r="AM197" s="51"/>
      <c r="AN197" s="51"/>
      <c r="AO197" s="51"/>
      <c r="AP197" s="51"/>
      <c r="AQ197" s="51"/>
      <c r="AR197" s="51"/>
      <c r="AS197" s="51"/>
      <c r="AT197" s="51"/>
      <c r="AU197" s="51"/>
      <c r="AV197" s="51"/>
      <c r="AW197" s="51"/>
      <c r="AX197" s="51"/>
      <c r="AY197" s="51"/>
      <c r="AZ197" s="51"/>
      <c r="BA197" s="51"/>
      <c r="BB197" s="51"/>
      <c r="BC197" s="51"/>
      <c r="BD197" s="51"/>
      <c r="BE197" s="51"/>
      <c r="BF197" s="51"/>
      <c r="BG197" s="51"/>
      <c r="BH197" s="51"/>
      <c r="BI197" s="51"/>
      <c r="BJ197" s="51"/>
      <c r="BK197" s="51"/>
      <c r="BL197" s="51"/>
      <c r="BM197" s="51"/>
      <c r="BN197" s="51"/>
      <c r="BO197" s="51"/>
      <c r="BP197" s="51"/>
      <c r="BQ197" s="51"/>
      <c r="BR197" s="51"/>
      <c r="BS197" s="51"/>
      <c r="BT197" s="51"/>
      <c r="BU197" s="51"/>
      <c r="BV197" s="51"/>
      <c r="BW197" s="51"/>
      <c r="BX197" s="51"/>
      <c r="BY197" s="51"/>
      <c r="BZ197" s="51"/>
      <c r="CA197" s="51"/>
      <c r="CB197" s="51"/>
      <c r="CC197" s="51"/>
      <c r="CD197" s="51"/>
      <c r="CE197" s="51"/>
      <c r="CF197" s="51"/>
      <c r="CG197" s="51"/>
      <c r="CH197" s="51"/>
      <c r="CI197" s="51"/>
      <c r="CJ197" s="51"/>
      <c r="CK197" s="51"/>
      <c r="CL197" s="51"/>
      <c r="CM197" s="51"/>
      <c r="CN197" s="51"/>
      <c r="CO197" s="51"/>
      <c r="CP197" s="51"/>
      <c r="CQ197" s="51"/>
      <c r="CR197" s="51"/>
      <c r="CS197" s="51"/>
      <c r="CT197" s="51"/>
      <c r="CU197" s="51"/>
      <c r="CV197" s="51"/>
      <c r="CW197" s="51"/>
      <c r="CX197" s="51"/>
      <c r="CY197" s="51"/>
      <c r="CZ197" s="51"/>
      <c r="DA197" s="51"/>
      <c r="DB197" s="51"/>
      <c r="DC197" s="51"/>
      <c r="DD197" s="51"/>
      <c r="DE197" s="51"/>
      <c r="DF197" s="51"/>
      <c r="DG197" s="51"/>
      <c r="DH197" s="51"/>
      <c r="DI197" s="51"/>
      <c r="DJ197" s="51"/>
      <c r="DK197" s="51"/>
      <c r="DL197" s="51"/>
      <c r="DM197" s="51"/>
      <c r="DN197" s="51"/>
      <c r="DO197" s="51"/>
      <c r="DP197" s="51"/>
      <c r="DQ197" s="51"/>
      <c r="DR197" s="51"/>
      <c r="DS197" s="51"/>
      <c r="DT197" s="51"/>
      <c r="DU197" s="51"/>
      <c r="DV197" s="51"/>
      <c r="DW197" s="51"/>
      <c r="DX197" s="51"/>
      <c r="DY197" s="51"/>
      <c r="DZ197" s="51"/>
      <c r="EA197" s="51"/>
      <c r="EB197" s="51"/>
      <c r="EC197" s="51"/>
      <c r="ED197" s="51"/>
      <c r="EE197" s="51"/>
      <c r="EF197" s="51"/>
      <c r="EG197" s="51"/>
      <c r="EH197" s="51"/>
      <c r="EI197" s="51"/>
      <c r="EJ197" s="51"/>
    </row>
    <row r="198" spans="3:140">
      <c r="C198" s="19"/>
      <c r="D198" s="20"/>
      <c r="E198" s="20"/>
      <c r="F198" s="20"/>
      <c r="G198" s="20"/>
      <c r="H198" s="20"/>
      <c r="I198" s="20"/>
      <c r="J198" s="20"/>
      <c r="K198" s="20"/>
      <c r="L198" s="20"/>
      <c r="M198" s="20"/>
      <c r="N198" s="20"/>
      <c r="O198" s="20"/>
      <c r="V198" s="51"/>
      <c r="W198" s="51"/>
      <c r="X198" s="51"/>
      <c r="Y198" s="51"/>
      <c r="Z198" s="51"/>
      <c r="AA198" s="51"/>
      <c r="AB198" s="51"/>
      <c r="AC198" s="51"/>
      <c r="AD198" s="51"/>
      <c r="AE198" s="51"/>
      <c r="AF198" s="51"/>
      <c r="AG198" s="51"/>
      <c r="AH198" s="51"/>
      <c r="AI198" s="51"/>
      <c r="AJ198" s="51"/>
      <c r="AK198" s="51"/>
      <c r="AL198" s="51"/>
      <c r="AM198" s="51"/>
      <c r="AN198" s="51"/>
      <c r="AO198" s="51"/>
      <c r="AP198" s="51"/>
      <c r="AQ198" s="51"/>
      <c r="AR198" s="51"/>
      <c r="AS198" s="51"/>
      <c r="AT198" s="51"/>
      <c r="AU198" s="51"/>
      <c r="AV198" s="51"/>
      <c r="AW198" s="51"/>
      <c r="AX198" s="51"/>
      <c r="AY198" s="51"/>
      <c r="AZ198" s="51"/>
      <c r="BA198" s="51"/>
      <c r="BB198" s="51"/>
      <c r="BC198" s="51"/>
      <c r="BD198" s="51"/>
      <c r="BE198" s="51"/>
      <c r="BF198" s="51"/>
      <c r="BG198" s="51"/>
      <c r="BH198" s="51"/>
      <c r="BI198" s="51"/>
      <c r="BJ198" s="51"/>
      <c r="BK198" s="51"/>
      <c r="BL198" s="51"/>
      <c r="BM198" s="51"/>
      <c r="BN198" s="51"/>
      <c r="BO198" s="51"/>
      <c r="BP198" s="51"/>
      <c r="BQ198" s="51"/>
      <c r="BR198" s="51"/>
      <c r="BS198" s="51"/>
      <c r="BT198" s="51"/>
      <c r="BU198" s="51"/>
      <c r="BV198" s="51"/>
      <c r="BW198" s="51"/>
      <c r="BX198" s="51"/>
      <c r="BY198" s="51"/>
      <c r="BZ198" s="51"/>
      <c r="CA198" s="51"/>
      <c r="CB198" s="51"/>
      <c r="CC198" s="51"/>
      <c r="CD198" s="51"/>
      <c r="CE198" s="51"/>
      <c r="CF198" s="51"/>
      <c r="CG198" s="51"/>
      <c r="CH198" s="51"/>
      <c r="CI198" s="51"/>
      <c r="CJ198" s="51"/>
      <c r="CK198" s="51"/>
      <c r="CL198" s="51"/>
      <c r="CM198" s="51"/>
      <c r="CN198" s="51"/>
      <c r="CO198" s="51"/>
      <c r="CP198" s="51"/>
      <c r="CQ198" s="51"/>
      <c r="CR198" s="51"/>
      <c r="CS198" s="51"/>
      <c r="CT198" s="51"/>
      <c r="CU198" s="51"/>
      <c r="CV198" s="51"/>
      <c r="CW198" s="51"/>
      <c r="CX198" s="51"/>
      <c r="CY198" s="51"/>
      <c r="CZ198" s="51"/>
      <c r="DA198" s="51"/>
      <c r="DB198" s="51"/>
      <c r="DC198" s="51"/>
      <c r="DD198" s="51"/>
      <c r="DE198" s="51"/>
      <c r="DF198" s="51"/>
      <c r="DG198" s="51"/>
      <c r="DH198" s="51"/>
      <c r="DI198" s="51"/>
      <c r="DJ198" s="51"/>
      <c r="DK198" s="51"/>
      <c r="DL198" s="51"/>
      <c r="DM198" s="51"/>
      <c r="DN198" s="51"/>
      <c r="DO198" s="51"/>
      <c r="DP198" s="51"/>
      <c r="DQ198" s="51"/>
      <c r="DR198" s="51"/>
      <c r="DS198" s="51"/>
      <c r="DT198" s="51"/>
      <c r="DU198" s="51"/>
      <c r="DV198" s="51"/>
      <c r="DW198" s="51"/>
      <c r="DX198" s="51"/>
      <c r="DY198" s="51"/>
      <c r="DZ198" s="51"/>
      <c r="EA198" s="51"/>
      <c r="EB198" s="51"/>
      <c r="EC198" s="51"/>
      <c r="ED198" s="51"/>
      <c r="EE198" s="51"/>
      <c r="EF198" s="51"/>
      <c r="EG198" s="51"/>
      <c r="EH198" s="51"/>
      <c r="EI198" s="51"/>
      <c r="EJ198" s="51"/>
    </row>
    <row r="199" spans="3:140">
      <c r="C199" s="19"/>
      <c r="D199" s="20"/>
      <c r="E199" s="20"/>
      <c r="F199" s="20"/>
      <c r="G199" s="20"/>
      <c r="H199" s="20"/>
      <c r="I199" s="20"/>
      <c r="J199" s="20"/>
      <c r="K199" s="20"/>
      <c r="L199" s="20"/>
      <c r="M199" s="20"/>
      <c r="N199" s="20"/>
      <c r="O199" s="20"/>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row>
    <row r="200" spans="3:140">
      <c r="C200" s="19"/>
      <c r="D200" s="20"/>
      <c r="E200" s="20"/>
      <c r="F200" s="20"/>
      <c r="G200" s="20"/>
      <c r="H200" s="20"/>
      <c r="I200" s="20"/>
      <c r="J200" s="20"/>
      <c r="K200" s="20"/>
      <c r="L200" s="20"/>
      <c r="M200" s="20"/>
      <c r="N200" s="20"/>
      <c r="O200" s="20"/>
      <c r="V200" s="51"/>
      <c r="W200" s="51"/>
      <c r="X200" s="51"/>
      <c r="Y200" s="51"/>
      <c r="Z200" s="51"/>
      <c r="AA200" s="51"/>
      <c r="AB200" s="51"/>
      <c r="AC200" s="51"/>
      <c r="AD200" s="51"/>
      <c r="AE200" s="51"/>
      <c r="AF200" s="51"/>
      <c r="AG200" s="51"/>
      <c r="AH200" s="51"/>
      <c r="AI200" s="51"/>
      <c r="AJ200" s="51"/>
      <c r="AK200" s="51"/>
      <c r="AL200" s="51"/>
      <c r="AM200" s="51"/>
      <c r="AN200" s="51"/>
      <c r="AO200" s="51"/>
      <c r="AP200" s="51"/>
      <c r="AQ200" s="51"/>
      <c r="AR200" s="51"/>
      <c r="AS200" s="51"/>
      <c r="AT200" s="51"/>
      <c r="AU200" s="51"/>
      <c r="AV200" s="51"/>
      <c r="AW200" s="51"/>
      <c r="AX200" s="51"/>
      <c r="AY200" s="51"/>
      <c r="AZ200" s="51"/>
      <c r="BA200" s="51"/>
      <c r="BB200" s="51"/>
      <c r="BC200" s="51"/>
      <c r="BD200" s="51"/>
      <c r="BE200" s="51"/>
      <c r="BF200" s="51"/>
      <c r="BG200" s="51"/>
      <c r="BH200" s="51"/>
      <c r="BI200" s="51"/>
      <c r="BJ200" s="51"/>
      <c r="BK200" s="51"/>
      <c r="BL200" s="51"/>
      <c r="BM200" s="51"/>
      <c r="BN200" s="51"/>
      <c r="BO200" s="51"/>
      <c r="BP200" s="51"/>
      <c r="BQ200" s="51"/>
      <c r="BR200" s="51"/>
      <c r="BS200" s="51"/>
      <c r="BT200" s="51"/>
      <c r="BU200" s="51"/>
      <c r="BV200" s="51"/>
      <c r="BW200" s="51"/>
      <c r="BX200" s="51"/>
      <c r="BY200" s="51"/>
      <c r="BZ200" s="51"/>
      <c r="CA200" s="51"/>
      <c r="CB200" s="51"/>
      <c r="CC200" s="51"/>
      <c r="CD200" s="51"/>
      <c r="CE200" s="51"/>
      <c r="CF200" s="51"/>
      <c r="CG200" s="51"/>
      <c r="CH200" s="51"/>
      <c r="CI200" s="51"/>
      <c r="CJ200" s="51"/>
      <c r="CK200" s="51"/>
      <c r="CL200" s="51"/>
      <c r="CM200" s="51"/>
      <c r="CN200" s="51"/>
      <c r="CO200" s="51"/>
      <c r="CP200" s="51"/>
      <c r="CQ200" s="51"/>
      <c r="CR200" s="51"/>
      <c r="CS200" s="51"/>
      <c r="CT200" s="51"/>
      <c r="CU200" s="51"/>
      <c r="CV200" s="51"/>
      <c r="CW200" s="51"/>
      <c r="CX200" s="51"/>
      <c r="CY200" s="51"/>
      <c r="CZ200" s="51"/>
      <c r="DA200" s="51"/>
      <c r="DB200" s="51"/>
      <c r="DC200" s="51"/>
      <c r="DD200" s="51"/>
      <c r="DE200" s="51"/>
      <c r="DF200" s="51"/>
      <c r="DG200" s="51"/>
      <c r="DH200" s="51"/>
      <c r="DI200" s="51"/>
      <c r="DJ200" s="51"/>
      <c r="DK200" s="51"/>
      <c r="DL200" s="51"/>
      <c r="DM200" s="51"/>
      <c r="DN200" s="51"/>
      <c r="DO200" s="51"/>
      <c r="DP200" s="51"/>
      <c r="DQ200" s="51"/>
      <c r="DR200" s="51"/>
      <c r="DS200" s="51"/>
      <c r="DT200" s="51"/>
      <c r="DU200" s="51"/>
      <c r="DV200" s="51"/>
      <c r="DW200" s="51"/>
      <c r="DX200" s="51"/>
      <c r="DY200" s="51"/>
      <c r="DZ200" s="51"/>
      <c r="EA200" s="51"/>
      <c r="EB200" s="51"/>
      <c r="EC200" s="51"/>
      <c r="ED200" s="51"/>
      <c r="EE200" s="51"/>
      <c r="EF200" s="51"/>
      <c r="EG200" s="51"/>
      <c r="EH200" s="51"/>
      <c r="EI200" s="51"/>
      <c r="EJ200" s="51"/>
    </row>
    <row r="201" spans="3:140">
      <c r="C201" s="19"/>
      <c r="D201" s="20"/>
      <c r="E201" s="20"/>
      <c r="F201" s="20"/>
      <c r="G201" s="20"/>
      <c r="H201" s="20"/>
      <c r="I201" s="20"/>
      <c r="J201" s="20"/>
      <c r="K201" s="20"/>
      <c r="L201" s="20"/>
      <c r="M201" s="20"/>
      <c r="N201" s="20"/>
      <c r="O201" s="20"/>
      <c r="V201" s="51"/>
      <c r="W201" s="51"/>
      <c r="X201" s="51"/>
      <c r="Y201" s="51"/>
      <c r="Z201" s="51"/>
      <c r="AA201" s="51"/>
      <c r="AB201" s="51"/>
      <c r="AC201" s="51"/>
      <c r="AD201" s="51"/>
      <c r="AE201" s="51"/>
      <c r="AF201" s="51"/>
      <c r="AG201" s="51"/>
      <c r="AH201" s="51"/>
      <c r="AI201" s="51"/>
      <c r="AJ201" s="51"/>
      <c r="AK201" s="51"/>
      <c r="AL201" s="51"/>
      <c r="AM201" s="51"/>
      <c r="AN201" s="51"/>
      <c r="AO201" s="51"/>
      <c r="AP201" s="51"/>
      <c r="AQ201" s="51"/>
      <c r="AR201" s="51"/>
      <c r="AS201" s="51"/>
      <c r="AT201" s="51"/>
      <c r="AU201" s="51"/>
      <c r="AV201" s="51"/>
      <c r="AW201" s="51"/>
      <c r="AX201" s="51"/>
      <c r="AY201" s="51"/>
      <c r="AZ201" s="51"/>
      <c r="BA201" s="51"/>
      <c r="BB201" s="51"/>
      <c r="BC201" s="51"/>
      <c r="BD201" s="51"/>
      <c r="BE201" s="51"/>
      <c r="BF201" s="51"/>
      <c r="BG201" s="51"/>
      <c r="BH201" s="51"/>
      <c r="BI201" s="51"/>
      <c r="BJ201" s="51"/>
      <c r="BK201" s="51"/>
      <c r="BL201" s="51"/>
      <c r="BM201" s="51"/>
      <c r="BN201" s="51"/>
      <c r="BO201" s="51"/>
      <c r="BP201" s="51"/>
      <c r="BQ201" s="51"/>
      <c r="BR201" s="51"/>
      <c r="BS201" s="51"/>
      <c r="BT201" s="51"/>
      <c r="BU201" s="51"/>
      <c r="BV201" s="51"/>
      <c r="BW201" s="51"/>
      <c r="BX201" s="51"/>
      <c r="BY201" s="51"/>
      <c r="BZ201" s="51"/>
      <c r="CA201" s="51"/>
      <c r="CB201" s="51"/>
      <c r="CC201" s="51"/>
      <c r="CD201" s="51"/>
      <c r="CE201" s="51"/>
      <c r="CF201" s="51"/>
      <c r="CG201" s="51"/>
      <c r="CH201" s="51"/>
      <c r="CI201" s="51"/>
      <c r="CJ201" s="51"/>
      <c r="CK201" s="51"/>
      <c r="CL201" s="51"/>
      <c r="CM201" s="51"/>
      <c r="CN201" s="51"/>
      <c r="CO201" s="51"/>
      <c r="CP201" s="51"/>
      <c r="CQ201" s="51"/>
      <c r="CR201" s="51"/>
      <c r="CS201" s="51"/>
      <c r="CT201" s="51"/>
      <c r="CU201" s="51"/>
      <c r="CV201" s="51"/>
      <c r="CW201" s="51"/>
      <c r="CX201" s="51"/>
      <c r="CY201" s="51"/>
      <c r="CZ201" s="51"/>
      <c r="DA201" s="51"/>
      <c r="DB201" s="51"/>
      <c r="DC201" s="51"/>
      <c r="DD201" s="51"/>
      <c r="DE201" s="51"/>
      <c r="DF201" s="51"/>
      <c r="DG201" s="51"/>
      <c r="DH201" s="51"/>
      <c r="DI201" s="51"/>
      <c r="DJ201" s="51"/>
      <c r="DK201" s="51"/>
      <c r="DL201" s="51"/>
      <c r="DM201" s="51"/>
      <c r="DN201" s="51"/>
      <c r="DO201" s="51"/>
      <c r="DP201" s="51"/>
      <c r="DQ201" s="51"/>
      <c r="DR201" s="51"/>
      <c r="DS201" s="51"/>
      <c r="DT201" s="51"/>
      <c r="DU201" s="51"/>
      <c r="DV201" s="51"/>
      <c r="DW201" s="51"/>
      <c r="DX201" s="51"/>
      <c r="DY201" s="51"/>
      <c r="DZ201" s="51"/>
      <c r="EA201" s="51"/>
      <c r="EB201" s="51"/>
      <c r="EC201" s="51"/>
      <c r="ED201" s="51"/>
      <c r="EE201" s="51"/>
      <c r="EF201" s="51"/>
      <c r="EG201" s="51"/>
      <c r="EH201" s="51"/>
      <c r="EI201" s="51"/>
      <c r="EJ201" s="51"/>
    </row>
    <row r="202" spans="3:140">
      <c r="C202" s="19"/>
      <c r="D202" s="20"/>
      <c r="E202" s="20"/>
      <c r="F202" s="20"/>
      <c r="G202" s="20"/>
      <c r="H202" s="20"/>
      <c r="I202" s="20"/>
      <c r="J202" s="20"/>
      <c r="K202" s="20"/>
      <c r="L202" s="20"/>
      <c r="M202" s="20"/>
      <c r="N202" s="20"/>
      <c r="O202" s="20"/>
      <c r="V202" s="51"/>
      <c r="W202" s="51"/>
      <c r="X202" s="51"/>
      <c r="Y202" s="51"/>
      <c r="Z202" s="51"/>
      <c r="AA202" s="51"/>
      <c r="AB202" s="51"/>
      <c r="AC202" s="51"/>
      <c r="AD202" s="51"/>
      <c r="AE202" s="51"/>
      <c r="AF202" s="51"/>
      <c r="AG202" s="51"/>
      <c r="AH202" s="51"/>
      <c r="AI202" s="51"/>
      <c r="AJ202" s="51"/>
      <c r="AK202" s="51"/>
      <c r="AL202" s="51"/>
      <c r="AM202" s="51"/>
      <c r="AN202" s="51"/>
      <c r="AO202" s="51"/>
      <c r="AP202" s="51"/>
      <c r="AQ202" s="51"/>
      <c r="AR202" s="51"/>
      <c r="AS202" s="51"/>
      <c r="AT202" s="51"/>
      <c r="AU202" s="51"/>
      <c r="AV202" s="51"/>
      <c r="AW202" s="51"/>
      <c r="AX202" s="51"/>
      <c r="AY202" s="51"/>
      <c r="AZ202" s="51"/>
      <c r="BA202" s="51"/>
      <c r="BB202" s="51"/>
      <c r="BC202" s="51"/>
      <c r="BD202" s="51"/>
      <c r="BE202" s="51"/>
      <c r="BF202" s="51"/>
      <c r="BG202" s="51"/>
      <c r="BH202" s="51"/>
      <c r="BI202" s="51"/>
      <c r="BJ202" s="51"/>
      <c r="BK202" s="51"/>
      <c r="BL202" s="51"/>
      <c r="BM202" s="51"/>
      <c r="BN202" s="51"/>
      <c r="BO202" s="51"/>
      <c r="BP202" s="51"/>
      <c r="BQ202" s="51"/>
      <c r="BR202" s="51"/>
      <c r="BS202" s="51"/>
      <c r="BT202" s="51"/>
      <c r="BU202" s="51"/>
      <c r="BV202" s="51"/>
      <c r="BW202" s="51"/>
      <c r="BX202" s="51"/>
      <c r="BY202" s="51"/>
      <c r="BZ202" s="51"/>
      <c r="CA202" s="51"/>
      <c r="CB202" s="51"/>
      <c r="CC202" s="51"/>
      <c r="CD202" s="51"/>
      <c r="CE202" s="51"/>
      <c r="CF202" s="51"/>
      <c r="CG202" s="51"/>
      <c r="CH202" s="51"/>
      <c r="CI202" s="51"/>
      <c r="CJ202" s="51"/>
      <c r="CK202" s="51"/>
      <c r="CL202" s="51"/>
      <c r="CM202" s="51"/>
      <c r="CN202" s="51"/>
      <c r="CO202" s="51"/>
      <c r="CP202" s="51"/>
      <c r="CQ202" s="51"/>
      <c r="CR202" s="51"/>
      <c r="CS202" s="51"/>
      <c r="CT202" s="51"/>
      <c r="CU202" s="51"/>
      <c r="CV202" s="51"/>
      <c r="CW202" s="51"/>
      <c r="CX202" s="51"/>
      <c r="CY202" s="51"/>
      <c r="CZ202" s="51"/>
      <c r="DA202" s="51"/>
      <c r="DB202" s="51"/>
      <c r="DC202" s="51"/>
      <c r="DD202" s="51"/>
      <c r="DE202" s="51"/>
      <c r="DF202" s="51"/>
      <c r="DG202" s="51"/>
      <c r="DH202" s="51"/>
      <c r="DI202" s="51"/>
      <c r="DJ202" s="51"/>
      <c r="DK202" s="51"/>
      <c r="DL202" s="51"/>
      <c r="DM202" s="51"/>
      <c r="DN202" s="51"/>
      <c r="DO202" s="51"/>
      <c r="DP202" s="51"/>
      <c r="DQ202" s="51"/>
      <c r="DR202" s="51"/>
      <c r="DS202" s="51"/>
      <c r="DT202" s="51"/>
      <c r="DU202" s="51"/>
      <c r="DV202" s="51"/>
      <c r="DW202" s="51"/>
      <c r="DX202" s="51"/>
      <c r="DY202" s="51"/>
      <c r="DZ202" s="51"/>
      <c r="EA202" s="51"/>
      <c r="EB202" s="51"/>
      <c r="EC202" s="51"/>
      <c r="ED202" s="51"/>
      <c r="EE202" s="51"/>
      <c r="EF202" s="51"/>
      <c r="EG202" s="51"/>
      <c r="EH202" s="51"/>
      <c r="EI202" s="51"/>
      <c r="EJ202" s="51"/>
    </row>
    <row r="203" spans="3:140">
      <c r="C203" s="19"/>
      <c r="D203" s="20"/>
      <c r="E203" s="20"/>
      <c r="F203" s="20"/>
      <c r="G203" s="20"/>
      <c r="H203" s="20"/>
      <c r="I203" s="20"/>
      <c r="J203" s="20"/>
      <c r="K203" s="20"/>
      <c r="L203" s="20"/>
      <c r="M203" s="20"/>
      <c r="N203" s="20"/>
      <c r="O203" s="20"/>
      <c r="V203" s="51"/>
      <c r="W203" s="51"/>
      <c r="X203" s="51"/>
      <c r="Y203" s="51"/>
      <c r="Z203" s="51"/>
      <c r="AA203" s="51"/>
      <c r="AB203" s="51"/>
      <c r="AC203" s="51"/>
      <c r="AD203" s="51"/>
      <c r="AE203" s="51"/>
      <c r="AF203" s="51"/>
      <c r="AG203" s="51"/>
      <c r="AH203" s="51"/>
      <c r="AI203" s="51"/>
      <c r="AJ203" s="51"/>
      <c r="AK203" s="51"/>
      <c r="AL203" s="51"/>
      <c r="AM203" s="51"/>
      <c r="AN203" s="51"/>
      <c r="AO203" s="51"/>
      <c r="AP203" s="51"/>
      <c r="AQ203" s="51"/>
      <c r="AR203" s="51"/>
      <c r="AS203" s="51"/>
      <c r="AT203" s="51"/>
      <c r="AU203" s="51"/>
      <c r="AV203" s="51"/>
      <c r="AW203" s="51"/>
      <c r="AX203" s="51"/>
      <c r="AY203" s="51"/>
      <c r="AZ203" s="51"/>
      <c r="BA203" s="51"/>
      <c r="BB203" s="51"/>
      <c r="BC203" s="51"/>
      <c r="BD203" s="51"/>
      <c r="BE203" s="51"/>
      <c r="BF203" s="51"/>
      <c r="BG203" s="51"/>
      <c r="BH203" s="51"/>
      <c r="BI203" s="51"/>
      <c r="BJ203" s="51"/>
      <c r="BK203" s="51"/>
      <c r="BL203" s="51"/>
      <c r="BM203" s="51"/>
      <c r="BN203" s="51"/>
      <c r="BO203" s="51"/>
      <c r="BP203" s="51"/>
      <c r="BQ203" s="51"/>
      <c r="BR203" s="51"/>
      <c r="BS203" s="51"/>
      <c r="BT203" s="51"/>
      <c r="BU203" s="51"/>
      <c r="BV203" s="51"/>
      <c r="BW203" s="51"/>
      <c r="BX203" s="51"/>
      <c r="BY203" s="51"/>
      <c r="BZ203" s="51"/>
      <c r="CA203" s="51"/>
      <c r="CB203" s="51"/>
      <c r="CC203" s="51"/>
      <c r="CD203" s="51"/>
      <c r="CE203" s="51"/>
      <c r="CF203" s="51"/>
      <c r="CG203" s="51"/>
      <c r="CH203" s="51"/>
      <c r="CI203" s="51"/>
      <c r="CJ203" s="51"/>
      <c r="CK203" s="51"/>
      <c r="CL203" s="51"/>
      <c r="CM203" s="51"/>
      <c r="CN203" s="51"/>
      <c r="CO203" s="51"/>
      <c r="CP203" s="51"/>
      <c r="CQ203" s="51"/>
      <c r="CR203" s="51"/>
      <c r="CS203" s="51"/>
      <c r="CT203" s="51"/>
      <c r="CU203" s="51"/>
      <c r="CV203" s="51"/>
      <c r="CW203" s="51"/>
      <c r="CX203" s="51"/>
      <c r="CY203" s="51"/>
      <c r="CZ203" s="51"/>
      <c r="DA203" s="51"/>
      <c r="DB203" s="51"/>
      <c r="DC203" s="51"/>
      <c r="DD203" s="51"/>
      <c r="DE203" s="51"/>
      <c r="DF203" s="51"/>
      <c r="DG203" s="51"/>
      <c r="DH203" s="51"/>
      <c r="DI203" s="51"/>
      <c r="DJ203" s="51"/>
      <c r="DK203" s="51"/>
      <c r="DL203" s="51"/>
      <c r="DM203" s="51"/>
      <c r="DN203" s="51"/>
      <c r="DO203" s="51"/>
      <c r="DP203" s="51"/>
      <c r="DQ203" s="51"/>
      <c r="DR203" s="51"/>
      <c r="DS203" s="51"/>
      <c r="DT203" s="51"/>
      <c r="DU203" s="51"/>
      <c r="DV203" s="51"/>
      <c r="DW203" s="51"/>
      <c r="DX203" s="51"/>
      <c r="DY203" s="51"/>
      <c r="DZ203" s="51"/>
      <c r="EA203" s="51"/>
      <c r="EB203" s="51"/>
      <c r="EC203" s="51"/>
      <c r="ED203" s="51"/>
      <c r="EE203" s="51"/>
      <c r="EF203" s="51"/>
      <c r="EG203" s="51"/>
      <c r="EH203" s="51"/>
      <c r="EI203" s="51"/>
      <c r="EJ203" s="51"/>
    </row>
    <row r="204" spans="3:140">
      <c r="C204" s="19"/>
      <c r="D204" s="20"/>
      <c r="E204" s="20"/>
      <c r="F204" s="20"/>
      <c r="G204" s="20"/>
      <c r="H204" s="20"/>
      <c r="I204" s="20"/>
      <c r="J204" s="20"/>
      <c r="K204" s="20"/>
      <c r="L204" s="20"/>
      <c r="M204" s="20"/>
      <c r="N204" s="20"/>
      <c r="O204" s="20"/>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row>
    <row r="205" spans="3:140">
      <c r="C205" s="19"/>
      <c r="D205" s="20"/>
      <c r="E205" s="20"/>
      <c r="F205" s="20"/>
      <c r="G205" s="20"/>
      <c r="H205" s="20"/>
      <c r="I205" s="20"/>
      <c r="J205" s="20"/>
      <c r="K205" s="20"/>
      <c r="L205" s="20"/>
      <c r="M205" s="20"/>
      <c r="N205" s="20"/>
      <c r="O205" s="20"/>
      <c r="V205" s="51"/>
      <c r="W205" s="51"/>
      <c r="X205" s="51"/>
      <c r="Y205" s="51"/>
      <c r="Z205" s="51"/>
      <c r="AA205" s="51"/>
      <c r="AB205" s="51"/>
      <c r="AC205" s="51"/>
      <c r="AD205" s="51"/>
      <c r="AE205" s="51"/>
      <c r="AF205" s="51"/>
      <c r="AG205" s="51"/>
      <c r="AH205" s="51"/>
      <c r="AI205" s="51"/>
      <c r="AJ205" s="51"/>
      <c r="AK205" s="51"/>
      <c r="AL205" s="51"/>
      <c r="AM205" s="51"/>
      <c r="AN205" s="51"/>
      <c r="AO205" s="51"/>
      <c r="AP205" s="51"/>
      <c r="AQ205" s="51"/>
      <c r="AR205" s="51"/>
      <c r="AS205" s="51"/>
      <c r="AT205" s="51"/>
      <c r="AU205" s="51"/>
      <c r="AV205" s="51"/>
      <c r="AW205" s="51"/>
      <c r="AX205" s="51"/>
      <c r="AY205" s="51"/>
      <c r="AZ205" s="51"/>
      <c r="BA205" s="51"/>
      <c r="BB205" s="51"/>
      <c r="BC205" s="51"/>
      <c r="BD205" s="51"/>
      <c r="BE205" s="51"/>
      <c r="BF205" s="51"/>
      <c r="BG205" s="51"/>
      <c r="BH205" s="51"/>
      <c r="BI205" s="51"/>
      <c r="BJ205" s="51"/>
      <c r="BK205" s="51"/>
      <c r="BL205" s="51"/>
      <c r="BM205" s="51"/>
      <c r="BN205" s="51"/>
      <c r="BO205" s="51"/>
      <c r="BP205" s="51"/>
      <c r="BQ205" s="51"/>
      <c r="BR205" s="51"/>
      <c r="BS205" s="51"/>
      <c r="BT205" s="51"/>
      <c r="BU205" s="51"/>
      <c r="BV205" s="51"/>
      <c r="BW205" s="51"/>
      <c r="BX205" s="51"/>
      <c r="BY205" s="51"/>
      <c r="BZ205" s="51"/>
      <c r="CA205" s="51"/>
      <c r="CB205" s="51"/>
      <c r="CC205" s="51"/>
      <c r="CD205" s="51"/>
      <c r="CE205" s="51"/>
      <c r="CF205" s="51"/>
      <c r="CG205" s="51"/>
      <c r="CH205" s="51"/>
      <c r="CI205" s="51"/>
      <c r="CJ205" s="51"/>
      <c r="CK205" s="51"/>
      <c r="CL205" s="51"/>
      <c r="CM205" s="51"/>
      <c r="CN205" s="51"/>
      <c r="CO205" s="51"/>
      <c r="CP205" s="51"/>
      <c r="CQ205" s="51"/>
      <c r="CR205" s="51"/>
      <c r="CS205" s="51"/>
      <c r="CT205" s="51"/>
      <c r="CU205" s="51"/>
      <c r="CV205" s="51"/>
      <c r="CW205" s="51"/>
      <c r="CX205" s="51"/>
      <c r="CY205" s="51"/>
      <c r="CZ205" s="51"/>
      <c r="DA205" s="51"/>
      <c r="DB205" s="51"/>
      <c r="DC205" s="51"/>
      <c r="DD205" s="51"/>
      <c r="DE205" s="51"/>
      <c r="DF205" s="51"/>
      <c r="DG205" s="51"/>
      <c r="DH205" s="51"/>
      <c r="DI205" s="51"/>
      <c r="DJ205" s="51"/>
      <c r="DK205" s="51"/>
      <c r="DL205" s="51"/>
      <c r="DM205" s="51"/>
      <c r="DN205" s="51"/>
      <c r="DO205" s="51"/>
      <c r="DP205" s="51"/>
      <c r="DQ205" s="51"/>
      <c r="DR205" s="51"/>
      <c r="DS205" s="51"/>
      <c r="DT205" s="51"/>
      <c r="DU205" s="51"/>
      <c r="DV205" s="51"/>
      <c r="DW205" s="51"/>
      <c r="DX205" s="51"/>
      <c r="DY205" s="51"/>
      <c r="DZ205" s="51"/>
      <c r="EA205" s="51"/>
      <c r="EB205" s="51"/>
      <c r="EC205" s="51"/>
      <c r="ED205" s="51"/>
      <c r="EE205" s="51"/>
      <c r="EF205" s="51"/>
      <c r="EG205" s="51"/>
      <c r="EH205" s="51"/>
      <c r="EI205" s="51"/>
      <c r="EJ205" s="51"/>
    </row>
    <row r="206" spans="3:140">
      <c r="C206" s="19"/>
      <c r="D206" s="20"/>
      <c r="E206" s="20"/>
      <c r="F206" s="20"/>
      <c r="G206" s="20"/>
      <c r="H206" s="20"/>
      <c r="I206" s="20"/>
      <c r="J206" s="20"/>
      <c r="K206" s="20"/>
      <c r="L206" s="20"/>
      <c r="M206" s="20"/>
      <c r="N206" s="20"/>
      <c r="O206" s="20"/>
      <c r="V206" s="51"/>
      <c r="W206" s="51"/>
      <c r="X206" s="51"/>
      <c r="Y206" s="51"/>
      <c r="Z206" s="51"/>
      <c r="AA206" s="51"/>
      <c r="AB206" s="51"/>
      <c r="AC206" s="51"/>
      <c r="AD206" s="51"/>
      <c r="AE206" s="51"/>
      <c r="AF206" s="51"/>
      <c r="AG206" s="51"/>
      <c r="AH206" s="51"/>
      <c r="AI206" s="51"/>
      <c r="AJ206" s="51"/>
      <c r="AK206" s="51"/>
      <c r="AL206" s="51"/>
      <c r="AM206" s="51"/>
      <c r="AN206" s="51"/>
      <c r="AO206" s="51"/>
      <c r="AP206" s="51"/>
      <c r="AQ206" s="51"/>
      <c r="AR206" s="51"/>
      <c r="AS206" s="51"/>
      <c r="AT206" s="51"/>
      <c r="AU206" s="51"/>
      <c r="AV206" s="51"/>
      <c r="AW206" s="51"/>
      <c r="AX206" s="51"/>
      <c r="AY206" s="51"/>
      <c r="AZ206" s="51"/>
      <c r="BA206" s="51"/>
      <c r="BB206" s="51"/>
      <c r="BC206" s="51"/>
      <c r="BD206" s="51"/>
      <c r="BE206" s="51"/>
      <c r="BF206" s="51"/>
      <c r="BG206" s="51"/>
      <c r="BH206" s="51"/>
      <c r="BI206" s="51"/>
      <c r="BJ206" s="51"/>
      <c r="BK206" s="51"/>
      <c r="BL206" s="51"/>
      <c r="BM206" s="51"/>
      <c r="BN206" s="51"/>
      <c r="BO206" s="51"/>
      <c r="BP206" s="51"/>
      <c r="BQ206" s="51"/>
      <c r="BR206" s="51"/>
      <c r="BS206" s="51"/>
      <c r="BT206" s="51"/>
      <c r="BU206" s="51"/>
      <c r="BV206" s="51"/>
      <c r="BW206" s="51"/>
      <c r="BX206" s="51"/>
      <c r="BY206" s="51"/>
      <c r="BZ206" s="51"/>
      <c r="CA206" s="51"/>
      <c r="CB206" s="51"/>
      <c r="CC206" s="51"/>
      <c r="CD206" s="51"/>
      <c r="CE206" s="51"/>
      <c r="CF206" s="51"/>
      <c r="CG206" s="51"/>
      <c r="CH206" s="51"/>
      <c r="CI206" s="51"/>
      <c r="CJ206" s="51"/>
      <c r="CK206" s="51"/>
      <c r="CL206" s="51"/>
      <c r="CM206" s="51"/>
      <c r="CN206" s="51"/>
      <c r="CO206" s="51"/>
      <c r="CP206" s="51"/>
      <c r="CQ206" s="51"/>
      <c r="CR206" s="51"/>
      <c r="CS206" s="51"/>
      <c r="CT206" s="51"/>
      <c r="CU206" s="51"/>
      <c r="CV206" s="51"/>
      <c r="CW206" s="51"/>
      <c r="CX206" s="51"/>
      <c r="CY206" s="51"/>
      <c r="CZ206" s="51"/>
      <c r="DA206" s="51"/>
      <c r="DB206" s="51"/>
      <c r="DC206" s="51"/>
      <c r="DD206" s="51"/>
      <c r="DE206" s="51"/>
      <c r="DF206" s="51"/>
      <c r="DG206" s="51"/>
      <c r="DH206" s="51"/>
      <c r="DI206" s="51"/>
      <c r="DJ206" s="51"/>
      <c r="DK206" s="51"/>
      <c r="DL206" s="51"/>
      <c r="DM206" s="51"/>
      <c r="DN206" s="51"/>
      <c r="DO206" s="51"/>
      <c r="DP206" s="51"/>
      <c r="DQ206" s="51"/>
      <c r="DR206" s="51"/>
      <c r="DS206" s="51"/>
      <c r="DT206" s="51"/>
      <c r="DU206" s="51"/>
      <c r="DV206" s="51"/>
      <c r="DW206" s="51"/>
      <c r="DX206" s="51"/>
      <c r="DY206" s="51"/>
      <c r="DZ206" s="51"/>
      <c r="EA206" s="51"/>
      <c r="EB206" s="51"/>
      <c r="EC206" s="51"/>
      <c r="ED206" s="51"/>
      <c r="EE206" s="51"/>
      <c r="EF206" s="51"/>
      <c r="EG206" s="51"/>
      <c r="EH206" s="51"/>
      <c r="EI206" s="51"/>
      <c r="EJ206" s="51"/>
    </row>
    <row r="207" spans="3:140">
      <c r="C207" s="19"/>
      <c r="D207" s="20"/>
      <c r="E207" s="20"/>
      <c r="F207" s="20"/>
      <c r="G207" s="20"/>
      <c r="H207" s="20"/>
      <c r="I207" s="20"/>
      <c r="J207" s="20"/>
      <c r="K207" s="20"/>
      <c r="L207" s="20"/>
      <c r="M207" s="20"/>
      <c r="N207" s="20"/>
      <c r="O207" s="20"/>
      <c r="V207" s="51"/>
      <c r="W207" s="51"/>
      <c r="X207" s="51"/>
      <c r="Y207" s="51"/>
      <c r="Z207" s="51"/>
      <c r="AA207" s="51"/>
      <c r="AB207" s="51"/>
      <c r="AC207" s="51"/>
      <c r="AD207" s="51"/>
      <c r="AE207" s="51"/>
      <c r="AF207" s="51"/>
      <c r="AG207" s="51"/>
      <c r="AH207" s="51"/>
      <c r="AI207" s="51"/>
      <c r="AJ207" s="51"/>
      <c r="AK207" s="51"/>
      <c r="AL207" s="51"/>
      <c r="AM207" s="51"/>
      <c r="AN207" s="51"/>
      <c r="AO207" s="51"/>
      <c r="AP207" s="51"/>
      <c r="AQ207" s="51"/>
      <c r="AR207" s="51"/>
      <c r="AS207" s="51"/>
      <c r="AT207" s="51"/>
      <c r="AU207" s="51"/>
      <c r="AV207" s="51"/>
      <c r="AW207" s="51"/>
      <c r="AX207" s="51"/>
      <c r="AY207" s="51"/>
      <c r="AZ207" s="51"/>
      <c r="BA207" s="51"/>
      <c r="BB207" s="51"/>
      <c r="BC207" s="51"/>
      <c r="BD207" s="51"/>
      <c r="BE207" s="51"/>
      <c r="BF207" s="51"/>
      <c r="BG207" s="51"/>
      <c r="BH207" s="51"/>
      <c r="BI207" s="51"/>
      <c r="BJ207" s="51"/>
      <c r="BK207" s="51"/>
      <c r="BL207" s="51"/>
      <c r="BM207" s="51"/>
      <c r="BN207" s="51"/>
      <c r="BO207" s="51"/>
      <c r="BP207" s="51"/>
      <c r="BQ207" s="51"/>
      <c r="BR207" s="51"/>
      <c r="BS207" s="51"/>
      <c r="BT207" s="51"/>
      <c r="BU207" s="51"/>
      <c r="BV207" s="51"/>
      <c r="BW207" s="51"/>
      <c r="BX207" s="51"/>
      <c r="BY207" s="51"/>
      <c r="BZ207" s="51"/>
      <c r="CA207" s="51"/>
      <c r="CB207" s="51"/>
      <c r="CC207" s="51"/>
      <c r="CD207" s="51"/>
      <c r="CE207" s="51"/>
      <c r="CF207" s="51"/>
      <c r="CG207" s="51"/>
      <c r="CH207" s="51"/>
      <c r="CI207" s="51"/>
      <c r="CJ207" s="51"/>
      <c r="CK207" s="51"/>
      <c r="CL207" s="51"/>
      <c r="CM207" s="51"/>
      <c r="CN207" s="51"/>
      <c r="CO207" s="51"/>
      <c r="CP207" s="51"/>
      <c r="CQ207" s="51"/>
      <c r="CR207" s="51"/>
      <c r="CS207" s="51"/>
      <c r="CT207" s="51"/>
      <c r="CU207" s="51"/>
      <c r="CV207" s="51"/>
      <c r="CW207" s="51"/>
      <c r="CX207" s="51"/>
      <c r="CY207" s="51"/>
      <c r="CZ207" s="51"/>
      <c r="DA207" s="51"/>
      <c r="DB207" s="51"/>
      <c r="DC207" s="51"/>
      <c r="DD207" s="51"/>
      <c r="DE207" s="51"/>
      <c r="DF207" s="51"/>
      <c r="DG207" s="51"/>
      <c r="DH207" s="51"/>
      <c r="DI207" s="51"/>
      <c r="DJ207" s="51"/>
      <c r="DK207" s="51"/>
      <c r="DL207" s="51"/>
      <c r="DM207" s="51"/>
      <c r="DN207" s="51"/>
      <c r="DO207" s="51"/>
      <c r="DP207" s="51"/>
      <c r="DQ207" s="51"/>
      <c r="DR207" s="51"/>
      <c r="DS207" s="51"/>
      <c r="DT207" s="51"/>
      <c r="DU207" s="51"/>
      <c r="DV207" s="51"/>
      <c r="DW207" s="51"/>
      <c r="DX207" s="51"/>
      <c r="DY207" s="51"/>
      <c r="DZ207" s="51"/>
      <c r="EA207" s="51"/>
      <c r="EB207" s="51"/>
      <c r="EC207" s="51"/>
      <c r="ED207" s="51"/>
      <c r="EE207" s="51"/>
      <c r="EF207" s="51"/>
      <c r="EG207" s="51"/>
      <c r="EH207" s="51"/>
      <c r="EI207" s="51"/>
      <c r="EJ207" s="51"/>
    </row>
    <row r="208" spans="3:140">
      <c r="C208" s="19"/>
      <c r="D208" s="20"/>
      <c r="E208" s="20"/>
      <c r="F208" s="20"/>
      <c r="G208" s="20"/>
      <c r="H208" s="20"/>
      <c r="I208" s="20"/>
      <c r="J208" s="20"/>
      <c r="K208" s="20"/>
      <c r="L208" s="20"/>
      <c r="M208" s="20"/>
      <c r="N208" s="20"/>
      <c r="O208" s="20"/>
      <c r="V208" s="51"/>
      <c r="W208" s="51"/>
      <c r="X208" s="51"/>
      <c r="Y208" s="51"/>
      <c r="Z208" s="51"/>
      <c r="AA208" s="51"/>
      <c r="AB208" s="51"/>
      <c r="AC208" s="51"/>
      <c r="AD208" s="51"/>
      <c r="AE208" s="51"/>
      <c r="AF208" s="51"/>
      <c r="AG208" s="51"/>
      <c r="AH208" s="51"/>
      <c r="AI208" s="51"/>
      <c r="AJ208" s="51"/>
      <c r="AK208" s="51"/>
      <c r="AL208" s="51"/>
      <c r="AM208" s="51"/>
      <c r="AN208" s="51"/>
      <c r="AO208" s="51"/>
      <c r="AP208" s="51"/>
      <c r="AQ208" s="51"/>
      <c r="AR208" s="51"/>
      <c r="AS208" s="51"/>
      <c r="AT208" s="51"/>
      <c r="AU208" s="51"/>
      <c r="AV208" s="51"/>
      <c r="AW208" s="51"/>
      <c r="AX208" s="51"/>
      <c r="AY208" s="51"/>
      <c r="AZ208" s="51"/>
      <c r="BA208" s="51"/>
      <c r="BB208" s="51"/>
      <c r="BC208" s="51"/>
      <c r="BD208" s="51"/>
      <c r="BE208" s="51"/>
      <c r="BF208" s="51"/>
      <c r="BG208" s="51"/>
      <c r="BH208" s="51"/>
      <c r="BI208" s="51"/>
      <c r="BJ208" s="51"/>
      <c r="BK208" s="51"/>
      <c r="BL208" s="51"/>
      <c r="BM208" s="51"/>
      <c r="BN208" s="51"/>
      <c r="BO208" s="51"/>
      <c r="BP208" s="51"/>
      <c r="BQ208" s="51"/>
      <c r="BR208" s="51"/>
      <c r="BS208" s="51"/>
      <c r="BT208" s="51"/>
      <c r="BU208" s="51"/>
      <c r="BV208" s="51"/>
      <c r="BW208" s="51"/>
      <c r="BX208" s="51"/>
      <c r="BY208" s="51"/>
      <c r="BZ208" s="51"/>
      <c r="CA208" s="51"/>
      <c r="CB208" s="51"/>
      <c r="CC208" s="51"/>
      <c r="CD208" s="51"/>
      <c r="CE208" s="51"/>
      <c r="CF208" s="51"/>
      <c r="CG208" s="51"/>
      <c r="CH208" s="51"/>
      <c r="CI208" s="51"/>
      <c r="CJ208" s="51"/>
      <c r="CK208" s="51"/>
      <c r="CL208" s="51"/>
      <c r="CM208" s="51"/>
      <c r="CN208" s="51"/>
      <c r="CO208" s="51"/>
      <c r="CP208" s="51"/>
      <c r="CQ208" s="51"/>
      <c r="CR208" s="51"/>
      <c r="CS208" s="51"/>
      <c r="CT208" s="51"/>
      <c r="CU208" s="51"/>
      <c r="CV208" s="51"/>
      <c r="CW208" s="51"/>
      <c r="CX208" s="51"/>
      <c r="CY208" s="51"/>
      <c r="CZ208" s="51"/>
      <c r="DA208" s="51"/>
      <c r="DB208" s="51"/>
      <c r="DC208" s="51"/>
      <c r="DD208" s="51"/>
      <c r="DE208" s="51"/>
      <c r="DF208" s="51"/>
      <c r="DG208" s="51"/>
      <c r="DH208" s="51"/>
      <c r="DI208" s="51"/>
      <c r="DJ208" s="51"/>
      <c r="DK208" s="51"/>
      <c r="DL208" s="51"/>
      <c r="DM208" s="51"/>
      <c r="DN208" s="51"/>
      <c r="DO208" s="51"/>
      <c r="DP208" s="51"/>
      <c r="DQ208" s="51"/>
      <c r="DR208" s="51"/>
      <c r="DS208" s="51"/>
      <c r="DT208" s="51"/>
      <c r="DU208" s="51"/>
      <c r="DV208" s="51"/>
      <c r="DW208" s="51"/>
      <c r="DX208" s="51"/>
      <c r="DY208" s="51"/>
      <c r="DZ208" s="51"/>
      <c r="EA208" s="51"/>
      <c r="EB208" s="51"/>
      <c r="EC208" s="51"/>
      <c r="ED208" s="51"/>
      <c r="EE208" s="51"/>
      <c r="EF208" s="51"/>
      <c r="EG208" s="51"/>
      <c r="EH208" s="51"/>
      <c r="EI208" s="51"/>
      <c r="EJ208" s="51"/>
    </row>
    <row r="209" spans="3:140">
      <c r="C209" s="19"/>
      <c r="D209" s="20"/>
      <c r="E209" s="20"/>
      <c r="F209" s="20"/>
      <c r="G209" s="20"/>
      <c r="H209" s="20"/>
      <c r="I209" s="20"/>
      <c r="J209" s="20"/>
      <c r="K209" s="20"/>
      <c r="L209" s="20"/>
      <c r="M209" s="20"/>
      <c r="N209" s="20"/>
      <c r="O209" s="20"/>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row>
    <row r="210" spans="3:140">
      <c r="C210" s="19"/>
      <c r="D210" s="20"/>
      <c r="E210" s="20"/>
      <c r="F210" s="20"/>
      <c r="G210" s="20"/>
      <c r="H210" s="20"/>
      <c r="I210" s="20"/>
      <c r="J210" s="20"/>
      <c r="K210" s="20"/>
      <c r="L210" s="20"/>
      <c r="M210" s="20"/>
      <c r="N210" s="20"/>
      <c r="O210" s="20"/>
    </row>
    <row r="211" spans="3:140">
      <c r="C211" s="19"/>
      <c r="D211" s="20"/>
      <c r="E211" s="20"/>
      <c r="F211" s="20"/>
      <c r="G211" s="20"/>
      <c r="H211" s="20"/>
      <c r="I211" s="20"/>
      <c r="J211" s="20"/>
      <c r="K211" s="20"/>
      <c r="L211" s="20"/>
      <c r="M211" s="20"/>
      <c r="N211" s="20"/>
      <c r="O211" s="20"/>
    </row>
    <row r="212" spans="3:140">
      <c r="C212" s="19"/>
      <c r="D212" s="20"/>
      <c r="E212" s="20"/>
      <c r="F212" s="20"/>
      <c r="G212" s="20"/>
      <c r="H212" s="20"/>
      <c r="I212" s="20"/>
      <c r="J212" s="20"/>
      <c r="K212" s="20"/>
      <c r="L212" s="20"/>
      <c r="M212" s="20"/>
      <c r="N212" s="20"/>
      <c r="O212" s="20"/>
    </row>
    <row r="213" spans="3:140">
      <c r="C213" s="19"/>
      <c r="D213" s="20"/>
      <c r="E213" s="20"/>
      <c r="F213" s="20"/>
      <c r="G213" s="20"/>
      <c r="H213" s="20"/>
      <c r="I213" s="20"/>
      <c r="J213" s="20"/>
      <c r="K213" s="20"/>
      <c r="L213" s="20"/>
      <c r="M213" s="20"/>
      <c r="N213" s="20"/>
      <c r="O213" s="20"/>
    </row>
    <row r="214" spans="3:140">
      <c r="C214" s="19"/>
      <c r="D214" s="20"/>
      <c r="E214" s="20"/>
      <c r="F214" s="20"/>
      <c r="G214" s="20"/>
      <c r="H214" s="20"/>
      <c r="I214" s="20"/>
      <c r="J214" s="20"/>
      <c r="K214" s="20"/>
      <c r="L214" s="20"/>
      <c r="M214" s="20"/>
      <c r="N214" s="20"/>
      <c r="O214" s="20"/>
    </row>
    <row r="215" spans="3:140">
      <c r="C215" s="19"/>
      <c r="D215" s="20"/>
      <c r="E215" s="20"/>
      <c r="F215" s="20"/>
      <c r="G215" s="20"/>
      <c r="H215" s="20"/>
      <c r="I215" s="20"/>
      <c r="J215" s="20"/>
      <c r="K215" s="20"/>
      <c r="L215" s="20"/>
      <c r="M215" s="20"/>
      <c r="N215" s="20"/>
      <c r="O215" s="20"/>
    </row>
    <row r="216" spans="3:140">
      <c r="C216" s="19"/>
      <c r="D216" s="20"/>
      <c r="E216" s="20"/>
      <c r="F216" s="20"/>
      <c r="G216" s="20"/>
      <c r="H216" s="20"/>
      <c r="I216" s="20"/>
      <c r="J216" s="20"/>
      <c r="K216" s="20"/>
      <c r="L216" s="20"/>
      <c r="M216" s="20"/>
      <c r="N216" s="20"/>
      <c r="O216" s="20"/>
    </row>
    <row r="217" spans="3:140">
      <c r="C217" s="19"/>
      <c r="D217" s="20"/>
      <c r="E217" s="20"/>
      <c r="F217" s="20"/>
      <c r="G217" s="20"/>
      <c r="H217" s="20"/>
      <c r="I217" s="20"/>
      <c r="J217" s="20"/>
      <c r="K217" s="20"/>
      <c r="L217" s="20"/>
      <c r="M217" s="20"/>
      <c r="N217" s="20"/>
      <c r="O217" s="20"/>
    </row>
    <row r="218" spans="3:140">
      <c r="C218" s="19"/>
      <c r="D218" s="20"/>
      <c r="E218" s="20"/>
      <c r="F218" s="20"/>
      <c r="G218" s="20"/>
      <c r="H218" s="20"/>
      <c r="I218" s="20"/>
      <c r="J218" s="20"/>
      <c r="K218" s="20"/>
      <c r="L218" s="20"/>
      <c r="M218" s="20"/>
      <c r="N218" s="20"/>
      <c r="O218" s="20"/>
    </row>
    <row r="219" spans="3:140">
      <c r="C219" s="19"/>
      <c r="D219" s="20"/>
      <c r="E219" s="20"/>
      <c r="F219" s="20"/>
      <c r="G219" s="20"/>
      <c r="H219" s="20"/>
      <c r="I219" s="20"/>
      <c r="J219" s="20"/>
      <c r="K219" s="20"/>
      <c r="L219" s="20"/>
      <c r="M219" s="20"/>
      <c r="N219" s="20"/>
      <c r="O219" s="20"/>
    </row>
    <row r="220" spans="3:140">
      <c r="C220" s="19"/>
      <c r="D220" s="20"/>
      <c r="E220" s="20"/>
      <c r="F220" s="20"/>
      <c r="G220" s="20"/>
      <c r="H220" s="20"/>
      <c r="I220" s="20"/>
      <c r="J220" s="20"/>
      <c r="K220" s="20"/>
      <c r="L220" s="20"/>
      <c r="M220" s="20"/>
      <c r="N220" s="20"/>
      <c r="O220" s="20"/>
    </row>
    <row r="221" spans="3:140">
      <c r="C221" s="19"/>
      <c r="D221" s="20"/>
      <c r="E221" s="20"/>
      <c r="F221" s="20"/>
      <c r="G221" s="20"/>
      <c r="H221" s="20"/>
      <c r="I221" s="20"/>
      <c r="J221" s="20"/>
      <c r="K221" s="20"/>
      <c r="L221" s="20"/>
      <c r="M221" s="20"/>
      <c r="N221" s="20"/>
      <c r="O221" s="20"/>
    </row>
    <row r="222" spans="3:140">
      <c r="C222" s="19"/>
      <c r="D222" s="20"/>
      <c r="E222" s="20"/>
      <c r="F222" s="20"/>
      <c r="G222" s="20"/>
      <c r="H222" s="20"/>
      <c r="I222" s="20"/>
      <c r="J222" s="20"/>
      <c r="K222" s="20"/>
      <c r="L222" s="20"/>
      <c r="M222" s="20"/>
      <c r="N222" s="20"/>
      <c r="O222" s="20"/>
    </row>
    <row r="223" spans="3:140">
      <c r="C223" s="19"/>
      <c r="D223" s="20"/>
      <c r="E223" s="20"/>
      <c r="F223" s="20"/>
      <c r="G223" s="20"/>
      <c r="H223" s="20"/>
      <c r="I223" s="20"/>
      <c r="J223" s="20"/>
      <c r="K223" s="20"/>
      <c r="L223" s="20"/>
      <c r="M223" s="20"/>
      <c r="N223" s="20"/>
      <c r="O223" s="20"/>
    </row>
    <row r="224" spans="3:140">
      <c r="C224" s="19"/>
      <c r="D224" s="20"/>
      <c r="E224" s="20"/>
      <c r="F224" s="20"/>
      <c r="G224" s="20"/>
      <c r="H224" s="20"/>
      <c r="I224" s="20"/>
      <c r="J224" s="20"/>
      <c r="K224" s="20"/>
      <c r="L224" s="20"/>
      <c r="M224" s="20"/>
      <c r="N224" s="20"/>
      <c r="O224" s="20"/>
    </row>
    <row r="225" spans="3:15">
      <c r="C225" s="19"/>
      <c r="D225" s="20"/>
      <c r="E225" s="20"/>
      <c r="F225" s="20"/>
      <c r="G225" s="20"/>
      <c r="H225" s="20"/>
      <c r="I225" s="20"/>
      <c r="J225" s="20"/>
      <c r="K225" s="20"/>
      <c r="L225" s="20"/>
      <c r="M225" s="20"/>
      <c r="N225" s="20"/>
      <c r="O225" s="20"/>
    </row>
    <row r="226" spans="3:15">
      <c r="C226" s="19"/>
      <c r="D226" s="20"/>
      <c r="E226" s="20"/>
      <c r="F226" s="20"/>
      <c r="G226" s="20"/>
      <c r="H226" s="20"/>
      <c r="I226" s="20"/>
      <c r="J226" s="20"/>
      <c r="K226" s="20"/>
      <c r="L226" s="20"/>
      <c r="M226" s="20"/>
      <c r="N226" s="20"/>
      <c r="O226" s="20"/>
    </row>
    <row r="227" spans="3:15">
      <c r="C227" s="19"/>
      <c r="D227" s="20"/>
      <c r="E227" s="20"/>
      <c r="F227" s="20"/>
      <c r="G227" s="20"/>
      <c r="H227" s="20"/>
      <c r="I227" s="20"/>
      <c r="J227" s="20"/>
      <c r="K227" s="20"/>
      <c r="L227" s="20"/>
      <c r="M227" s="20"/>
      <c r="N227" s="20"/>
      <c r="O227" s="20"/>
    </row>
    <row r="228" spans="3:15">
      <c r="C228" s="19"/>
      <c r="D228" s="20"/>
      <c r="E228" s="20"/>
      <c r="F228" s="20"/>
      <c r="G228" s="20"/>
      <c r="H228" s="20"/>
      <c r="I228" s="20"/>
      <c r="J228" s="20"/>
      <c r="K228" s="20"/>
      <c r="L228" s="20"/>
      <c r="M228" s="20"/>
      <c r="N228" s="20"/>
      <c r="O228" s="20"/>
    </row>
    <row r="229" spans="3:15">
      <c r="C229" s="19"/>
      <c r="D229" s="20"/>
      <c r="E229" s="20"/>
      <c r="F229" s="20"/>
      <c r="G229" s="20"/>
      <c r="H229" s="20"/>
      <c r="I229" s="20"/>
      <c r="J229" s="20"/>
      <c r="K229" s="20"/>
      <c r="L229" s="20"/>
      <c r="M229" s="20"/>
      <c r="N229" s="20"/>
      <c r="O229" s="20"/>
    </row>
    <row r="230" spans="3:15">
      <c r="C230" s="19"/>
      <c r="D230" s="20"/>
      <c r="E230" s="20"/>
      <c r="F230" s="20"/>
      <c r="G230" s="20"/>
      <c r="H230" s="20"/>
      <c r="I230" s="20"/>
      <c r="J230" s="20"/>
      <c r="K230" s="20"/>
      <c r="L230" s="20"/>
      <c r="M230" s="20"/>
      <c r="N230" s="20"/>
      <c r="O230" s="20"/>
    </row>
    <row r="231" spans="3:15">
      <c r="C231" s="19"/>
      <c r="D231" s="20"/>
      <c r="E231" s="20"/>
      <c r="F231" s="20"/>
      <c r="G231" s="20"/>
      <c r="H231" s="20"/>
      <c r="I231" s="20"/>
      <c r="J231" s="20"/>
      <c r="K231" s="20"/>
      <c r="L231" s="20"/>
      <c r="M231" s="20"/>
      <c r="N231" s="20"/>
      <c r="O231" s="20"/>
    </row>
    <row r="232" spans="3:15">
      <c r="C232" s="19"/>
      <c r="D232" s="20"/>
      <c r="E232" s="20"/>
      <c r="F232" s="20"/>
      <c r="G232" s="20"/>
      <c r="H232" s="20"/>
      <c r="I232" s="20"/>
      <c r="J232" s="20"/>
      <c r="K232" s="20"/>
      <c r="L232" s="20"/>
      <c r="M232" s="20"/>
      <c r="N232" s="20"/>
      <c r="O232" s="20"/>
    </row>
    <row r="233" spans="3:15">
      <c r="C233" s="19"/>
      <c r="D233" s="20"/>
      <c r="E233" s="20"/>
      <c r="F233" s="20"/>
      <c r="G233" s="20"/>
      <c r="H233" s="20"/>
      <c r="I233" s="20"/>
      <c r="J233" s="20"/>
      <c r="K233" s="20"/>
      <c r="L233" s="20"/>
      <c r="M233" s="20"/>
      <c r="N233" s="20"/>
      <c r="O233" s="20"/>
    </row>
    <row r="234" spans="3:15">
      <c r="C234" s="19"/>
      <c r="D234" s="20"/>
      <c r="E234" s="20"/>
      <c r="F234" s="20"/>
      <c r="G234" s="20"/>
      <c r="H234" s="20"/>
      <c r="I234" s="20"/>
      <c r="J234" s="20"/>
      <c r="K234" s="20"/>
      <c r="L234" s="20"/>
      <c r="M234" s="20"/>
      <c r="N234" s="20"/>
      <c r="O234" s="20"/>
    </row>
    <row r="235" spans="3:15">
      <c r="C235" s="19"/>
      <c r="D235" s="20"/>
      <c r="E235" s="20"/>
      <c r="F235" s="20"/>
      <c r="G235" s="20"/>
      <c r="H235" s="20"/>
      <c r="I235" s="20"/>
      <c r="J235" s="20"/>
      <c r="K235" s="20"/>
      <c r="L235" s="20"/>
      <c r="M235" s="20"/>
      <c r="N235" s="20"/>
      <c r="O235" s="20"/>
    </row>
    <row r="236" spans="3:15">
      <c r="C236" s="20"/>
      <c r="D236" s="20"/>
      <c r="E236" s="20"/>
      <c r="F236" s="20"/>
      <c r="G236" s="20"/>
      <c r="H236" s="20"/>
      <c r="I236" s="20"/>
      <c r="J236" s="20"/>
      <c r="K236" s="20"/>
      <c r="L236" s="20"/>
      <c r="M236" s="20"/>
      <c r="N236" s="20"/>
      <c r="O236" s="20"/>
    </row>
    <row r="237" spans="3:15">
      <c r="C237" s="20"/>
      <c r="D237" s="20"/>
      <c r="E237" s="20"/>
      <c r="F237" s="20"/>
      <c r="G237" s="20"/>
      <c r="H237" s="20"/>
      <c r="I237" s="20"/>
      <c r="J237" s="20"/>
      <c r="K237" s="20"/>
      <c r="L237" s="20"/>
      <c r="M237" s="20"/>
      <c r="N237" s="20"/>
      <c r="O237" s="20"/>
    </row>
    <row r="238" spans="3:15">
      <c r="C238" s="20"/>
      <c r="D238" s="20"/>
      <c r="E238" s="20"/>
      <c r="F238" s="20"/>
      <c r="G238" s="20"/>
      <c r="H238" s="20"/>
      <c r="I238" s="20"/>
      <c r="J238" s="20"/>
      <c r="K238" s="20"/>
      <c r="L238" s="20"/>
      <c r="M238" s="20"/>
      <c r="N238" s="20"/>
      <c r="O238" s="20"/>
    </row>
    <row r="239" spans="3:15">
      <c r="C239" s="20"/>
      <c r="D239" s="20"/>
      <c r="E239" s="20"/>
      <c r="F239" s="20"/>
      <c r="G239" s="20"/>
      <c r="H239" s="20"/>
      <c r="I239" s="20"/>
      <c r="J239" s="20"/>
      <c r="K239" s="20"/>
      <c r="L239" s="20"/>
      <c r="M239" s="20"/>
      <c r="N239" s="20"/>
      <c r="O239" s="20"/>
    </row>
    <row r="240" spans="3:15">
      <c r="C240" s="20"/>
      <c r="D240" s="20"/>
      <c r="E240" s="20"/>
      <c r="F240" s="20"/>
      <c r="G240" s="20"/>
      <c r="H240" s="20"/>
      <c r="I240" s="20"/>
      <c r="J240" s="20"/>
      <c r="K240" s="20"/>
      <c r="L240" s="20"/>
      <c r="M240" s="20"/>
      <c r="N240" s="20"/>
      <c r="O240" s="20"/>
    </row>
    <row r="241" spans="3:15">
      <c r="C241" s="20"/>
      <c r="D241" s="20"/>
      <c r="E241" s="20"/>
      <c r="F241" s="20"/>
      <c r="G241" s="20"/>
      <c r="H241" s="20"/>
      <c r="I241" s="20"/>
      <c r="J241" s="20"/>
      <c r="K241" s="20"/>
      <c r="L241" s="20"/>
      <c r="M241" s="20"/>
      <c r="N241" s="20"/>
      <c r="O241" s="20"/>
    </row>
    <row r="242" spans="3:15">
      <c r="C242" s="20"/>
      <c r="D242" s="20"/>
      <c r="E242" s="20"/>
      <c r="F242" s="20"/>
      <c r="G242" s="20"/>
      <c r="H242" s="20"/>
      <c r="I242" s="20"/>
      <c r="J242" s="20"/>
      <c r="K242" s="20"/>
      <c r="L242" s="20"/>
      <c r="M242" s="20"/>
      <c r="N242" s="20"/>
      <c r="O242" s="20"/>
    </row>
    <row r="243" spans="3:15">
      <c r="C243" s="20"/>
      <c r="D243" s="20"/>
      <c r="E243" s="20"/>
      <c r="F243" s="20"/>
      <c r="G243" s="20"/>
      <c r="H243" s="20"/>
      <c r="I243" s="20"/>
      <c r="J243" s="20"/>
      <c r="K243" s="20"/>
      <c r="L243" s="20"/>
      <c r="M243" s="20"/>
      <c r="N243" s="20"/>
      <c r="O243" s="20"/>
    </row>
    <row r="244" spans="3:15">
      <c r="C244" s="20"/>
      <c r="D244" s="20"/>
      <c r="E244" s="20"/>
      <c r="F244" s="20"/>
      <c r="G244" s="20"/>
      <c r="H244" s="20"/>
      <c r="I244" s="20"/>
      <c r="J244" s="20"/>
      <c r="K244" s="20"/>
      <c r="L244" s="20"/>
      <c r="M244" s="20"/>
      <c r="N244" s="20"/>
      <c r="O244" s="20"/>
    </row>
    <row r="245" spans="3:15">
      <c r="C245" s="20"/>
      <c r="D245" s="20"/>
      <c r="E245" s="20"/>
      <c r="F245" s="20"/>
      <c r="G245" s="20"/>
      <c r="H245" s="20"/>
      <c r="I245" s="20"/>
      <c r="J245" s="20"/>
      <c r="K245" s="20"/>
      <c r="L245" s="20"/>
      <c r="M245" s="20"/>
      <c r="N245" s="20"/>
      <c r="O245" s="20"/>
    </row>
    <row r="246" spans="3:15">
      <c r="C246" s="20"/>
      <c r="D246" s="20"/>
      <c r="E246" s="20"/>
      <c r="F246" s="20"/>
      <c r="G246" s="20"/>
      <c r="H246" s="20"/>
      <c r="I246" s="20"/>
      <c r="J246" s="20"/>
      <c r="K246" s="20"/>
      <c r="L246" s="20"/>
      <c r="M246" s="20"/>
      <c r="N246" s="20"/>
      <c r="O246" s="20"/>
    </row>
    <row r="247" spans="3:15">
      <c r="C247" s="20"/>
      <c r="D247" s="20"/>
      <c r="E247" s="20"/>
      <c r="F247" s="20"/>
      <c r="G247" s="20"/>
      <c r="H247" s="20"/>
      <c r="I247" s="20"/>
      <c r="J247" s="20"/>
      <c r="K247" s="20"/>
      <c r="L247" s="20"/>
      <c r="M247" s="20"/>
      <c r="N247" s="20"/>
      <c r="O247" s="20"/>
    </row>
    <row r="248" spans="3:15">
      <c r="C248" s="20"/>
      <c r="D248" s="20"/>
      <c r="E248" s="20"/>
      <c r="F248" s="20"/>
      <c r="G248" s="20"/>
      <c r="H248" s="20"/>
      <c r="I248" s="20"/>
      <c r="J248" s="20"/>
      <c r="K248" s="20"/>
      <c r="L248" s="20"/>
      <c r="M248" s="20"/>
      <c r="N248" s="20"/>
      <c r="O248" s="20"/>
    </row>
    <row r="249" spans="3:15">
      <c r="C249" s="20"/>
      <c r="D249" s="20"/>
      <c r="E249" s="20"/>
      <c r="F249" s="20"/>
      <c r="G249" s="20"/>
      <c r="H249" s="20"/>
      <c r="I249" s="20"/>
      <c r="J249" s="20"/>
      <c r="K249" s="20"/>
      <c r="L249" s="20"/>
      <c r="M249" s="20"/>
      <c r="N249" s="20"/>
      <c r="O249" s="20"/>
    </row>
    <row r="250" spans="3:15">
      <c r="C250" s="20"/>
      <c r="D250" s="20"/>
      <c r="E250" s="20"/>
      <c r="F250" s="20"/>
      <c r="G250" s="20"/>
      <c r="H250" s="20"/>
      <c r="I250" s="20"/>
      <c r="J250" s="20"/>
      <c r="K250" s="20"/>
      <c r="L250" s="20"/>
      <c r="M250" s="20"/>
      <c r="N250" s="20"/>
      <c r="O250" s="20"/>
    </row>
    <row r="251" spans="3:15">
      <c r="C251" s="20"/>
      <c r="D251" s="20"/>
      <c r="E251" s="20"/>
      <c r="F251" s="20"/>
      <c r="G251" s="20"/>
      <c r="H251" s="20"/>
      <c r="I251" s="20"/>
      <c r="J251" s="20"/>
      <c r="K251" s="20"/>
      <c r="L251" s="20"/>
      <c r="M251" s="20"/>
      <c r="N251" s="20"/>
      <c r="O251" s="20"/>
    </row>
    <row r="252" spans="3:15">
      <c r="C252" s="20"/>
      <c r="D252" s="20"/>
      <c r="E252" s="20"/>
      <c r="F252" s="20"/>
      <c r="G252" s="20"/>
      <c r="H252" s="20"/>
      <c r="I252" s="20"/>
      <c r="J252" s="20"/>
      <c r="K252" s="20"/>
      <c r="L252" s="20"/>
      <c r="M252" s="20"/>
      <c r="N252" s="20"/>
      <c r="O252" s="20"/>
    </row>
    <row r="253" spans="3:15">
      <c r="C253" s="20"/>
      <c r="D253" s="20"/>
      <c r="E253" s="20"/>
      <c r="F253" s="20"/>
      <c r="G253" s="20"/>
      <c r="H253" s="20"/>
      <c r="I253" s="20"/>
      <c r="J253" s="20"/>
      <c r="K253" s="20"/>
      <c r="L253" s="20"/>
      <c r="M253" s="20"/>
      <c r="N253" s="20"/>
      <c r="O253" s="20"/>
    </row>
    <row r="254" spans="3:15">
      <c r="C254" s="20"/>
      <c r="D254" s="20"/>
      <c r="E254" s="20"/>
      <c r="F254" s="20"/>
      <c r="G254" s="20"/>
      <c r="H254" s="20"/>
      <c r="I254" s="20"/>
      <c r="J254" s="20"/>
      <c r="K254" s="20"/>
      <c r="L254" s="20"/>
      <c r="M254" s="20"/>
      <c r="N254" s="20"/>
      <c r="O254" s="20"/>
    </row>
    <row r="255" spans="3:15">
      <c r="C255" s="20"/>
      <c r="D255" s="20"/>
      <c r="E255" s="20"/>
      <c r="F255" s="20"/>
      <c r="G255" s="20"/>
      <c r="H255" s="20"/>
      <c r="I255" s="20"/>
      <c r="J255" s="20"/>
      <c r="K255" s="20"/>
      <c r="L255" s="20"/>
      <c r="M255" s="20"/>
      <c r="N255" s="20"/>
      <c r="O255" s="20"/>
    </row>
    <row r="256" spans="3:15">
      <c r="C256" s="20"/>
      <c r="D256" s="20"/>
      <c r="E256" s="20"/>
      <c r="F256" s="20"/>
      <c r="G256" s="20"/>
      <c r="H256" s="20"/>
      <c r="I256" s="20"/>
      <c r="J256" s="20"/>
      <c r="K256" s="20"/>
      <c r="L256" s="20"/>
      <c r="M256" s="20"/>
      <c r="N256" s="20"/>
      <c r="O256" s="20"/>
    </row>
    <row r="257" spans="3:15">
      <c r="C257" s="20"/>
      <c r="D257" s="20"/>
      <c r="E257" s="20"/>
      <c r="F257" s="20"/>
      <c r="G257" s="20"/>
      <c r="H257" s="20"/>
      <c r="I257" s="20"/>
      <c r="J257" s="20"/>
      <c r="K257" s="20"/>
      <c r="L257" s="20"/>
      <c r="M257" s="20"/>
      <c r="N257" s="20"/>
      <c r="O257" s="20"/>
    </row>
    <row r="258" spans="3:15">
      <c r="C258" s="20"/>
      <c r="D258" s="20"/>
      <c r="E258" s="20"/>
      <c r="F258" s="20"/>
      <c r="G258" s="20"/>
      <c r="H258" s="20"/>
      <c r="I258" s="20"/>
      <c r="J258" s="20"/>
      <c r="K258" s="20"/>
      <c r="L258" s="20"/>
      <c r="M258" s="20"/>
      <c r="N258" s="20"/>
      <c r="O258" s="20"/>
    </row>
    <row r="259" spans="3:15">
      <c r="C259" s="20"/>
      <c r="D259" s="20"/>
      <c r="E259" s="20"/>
      <c r="F259" s="20"/>
      <c r="G259" s="20"/>
      <c r="H259" s="20"/>
      <c r="I259" s="20"/>
      <c r="J259" s="20"/>
      <c r="K259" s="20"/>
      <c r="L259" s="20"/>
      <c r="M259" s="20"/>
      <c r="N259" s="20"/>
      <c r="O259" s="20"/>
    </row>
    <row r="260" spans="3:15">
      <c r="C260" s="20"/>
      <c r="D260" s="20"/>
      <c r="E260" s="20"/>
      <c r="F260" s="20"/>
      <c r="G260" s="20"/>
      <c r="H260" s="20"/>
      <c r="I260" s="20"/>
      <c r="J260" s="20"/>
      <c r="K260" s="20"/>
      <c r="L260" s="20"/>
      <c r="M260" s="20"/>
      <c r="N260" s="20"/>
      <c r="O260" s="20"/>
    </row>
    <row r="261" spans="3:15">
      <c r="C261" s="20"/>
      <c r="D261" s="20"/>
      <c r="E261" s="20"/>
      <c r="F261" s="20"/>
      <c r="G261" s="20"/>
      <c r="H261" s="20"/>
      <c r="I261" s="20"/>
      <c r="J261" s="20"/>
      <c r="K261" s="20"/>
      <c r="L261" s="20"/>
      <c r="M261" s="20"/>
      <c r="N261" s="20"/>
      <c r="O261" s="20"/>
    </row>
    <row r="262" spans="3:15">
      <c r="C262" s="20"/>
      <c r="D262" s="20"/>
      <c r="E262" s="20"/>
      <c r="F262" s="20"/>
      <c r="G262" s="20"/>
      <c r="H262" s="20"/>
      <c r="I262" s="20"/>
      <c r="J262" s="20"/>
      <c r="K262" s="20"/>
      <c r="L262" s="20"/>
      <c r="M262" s="20"/>
      <c r="N262" s="20"/>
      <c r="O262" s="20"/>
    </row>
    <row r="263" spans="3:15">
      <c r="C263" s="20"/>
      <c r="D263" s="20"/>
      <c r="E263" s="20"/>
      <c r="F263" s="20"/>
      <c r="G263" s="20"/>
      <c r="H263" s="20"/>
      <c r="I263" s="20"/>
      <c r="J263" s="20"/>
      <c r="K263" s="20"/>
      <c r="L263" s="20"/>
      <c r="M263" s="20"/>
      <c r="N263" s="20"/>
      <c r="O263" s="20"/>
    </row>
    <row r="264" spans="3:15">
      <c r="C264" s="20"/>
      <c r="D264" s="20"/>
      <c r="E264" s="20"/>
      <c r="F264" s="20"/>
      <c r="G264" s="20"/>
      <c r="H264" s="20"/>
      <c r="I264" s="20"/>
      <c r="J264" s="20"/>
      <c r="K264" s="20"/>
      <c r="L264" s="20"/>
      <c r="M264" s="20"/>
      <c r="N264" s="20"/>
      <c r="O264" s="20"/>
    </row>
    <row r="265" spans="3:15">
      <c r="C265" s="20"/>
      <c r="D265" s="20"/>
      <c r="E265" s="20"/>
      <c r="F265" s="20"/>
      <c r="G265" s="20"/>
      <c r="H265" s="20"/>
      <c r="I265" s="20"/>
      <c r="J265" s="20"/>
      <c r="K265" s="20"/>
      <c r="L265" s="20"/>
      <c r="M265" s="20"/>
      <c r="N265" s="20"/>
      <c r="O265" s="20"/>
    </row>
    <row r="266" spans="3:15">
      <c r="C266" s="20"/>
      <c r="D266" s="20"/>
      <c r="E266" s="20"/>
      <c r="F266" s="20"/>
      <c r="G266" s="20"/>
      <c r="H266" s="20"/>
      <c r="I266" s="20"/>
      <c r="J266" s="20"/>
      <c r="K266" s="20"/>
      <c r="L266" s="20"/>
      <c r="M266" s="20"/>
      <c r="N266" s="20"/>
      <c r="O266" s="20"/>
    </row>
    <row r="267" spans="3:15">
      <c r="C267" s="20"/>
      <c r="D267" s="20"/>
      <c r="E267" s="20"/>
      <c r="F267" s="20"/>
      <c r="G267" s="20"/>
      <c r="H267" s="20"/>
      <c r="I267" s="20"/>
      <c r="J267" s="20"/>
      <c r="K267" s="20"/>
      <c r="L267" s="20"/>
      <c r="M267" s="20"/>
      <c r="N267" s="20"/>
      <c r="O267" s="20"/>
    </row>
    <row r="268" spans="3:15">
      <c r="C268" s="20"/>
      <c r="D268" s="20"/>
      <c r="E268" s="20"/>
      <c r="F268" s="20"/>
      <c r="G268" s="20"/>
      <c r="H268" s="20"/>
      <c r="I268" s="20"/>
      <c r="J268" s="20"/>
      <c r="K268" s="20"/>
      <c r="L268" s="20"/>
      <c r="M268" s="20"/>
      <c r="N268" s="20"/>
      <c r="O268" s="20"/>
    </row>
    <row r="269" spans="3:15">
      <c r="C269" s="20"/>
      <c r="D269" s="20"/>
      <c r="E269" s="20"/>
      <c r="F269" s="20"/>
      <c r="G269" s="20"/>
      <c r="H269" s="20"/>
      <c r="I269" s="20"/>
      <c r="J269" s="20"/>
      <c r="K269" s="20"/>
      <c r="L269" s="20"/>
      <c r="M269" s="20"/>
      <c r="N269" s="20"/>
      <c r="O269" s="20"/>
    </row>
    <row r="270" spans="3:15">
      <c r="C270" s="20"/>
      <c r="D270" s="20"/>
      <c r="E270" s="20"/>
      <c r="F270" s="20"/>
      <c r="G270" s="20"/>
      <c r="H270" s="20"/>
      <c r="I270" s="20"/>
      <c r="J270" s="20"/>
      <c r="K270" s="20"/>
      <c r="L270" s="20"/>
      <c r="M270" s="20"/>
      <c r="N270" s="20"/>
      <c r="O270" s="20"/>
    </row>
    <row r="271" spans="3:15">
      <c r="C271" s="20"/>
      <c r="D271" s="20"/>
      <c r="E271" s="20"/>
      <c r="F271" s="20"/>
      <c r="G271" s="20"/>
      <c r="H271" s="20"/>
      <c r="I271" s="20"/>
      <c r="J271" s="20"/>
      <c r="K271" s="20"/>
      <c r="L271" s="20"/>
      <c r="M271" s="20"/>
      <c r="N271" s="20"/>
      <c r="O271" s="20"/>
    </row>
    <row r="272" spans="3:15">
      <c r="C272" s="20"/>
      <c r="D272" s="20"/>
      <c r="E272" s="20"/>
      <c r="F272" s="20"/>
      <c r="G272" s="20"/>
      <c r="H272" s="20"/>
      <c r="I272" s="20"/>
      <c r="J272" s="20"/>
      <c r="K272" s="20"/>
      <c r="L272" s="20"/>
      <c r="M272" s="20"/>
      <c r="N272" s="20"/>
      <c r="O272" s="20"/>
    </row>
    <row r="273" spans="3:15">
      <c r="C273" s="20"/>
      <c r="D273" s="20"/>
      <c r="E273" s="20"/>
      <c r="F273" s="20"/>
      <c r="G273" s="20"/>
      <c r="H273" s="20"/>
      <c r="I273" s="20"/>
      <c r="J273" s="20"/>
      <c r="K273" s="20"/>
      <c r="L273" s="20"/>
      <c r="M273" s="20"/>
      <c r="N273" s="20"/>
      <c r="O273" s="20"/>
    </row>
    <row r="274" spans="3:15">
      <c r="C274" s="20"/>
      <c r="D274" s="20"/>
      <c r="E274" s="20"/>
      <c r="F274" s="20"/>
      <c r="G274" s="20"/>
      <c r="H274" s="20"/>
      <c r="I274" s="20"/>
      <c r="J274" s="20"/>
      <c r="K274" s="20"/>
      <c r="L274" s="20"/>
      <c r="M274" s="20"/>
      <c r="N274" s="20"/>
      <c r="O274" s="20"/>
    </row>
    <row r="275" spans="3:15">
      <c r="C275" s="20"/>
      <c r="D275" s="20"/>
      <c r="E275" s="20"/>
      <c r="F275" s="20"/>
      <c r="G275" s="20"/>
      <c r="H275" s="20"/>
      <c r="I275" s="20"/>
      <c r="J275" s="20"/>
      <c r="K275" s="20"/>
      <c r="L275" s="20"/>
      <c r="M275" s="20"/>
      <c r="N275" s="20"/>
      <c r="O275" s="20"/>
    </row>
    <row r="276" spans="3:15">
      <c r="C276" s="20"/>
      <c r="D276" s="20"/>
      <c r="E276" s="20"/>
      <c r="F276" s="20"/>
      <c r="G276" s="20"/>
      <c r="H276" s="20"/>
      <c r="I276" s="20"/>
      <c r="J276" s="20"/>
      <c r="K276" s="20"/>
      <c r="L276" s="20"/>
      <c r="M276" s="20"/>
      <c r="N276" s="20"/>
      <c r="O276" s="20"/>
    </row>
    <row r="277" spans="3:15">
      <c r="C277" s="20"/>
      <c r="D277" s="20"/>
      <c r="E277" s="20"/>
      <c r="F277" s="20"/>
      <c r="G277" s="20"/>
      <c r="H277" s="20"/>
      <c r="I277" s="20"/>
      <c r="J277" s="20"/>
      <c r="K277" s="20"/>
      <c r="L277" s="20"/>
      <c r="M277" s="20"/>
      <c r="N277" s="20"/>
      <c r="O277" s="20"/>
    </row>
    <row r="278" spans="3:15">
      <c r="C278" s="20"/>
      <c r="D278" s="20"/>
      <c r="E278" s="20"/>
      <c r="F278" s="20"/>
      <c r="G278" s="20"/>
      <c r="H278" s="20"/>
      <c r="I278" s="20"/>
      <c r="J278" s="20"/>
      <c r="K278" s="20"/>
      <c r="L278" s="20"/>
      <c r="M278" s="20"/>
      <c r="N278" s="20"/>
      <c r="O278" s="20"/>
    </row>
    <row r="279" spans="3:15">
      <c r="C279" s="20"/>
      <c r="D279" s="20"/>
      <c r="E279" s="20"/>
      <c r="F279" s="20"/>
      <c r="G279" s="20"/>
      <c r="H279" s="20"/>
      <c r="I279" s="20"/>
      <c r="J279" s="20"/>
      <c r="K279" s="20"/>
      <c r="L279" s="20"/>
      <c r="M279" s="20"/>
      <c r="N279" s="20"/>
      <c r="O279" s="20"/>
    </row>
    <row r="280" spans="3:15">
      <c r="C280" s="20"/>
      <c r="D280" s="20"/>
      <c r="E280" s="20"/>
      <c r="F280" s="20"/>
      <c r="G280" s="20"/>
      <c r="H280" s="20"/>
      <c r="I280" s="20"/>
      <c r="J280" s="20"/>
      <c r="K280" s="20"/>
      <c r="L280" s="20"/>
      <c r="M280" s="20"/>
      <c r="N280" s="20"/>
      <c r="O280" s="20"/>
    </row>
    <row r="281" spans="3:15">
      <c r="C281" s="20"/>
      <c r="D281" s="20"/>
      <c r="E281" s="20"/>
      <c r="F281" s="20"/>
      <c r="G281" s="20"/>
      <c r="H281" s="20"/>
      <c r="I281" s="20"/>
      <c r="J281" s="20"/>
      <c r="K281" s="20"/>
      <c r="L281" s="20"/>
      <c r="M281" s="20"/>
      <c r="N281" s="20"/>
      <c r="O281" s="20"/>
    </row>
    <row r="282" spans="3:15">
      <c r="C282" s="20"/>
      <c r="D282" s="20"/>
      <c r="E282" s="20"/>
      <c r="F282" s="20"/>
      <c r="G282" s="20"/>
      <c r="H282" s="20"/>
      <c r="I282" s="20"/>
      <c r="J282" s="20"/>
      <c r="K282" s="20"/>
      <c r="L282" s="20"/>
      <c r="M282" s="20"/>
      <c r="N282" s="20"/>
      <c r="O282" s="20"/>
    </row>
    <row r="283" spans="3:15">
      <c r="C283" s="20"/>
      <c r="D283" s="20"/>
      <c r="E283" s="20"/>
      <c r="F283" s="20"/>
      <c r="G283" s="20"/>
      <c r="H283" s="20"/>
      <c r="I283" s="20"/>
      <c r="J283" s="20"/>
      <c r="K283" s="20"/>
      <c r="L283" s="20"/>
      <c r="M283" s="20"/>
      <c r="N283" s="20"/>
      <c r="O283" s="20"/>
    </row>
    <row r="284" spans="3:15">
      <c r="C284" s="20"/>
      <c r="D284" s="20"/>
      <c r="E284" s="20"/>
      <c r="F284" s="20"/>
      <c r="G284" s="20"/>
      <c r="H284" s="20"/>
      <c r="I284" s="20"/>
      <c r="J284" s="20"/>
      <c r="K284" s="20"/>
      <c r="L284" s="20"/>
      <c r="M284" s="20"/>
      <c r="N284" s="20"/>
      <c r="O284" s="20"/>
    </row>
    <row r="285" spans="3:15">
      <c r="C285" s="20"/>
      <c r="D285" s="20"/>
      <c r="E285" s="20"/>
      <c r="F285" s="20"/>
      <c r="G285" s="20"/>
      <c r="H285" s="20"/>
      <c r="I285" s="20"/>
      <c r="J285" s="20"/>
      <c r="K285" s="20"/>
      <c r="L285" s="20"/>
      <c r="M285" s="20"/>
      <c r="N285" s="20"/>
      <c r="O285" s="20"/>
    </row>
    <row r="286" spans="3:15">
      <c r="C286" s="20"/>
      <c r="D286" s="20"/>
      <c r="E286" s="20"/>
      <c r="F286" s="20"/>
      <c r="G286" s="20"/>
      <c r="H286" s="20"/>
      <c r="I286" s="20"/>
      <c r="J286" s="20"/>
      <c r="K286" s="20"/>
      <c r="L286" s="20"/>
      <c r="M286" s="20"/>
      <c r="N286" s="20"/>
      <c r="O286" s="20"/>
    </row>
    <row r="287" spans="3:15">
      <c r="C287" s="20"/>
      <c r="D287" s="20"/>
      <c r="E287" s="20"/>
      <c r="F287" s="20"/>
      <c r="G287" s="20"/>
      <c r="H287" s="20"/>
      <c r="I287" s="20"/>
      <c r="J287" s="20"/>
      <c r="K287" s="20"/>
      <c r="L287" s="20"/>
      <c r="M287" s="20"/>
      <c r="N287" s="20"/>
      <c r="O287" s="20"/>
    </row>
    <row r="288" spans="3:15">
      <c r="C288" s="20"/>
      <c r="D288" s="20"/>
      <c r="E288" s="20"/>
      <c r="F288" s="20"/>
      <c r="G288" s="20"/>
      <c r="H288" s="20"/>
      <c r="I288" s="20"/>
      <c r="J288" s="20"/>
      <c r="K288" s="20"/>
      <c r="L288" s="20"/>
      <c r="M288" s="20"/>
      <c r="N288" s="20"/>
      <c r="O288" s="20"/>
    </row>
    <row r="289" spans="3:15">
      <c r="C289" s="20"/>
      <c r="D289" s="20"/>
      <c r="E289" s="20"/>
      <c r="F289" s="20"/>
      <c r="G289" s="20"/>
      <c r="H289" s="20"/>
      <c r="I289" s="20"/>
      <c r="J289" s="20"/>
      <c r="K289" s="20"/>
      <c r="L289" s="20"/>
      <c r="M289" s="20"/>
      <c r="N289" s="20"/>
      <c r="O289" s="20"/>
    </row>
    <row r="290" spans="3:15">
      <c r="C290" s="20"/>
      <c r="D290" s="20"/>
      <c r="E290" s="20"/>
      <c r="F290" s="20"/>
      <c r="G290" s="20"/>
      <c r="H290" s="20"/>
      <c r="I290" s="20"/>
      <c r="J290" s="20"/>
      <c r="K290" s="20"/>
      <c r="L290" s="20"/>
      <c r="M290" s="20"/>
      <c r="N290" s="20"/>
      <c r="O290" s="20"/>
    </row>
    <row r="291" spans="3:15">
      <c r="C291" s="20"/>
      <c r="D291" s="20"/>
      <c r="E291" s="20"/>
      <c r="F291" s="20"/>
      <c r="G291" s="20"/>
      <c r="H291" s="20"/>
      <c r="I291" s="20"/>
      <c r="J291" s="20"/>
      <c r="K291" s="20"/>
      <c r="L291" s="20"/>
      <c r="M291" s="20"/>
      <c r="N291" s="20"/>
      <c r="O291" s="20"/>
    </row>
    <row r="292" spans="3:15">
      <c r="C292" s="20"/>
      <c r="D292" s="20"/>
      <c r="E292" s="20"/>
      <c r="F292" s="20"/>
      <c r="G292" s="20"/>
      <c r="H292" s="20"/>
      <c r="I292" s="20"/>
      <c r="J292" s="20"/>
      <c r="K292" s="20"/>
      <c r="L292" s="20"/>
      <c r="M292" s="20"/>
      <c r="N292" s="20"/>
      <c r="O292" s="20"/>
    </row>
    <row r="293" spans="3:15">
      <c r="C293" s="20"/>
      <c r="D293" s="20"/>
      <c r="E293" s="20"/>
      <c r="F293" s="20"/>
      <c r="G293" s="20"/>
      <c r="H293" s="20"/>
      <c r="I293" s="20"/>
      <c r="J293" s="20"/>
      <c r="K293" s="20"/>
      <c r="L293" s="20"/>
      <c r="M293" s="20"/>
      <c r="N293" s="20"/>
      <c r="O293" s="20"/>
    </row>
    <row r="294" spans="3:15">
      <c r="C294" s="20"/>
      <c r="D294" s="20"/>
      <c r="E294" s="20"/>
      <c r="F294" s="20"/>
      <c r="G294" s="20"/>
      <c r="H294" s="20"/>
      <c r="I294" s="20"/>
      <c r="J294" s="20"/>
      <c r="K294" s="20"/>
      <c r="L294" s="20"/>
      <c r="M294" s="20"/>
      <c r="N294" s="20"/>
      <c r="O294" s="20"/>
    </row>
    <row r="295" spans="3:15">
      <c r="C295" s="20"/>
      <c r="D295" s="20"/>
      <c r="E295" s="20"/>
      <c r="F295" s="20"/>
      <c r="G295" s="20"/>
      <c r="H295" s="20"/>
      <c r="I295" s="20"/>
      <c r="J295" s="20"/>
      <c r="K295" s="20"/>
      <c r="L295" s="20"/>
      <c r="M295" s="20"/>
      <c r="N295" s="20"/>
      <c r="O295" s="20"/>
    </row>
    <row r="296" spans="3:15">
      <c r="C296" s="20"/>
      <c r="D296" s="20"/>
      <c r="E296" s="20"/>
      <c r="F296" s="20"/>
      <c r="G296" s="20"/>
      <c r="H296" s="20"/>
      <c r="I296" s="20"/>
      <c r="J296" s="20"/>
      <c r="K296" s="20"/>
      <c r="L296" s="20"/>
      <c r="M296" s="20"/>
      <c r="N296" s="20"/>
      <c r="O296" s="20"/>
    </row>
    <row r="297" spans="3:15">
      <c r="C297" s="20"/>
      <c r="D297" s="20"/>
      <c r="E297" s="20"/>
      <c r="F297" s="20"/>
      <c r="G297" s="20"/>
      <c r="H297" s="20"/>
      <c r="I297" s="20"/>
      <c r="J297" s="20"/>
      <c r="K297" s="20"/>
      <c r="L297" s="20"/>
      <c r="M297" s="20"/>
      <c r="N297" s="20"/>
      <c r="O297" s="20"/>
    </row>
    <row r="298" spans="3:15">
      <c r="C298" s="20"/>
      <c r="D298" s="20"/>
      <c r="E298" s="20"/>
      <c r="F298" s="20"/>
      <c r="G298" s="20"/>
      <c r="H298" s="20"/>
      <c r="I298" s="20"/>
      <c r="J298" s="20"/>
      <c r="K298" s="20"/>
      <c r="L298" s="20"/>
      <c r="M298" s="20"/>
      <c r="N298" s="20"/>
      <c r="O298" s="20"/>
    </row>
    <row r="299" spans="3:15">
      <c r="C299" s="20"/>
      <c r="D299" s="20"/>
      <c r="E299" s="20"/>
      <c r="F299" s="20"/>
      <c r="G299" s="20"/>
      <c r="H299" s="20"/>
      <c r="I299" s="20"/>
      <c r="J299" s="20"/>
      <c r="K299" s="20"/>
      <c r="L299" s="20"/>
      <c r="M299" s="20"/>
      <c r="N299" s="20"/>
      <c r="O299" s="20"/>
    </row>
    <row r="300" spans="3:15">
      <c r="C300" s="20"/>
      <c r="D300" s="20"/>
      <c r="E300" s="20"/>
      <c r="F300" s="20"/>
      <c r="G300" s="20"/>
      <c r="H300" s="20"/>
      <c r="I300" s="20"/>
      <c r="J300" s="20"/>
      <c r="K300" s="20"/>
      <c r="L300" s="20"/>
      <c r="M300" s="20"/>
      <c r="N300" s="20"/>
      <c r="O300" s="20"/>
    </row>
    <row r="301" spans="3:15">
      <c r="C301" s="20"/>
      <c r="D301" s="20"/>
      <c r="E301" s="20"/>
      <c r="F301" s="20"/>
      <c r="G301" s="20"/>
      <c r="H301" s="20"/>
      <c r="I301" s="20"/>
      <c r="J301" s="20"/>
      <c r="K301" s="20"/>
      <c r="L301" s="20"/>
      <c r="M301" s="20"/>
      <c r="N301" s="20"/>
      <c r="O301" s="20"/>
    </row>
    <row r="302" spans="3:15">
      <c r="C302" s="20"/>
      <c r="D302" s="20"/>
      <c r="E302" s="20"/>
      <c r="F302" s="20"/>
      <c r="G302" s="20"/>
      <c r="H302" s="20"/>
      <c r="I302" s="20"/>
      <c r="J302" s="20"/>
      <c r="K302" s="20"/>
      <c r="L302" s="20"/>
      <c r="M302" s="20"/>
      <c r="N302" s="20"/>
      <c r="O302" s="20"/>
    </row>
    <row r="303" spans="3:15">
      <c r="C303" s="20"/>
      <c r="D303" s="20"/>
      <c r="E303" s="20"/>
      <c r="F303" s="20"/>
      <c r="G303" s="20"/>
      <c r="H303" s="20"/>
      <c r="I303" s="20"/>
      <c r="J303" s="20"/>
      <c r="K303" s="20"/>
      <c r="L303" s="20"/>
      <c r="M303" s="20"/>
      <c r="N303" s="20"/>
      <c r="O303" s="20"/>
    </row>
    <row r="304" spans="3:15">
      <c r="C304" s="20"/>
      <c r="D304" s="20"/>
      <c r="E304" s="20"/>
      <c r="F304" s="20"/>
      <c r="G304" s="20"/>
      <c r="H304" s="20"/>
      <c r="I304" s="20"/>
      <c r="J304" s="20"/>
      <c r="K304" s="20"/>
      <c r="L304" s="20"/>
      <c r="M304" s="20"/>
      <c r="N304" s="20"/>
      <c r="O304" s="20"/>
    </row>
    <row r="305" spans="3:15">
      <c r="C305" s="20"/>
      <c r="D305" s="20"/>
      <c r="E305" s="20"/>
      <c r="F305" s="20"/>
      <c r="G305" s="20"/>
      <c r="H305" s="20"/>
      <c r="I305" s="20"/>
      <c r="J305" s="20"/>
      <c r="K305" s="20"/>
      <c r="L305" s="20"/>
      <c r="M305" s="20"/>
      <c r="N305" s="20"/>
      <c r="O305" s="20"/>
    </row>
    <row r="306" spans="3:15">
      <c r="C306" s="20"/>
      <c r="D306" s="20"/>
      <c r="E306" s="20"/>
      <c r="F306" s="20"/>
      <c r="G306" s="20"/>
      <c r="H306" s="20"/>
      <c r="I306" s="20"/>
      <c r="J306" s="20"/>
      <c r="K306" s="20"/>
      <c r="L306" s="20"/>
      <c r="M306" s="20"/>
      <c r="N306" s="20"/>
      <c r="O306" s="20"/>
    </row>
    <row r="307" spans="3:15">
      <c r="C307" s="20"/>
      <c r="D307" s="20"/>
      <c r="E307" s="20"/>
      <c r="F307" s="20"/>
      <c r="G307" s="20"/>
      <c r="H307" s="20"/>
      <c r="I307" s="20"/>
      <c r="J307" s="20"/>
      <c r="K307" s="20"/>
      <c r="L307" s="20"/>
      <c r="M307" s="20"/>
      <c r="N307" s="20"/>
      <c r="O307" s="20"/>
    </row>
    <row r="308" spans="3:15">
      <c r="C308" s="20"/>
      <c r="D308" s="20"/>
      <c r="E308" s="20"/>
      <c r="F308" s="20"/>
      <c r="G308" s="20"/>
      <c r="H308" s="20"/>
      <c r="I308" s="20"/>
      <c r="J308" s="20"/>
      <c r="K308" s="20"/>
      <c r="L308" s="20"/>
      <c r="M308" s="20"/>
      <c r="N308" s="20"/>
      <c r="O308" s="20"/>
    </row>
    <row r="309" spans="3:15">
      <c r="C309" s="20"/>
      <c r="D309" s="20"/>
      <c r="E309" s="20"/>
      <c r="F309" s="20"/>
      <c r="G309" s="20"/>
      <c r="H309" s="20"/>
      <c r="I309" s="20"/>
      <c r="J309" s="20"/>
      <c r="K309" s="20"/>
      <c r="L309" s="20"/>
      <c r="M309" s="20"/>
      <c r="N309" s="20"/>
      <c r="O309" s="20"/>
    </row>
    <row r="310" spans="3:15">
      <c r="C310" s="20"/>
      <c r="D310" s="20"/>
      <c r="E310" s="20"/>
      <c r="F310" s="20"/>
      <c r="G310" s="20"/>
      <c r="H310" s="20"/>
      <c r="I310" s="20"/>
      <c r="J310" s="20"/>
      <c r="K310" s="20"/>
      <c r="L310" s="20"/>
      <c r="M310" s="20"/>
      <c r="N310" s="20"/>
      <c r="O310" s="20"/>
    </row>
    <row r="311" spans="3:15">
      <c r="C311" s="20"/>
      <c r="D311" s="20"/>
      <c r="E311" s="20"/>
      <c r="F311" s="20"/>
      <c r="G311" s="20"/>
      <c r="H311" s="20"/>
      <c r="I311" s="20"/>
      <c r="J311" s="20"/>
      <c r="K311" s="20"/>
      <c r="L311" s="20"/>
      <c r="M311" s="20"/>
      <c r="N311" s="20"/>
      <c r="O311" s="20"/>
    </row>
    <row r="312" spans="3:15">
      <c r="C312" s="20"/>
      <c r="D312" s="20"/>
      <c r="E312" s="20"/>
      <c r="F312" s="20"/>
      <c r="G312" s="20"/>
      <c r="H312" s="20"/>
      <c r="I312" s="20"/>
      <c r="J312" s="20"/>
      <c r="K312" s="20"/>
      <c r="L312" s="20"/>
      <c r="M312" s="20"/>
      <c r="N312" s="20"/>
      <c r="O312" s="20"/>
    </row>
    <row r="313" spans="3:15">
      <c r="C313" s="20"/>
      <c r="D313" s="20"/>
      <c r="E313" s="20"/>
      <c r="F313" s="20"/>
      <c r="G313" s="20"/>
      <c r="H313" s="20"/>
      <c r="I313" s="20"/>
      <c r="J313" s="20"/>
      <c r="K313" s="20"/>
      <c r="L313" s="20"/>
      <c r="M313" s="20"/>
      <c r="N313" s="20"/>
      <c r="O313" s="20"/>
    </row>
    <row r="314" spans="3:15">
      <c r="C314" s="20"/>
      <c r="D314" s="20"/>
      <c r="E314" s="20"/>
      <c r="F314" s="20"/>
      <c r="G314" s="20"/>
      <c r="H314" s="20"/>
      <c r="I314" s="20"/>
      <c r="J314" s="20"/>
      <c r="K314" s="20"/>
      <c r="L314" s="20"/>
      <c r="M314" s="20"/>
      <c r="N314" s="20"/>
      <c r="O314" s="20"/>
    </row>
    <row r="315" spans="3:15">
      <c r="C315" s="20"/>
      <c r="D315" s="20"/>
      <c r="E315" s="20"/>
      <c r="F315" s="20"/>
      <c r="G315" s="20"/>
      <c r="H315" s="20"/>
      <c r="I315" s="20"/>
      <c r="J315" s="20"/>
      <c r="K315" s="20"/>
      <c r="L315" s="20"/>
      <c r="M315" s="20"/>
      <c r="N315" s="20"/>
      <c r="O315" s="20"/>
    </row>
    <row r="316" spans="3:15">
      <c r="C316" s="20"/>
      <c r="D316" s="20"/>
      <c r="E316" s="20"/>
      <c r="F316" s="20"/>
      <c r="G316" s="20"/>
      <c r="H316" s="20"/>
      <c r="I316" s="20"/>
      <c r="J316" s="20"/>
      <c r="K316" s="20"/>
      <c r="L316" s="20"/>
      <c r="M316" s="20"/>
      <c r="N316" s="20"/>
      <c r="O316" s="20"/>
    </row>
    <row r="317" spans="3:15">
      <c r="C317" s="20"/>
      <c r="D317" s="20"/>
      <c r="E317" s="20"/>
      <c r="F317" s="20"/>
      <c r="G317" s="20"/>
      <c r="H317" s="20"/>
      <c r="I317" s="20"/>
      <c r="J317" s="20"/>
      <c r="K317" s="20"/>
      <c r="L317" s="20"/>
      <c r="M317" s="20"/>
      <c r="N317" s="20"/>
      <c r="O317" s="20"/>
    </row>
    <row r="318" spans="3:15">
      <c r="C318" s="20"/>
      <c r="D318" s="20"/>
      <c r="E318" s="20"/>
      <c r="F318" s="20"/>
      <c r="G318" s="20"/>
      <c r="H318" s="20"/>
      <c r="I318" s="20"/>
      <c r="J318" s="20"/>
      <c r="K318" s="20"/>
      <c r="L318" s="20"/>
      <c r="M318" s="20"/>
      <c r="N318" s="20"/>
      <c r="O318" s="20"/>
    </row>
    <row r="319" spans="3:15">
      <c r="C319" s="20"/>
      <c r="D319" s="20"/>
      <c r="E319" s="20"/>
      <c r="F319" s="20"/>
      <c r="G319" s="20"/>
      <c r="H319" s="20"/>
      <c r="I319" s="20"/>
      <c r="J319" s="20"/>
      <c r="K319" s="20"/>
      <c r="L319" s="20"/>
      <c r="M319" s="20"/>
      <c r="N319" s="20"/>
      <c r="O319" s="20"/>
    </row>
    <row r="320" spans="3:15">
      <c r="C320" s="20"/>
      <c r="D320" s="20"/>
      <c r="E320" s="20"/>
      <c r="F320" s="20"/>
      <c r="G320" s="20"/>
      <c r="H320" s="20"/>
      <c r="I320" s="20"/>
      <c r="J320" s="20"/>
      <c r="K320" s="20"/>
      <c r="L320" s="20"/>
      <c r="M320" s="20"/>
      <c r="N320" s="20"/>
      <c r="O320" s="20"/>
    </row>
    <row r="321" spans="3:15">
      <c r="C321" s="20"/>
      <c r="D321" s="20"/>
      <c r="E321" s="20"/>
      <c r="F321" s="20"/>
      <c r="G321" s="20"/>
      <c r="H321" s="20"/>
      <c r="I321" s="20"/>
      <c r="J321" s="20"/>
      <c r="K321" s="20"/>
      <c r="L321" s="20"/>
      <c r="M321" s="20"/>
      <c r="N321" s="20"/>
      <c r="O321" s="20"/>
    </row>
    <row r="322" spans="3:15">
      <c r="C322" s="20"/>
      <c r="D322" s="20"/>
      <c r="E322" s="20"/>
      <c r="F322" s="20"/>
      <c r="G322" s="20"/>
      <c r="H322" s="20"/>
      <c r="I322" s="20"/>
      <c r="J322" s="20"/>
      <c r="K322" s="20"/>
      <c r="L322" s="20"/>
      <c r="M322" s="20"/>
      <c r="N322" s="20"/>
      <c r="O322" s="20"/>
    </row>
    <row r="323" spans="3:15">
      <c r="C323" s="20"/>
      <c r="D323" s="20"/>
      <c r="E323" s="20"/>
      <c r="F323" s="20"/>
      <c r="G323" s="20"/>
      <c r="H323" s="20"/>
      <c r="I323" s="20"/>
      <c r="J323" s="20"/>
      <c r="K323" s="20"/>
      <c r="L323" s="20"/>
      <c r="M323" s="20"/>
      <c r="N323" s="20"/>
      <c r="O323" s="20"/>
    </row>
    <row r="324" spans="3:15">
      <c r="C324" s="20"/>
      <c r="D324" s="20"/>
      <c r="E324" s="20"/>
      <c r="F324" s="20"/>
      <c r="G324" s="20"/>
      <c r="H324" s="20"/>
      <c r="I324" s="20"/>
      <c r="J324" s="20"/>
      <c r="K324" s="20"/>
      <c r="L324" s="20"/>
      <c r="M324" s="20"/>
      <c r="N324" s="20"/>
      <c r="O324" s="20"/>
    </row>
    <row r="325" spans="3:15">
      <c r="C325" s="20"/>
      <c r="D325" s="20"/>
      <c r="E325" s="20"/>
      <c r="F325" s="20"/>
      <c r="G325" s="20"/>
      <c r="H325" s="20"/>
      <c r="I325" s="20"/>
      <c r="J325" s="20"/>
      <c r="K325" s="20"/>
      <c r="L325" s="20"/>
      <c r="M325" s="20"/>
      <c r="N325" s="20"/>
      <c r="O325" s="20"/>
    </row>
    <row r="326" spans="3:15">
      <c r="C326" s="20"/>
      <c r="D326" s="20"/>
      <c r="E326" s="20"/>
      <c r="F326" s="20"/>
      <c r="G326" s="20"/>
      <c r="H326" s="20"/>
      <c r="I326" s="20"/>
      <c r="J326" s="20"/>
      <c r="K326" s="20"/>
      <c r="L326" s="20"/>
      <c r="M326" s="20"/>
      <c r="N326" s="20"/>
      <c r="O326" s="20"/>
    </row>
    <row r="327" spans="3:15">
      <c r="C327" s="20"/>
      <c r="D327" s="20"/>
      <c r="E327" s="20"/>
      <c r="F327" s="20"/>
      <c r="G327" s="20"/>
      <c r="H327" s="20"/>
      <c r="I327" s="20"/>
      <c r="J327" s="20"/>
      <c r="K327" s="20"/>
      <c r="L327" s="20"/>
      <c r="M327" s="20"/>
      <c r="N327" s="20"/>
      <c r="O327" s="20"/>
    </row>
    <row r="328" spans="3:15">
      <c r="C328" s="20"/>
      <c r="D328" s="20"/>
      <c r="E328" s="20"/>
      <c r="F328" s="20"/>
      <c r="G328" s="20"/>
      <c r="H328" s="20"/>
      <c r="I328" s="20"/>
      <c r="J328" s="20"/>
      <c r="K328" s="20"/>
      <c r="L328" s="20"/>
      <c r="M328" s="20"/>
      <c r="N328" s="20"/>
      <c r="O328" s="20"/>
    </row>
    <row r="329" spans="3:15">
      <c r="C329" s="20"/>
      <c r="D329" s="20"/>
      <c r="E329" s="20"/>
      <c r="F329" s="20"/>
      <c r="G329" s="20"/>
      <c r="H329" s="20"/>
      <c r="I329" s="20"/>
      <c r="J329" s="20"/>
      <c r="K329" s="20"/>
      <c r="L329" s="20"/>
      <c r="M329" s="20"/>
      <c r="N329" s="20"/>
      <c r="O329" s="20"/>
    </row>
    <row r="330" spans="3:15">
      <c r="C330" s="20"/>
      <c r="D330" s="20"/>
      <c r="E330" s="20"/>
      <c r="F330" s="20"/>
      <c r="G330" s="20"/>
      <c r="H330" s="20"/>
      <c r="I330" s="20"/>
      <c r="J330" s="20"/>
      <c r="K330" s="20"/>
      <c r="L330" s="20"/>
      <c r="M330" s="20"/>
      <c r="N330" s="20"/>
      <c r="O330" s="20"/>
    </row>
    <row r="331" spans="3:15">
      <c r="C331" s="20"/>
      <c r="D331" s="20"/>
      <c r="E331" s="20"/>
      <c r="F331" s="20"/>
      <c r="G331" s="20"/>
      <c r="H331" s="20"/>
      <c r="I331" s="20"/>
      <c r="J331" s="20"/>
      <c r="K331" s="20"/>
      <c r="L331" s="20"/>
      <c r="M331" s="20"/>
      <c r="N331" s="20"/>
      <c r="O331" s="20"/>
    </row>
    <row r="332" spans="3:15">
      <c r="C332" s="20"/>
      <c r="D332" s="20"/>
      <c r="E332" s="20"/>
      <c r="F332" s="20"/>
      <c r="G332" s="20"/>
      <c r="H332" s="20"/>
      <c r="I332" s="20"/>
      <c r="J332" s="20"/>
      <c r="K332" s="20"/>
      <c r="L332" s="20"/>
      <c r="M332" s="20"/>
      <c r="N332" s="20"/>
      <c r="O332" s="20"/>
    </row>
    <row r="333" spans="3:15">
      <c r="C333" s="20"/>
      <c r="D333" s="20"/>
      <c r="E333" s="20"/>
      <c r="F333" s="20"/>
      <c r="G333" s="20"/>
      <c r="H333" s="20"/>
      <c r="I333" s="20"/>
      <c r="J333" s="20"/>
      <c r="K333" s="20"/>
      <c r="L333" s="20"/>
      <c r="M333" s="20"/>
      <c r="N333" s="20"/>
      <c r="O333" s="20"/>
    </row>
    <row r="334" spans="3:15">
      <c r="C334" s="20"/>
      <c r="D334" s="20"/>
      <c r="E334" s="20"/>
      <c r="F334" s="20"/>
      <c r="G334" s="20"/>
      <c r="H334" s="20"/>
      <c r="I334" s="20"/>
      <c r="J334" s="20"/>
      <c r="K334" s="20"/>
      <c r="L334" s="20"/>
      <c r="M334" s="20"/>
      <c r="N334" s="20"/>
      <c r="O334" s="20"/>
    </row>
    <row r="335" spans="3:15">
      <c r="C335" s="20"/>
      <c r="D335" s="20"/>
      <c r="E335" s="20"/>
      <c r="F335" s="20"/>
      <c r="G335" s="20"/>
      <c r="H335" s="20"/>
      <c r="I335" s="20"/>
      <c r="J335" s="20"/>
      <c r="K335" s="20"/>
      <c r="L335" s="20"/>
      <c r="M335" s="20"/>
      <c r="N335" s="20"/>
      <c r="O335" s="20"/>
    </row>
    <row r="336" spans="3:15">
      <c r="C336" s="20"/>
      <c r="D336" s="20"/>
      <c r="E336" s="20"/>
      <c r="F336" s="20"/>
      <c r="G336" s="20"/>
      <c r="H336" s="20"/>
      <c r="I336" s="20"/>
      <c r="J336" s="20"/>
      <c r="K336" s="20"/>
      <c r="L336" s="20"/>
      <c r="M336" s="20"/>
      <c r="N336" s="20"/>
      <c r="O336" s="20"/>
    </row>
    <row r="337" spans="3:15">
      <c r="C337" s="20"/>
      <c r="D337" s="20"/>
      <c r="E337" s="20"/>
      <c r="F337" s="20"/>
      <c r="G337" s="20"/>
      <c r="H337" s="20"/>
      <c r="I337" s="20"/>
      <c r="J337" s="20"/>
      <c r="K337" s="20"/>
      <c r="L337" s="20"/>
      <c r="M337" s="20"/>
      <c r="N337" s="20"/>
      <c r="O337" s="20"/>
    </row>
    <row r="338" spans="3:15">
      <c r="C338" s="20"/>
      <c r="D338" s="20"/>
      <c r="E338" s="20"/>
      <c r="F338" s="20"/>
      <c r="G338" s="20"/>
      <c r="H338" s="20"/>
      <c r="I338" s="20"/>
      <c r="J338" s="20"/>
      <c r="K338" s="20"/>
      <c r="L338" s="20"/>
      <c r="M338" s="20"/>
      <c r="N338" s="20"/>
      <c r="O338" s="20"/>
    </row>
    <row r="339" spans="3:15">
      <c r="C339" s="20"/>
      <c r="D339" s="20"/>
      <c r="E339" s="20"/>
      <c r="F339" s="20"/>
      <c r="G339" s="20"/>
      <c r="H339" s="20"/>
      <c r="I339" s="20"/>
      <c r="J339" s="20"/>
      <c r="K339" s="20"/>
      <c r="L339" s="20"/>
      <c r="M339" s="20"/>
      <c r="N339" s="20"/>
      <c r="O339" s="20"/>
    </row>
    <row r="340" spans="3:15">
      <c r="C340" s="20"/>
      <c r="D340" s="20"/>
      <c r="E340" s="20"/>
      <c r="F340" s="20"/>
      <c r="G340" s="20"/>
      <c r="H340" s="20"/>
      <c r="I340" s="20"/>
      <c r="J340" s="20"/>
      <c r="K340" s="20"/>
      <c r="L340" s="20"/>
      <c r="M340" s="20"/>
      <c r="N340" s="20"/>
      <c r="O340" s="20"/>
    </row>
    <row r="341" spans="3:15">
      <c r="C341" s="20"/>
      <c r="D341" s="20"/>
      <c r="E341" s="20"/>
      <c r="F341" s="20"/>
      <c r="G341" s="20"/>
      <c r="H341" s="20"/>
      <c r="I341" s="20"/>
      <c r="J341" s="20"/>
      <c r="K341" s="20"/>
      <c r="L341" s="20"/>
      <c r="M341" s="20"/>
      <c r="N341" s="20"/>
      <c r="O341" s="20"/>
    </row>
    <row r="342" spans="3:15">
      <c r="C342" s="20"/>
      <c r="D342" s="20"/>
      <c r="E342" s="20"/>
      <c r="F342" s="20"/>
      <c r="G342" s="20"/>
      <c r="H342" s="20"/>
      <c r="I342" s="20"/>
      <c r="J342" s="20"/>
      <c r="K342" s="20"/>
      <c r="L342" s="20"/>
      <c r="M342" s="20"/>
      <c r="N342" s="20"/>
      <c r="O342" s="20"/>
    </row>
    <row r="343" spans="3:15">
      <c r="C343" s="20"/>
      <c r="D343" s="20"/>
      <c r="E343" s="20"/>
      <c r="F343" s="20"/>
      <c r="G343" s="20"/>
      <c r="H343" s="20"/>
      <c r="I343" s="20"/>
      <c r="J343" s="20"/>
      <c r="K343" s="20"/>
      <c r="L343" s="20"/>
      <c r="M343" s="20"/>
      <c r="N343" s="20"/>
      <c r="O343" s="20"/>
    </row>
    <row r="344" spans="3:15">
      <c r="C344" s="20"/>
      <c r="D344" s="20"/>
      <c r="E344" s="20"/>
      <c r="F344" s="20"/>
      <c r="G344" s="20"/>
      <c r="H344" s="20"/>
      <c r="I344" s="20"/>
      <c r="J344" s="20"/>
      <c r="K344" s="20"/>
      <c r="L344" s="20"/>
      <c r="M344" s="20"/>
      <c r="N344" s="20"/>
      <c r="O344" s="20"/>
    </row>
    <row r="345" spans="3:15">
      <c r="C345" s="20"/>
      <c r="D345" s="20"/>
      <c r="E345" s="20"/>
      <c r="F345" s="20"/>
      <c r="G345" s="20"/>
      <c r="H345" s="20"/>
      <c r="I345" s="20"/>
      <c r="J345" s="20"/>
      <c r="K345" s="20"/>
      <c r="L345" s="20"/>
      <c r="M345" s="20"/>
      <c r="N345" s="20"/>
      <c r="O345" s="20"/>
    </row>
    <row r="346" spans="3:15">
      <c r="C346" s="20"/>
      <c r="D346" s="20"/>
      <c r="E346" s="20"/>
      <c r="F346" s="20"/>
      <c r="G346" s="20"/>
      <c r="H346" s="20"/>
      <c r="I346" s="20"/>
      <c r="J346" s="20"/>
      <c r="K346" s="20"/>
      <c r="L346" s="20"/>
      <c r="M346" s="20"/>
      <c r="N346" s="20"/>
      <c r="O346" s="20"/>
    </row>
    <row r="347" spans="3:15">
      <c r="C347" s="20"/>
      <c r="D347" s="20"/>
      <c r="E347" s="20"/>
      <c r="F347" s="20"/>
      <c r="G347" s="20"/>
      <c r="H347" s="20"/>
      <c r="I347" s="20"/>
      <c r="J347" s="20"/>
      <c r="K347" s="20"/>
      <c r="L347" s="20"/>
      <c r="M347" s="20"/>
      <c r="N347" s="20"/>
      <c r="O347" s="20"/>
    </row>
    <row r="348" spans="3:15">
      <c r="C348" s="20"/>
      <c r="D348" s="20"/>
      <c r="E348" s="20"/>
      <c r="F348" s="20"/>
      <c r="G348" s="20"/>
      <c r="H348" s="20"/>
      <c r="I348" s="20"/>
      <c r="J348" s="20"/>
      <c r="K348" s="20"/>
      <c r="L348" s="20"/>
      <c r="M348" s="20"/>
      <c r="N348" s="20"/>
      <c r="O348" s="20"/>
    </row>
    <row r="349" spans="3:15">
      <c r="C349" s="20"/>
      <c r="D349" s="20"/>
      <c r="E349" s="20"/>
      <c r="F349" s="20"/>
      <c r="G349" s="20"/>
      <c r="H349" s="20"/>
      <c r="I349" s="20"/>
      <c r="J349" s="20"/>
      <c r="K349" s="20"/>
      <c r="L349" s="20"/>
      <c r="M349" s="20"/>
      <c r="N349" s="20"/>
      <c r="O349" s="20"/>
    </row>
    <row r="350" spans="3:15">
      <c r="C350" s="20"/>
      <c r="D350" s="20"/>
      <c r="E350" s="20"/>
      <c r="F350" s="20"/>
      <c r="G350" s="20"/>
      <c r="H350" s="20"/>
      <c r="I350" s="20"/>
      <c r="J350" s="20"/>
      <c r="K350" s="20"/>
      <c r="L350" s="20"/>
      <c r="M350" s="20"/>
      <c r="N350" s="20"/>
      <c r="O350" s="20"/>
    </row>
    <row r="351" spans="3:15">
      <c r="C351" s="20"/>
      <c r="D351" s="20"/>
      <c r="E351" s="20"/>
      <c r="F351" s="20"/>
      <c r="G351" s="20"/>
      <c r="H351" s="20"/>
      <c r="I351" s="20"/>
      <c r="J351" s="20"/>
      <c r="K351" s="20"/>
      <c r="L351" s="20"/>
      <c r="M351" s="20"/>
      <c r="N351" s="20"/>
      <c r="O351" s="20"/>
    </row>
    <row r="352" spans="3:15">
      <c r="C352" s="20"/>
      <c r="D352" s="20"/>
      <c r="E352" s="20"/>
      <c r="F352" s="20"/>
      <c r="G352" s="20"/>
      <c r="H352" s="20"/>
      <c r="I352" s="20"/>
      <c r="J352" s="20"/>
      <c r="K352" s="20"/>
      <c r="L352" s="20"/>
      <c r="M352" s="20"/>
      <c r="N352" s="20"/>
      <c r="O352" s="20"/>
    </row>
    <row r="353" spans="3:15">
      <c r="C353" s="20"/>
      <c r="D353" s="20"/>
      <c r="E353" s="20"/>
      <c r="F353" s="20"/>
      <c r="G353" s="20"/>
      <c r="H353" s="20"/>
      <c r="I353" s="20"/>
      <c r="J353" s="20"/>
      <c r="K353" s="20"/>
      <c r="L353" s="20"/>
      <c r="M353" s="20"/>
      <c r="N353" s="20"/>
      <c r="O353" s="20"/>
    </row>
    <row r="354" spans="3:15">
      <c r="C354" s="20"/>
      <c r="D354" s="20"/>
      <c r="E354" s="20"/>
      <c r="F354" s="20"/>
      <c r="G354" s="20"/>
      <c r="H354" s="20"/>
      <c r="I354" s="20"/>
      <c r="J354" s="20"/>
      <c r="K354" s="20"/>
      <c r="L354" s="20"/>
      <c r="M354" s="20"/>
      <c r="N354" s="20"/>
      <c r="O354" s="20"/>
    </row>
    <row r="355" spans="3:15">
      <c r="C355" s="20"/>
      <c r="D355" s="20"/>
      <c r="E355" s="20"/>
      <c r="F355" s="20"/>
      <c r="G355" s="20"/>
      <c r="H355" s="20"/>
      <c r="I355" s="20"/>
      <c r="J355" s="20"/>
      <c r="K355" s="20"/>
      <c r="L355" s="20"/>
      <c r="M355" s="20"/>
      <c r="N355" s="20"/>
      <c r="O355" s="20"/>
    </row>
    <row r="356" spans="3:15">
      <c r="C356" s="20"/>
      <c r="D356" s="20"/>
      <c r="E356" s="20"/>
      <c r="F356" s="20"/>
      <c r="G356" s="20"/>
      <c r="H356" s="20"/>
      <c r="I356" s="20"/>
      <c r="J356" s="20"/>
      <c r="K356" s="20"/>
      <c r="L356" s="20"/>
      <c r="M356" s="20"/>
      <c r="N356" s="20"/>
      <c r="O356" s="20"/>
    </row>
    <row r="357" spans="3:15">
      <c r="C357" s="20"/>
      <c r="D357" s="20"/>
      <c r="E357" s="20"/>
      <c r="F357" s="20"/>
      <c r="G357" s="20"/>
      <c r="H357" s="20"/>
      <c r="I357" s="20"/>
      <c r="J357" s="20"/>
      <c r="K357" s="20"/>
      <c r="L357" s="20"/>
      <c r="M357" s="20"/>
      <c r="N357" s="20"/>
      <c r="O357" s="20"/>
    </row>
    <row r="358" spans="3:15">
      <c r="C358" s="20"/>
      <c r="D358" s="20"/>
      <c r="E358" s="20"/>
      <c r="F358" s="20"/>
      <c r="G358" s="20"/>
      <c r="H358" s="20"/>
      <c r="I358" s="20"/>
      <c r="J358" s="20"/>
      <c r="K358" s="20"/>
      <c r="L358" s="20"/>
      <c r="M358" s="20"/>
      <c r="N358" s="20"/>
      <c r="O358" s="20"/>
    </row>
    <row r="359" spans="3:15">
      <c r="C359" s="20"/>
      <c r="D359" s="20"/>
      <c r="E359" s="20"/>
      <c r="F359" s="20"/>
      <c r="G359" s="20"/>
      <c r="H359" s="20"/>
      <c r="I359" s="20"/>
      <c r="J359" s="20"/>
      <c r="K359" s="20"/>
      <c r="L359" s="20"/>
      <c r="M359" s="20"/>
      <c r="N359" s="20"/>
      <c r="O359" s="20"/>
    </row>
    <row r="360" spans="3:15">
      <c r="C360" s="20"/>
      <c r="D360" s="20"/>
      <c r="E360" s="20"/>
      <c r="F360" s="20"/>
      <c r="G360" s="20"/>
      <c r="H360" s="20"/>
      <c r="I360" s="20"/>
      <c r="J360" s="20"/>
      <c r="K360" s="20"/>
      <c r="L360" s="20"/>
      <c r="M360" s="20"/>
      <c r="N360" s="20"/>
      <c r="O360" s="20"/>
    </row>
    <row r="361" spans="3:15">
      <c r="C361" s="20"/>
      <c r="D361" s="20"/>
      <c r="E361" s="20"/>
      <c r="F361" s="20"/>
      <c r="G361" s="20"/>
      <c r="H361" s="20"/>
      <c r="I361" s="20"/>
      <c r="J361" s="20"/>
      <c r="K361" s="20"/>
      <c r="L361" s="20"/>
      <c r="M361" s="20"/>
      <c r="N361" s="20"/>
      <c r="O361" s="20"/>
    </row>
    <row r="362" spans="3:15">
      <c r="C362" s="20"/>
      <c r="D362" s="20"/>
      <c r="E362" s="20"/>
      <c r="F362" s="20"/>
      <c r="G362" s="20"/>
      <c r="H362" s="20"/>
      <c r="I362" s="20"/>
      <c r="J362" s="20"/>
      <c r="K362" s="20"/>
      <c r="L362" s="20"/>
      <c r="M362" s="20"/>
      <c r="N362" s="20"/>
      <c r="O362" s="20"/>
    </row>
    <row r="363" spans="3:15">
      <c r="C363" s="20"/>
      <c r="D363" s="20"/>
      <c r="E363" s="20"/>
      <c r="F363" s="20"/>
      <c r="G363" s="20"/>
      <c r="H363" s="20"/>
      <c r="I363" s="20"/>
      <c r="J363" s="20"/>
      <c r="K363" s="20"/>
      <c r="L363" s="20"/>
      <c r="M363" s="20"/>
      <c r="N363" s="20"/>
      <c r="O363" s="20"/>
    </row>
    <row r="364" spans="3:15">
      <c r="C364" s="20"/>
      <c r="D364" s="20"/>
      <c r="E364" s="20"/>
      <c r="F364" s="20"/>
      <c r="G364" s="20"/>
      <c r="H364" s="20"/>
      <c r="I364" s="20"/>
      <c r="J364" s="20"/>
      <c r="K364" s="20"/>
      <c r="L364" s="20"/>
      <c r="M364" s="20"/>
      <c r="N364" s="20"/>
      <c r="O364" s="20"/>
    </row>
    <row r="365" spans="3:15">
      <c r="C365" s="20"/>
      <c r="D365" s="20"/>
      <c r="E365" s="20"/>
      <c r="F365" s="20"/>
      <c r="G365" s="20"/>
      <c r="H365" s="20"/>
      <c r="I365" s="20"/>
      <c r="J365" s="20"/>
      <c r="K365" s="20"/>
      <c r="L365" s="20"/>
      <c r="M365" s="20"/>
      <c r="N365" s="20"/>
      <c r="O365" s="20"/>
    </row>
    <row r="366" spans="3:15">
      <c r="C366" s="20"/>
      <c r="D366" s="20"/>
      <c r="E366" s="20"/>
      <c r="F366" s="20"/>
      <c r="G366" s="20"/>
      <c r="H366" s="20"/>
      <c r="I366" s="20"/>
      <c r="J366" s="20"/>
      <c r="K366" s="20"/>
      <c r="L366" s="20"/>
      <c r="M366" s="20"/>
      <c r="N366" s="20"/>
      <c r="O366" s="20"/>
    </row>
    <row r="367" spans="3:15">
      <c r="C367" s="20"/>
      <c r="D367" s="20"/>
      <c r="E367" s="20"/>
      <c r="F367" s="20"/>
      <c r="G367" s="20"/>
      <c r="H367" s="20"/>
      <c r="I367" s="20"/>
      <c r="J367" s="20"/>
      <c r="K367" s="20"/>
      <c r="L367" s="20"/>
      <c r="M367" s="20"/>
      <c r="N367" s="20"/>
      <c r="O367" s="20"/>
    </row>
    <row r="368" spans="3:15">
      <c r="C368" s="20"/>
      <c r="D368" s="20"/>
      <c r="E368" s="20"/>
      <c r="F368" s="20"/>
      <c r="G368" s="20"/>
      <c r="H368" s="20"/>
      <c r="I368" s="20"/>
      <c r="J368" s="20"/>
      <c r="K368" s="20"/>
      <c r="L368" s="20"/>
      <c r="M368" s="20"/>
      <c r="N368" s="20"/>
      <c r="O368" s="20"/>
    </row>
    <row r="369" spans="3:15">
      <c r="C369" s="20"/>
      <c r="D369" s="20"/>
      <c r="E369" s="20"/>
      <c r="F369" s="20"/>
      <c r="G369" s="20"/>
      <c r="H369" s="20"/>
      <c r="I369" s="20"/>
      <c r="J369" s="20"/>
      <c r="K369" s="20"/>
      <c r="L369" s="20"/>
      <c r="M369" s="20"/>
      <c r="N369" s="20"/>
      <c r="O369" s="20"/>
    </row>
    <row r="370" spans="3:15">
      <c r="C370" s="20"/>
      <c r="D370" s="20"/>
      <c r="E370" s="20"/>
      <c r="F370" s="20"/>
      <c r="G370" s="20"/>
      <c r="H370" s="20"/>
      <c r="I370" s="20"/>
      <c r="J370" s="20"/>
      <c r="K370" s="20"/>
      <c r="L370" s="20"/>
      <c r="M370" s="20"/>
      <c r="N370" s="20"/>
      <c r="O370" s="20"/>
    </row>
    <row r="371" spans="3:15">
      <c r="C371" s="20"/>
      <c r="D371" s="20"/>
      <c r="E371" s="20"/>
      <c r="F371" s="20"/>
      <c r="G371" s="20"/>
      <c r="H371" s="20"/>
      <c r="I371" s="20"/>
      <c r="J371" s="20"/>
      <c r="K371" s="20"/>
      <c r="L371" s="20"/>
      <c r="M371" s="20"/>
      <c r="N371" s="20"/>
      <c r="O371" s="20"/>
    </row>
    <row r="372" spans="3:15">
      <c r="C372" s="20"/>
      <c r="D372" s="20"/>
      <c r="E372" s="20"/>
      <c r="F372" s="20"/>
      <c r="G372" s="20"/>
      <c r="H372" s="20"/>
      <c r="I372" s="20"/>
      <c r="J372" s="20"/>
      <c r="K372" s="20"/>
      <c r="L372" s="20"/>
      <c r="M372" s="20"/>
      <c r="N372" s="20"/>
      <c r="O372" s="20"/>
    </row>
    <row r="373" spans="3:15">
      <c r="C373" s="20"/>
      <c r="D373" s="20"/>
      <c r="E373" s="20"/>
      <c r="F373" s="20"/>
      <c r="G373" s="20"/>
      <c r="H373" s="20"/>
      <c r="I373" s="20"/>
      <c r="J373" s="20"/>
      <c r="K373" s="20"/>
      <c r="L373" s="20"/>
      <c r="M373" s="20"/>
      <c r="N373" s="20"/>
      <c r="O373" s="20"/>
    </row>
    <row r="374" spans="3:15">
      <c r="C374" s="20"/>
      <c r="D374" s="20"/>
      <c r="E374" s="20"/>
      <c r="F374" s="20"/>
      <c r="G374" s="20"/>
      <c r="H374" s="20"/>
      <c r="I374" s="20"/>
      <c r="J374" s="20"/>
      <c r="K374" s="20"/>
      <c r="L374" s="20"/>
      <c r="M374" s="20"/>
      <c r="N374" s="20"/>
      <c r="O374" s="20"/>
    </row>
    <row r="375" spans="3:15">
      <c r="C375" s="20"/>
      <c r="D375" s="20"/>
      <c r="E375" s="20"/>
      <c r="F375" s="20"/>
      <c r="G375" s="20"/>
      <c r="H375" s="20"/>
      <c r="I375" s="20"/>
      <c r="J375" s="20"/>
      <c r="K375" s="20"/>
      <c r="L375" s="20"/>
      <c r="M375" s="20"/>
      <c r="N375" s="20"/>
      <c r="O375" s="20"/>
    </row>
    <row r="376" spans="3:15">
      <c r="C376" s="20"/>
      <c r="D376" s="20"/>
      <c r="E376" s="20"/>
      <c r="F376" s="20"/>
      <c r="G376" s="20"/>
      <c r="H376" s="20"/>
      <c r="I376" s="20"/>
      <c r="J376" s="20"/>
      <c r="K376" s="20"/>
      <c r="L376" s="20"/>
      <c r="M376" s="20"/>
      <c r="N376" s="20"/>
      <c r="O376" s="20"/>
    </row>
    <row r="377" spans="3:15">
      <c r="C377" s="20"/>
      <c r="D377" s="20"/>
      <c r="E377" s="20"/>
      <c r="F377" s="20"/>
      <c r="G377" s="20"/>
      <c r="H377" s="20"/>
      <c r="I377" s="20"/>
      <c r="J377" s="20"/>
      <c r="K377" s="20"/>
      <c r="L377" s="20"/>
      <c r="M377" s="20"/>
      <c r="N377" s="20"/>
      <c r="O377" s="20"/>
    </row>
    <row r="378" spans="3:15">
      <c r="C378" s="20"/>
      <c r="D378" s="20"/>
      <c r="E378" s="20"/>
      <c r="F378" s="20"/>
      <c r="G378" s="20"/>
      <c r="H378" s="20"/>
      <c r="I378" s="20"/>
      <c r="J378" s="20"/>
      <c r="K378" s="20"/>
      <c r="L378" s="20"/>
      <c r="M378" s="20"/>
      <c r="N378" s="20"/>
      <c r="O378" s="20"/>
    </row>
    <row r="379" spans="3:15">
      <c r="C379" s="20"/>
      <c r="D379" s="20"/>
      <c r="E379" s="20"/>
      <c r="F379" s="20"/>
      <c r="G379" s="20"/>
      <c r="H379" s="20"/>
      <c r="I379" s="20"/>
      <c r="J379" s="20"/>
      <c r="K379" s="20"/>
      <c r="L379" s="20"/>
      <c r="M379" s="20"/>
      <c r="N379" s="20"/>
      <c r="O379" s="20"/>
    </row>
    <row r="380" spans="3:15">
      <c r="C380" s="20"/>
      <c r="D380" s="20"/>
      <c r="E380" s="20"/>
      <c r="F380" s="20"/>
      <c r="G380" s="20"/>
      <c r="H380" s="20"/>
      <c r="I380" s="20"/>
      <c r="J380" s="20"/>
      <c r="K380" s="20"/>
      <c r="L380" s="20"/>
      <c r="M380" s="20"/>
      <c r="N380" s="20"/>
      <c r="O380" s="20"/>
    </row>
    <row r="381" spans="3:15">
      <c r="C381" s="20"/>
      <c r="D381" s="20"/>
      <c r="E381" s="20"/>
      <c r="F381" s="20"/>
      <c r="G381" s="20"/>
      <c r="H381" s="20"/>
      <c r="I381" s="20"/>
      <c r="J381" s="20"/>
      <c r="K381" s="20"/>
      <c r="L381" s="20"/>
      <c r="M381" s="20"/>
      <c r="N381" s="20"/>
      <c r="O381" s="20"/>
    </row>
    <row r="382" spans="3:15">
      <c r="C382" s="20"/>
      <c r="D382" s="20"/>
      <c r="E382" s="20"/>
      <c r="F382" s="20"/>
      <c r="G382" s="20"/>
      <c r="H382" s="20"/>
      <c r="I382" s="20"/>
      <c r="J382" s="20"/>
      <c r="K382" s="20"/>
      <c r="L382" s="20"/>
      <c r="M382" s="20"/>
      <c r="N382" s="20"/>
      <c r="O382" s="20"/>
    </row>
    <row r="383" spans="3:15">
      <c r="C383" s="20"/>
      <c r="D383" s="20"/>
      <c r="E383" s="20"/>
      <c r="F383" s="20"/>
      <c r="G383" s="20"/>
      <c r="H383" s="20"/>
      <c r="I383" s="20"/>
      <c r="J383" s="20"/>
      <c r="K383" s="20"/>
      <c r="L383" s="20"/>
      <c r="M383" s="20"/>
      <c r="N383" s="20"/>
      <c r="O383" s="20"/>
    </row>
    <row r="384" spans="3:15">
      <c r="C384" s="20"/>
      <c r="D384" s="20"/>
      <c r="E384" s="20"/>
      <c r="F384" s="20"/>
      <c r="G384" s="20"/>
      <c r="H384" s="20"/>
      <c r="I384" s="20"/>
      <c r="J384" s="20"/>
      <c r="K384" s="20"/>
      <c r="L384" s="20"/>
      <c r="M384" s="20"/>
      <c r="N384" s="20"/>
      <c r="O384" s="20"/>
    </row>
    <row r="385" spans="3:15">
      <c r="C385" s="20"/>
      <c r="D385" s="20"/>
      <c r="E385" s="20"/>
      <c r="F385" s="20"/>
      <c r="G385" s="20"/>
      <c r="H385" s="20"/>
      <c r="I385" s="20"/>
      <c r="J385" s="20"/>
      <c r="K385" s="20"/>
      <c r="L385" s="20"/>
      <c r="M385" s="20"/>
      <c r="N385" s="20"/>
      <c r="O385" s="20"/>
    </row>
    <row r="386" spans="3:15">
      <c r="C386" s="20"/>
      <c r="D386" s="20"/>
      <c r="E386" s="20"/>
      <c r="F386" s="20"/>
      <c r="G386" s="20"/>
      <c r="H386" s="20"/>
      <c r="I386" s="20"/>
      <c r="J386" s="20"/>
      <c r="K386" s="20"/>
      <c r="L386" s="20"/>
      <c r="M386" s="20"/>
      <c r="N386" s="20"/>
      <c r="O386" s="20"/>
    </row>
    <row r="387" spans="3:15">
      <c r="C387" s="20"/>
      <c r="D387" s="20"/>
      <c r="E387" s="20"/>
      <c r="F387" s="20"/>
      <c r="G387" s="20"/>
      <c r="H387" s="20"/>
      <c r="I387" s="20"/>
      <c r="J387" s="20"/>
      <c r="K387" s="20"/>
      <c r="L387" s="20"/>
      <c r="M387" s="20"/>
      <c r="N387" s="20"/>
      <c r="O387" s="20"/>
    </row>
    <row r="388" spans="3:15">
      <c r="C388" s="20"/>
      <c r="D388" s="20"/>
      <c r="E388" s="20"/>
      <c r="F388" s="20"/>
      <c r="G388" s="20"/>
      <c r="H388" s="20"/>
      <c r="I388" s="20"/>
      <c r="J388" s="20"/>
      <c r="K388" s="20"/>
      <c r="L388" s="20"/>
      <c r="M388" s="20"/>
      <c r="N388" s="20"/>
      <c r="O388" s="20"/>
    </row>
    <row r="389" spans="3:15">
      <c r="C389" s="20"/>
      <c r="D389" s="20"/>
      <c r="E389" s="20"/>
      <c r="F389" s="20"/>
      <c r="G389" s="20"/>
      <c r="H389" s="20"/>
      <c r="I389" s="20"/>
      <c r="J389" s="20"/>
      <c r="K389" s="20"/>
      <c r="L389" s="20"/>
      <c r="M389" s="20"/>
      <c r="N389" s="20"/>
      <c r="O389" s="20"/>
    </row>
    <row r="390" spans="3:15">
      <c r="C390" s="20"/>
      <c r="D390" s="20"/>
      <c r="E390" s="20"/>
      <c r="F390" s="20"/>
      <c r="G390" s="20"/>
      <c r="H390" s="20"/>
      <c r="I390" s="20"/>
      <c r="J390" s="20"/>
      <c r="K390" s="20"/>
      <c r="L390" s="20"/>
      <c r="M390" s="20"/>
      <c r="N390" s="20"/>
      <c r="O390" s="20"/>
    </row>
    <row r="391" spans="3:15">
      <c r="C391" s="20"/>
      <c r="D391" s="20"/>
      <c r="E391" s="20"/>
      <c r="F391" s="20"/>
      <c r="G391" s="20"/>
      <c r="H391" s="20"/>
      <c r="I391" s="20"/>
      <c r="J391" s="20"/>
      <c r="K391" s="20"/>
      <c r="L391" s="20"/>
      <c r="M391" s="20"/>
      <c r="N391" s="20"/>
      <c r="O391" s="20"/>
    </row>
    <row r="392" spans="3:15">
      <c r="C392" s="20"/>
      <c r="D392" s="20"/>
      <c r="E392" s="20"/>
      <c r="F392" s="20"/>
      <c r="G392" s="20"/>
      <c r="H392" s="20"/>
      <c r="I392" s="20"/>
      <c r="J392" s="20"/>
      <c r="K392" s="20"/>
      <c r="L392" s="20"/>
      <c r="M392" s="20"/>
      <c r="N392" s="20"/>
      <c r="O392" s="20"/>
    </row>
    <row r="393" spans="3:15">
      <c r="C393" s="20"/>
      <c r="D393" s="20"/>
      <c r="E393" s="20"/>
      <c r="F393" s="20"/>
      <c r="G393" s="20"/>
      <c r="H393" s="20"/>
      <c r="I393" s="20"/>
      <c r="J393" s="20"/>
      <c r="K393" s="20"/>
      <c r="L393" s="20"/>
      <c r="M393" s="20"/>
      <c r="N393" s="20"/>
      <c r="O393" s="20"/>
    </row>
    <row r="394" spans="3:15">
      <c r="C394" s="20"/>
      <c r="D394" s="20"/>
      <c r="E394" s="20"/>
      <c r="F394" s="20"/>
      <c r="G394" s="20"/>
      <c r="H394" s="20"/>
      <c r="I394" s="20"/>
      <c r="J394" s="20"/>
      <c r="K394" s="20"/>
      <c r="L394" s="20"/>
      <c r="M394" s="20"/>
      <c r="N394" s="20"/>
      <c r="O394" s="20"/>
    </row>
    <row r="395" spans="3:15">
      <c r="C395" s="20"/>
      <c r="D395" s="20"/>
      <c r="E395" s="20"/>
      <c r="F395" s="20"/>
      <c r="G395" s="20"/>
      <c r="H395" s="20"/>
      <c r="I395" s="20"/>
      <c r="J395" s="20"/>
      <c r="K395" s="20"/>
      <c r="L395" s="20"/>
      <c r="M395" s="20"/>
      <c r="N395" s="20"/>
      <c r="O395" s="20"/>
    </row>
    <row r="396" spans="3:15">
      <c r="C396" s="20"/>
      <c r="D396" s="20"/>
      <c r="E396" s="20"/>
      <c r="F396" s="20"/>
      <c r="G396" s="20"/>
      <c r="H396" s="20"/>
      <c r="I396" s="20"/>
      <c r="J396" s="20"/>
      <c r="K396" s="20"/>
      <c r="L396" s="20"/>
      <c r="M396" s="20"/>
      <c r="N396" s="20"/>
      <c r="O396" s="20"/>
    </row>
    <row r="397" spans="3:15">
      <c r="C397" s="20"/>
      <c r="D397" s="20"/>
      <c r="E397" s="20"/>
      <c r="F397" s="20"/>
      <c r="G397" s="20"/>
      <c r="H397" s="20"/>
      <c r="I397" s="20"/>
      <c r="J397" s="20"/>
      <c r="K397" s="20"/>
      <c r="L397" s="20"/>
      <c r="M397" s="20"/>
      <c r="N397" s="20"/>
      <c r="O397" s="20"/>
    </row>
    <row r="398" spans="3:15">
      <c r="C398" s="20"/>
      <c r="D398" s="20"/>
      <c r="E398" s="20"/>
      <c r="F398" s="20"/>
      <c r="G398" s="20"/>
      <c r="H398" s="20"/>
      <c r="I398" s="20"/>
      <c r="J398" s="20"/>
      <c r="K398" s="20"/>
      <c r="L398" s="20"/>
      <c r="M398" s="20"/>
      <c r="N398" s="20"/>
      <c r="O398" s="20"/>
    </row>
    <row r="399" spans="3:15">
      <c r="C399" s="20"/>
      <c r="D399" s="20"/>
      <c r="E399" s="20"/>
      <c r="F399" s="20"/>
      <c r="G399" s="20"/>
      <c r="H399" s="20"/>
      <c r="I399" s="20"/>
      <c r="J399" s="20"/>
      <c r="K399" s="20"/>
      <c r="L399" s="20"/>
      <c r="M399" s="20"/>
      <c r="N399" s="20"/>
      <c r="O399" s="20"/>
    </row>
    <row r="400" spans="3:15">
      <c r="C400" s="20"/>
      <c r="D400" s="20"/>
      <c r="E400" s="20"/>
      <c r="F400" s="20"/>
      <c r="G400" s="20"/>
      <c r="H400" s="20"/>
      <c r="I400" s="20"/>
      <c r="J400" s="20"/>
      <c r="K400" s="20"/>
      <c r="L400" s="20"/>
      <c r="M400" s="20"/>
      <c r="N400" s="20"/>
      <c r="O400" s="20"/>
    </row>
    <row r="401" spans="3:15">
      <c r="C401" s="20"/>
      <c r="D401" s="20"/>
      <c r="E401" s="20"/>
      <c r="F401" s="20"/>
      <c r="G401" s="20"/>
      <c r="H401" s="20"/>
      <c r="I401" s="20"/>
      <c r="J401" s="20"/>
      <c r="K401" s="20"/>
      <c r="L401" s="20"/>
      <c r="M401" s="20"/>
      <c r="N401" s="20"/>
      <c r="O401" s="20"/>
    </row>
    <row r="402" spans="3:15">
      <c r="C402" s="20"/>
      <c r="D402" s="20"/>
      <c r="E402" s="20"/>
      <c r="F402" s="20"/>
      <c r="G402" s="20"/>
      <c r="H402" s="20"/>
      <c r="I402" s="20"/>
      <c r="J402" s="20"/>
      <c r="K402" s="20"/>
      <c r="L402" s="20"/>
      <c r="M402" s="20"/>
      <c r="N402" s="20"/>
      <c r="O402" s="20"/>
    </row>
    <row r="403" spans="3:15">
      <c r="C403" s="20"/>
      <c r="D403" s="20"/>
      <c r="E403" s="20"/>
      <c r="F403" s="20"/>
      <c r="G403" s="20"/>
      <c r="H403" s="20"/>
      <c r="I403" s="20"/>
      <c r="J403" s="20"/>
      <c r="K403" s="20"/>
      <c r="L403" s="20"/>
      <c r="M403" s="20"/>
      <c r="N403" s="20"/>
      <c r="O403" s="20"/>
    </row>
    <row r="404" spans="3:15">
      <c r="C404" s="20"/>
      <c r="D404" s="20"/>
      <c r="E404" s="20"/>
      <c r="F404" s="20"/>
      <c r="G404" s="20"/>
      <c r="H404" s="20"/>
      <c r="I404" s="20"/>
      <c r="J404" s="20"/>
      <c r="K404" s="20"/>
      <c r="L404" s="20"/>
      <c r="M404" s="20"/>
      <c r="N404" s="20"/>
      <c r="O404" s="20"/>
    </row>
    <row r="405" spans="3:15">
      <c r="C405" s="20"/>
      <c r="D405" s="20"/>
      <c r="E405" s="20"/>
      <c r="F405" s="20"/>
      <c r="G405" s="20"/>
      <c r="H405" s="20"/>
      <c r="I405" s="20"/>
      <c r="J405" s="20"/>
      <c r="K405" s="20"/>
      <c r="L405" s="20"/>
      <c r="M405" s="20"/>
      <c r="N405" s="20"/>
      <c r="O405" s="20"/>
    </row>
    <row r="406" spans="3:15">
      <c r="C406" s="20"/>
      <c r="D406" s="20"/>
      <c r="E406" s="20"/>
      <c r="F406" s="20"/>
      <c r="G406" s="20"/>
      <c r="H406" s="20"/>
      <c r="I406" s="20"/>
      <c r="J406" s="20"/>
      <c r="K406" s="20"/>
      <c r="L406" s="20"/>
      <c r="M406" s="20"/>
      <c r="N406" s="20"/>
      <c r="O406" s="20"/>
    </row>
    <row r="407" spans="3:15">
      <c r="C407" s="20"/>
      <c r="D407" s="20"/>
      <c r="E407" s="20"/>
      <c r="F407" s="20"/>
      <c r="G407" s="20"/>
      <c r="H407" s="20"/>
      <c r="I407" s="20"/>
      <c r="J407" s="20"/>
      <c r="K407" s="20"/>
      <c r="L407" s="20"/>
      <c r="M407" s="20"/>
      <c r="N407" s="20"/>
      <c r="O407" s="20"/>
    </row>
    <row r="408" spans="3:15">
      <c r="C408" s="20"/>
      <c r="D408" s="20"/>
      <c r="E408" s="20"/>
      <c r="F408" s="20"/>
      <c r="G408" s="20"/>
      <c r="H408" s="20"/>
      <c r="I408" s="20"/>
      <c r="J408" s="20"/>
      <c r="K408" s="20"/>
      <c r="L408" s="20"/>
      <c r="M408" s="20"/>
      <c r="N408" s="20"/>
      <c r="O408" s="20"/>
    </row>
    <row r="409" spans="3:15">
      <c r="C409" s="20"/>
      <c r="D409" s="20"/>
      <c r="E409" s="20"/>
      <c r="F409" s="20"/>
      <c r="G409" s="20"/>
      <c r="H409" s="20"/>
      <c r="I409" s="20"/>
      <c r="J409" s="20"/>
      <c r="K409" s="20"/>
      <c r="L409" s="20"/>
      <c r="M409" s="20"/>
      <c r="N409" s="20"/>
      <c r="O409" s="20"/>
    </row>
    <row r="410" spans="3:15">
      <c r="C410" s="20"/>
      <c r="D410" s="20"/>
      <c r="E410" s="20"/>
      <c r="F410" s="20"/>
      <c r="G410" s="20"/>
      <c r="H410" s="20"/>
      <c r="I410" s="20"/>
      <c r="J410" s="20"/>
      <c r="K410" s="20"/>
      <c r="L410" s="20"/>
      <c r="M410" s="20"/>
      <c r="N410" s="20"/>
      <c r="O410" s="20"/>
    </row>
    <row r="411" spans="3:15">
      <c r="C411" s="20"/>
      <c r="D411" s="20"/>
      <c r="E411" s="20"/>
      <c r="F411" s="20"/>
      <c r="G411" s="20"/>
      <c r="H411" s="20"/>
      <c r="I411" s="20"/>
      <c r="J411" s="20"/>
      <c r="K411" s="20"/>
      <c r="L411" s="20"/>
      <c r="M411" s="20"/>
      <c r="N411" s="20"/>
      <c r="O411" s="20"/>
    </row>
    <row r="412" spans="3:15">
      <c r="C412" s="20"/>
      <c r="D412" s="20"/>
      <c r="E412" s="20"/>
      <c r="F412" s="20"/>
      <c r="G412" s="20"/>
      <c r="H412" s="20"/>
      <c r="I412" s="20"/>
      <c r="J412" s="20"/>
      <c r="K412" s="20"/>
      <c r="L412" s="20"/>
      <c r="M412" s="20"/>
      <c r="N412" s="20"/>
      <c r="O412" s="20"/>
    </row>
    <row r="413" spans="3:15">
      <c r="C413" s="20"/>
      <c r="D413" s="20"/>
      <c r="E413" s="20"/>
      <c r="F413" s="20"/>
      <c r="G413" s="20"/>
      <c r="H413" s="20"/>
      <c r="I413" s="20"/>
      <c r="J413" s="20"/>
      <c r="K413" s="20"/>
      <c r="L413" s="20"/>
      <c r="M413" s="20"/>
      <c r="N413" s="20"/>
      <c r="O413" s="20"/>
    </row>
    <row r="414" spans="3:15">
      <c r="C414" s="20"/>
      <c r="D414" s="20"/>
      <c r="E414" s="20"/>
      <c r="F414" s="20"/>
      <c r="G414" s="20"/>
      <c r="H414" s="20"/>
      <c r="I414" s="20"/>
      <c r="J414" s="20"/>
      <c r="K414" s="20"/>
      <c r="L414" s="20"/>
      <c r="M414" s="20"/>
      <c r="N414" s="20"/>
      <c r="O414" s="20"/>
    </row>
    <row r="415" spans="3:15">
      <c r="C415" s="20"/>
      <c r="D415" s="20"/>
      <c r="E415" s="20"/>
      <c r="F415" s="20"/>
      <c r="G415" s="20"/>
      <c r="H415" s="20"/>
      <c r="I415" s="20"/>
      <c r="J415" s="20"/>
      <c r="K415" s="20"/>
      <c r="L415" s="20"/>
      <c r="M415" s="20"/>
      <c r="N415" s="20"/>
      <c r="O415" s="20"/>
    </row>
    <row r="416" spans="3:15">
      <c r="C416" s="20"/>
      <c r="D416" s="20"/>
      <c r="E416" s="20"/>
      <c r="F416" s="20"/>
      <c r="G416" s="20"/>
      <c r="H416" s="20"/>
      <c r="I416" s="20"/>
      <c r="J416" s="20"/>
      <c r="K416" s="20"/>
      <c r="L416" s="20"/>
      <c r="M416" s="20"/>
      <c r="N416" s="20"/>
      <c r="O416" s="20"/>
    </row>
    <row r="417" spans="3:15">
      <c r="C417" s="20"/>
      <c r="D417" s="20"/>
      <c r="E417" s="20"/>
      <c r="F417" s="20"/>
      <c r="G417" s="20"/>
      <c r="H417" s="20"/>
      <c r="I417" s="20"/>
      <c r="J417" s="20"/>
      <c r="K417" s="20"/>
      <c r="L417" s="20"/>
      <c r="M417" s="20"/>
      <c r="N417" s="20"/>
      <c r="O417" s="20"/>
    </row>
    <row r="418" spans="3:15">
      <c r="C418" s="20"/>
      <c r="D418" s="20"/>
      <c r="E418" s="20"/>
      <c r="F418" s="20"/>
      <c r="G418" s="20"/>
      <c r="H418" s="20"/>
      <c r="I418" s="20"/>
      <c r="J418" s="20"/>
      <c r="K418" s="20"/>
      <c r="L418" s="20"/>
      <c r="M418" s="20"/>
      <c r="N418" s="20"/>
      <c r="O418" s="20"/>
    </row>
    <row r="419" spans="3:15">
      <c r="C419" s="20"/>
      <c r="D419" s="20"/>
      <c r="E419" s="20"/>
      <c r="F419" s="20"/>
      <c r="G419" s="20"/>
      <c r="H419" s="20"/>
      <c r="I419" s="20"/>
      <c r="J419" s="20"/>
      <c r="K419" s="20"/>
      <c r="L419" s="20"/>
      <c r="M419" s="20"/>
      <c r="N419" s="20"/>
      <c r="O419" s="20"/>
    </row>
    <row r="420" spans="3:15">
      <c r="C420" s="20"/>
      <c r="D420" s="20"/>
      <c r="E420" s="20"/>
      <c r="F420" s="20"/>
      <c r="G420" s="20"/>
      <c r="H420" s="20"/>
      <c r="I420" s="20"/>
      <c r="J420" s="20"/>
      <c r="K420" s="20"/>
      <c r="L420" s="20"/>
      <c r="M420" s="20"/>
      <c r="N420" s="20"/>
      <c r="O420" s="20"/>
    </row>
    <row r="421" spans="3:15">
      <c r="C421" s="20"/>
      <c r="D421" s="20"/>
      <c r="E421" s="20"/>
      <c r="F421" s="20"/>
      <c r="G421" s="20"/>
      <c r="H421" s="20"/>
      <c r="I421" s="20"/>
      <c r="J421" s="20"/>
      <c r="K421" s="20"/>
      <c r="L421" s="20"/>
      <c r="M421" s="20"/>
      <c r="N421" s="20"/>
      <c r="O421" s="20"/>
    </row>
    <row r="422" spans="3:15">
      <c r="C422" s="20"/>
      <c r="D422" s="20"/>
      <c r="E422" s="20"/>
      <c r="F422" s="20"/>
      <c r="G422" s="20"/>
      <c r="H422" s="20"/>
      <c r="I422" s="20"/>
      <c r="J422" s="20"/>
      <c r="K422" s="20"/>
      <c r="L422" s="20"/>
      <c r="M422" s="20"/>
      <c r="N422" s="20"/>
      <c r="O422" s="20"/>
    </row>
    <row r="423" spans="3:15">
      <c r="C423" s="20"/>
      <c r="D423" s="20"/>
      <c r="E423" s="20"/>
      <c r="F423" s="20"/>
      <c r="G423" s="20"/>
      <c r="H423" s="20"/>
      <c r="I423" s="20"/>
      <c r="J423" s="20"/>
      <c r="K423" s="20"/>
      <c r="L423" s="20"/>
      <c r="M423" s="20"/>
      <c r="N423" s="20"/>
      <c r="O423" s="20"/>
    </row>
    <row r="424" spans="3:15">
      <c r="C424" s="20"/>
      <c r="D424" s="20"/>
      <c r="E424" s="20"/>
      <c r="F424" s="20"/>
      <c r="G424" s="20"/>
      <c r="H424" s="20"/>
      <c r="I424" s="20"/>
      <c r="J424" s="20"/>
      <c r="K424" s="20"/>
      <c r="L424" s="20"/>
      <c r="M424" s="20"/>
      <c r="N424" s="20"/>
      <c r="O424" s="20"/>
    </row>
    <row r="425" spans="3:15">
      <c r="C425" s="20"/>
      <c r="D425" s="20"/>
      <c r="E425" s="20"/>
      <c r="F425" s="20"/>
      <c r="G425" s="20"/>
      <c r="H425" s="20"/>
      <c r="I425" s="20"/>
      <c r="J425" s="20"/>
      <c r="K425" s="20"/>
      <c r="L425" s="20"/>
      <c r="M425" s="20"/>
      <c r="N425" s="20"/>
      <c r="O425" s="20"/>
    </row>
    <row r="426" spans="3:15">
      <c r="C426" s="20"/>
      <c r="D426" s="20"/>
      <c r="E426" s="20"/>
      <c r="F426" s="20"/>
      <c r="G426" s="20"/>
      <c r="H426" s="20"/>
      <c r="I426" s="20"/>
      <c r="J426" s="20"/>
      <c r="K426" s="20"/>
      <c r="L426" s="20"/>
      <c r="M426" s="20"/>
      <c r="N426" s="20"/>
      <c r="O426" s="20"/>
    </row>
    <row r="427" spans="3:15">
      <c r="C427" s="20"/>
      <c r="D427" s="20"/>
      <c r="E427" s="20"/>
      <c r="F427" s="20"/>
      <c r="G427" s="20"/>
      <c r="H427" s="20"/>
      <c r="I427" s="20"/>
      <c r="J427" s="20"/>
      <c r="K427" s="20"/>
      <c r="L427" s="20"/>
      <c r="M427" s="20"/>
      <c r="N427" s="20"/>
      <c r="O427" s="20"/>
    </row>
    <row r="428" spans="3:15">
      <c r="C428" s="20"/>
      <c r="D428" s="20"/>
      <c r="E428" s="20"/>
      <c r="F428" s="20"/>
      <c r="G428" s="20"/>
      <c r="H428" s="20"/>
      <c r="I428" s="20"/>
      <c r="J428" s="20"/>
      <c r="K428" s="20"/>
      <c r="L428" s="20"/>
      <c r="M428" s="20"/>
      <c r="N428" s="20"/>
      <c r="O428" s="20"/>
    </row>
    <row r="429" spans="3:15">
      <c r="C429" s="20"/>
      <c r="D429" s="20"/>
      <c r="E429" s="20"/>
      <c r="F429" s="20"/>
      <c r="G429" s="20"/>
      <c r="H429" s="20"/>
      <c r="I429" s="20"/>
      <c r="J429" s="20"/>
      <c r="K429" s="20"/>
      <c r="L429" s="20"/>
      <c r="M429" s="20"/>
      <c r="N429" s="20"/>
      <c r="O429" s="20"/>
    </row>
    <row r="430" spans="3:15">
      <c r="C430" s="20"/>
      <c r="D430" s="20"/>
      <c r="E430" s="20"/>
      <c r="F430" s="20"/>
      <c r="G430" s="20"/>
      <c r="H430" s="20"/>
      <c r="I430" s="20"/>
      <c r="J430" s="20"/>
      <c r="K430" s="20"/>
      <c r="L430" s="20"/>
      <c r="M430" s="20"/>
      <c r="N430" s="20"/>
      <c r="O430" s="20"/>
    </row>
    <row r="431" spans="3:15">
      <c r="C431" s="20"/>
      <c r="D431" s="20"/>
      <c r="E431" s="20"/>
      <c r="F431" s="20"/>
      <c r="G431" s="20"/>
      <c r="H431" s="20"/>
      <c r="I431" s="20"/>
      <c r="J431" s="20"/>
      <c r="K431" s="20"/>
      <c r="L431" s="20"/>
      <c r="M431" s="20"/>
      <c r="N431" s="20"/>
      <c r="O431" s="20"/>
    </row>
    <row r="432" spans="3:15">
      <c r="C432" s="20"/>
      <c r="D432" s="20"/>
      <c r="E432" s="20"/>
      <c r="F432" s="20"/>
      <c r="G432" s="20"/>
      <c r="H432" s="20"/>
      <c r="I432" s="20"/>
      <c r="J432" s="20"/>
      <c r="K432" s="20"/>
      <c r="L432" s="20"/>
      <c r="M432" s="20"/>
      <c r="N432" s="20"/>
      <c r="O432" s="20"/>
    </row>
    <row r="433" spans="3:15">
      <c r="C433" s="20"/>
      <c r="D433" s="20"/>
      <c r="E433" s="20"/>
      <c r="F433" s="20"/>
      <c r="G433" s="20"/>
      <c r="H433" s="20"/>
      <c r="I433" s="20"/>
      <c r="J433" s="20"/>
      <c r="K433" s="20"/>
      <c r="L433" s="20"/>
      <c r="M433" s="20"/>
      <c r="N433" s="20"/>
      <c r="O433" s="20"/>
    </row>
    <row r="434" spans="3:15">
      <c r="C434" s="20"/>
      <c r="D434" s="20"/>
      <c r="E434" s="20"/>
      <c r="F434" s="20"/>
      <c r="G434" s="20"/>
      <c r="H434" s="20"/>
      <c r="I434" s="20"/>
      <c r="J434" s="20"/>
      <c r="K434" s="20"/>
      <c r="L434" s="20"/>
      <c r="M434" s="20"/>
      <c r="N434" s="20"/>
      <c r="O434" s="20"/>
    </row>
    <row r="435" spans="3:15">
      <c r="C435" s="20"/>
      <c r="D435" s="20"/>
      <c r="E435" s="20"/>
      <c r="F435" s="20"/>
      <c r="G435" s="20"/>
      <c r="H435" s="20"/>
      <c r="I435" s="20"/>
      <c r="J435" s="20"/>
      <c r="K435" s="20"/>
      <c r="L435" s="20"/>
      <c r="M435" s="20"/>
      <c r="N435" s="20"/>
      <c r="O435" s="20"/>
    </row>
    <row r="436" spans="3:15">
      <c r="C436" s="20"/>
      <c r="D436" s="20"/>
      <c r="E436" s="20"/>
      <c r="F436" s="20"/>
      <c r="G436" s="20"/>
      <c r="H436" s="20"/>
      <c r="I436" s="20"/>
      <c r="J436" s="20"/>
      <c r="K436" s="20"/>
      <c r="L436" s="20"/>
      <c r="M436" s="20"/>
      <c r="N436" s="20"/>
      <c r="O436" s="20"/>
    </row>
    <row r="437" spans="3:15">
      <c r="C437" s="20"/>
      <c r="D437" s="20"/>
      <c r="E437" s="20"/>
      <c r="F437" s="20"/>
      <c r="G437" s="20"/>
      <c r="H437" s="20"/>
      <c r="I437" s="20"/>
      <c r="J437" s="20"/>
      <c r="K437" s="20"/>
      <c r="L437" s="20"/>
      <c r="M437" s="20"/>
      <c r="N437" s="20"/>
      <c r="O437" s="20"/>
    </row>
    <row r="438" spans="3:15">
      <c r="C438" s="20"/>
      <c r="D438" s="20"/>
      <c r="E438" s="20"/>
      <c r="F438" s="20"/>
      <c r="G438" s="20"/>
      <c r="H438" s="20"/>
      <c r="I438" s="20"/>
      <c r="J438" s="20"/>
      <c r="K438" s="20"/>
      <c r="L438" s="20"/>
      <c r="M438" s="20"/>
      <c r="N438" s="20"/>
      <c r="O438" s="20"/>
    </row>
    <row r="439" spans="3:15">
      <c r="C439" s="20"/>
      <c r="D439" s="20"/>
      <c r="E439" s="20"/>
      <c r="F439" s="20"/>
      <c r="G439" s="20"/>
      <c r="H439" s="20"/>
      <c r="I439" s="20"/>
      <c r="J439" s="20"/>
      <c r="K439" s="20"/>
      <c r="L439" s="20"/>
      <c r="M439" s="20"/>
      <c r="N439" s="20"/>
      <c r="O439" s="20"/>
    </row>
    <row r="440" spans="3:15">
      <c r="C440" s="20"/>
      <c r="D440" s="20"/>
      <c r="E440" s="20"/>
      <c r="F440" s="20"/>
      <c r="G440" s="20"/>
      <c r="H440" s="20"/>
      <c r="I440" s="20"/>
      <c r="J440" s="20"/>
      <c r="K440" s="20"/>
      <c r="L440" s="20"/>
      <c r="M440" s="20"/>
      <c r="N440" s="20"/>
      <c r="O440" s="20"/>
    </row>
    <row r="441" spans="3:15">
      <c r="C441" s="20"/>
      <c r="D441" s="20"/>
      <c r="E441" s="20"/>
      <c r="F441" s="20"/>
      <c r="G441" s="20"/>
      <c r="H441" s="20"/>
      <c r="I441" s="20"/>
      <c r="J441" s="20"/>
      <c r="K441" s="20"/>
      <c r="L441" s="20"/>
      <c r="M441" s="20"/>
      <c r="N441" s="20"/>
      <c r="O441" s="20"/>
    </row>
    <row r="442" spans="3:15">
      <c r="C442" s="20"/>
      <c r="D442" s="20"/>
      <c r="E442" s="20"/>
      <c r="F442" s="20"/>
      <c r="G442" s="20"/>
      <c r="H442" s="20"/>
      <c r="I442" s="20"/>
      <c r="J442" s="20"/>
      <c r="K442" s="20"/>
      <c r="L442" s="20"/>
      <c r="M442" s="20"/>
      <c r="N442" s="20"/>
      <c r="O442" s="20"/>
    </row>
    <row r="443" spans="3:15">
      <c r="C443" s="20"/>
      <c r="D443" s="20"/>
      <c r="E443" s="20"/>
      <c r="F443" s="20"/>
      <c r="G443" s="20"/>
      <c r="H443" s="20"/>
      <c r="I443" s="20"/>
      <c r="J443" s="20"/>
      <c r="K443" s="20"/>
      <c r="L443" s="20"/>
      <c r="M443" s="20"/>
      <c r="N443" s="20"/>
      <c r="O443" s="20"/>
    </row>
    <row r="444" spans="3:15">
      <c r="C444" s="20"/>
      <c r="D444" s="20"/>
      <c r="E444" s="20"/>
      <c r="F444" s="20"/>
      <c r="G444" s="20"/>
      <c r="H444" s="20"/>
      <c r="I444" s="20"/>
      <c r="J444" s="20"/>
      <c r="K444" s="20"/>
      <c r="L444" s="20"/>
      <c r="M444" s="20"/>
      <c r="N444" s="20"/>
      <c r="O444" s="20"/>
    </row>
    <row r="445" spans="3:15">
      <c r="C445" s="20"/>
      <c r="D445" s="20"/>
      <c r="E445" s="20"/>
      <c r="F445" s="20"/>
      <c r="G445" s="20"/>
      <c r="H445" s="20"/>
      <c r="I445" s="20"/>
      <c r="J445" s="20"/>
      <c r="K445" s="20"/>
      <c r="L445" s="20"/>
      <c r="M445" s="20"/>
      <c r="N445" s="20"/>
      <c r="O445" s="20"/>
    </row>
    <row r="446" spans="3:15">
      <c r="C446" s="20"/>
      <c r="D446" s="20"/>
      <c r="E446" s="20"/>
      <c r="F446" s="20"/>
      <c r="G446" s="20"/>
      <c r="H446" s="20"/>
      <c r="I446" s="20"/>
      <c r="J446" s="20"/>
      <c r="K446" s="20"/>
      <c r="L446" s="20"/>
      <c r="M446" s="20"/>
      <c r="N446" s="20"/>
      <c r="O446" s="20"/>
    </row>
    <row r="447" spans="3:15">
      <c r="C447" s="20"/>
      <c r="D447" s="20"/>
      <c r="E447" s="20"/>
      <c r="F447" s="20"/>
      <c r="G447" s="20"/>
      <c r="H447" s="20"/>
      <c r="I447" s="20"/>
      <c r="J447" s="20"/>
      <c r="K447" s="20"/>
      <c r="L447" s="20"/>
      <c r="M447" s="20"/>
      <c r="N447" s="20"/>
      <c r="O447" s="20"/>
    </row>
    <row r="448" spans="3:15">
      <c r="C448" s="20"/>
      <c r="D448" s="20"/>
      <c r="E448" s="20"/>
      <c r="F448" s="20"/>
      <c r="G448" s="20"/>
      <c r="H448" s="20"/>
      <c r="I448" s="20"/>
      <c r="J448" s="20"/>
      <c r="K448" s="20"/>
      <c r="L448" s="20"/>
      <c r="M448" s="20"/>
      <c r="N448" s="20"/>
      <c r="O448" s="20"/>
    </row>
    <row r="449" spans="3:15">
      <c r="C449" s="20"/>
      <c r="D449" s="20"/>
      <c r="E449" s="20"/>
      <c r="F449" s="20"/>
      <c r="G449" s="20"/>
      <c r="H449" s="20"/>
      <c r="I449" s="20"/>
      <c r="J449" s="20"/>
      <c r="K449" s="20"/>
      <c r="L449" s="20"/>
      <c r="M449" s="20"/>
      <c r="N449" s="20"/>
      <c r="O449" s="20"/>
    </row>
    <row r="450" spans="3:15">
      <c r="C450" s="20"/>
      <c r="D450" s="20"/>
      <c r="E450" s="20"/>
      <c r="F450" s="20"/>
      <c r="G450" s="20"/>
      <c r="H450" s="20"/>
      <c r="I450" s="20"/>
      <c r="J450" s="20"/>
      <c r="K450" s="20"/>
      <c r="L450" s="20"/>
      <c r="M450" s="20"/>
      <c r="N450" s="20"/>
      <c r="O450" s="20"/>
    </row>
    <row r="451" spans="3:15">
      <c r="C451" s="20"/>
      <c r="D451" s="20"/>
      <c r="E451" s="20"/>
      <c r="F451" s="20"/>
      <c r="G451" s="20"/>
      <c r="H451" s="20"/>
      <c r="I451" s="20"/>
      <c r="J451" s="20"/>
      <c r="K451" s="20"/>
      <c r="L451" s="20"/>
      <c r="M451" s="20"/>
      <c r="N451" s="20"/>
      <c r="O451" s="20"/>
    </row>
    <row r="452" spans="3:15">
      <c r="C452" s="20"/>
      <c r="D452" s="20"/>
      <c r="E452" s="20"/>
      <c r="F452" s="20"/>
      <c r="G452" s="20"/>
      <c r="H452" s="20"/>
      <c r="I452" s="20"/>
      <c r="J452" s="20"/>
      <c r="K452" s="20"/>
      <c r="L452" s="20"/>
      <c r="M452" s="20"/>
      <c r="N452" s="20"/>
      <c r="O452" s="20"/>
    </row>
    <row r="453" spans="3:15">
      <c r="C453" s="20"/>
      <c r="D453" s="20"/>
      <c r="E453" s="20"/>
      <c r="F453" s="20"/>
      <c r="G453" s="20"/>
      <c r="H453" s="20"/>
      <c r="I453" s="20"/>
      <c r="J453" s="20"/>
      <c r="K453" s="20"/>
      <c r="L453" s="20"/>
      <c r="M453" s="20"/>
      <c r="N453" s="20"/>
      <c r="O453" s="20"/>
    </row>
    <row r="454" spans="3:15">
      <c r="C454" s="20"/>
      <c r="D454" s="20"/>
      <c r="E454" s="20"/>
      <c r="F454" s="20"/>
      <c r="G454" s="20"/>
      <c r="H454" s="20"/>
      <c r="I454" s="20"/>
      <c r="J454" s="20"/>
      <c r="K454" s="20"/>
      <c r="L454" s="20"/>
      <c r="M454" s="20"/>
      <c r="N454" s="20"/>
      <c r="O454" s="20"/>
    </row>
    <row r="455" spans="3:15">
      <c r="C455" s="20"/>
      <c r="D455" s="20"/>
      <c r="E455" s="20"/>
      <c r="F455" s="20"/>
      <c r="G455" s="20"/>
      <c r="H455" s="20"/>
      <c r="I455" s="20"/>
      <c r="J455" s="20"/>
      <c r="K455" s="20"/>
      <c r="L455" s="20"/>
      <c r="M455" s="20"/>
      <c r="N455" s="20"/>
      <c r="O455" s="20"/>
    </row>
    <row r="456" spans="3:15">
      <c r="C456" s="20"/>
      <c r="D456" s="20"/>
      <c r="E456" s="20"/>
      <c r="F456" s="20"/>
      <c r="G456" s="20"/>
      <c r="H456" s="20"/>
      <c r="I456" s="20"/>
      <c r="J456" s="20"/>
      <c r="K456" s="20"/>
      <c r="L456" s="20"/>
      <c r="M456" s="20"/>
      <c r="N456" s="20"/>
      <c r="O456" s="20"/>
    </row>
    <row r="457" spans="3:15">
      <c r="C457" s="20"/>
      <c r="D457" s="20"/>
      <c r="E457" s="20"/>
      <c r="F457" s="20"/>
      <c r="G457" s="20"/>
      <c r="H457" s="20"/>
      <c r="I457" s="20"/>
      <c r="J457" s="20"/>
      <c r="K457" s="20"/>
      <c r="L457" s="20"/>
      <c r="M457" s="20"/>
      <c r="N457" s="20"/>
      <c r="O457" s="20"/>
    </row>
    <row r="458" spans="3:15">
      <c r="C458" s="20"/>
      <c r="D458" s="20"/>
      <c r="E458" s="20"/>
      <c r="F458" s="20"/>
      <c r="G458" s="20"/>
      <c r="H458" s="20"/>
      <c r="I458" s="20"/>
      <c r="J458" s="20"/>
      <c r="K458" s="20"/>
      <c r="L458" s="20"/>
      <c r="M458" s="20"/>
      <c r="N458" s="20"/>
      <c r="O458" s="20"/>
    </row>
    <row r="459" spans="3:15">
      <c r="C459" s="20"/>
      <c r="D459" s="20"/>
      <c r="E459" s="20"/>
      <c r="F459" s="20"/>
      <c r="G459" s="20"/>
      <c r="H459" s="20"/>
      <c r="I459" s="20"/>
      <c r="J459" s="20"/>
      <c r="K459" s="20"/>
      <c r="L459" s="20"/>
      <c r="M459" s="20"/>
      <c r="N459" s="20"/>
      <c r="O459" s="20"/>
    </row>
    <row r="460" spans="3:15">
      <c r="C460" s="20"/>
      <c r="D460" s="20"/>
      <c r="E460" s="20"/>
      <c r="F460" s="20"/>
      <c r="G460" s="20"/>
      <c r="H460" s="20"/>
      <c r="I460" s="20"/>
      <c r="J460" s="20"/>
      <c r="K460" s="20"/>
      <c r="L460" s="20"/>
      <c r="M460" s="20"/>
      <c r="N460" s="20"/>
      <c r="O460" s="20"/>
    </row>
    <row r="461" spans="3:15">
      <c r="C461" s="20"/>
      <c r="D461" s="20"/>
      <c r="E461" s="20"/>
      <c r="F461" s="20"/>
      <c r="G461" s="20"/>
      <c r="H461" s="20"/>
      <c r="I461" s="20"/>
      <c r="J461" s="20"/>
      <c r="K461" s="20"/>
      <c r="L461" s="20"/>
      <c r="M461" s="20"/>
      <c r="N461" s="20"/>
      <c r="O461" s="20"/>
    </row>
    <row r="462" spans="3:15">
      <c r="C462" s="20"/>
      <c r="D462" s="20"/>
      <c r="E462" s="20"/>
      <c r="F462" s="20"/>
      <c r="G462" s="20"/>
      <c r="H462" s="20"/>
      <c r="I462" s="20"/>
      <c r="J462" s="20"/>
      <c r="K462" s="20"/>
      <c r="L462" s="20"/>
      <c r="M462" s="20"/>
      <c r="N462" s="20"/>
      <c r="O462" s="20"/>
    </row>
    <row r="463" spans="3:15">
      <c r="C463" s="20"/>
      <c r="D463" s="20"/>
      <c r="E463" s="20"/>
      <c r="F463" s="20"/>
      <c r="G463" s="20"/>
      <c r="H463" s="20"/>
      <c r="I463" s="20"/>
      <c r="J463" s="20"/>
      <c r="K463" s="20"/>
      <c r="L463" s="20"/>
      <c r="M463" s="20"/>
      <c r="N463" s="20"/>
      <c r="O463" s="20"/>
    </row>
    <row r="464" spans="3:15">
      <c r="C464" s="20"/>
      <c r="D464" s="20"/>
      <c r="E464" s="20"/>
      <c r="F464" s="20"/>
      <c r="G464" s="20"/>
      <c r="H464" s="20"/>
      <c r="I464" s="20"/>
      <c r="J464" s="20"/>
      <c r="K464" s="20"/>
      <c r="L464" s="20"/>
      <c r="M464" s="20"/>
      <c r="N464" s="20"/>
      <c r="O464" s="20"/>
    </row>
    <row r="465" spans="3:15">
      <c r="C465" s="20"/>
      <c r="D465" s="20"/>
      <c r="E465" s="20"/>
      <c r="F465" s="20"/>
      <c r="G465" s="20"/>
      <c r="H465" s="20"/>
      <c r="I465" s="20"/>
      <c r="J465" s="20"/>
      <c r="K465" s="20"/>
      <c r="L465" s="20"/>
      <c r="M465" s="20"/>
      <c r="N465" s="20"/>
      <c r="O465" s="20"/>
    </row>
    <row r="466" spans="3:15">
      <c r="C466" s="20"/>
      <c r="D466" s="20"/>
      <c r="E466" s="20"/>
      <c r="F466" s="20"/>
      <c r="G466" s="20"/>
      <c r="H466" s="20"/>
      <c r="I466" s="20"/>
      <c r="J466" s="20"/>
      <c r="K466" s="20"/>
      <c r="L466" s="20"/>
      <c r="M466" s="20"/>
      <c r="N466" s="20"/>
      <c r="O466" s="20"/>
    </row>
    <row r="467" spans="3:15">
      <c r="C467" s="20"/>
      <c r="D467" s="20"/>
      <c r="E467" s="20"/>
      <c r="F467" s="20"/>
      <c r="G467" s="20"/>
      <c r="H467" s="20"/>
      <c r="I467" s="20"/>
      <c r="J467" s="20"/>
      <c r="K467" s="20"/>
      <c r="L467" s="20"/>
      <c r="M467" s="20"/>
      <c r="N467" s="20"/>
      <c r="O467" s="20"/>
    </row>
    <row r="468" spans="3:15">
      <c r="C468" s="20"/>
      <c r="D468" s="20"/>
      <c r="E468" s="20"/>
      <c r="F468" s="20"/>
      <c r="G468" s="20"/>
      <c r="H468" s="20"/>
      <c r="I468" s="20"/>
      <c r="J468" s="20"/>
      <c r="K468" s="20"/>
      <c r="L468" s="20"/>
      <c r="M468" s="20"/>
      <c r="N468" s="20"/>
      <c r="O468" s="20"/>
    </row>
    <row r="469" spans="3:15">
      <c r="C469" s="20"/>
      <c r="D469" s="20"/>
      <c r="E469" s="20"/>
      <c r="F469" s="20"/>
      <c r="G469" s="20"/>
      <c r="H469" s="20"/>
      <c r="I469" s="20"/>
      <c r="J469" s="20"/>
      <c r="K469" s="20"/>
      <c r="L469" s="20"/>
      <c r="M469" s="20"/>
      <c r="N469" s="20"/>
      <c r="O469" s="20"/>
    </row>
    <row r="470" spans="3:15">
      <c r="C470" s="20"/>
      <c r="D470" s="20"/>
      <c r="E470" s="20"/>
      <c r="F470" s="20"/>
      <c r="G470" s="20"/>
      <c r="H470" s="20"/>
      <c r="I470" s="20"/>
      <c r="J470" s="20"/>
      <c r="K470" s="20"/>
      <c r="L470" s="20"/>
      <c r="M470" s="20"/>
      <c r="N470" s="20"/>
      <c r="O470" s="20"/>
    </row>
    <row r="471" spans="3:15">
      <c r="C471" s="20"/>
      <c r="D471" s="20"/>
      <c r="E471" s="20"/>
      <c r="F471" s="20"/>
      <c r="G471" s="20"/>
      <c r="H471" s="20"/>
      <c r="I471" s="20"/>
      <c r="J471" s="20"/>
      <c r="K471" s="20"/>
      <c r="L471" s="20"/>
      <c r="M471" s="20"/>
      <c r="N471" s="20"/>
      <c r="O471" s="20"/>
    </row>
    <row r="472" spans="3:15">
      <c r="C472" s="20"/>
      <c r="D472" s="20"/>
      <c r="E472" s="20"/>
      <c r="F472" s="20"/>
      <c r="G472" s="20"/>
      <c r="H472" s="20"/>
      <c r="I472" s="20"/>
      <c r="J472" s="20"/>
      <c r="K472" s="20"/>
      <c r="L472" s="20"/>
      <c r="M472" s="20"/>
      <c r="N472" s="20"/>
      <c r="O472" s="20"/>
    </row>
    <row r="473" spans="3:15">
      <c r="C473" s="20"/>
      <c r="D473" s="20"/>
      <c r="E473" s="20"/>
      <c r="F473" s="20"/>
      <c r="G473" s="20"/>
      <c r="H473" s="20"/>
      <c r="I473" s="20"/>
      <c r="J473" s="20"/>
      <c r="K473" s="20"/>
      <c r="L473" s="20"/>
      <c r="M473" s="20"/>
      <c r="N473" s="20"/>
      <c r="O473" s="20"/>
    </row>
    <row r="474" spans="3:15">
      <c r="C474" s="20"/>
      <c r="D474" s="20"/>
      <c r="E474" s="20"/>
      <c r="F474" s="20"/>
      <c r="G474" s="20"/>
      <c r="H474" s="20"/>
      <c r="I474" s="20"/>
      <c r="J474" s="20"/>
      <c r="K474" s="20"/>
      <c r="L474" s="20"/>
      <c r="M474" s="20"/>
      <c r="N474" s="20"/>
      <c r="O474" s="20"/>
    </row>
    <row r="475" spans="3:15">
      <c r="C475" s="20"/>
      <c r="D475" s="20"/>
      <c r="E475" s="20"/>
      <c r="F475" s="20"/>
      <c r="G475" s="20"/>
      <c r="H475" s="20"/>
      <c r="I475" s="20"/>
      <c r="J475" s="20"/>
      <c r="K475" s="20"/>
      <c r="L475" s="20"/>
      <c r="M475" s="20"/>
      <c r="N475" s="20"/>
      <c r="O475" s="20"/>
    </row>
    <row r="476" spans="3:15">
      <c r="C476" s="20"/>
      <c r="D476" s="20"/>
      <c r="E476" s="20"/>
      <c r="F476" s="20"/>
      <c r="G476" s="20"/>
      <c r="H476" s="20"/>
      <c r="I476" s="20"/>
      <c r="J476" s="20"/>
      <c r="K476" s="20"/>
      <c r="L476" s="20"/>
      <c r="M476" s="20"/>
      <c r="N476" s="20"/>
      <c r="O476" s="20"/>
    </row>
    <row r="477" spans="3:15">
      <c r="C477" s="20"/>
      <c r="D477" s="20"/>
      <c r="E477" s="20"/>
      <c r="F477" s="20"/>
      <c r="G477" s="20"/>
      <c r="H477" s="20"/>
      <c r="I477" s="20"/>
      <c r="J477" s="20"/>
      <c r="K477" s="20"/>
      <c r="L477" s="20"/>
      <c r="M477" s="20"/>
      <c r="N477" s="20"/>
      <c r="O477" s="20"/>
    </row>
    <row r="478" spans="3:15">
      <c r="C478" s="20"/>
      <c r="D478" s="20"/>
      <c r="E478" s="20"/>
      <c r="F478" s="20"/>
      <c r="G478" s="20"/>
      <c r="H478" s="20"/>
      <c r="I478" s="20"/>
      <c r="J478" s="20"/>
      <c r="K478" s="20"/>
      <c r="L478" s="20"/>
      <c r="M478" s="20"/>
      <c r="N478" s="20"/>
      <c r="O478" s="20"/>
    </row>
    <row r="479" spans="3:15">
      <c r="C479" s="20"/>
      <c r="D479" s="20"/>
      <c r="E479" s="20"/>
      <c r="F479" s="20"/>
      <c r="G479" s="20"/>
      <c r="H479" s="20"/>
      <c r="I479" s="20"/>
      <c r="J479" s="20"/>
      <c r="K479" s="20"/>
      <c r="L479" s="20"/>
      <c r="M479" s="20"/>
      <c r="N479" s="20"/>
      <c r="O479" s="20"/>
    </row>
    <row r="480" spans="3:15">
      <c r="C480" s="20"/>
      <c r="D480" s="20"/>
      <c r="E480" s="20"/>
      <c r="F480" s="20"/>
      <c r="G480" s="20"/>
      <c r="H480" s="20"/>
      <c r="I480" s="20"/>
      <c r="J480" s="20"/>
      <c r="K480" s="20"/>
      <c r="L480" s="20"/>
      <c r="M480" s="20"/>
      <c r="N480" s="20"/>
      <c r="O480" s="20"/>
    </row>
    <row r="481" spans="3:15">
      <c r="C481" s="20"/>
      <c r="D481" s="20"/>
      <c r="E481" s="20"/>
      <c r="F481" s="20"/>
      <c r="G481" s="20"/>
      <c r="H481" s="20"/>
      <c r="I481" s="20"/>
      <c r="J481" s="20"/>
      <c r="K481" s="20"/>
      <c r="L481" s="20"/>
      <c r="M481" s="20"/>
      <c r="N481" s="20"/>
      <c r="O481" s="20"/>
    </row>
    <row r="482" spans="3:15">
      <c r="C482" s="20"/>
      <c r="D482" s="20"/>
      <c r="E482" s="20"/>
      <c r="F482" s="20"/>
      <c r="G482" s="20"/>
      <c r="H482" s="20"/>
      <c r="I482" s="20"/>
      <c r="J482" s="20"/>
      <c r="K482" s="20"/>
      <c r="L482" s="20"/>
      <c r="M482" s="20"/>
      <c r="N482" s="20"/>
      <c r="O482" s="20"/>
    </row>
    <row r="483" spans="3:15">
      <c r="C483" s="20"/>
      <c r="D483" s="20"/>
      <c r="E483" s="20"/>
      <c r="F483" s="20"/>
      <c r="G483" s="20"/>
      <c r="H483" s="20"/>
      <c r="I483" s="20"/>
      <c r="J483" s="20"/>
      <c r="K483" s="20"/>
      <c r="L483" s="20"/>
      <c r="M483" s="20"/>
      <c r="N483" s="20"/>
      <c r="O483" s="20"/>
    </row>
    <row r="484" spans="3:15">
      <c r="C484" s="20"/>
      <c r="D484" s="20"/>
      <c r="E484" s="20"/>
      <c r="F484" s="20"/>
      <c r="G484" s="20"/>
      <c r="H484" s="20"/>
      <c r="I484" s="20"/>
      <c r="J484" s="20"/>
      <c r="K484" s="20"/>
      <c r="L484" s="20"/>
      <c r="M484" s="20"/>
      <c r="N484" s="20"/>
      <c r="O484" s="20"/>
    </row>
    <row r="485" spans="3:15">
      <c r="C485" s="20"/>
      <c r="D485" s="20"/>
      <c r="E485" s="20"/>
      <c r="F485" s="20"/>
      <c r="G485" s="20"/>
      <c r="H485" s="20"/>
      <c r="I485" s="20"/>
      <c r="J485" s="20"/>
      <c r="K485" s="20"/>
      <c r="L485" s="20"/>
      <c r="M485" s="20"/>
      <c r="N485" s="20"/>
      <c r="O485" s="20"/>
    </row>
    <row r="486" spans="3:15">
      <c r="C486" s="20"/>
      <c r="D486" s="20"/>
      <c r="E486" s="20"/>
      <c r="F486" s="20"/>
      <c r="G486" s="20"/>
      <c r="H486" s="20"/>
      <c r="I486" s="20"/>
      <c r="J486" s="20"/>
      <c r="K486" s="20"/>
      <c r="L486" s="20"/>
      <c r="M486" s="20"/>
      <c r="N486" s="20"/>
      <c r="O486" s="20"/>
    </row>
    <row r="487" spans="3:15">
      <c r="C487" s="20"/>
      <c r="D487" s="20"/>
      <c r="E487" s="20"/>
      <c r="F487" s="20"/>
      <c r="G487" s="20"/>
      <c r="H487" s="20"/>
      <c r="I487" s="20"/>
      <c r="J487" s="20"/>
      <c r="K487" s="20"/>
      <c r="L487" s="20"/>
      <c r="M487" s="20"/>
      <c r="N487" s="20"/>
      <c r="O487" s="20"/>
    </row>
    <row r="488" spans="3:15">
      <c r="C488" s="20"/>
      <c r="D488" s="20"/>
      <c r="E488" s="20"/>
      <c r="F488" s="20"/>
      <c r="G488" s="20"/>
      <c r="H488" s="20"/>
      <c r="I488" s="20"/>
      <c r="J488" s="20"/>
      <c r="K488" s="20"/>
      <c r="L488" s="20"/>
      <c r="M488" s="20"/>
      <c r="N488" s="20"/>
      <c r="O488" s="20"/>
    </row>
    <row r="489" spans="3:15">
      <c r="C489" s="20"/>
      <c r="D489" s="20"/>
      <c r="E489" s="20"/>
      <c r="F489" s="20"/>
      <c r="G489" s="20"/>
      <c r="H489" s="20"/>
      <c r="I489" s="20"/>
      <c r="J489" s="20"/>
      <c r="K489" s="20"/>
      <c r="L489" s="20"/>
      <c r="M489" s="20"/>
      <c r="N489" s="20"/>
      <c r="O489" s="20"/>
    </row>
    <row r="490" spans="3:15">
      <c r="C490" s="20"/>
      <c r="D490" s="20"/>
      <c r="E490" s="20"/>
      <c r="F490" s="20"/>
      <c r="G490" s="20"/>
      <c r="H490" s="20"/>
      <c r="I490" s="20"/>
      <c r="J490" s="20"/>
      <c r="K490" s="20"/>
      <c r="L490" s="20"/>
      <c r="M490" s="20"/>
      <c r="N490" s="20"/>
      <c r="O490" s="20"/>
    </row>
    <row r="491" spans="3:15">
      <c r="C491" s="20"/>
      <c r="D491" s="20"/>
      <c r="E491" s="20"/>
      <c r="F491" s="20"/>
      <c r="G491" s="20"/>
      <c r="H491" s="20"/>
      <c r="I491" s="20"/>
      <c r="J491" s="20"/>
      <c r="K491" s="20"/>
      <c r="L491" s="20"/>
      <c r="M491" s="20"/>
      <c r="N491" s="20"/>
      <c r="O491" s="20"/>
    </row>
    <row r="492" spans="3:15">
      <c r="C492" s="20"/>
      <c r="D492" s="20"/>
      <c r="E492" s="20"/>
      <c r="F492" s="20"/>
      <c r="G492" s="20"/>
      <c r="H492" s="20"/>
      <c r="I492" s="20"/>
      <c r="J492" s="20"/>
      <c r="K492" s="20"/>
      <c r="L492" s="20"/>
      <c r="M492" s="20"/>
      <c r="N492" s="20"/>
      <c r="O492" s="20"/>
    </row>
    <row r="493" spans="3:15">
      <c r="C493" s="20"/>
      <c r="D493" s="20"/>
      <c r="E493" s="20"/>
      <c r="F493" s="20"/>
      <c r="G493" s="20"/>
      <c r="H493" s="20"/>
      <c r="I493" s="20"/>
      <c r="J493" s="20"/>
      <c r="K493" s="20"/>
      <c r="L493" s="20"/>
      <c r="M493" s="20"/>
      <c r="N493" s="20"/>
      <c r="O493" s="20"/>
    </row>
    <row r="494" spans="3:15">
      <c r="C494" s="20"/>
      <c r="D494" s="20"/>
      <c r="E494" s="20"/>
      <c r="F494" s="20"/>
      <c r="G494" s="20"/>
      <c r="H494" s="20"/>
      <c r="I494" s="20"/>
      <c r="J494" s="20"/>
      <c r="K494" s="20"/>
      <c r="L494" s="20"/>
      <c r="M494" s="20"/>
      <c r="N494" s="20"/>
      <c r="O494" s="20"/>
    </row>
    <row r="495" spans="3:15">
      <c r="C495" s="20"/>
      <c r="D495" s="20"/>
      <c r="E495" s="20"/>
      <c r="F495" s="20"/>
      <c r="G495" s="20"/>
      <c r="H495" s="20"/>
      <c r="I495" s="20"/>
      <c r="J495" s="20"/>
      <c r="K495" s="20"/>
      <c r="L495" s="20"/>
      <c r="M495" s="20"/>
      <c r="N495" s="20"/>
      <c r="O495" s="20"/>
    </row>
    <row r="496" spans="3:15">
      <c r="C496" s="20"/>
      <c r="D496" s="20"/>
      <c r="E496" s="20"/>
      <c r="F496" s="20"/>
      <c r="G496" s="20"/>
      <c r="H496" s="20"/>
      <c r="I496" s="20"/>
      <c r="J496" s="20"/>
      <c r="K496" s="20"/>
      <c r="L496" s="20"/>
      <c r="M496" s="20"/>
      <c r="N496" s="20"/>
      <c r="O496" s="20"/>
    </row>
    <row r="497" spans="3:15">
      <c r="C497" s="20"/>
      <c r="D497" s="20"/>
      <c r="E497" s="20"/>
      <c r="F497" s="20"/>
      <c r="G497" s="20"/>
      <c r="H497" s="20"/>
      <c r="I497" s="20"/>
      <c r="J497" s="20"/>
      <c r="K497" s="20"/>
      <c r="L497" s="20"/>
      <c r="M497" s="20"/>
      <c r="N497" s="20"/>
      <c r="O497" s="20"/>
    </row>
    <row r="498" spans="3:15">
      <c r="C498" s="20"/>
      <c r="D498" s="20"/>
      <c r="E498" s="20"/>
      <c r="F498" s="20"/>
      <c r="G498" s="20"/>
      <c r="H498" s="20"/>
      <c r="I498" s="20"/>
      <c r="J498" s="20"/>
      <c r="K498" s="20"/>
      <c r="L498" s="20"/>
      <c r="M498" s="20"/>
      <c r="N498" s="20"/>
      <c r="O498" s="20"/>
    </row>
    <row r="499" spans="3:15">
      <c r="C499" s="20"/>
      <c r="D499" s="20"/>
      <c r="E499" s="20"/>
      <c r="F499" s="20"/>
      <c r="G499" s="20"/>
      <c r="H499" s="20"/>
      <c r="I499" s="20"/>
      <c r="J499" s="20"/>
      <c r="K499" s="20"/>
      <c r="L499" s="20"/>
      <c r="M499" s="20"/>
      <c r="N499" s="20"/>
      <c r="O499" s="20"/>
    </row>
    <row r="500" spans="3:15">
      <c r="C500" s="20"/>
      <c r="D500" s="20"/>
      <c r="E500" s="20"/>
      <c r="F500" s="20"/>
      <c r="G500" s="20"/>
      <c r="H500" s="20"/>
      <c r="I500" s="20"/>
      <c r="J500" s="20"/>
      <c r="K500" s="20"/>
      <c r="L500" s="20"/>
      <c r="M500" s="20"/>
      <c r="N500" s="20"/>
      <c r="O500" s="20"/>
    </row>
    <row r="501" spans="3:15">
      <c r="C501" s="20"/>
      <c r="D501" s="20"/>
      <c r="E501" s="20"/>
      <c r="F501" s="20"/>
      <c r="G501" s="20"/>
      <c r="H501" s="20"/>
      <c r="I501" s="20"/>
      <c r="J501" s="20"/>
      <c r="K501" s="20"/>
      <c r="L501" s="20"/>
      <c r="M501" s="20"/>
      <c r="N501" s="20"/>
      <c r="O501" s="20"/>
    </row>
    <row r="502" spans="3:15">
      <c r="C502" s="20"/>
      <c r="D502" s="20"/>
      <c r="E502" s="20"/>
      <c r="F502" s="20"/>
      <c r="G502" s="20"/>
      <c r="H502" s="20"/>
      <c r="I502" s="20"/>
      <c r="J502" s="20"/>
      <c r="K502" s="20"/>
      <c r="L502" s="20"/>
      <c r="M502" s="20"/>
      <c r="N502" s="20"/>
      <c r="O502" s="20"/>
    </row>
    <row r="503" spans="3:15">
      <c r="C503" s="20"/>
      <c r="D503" s="20"/>
      <c r="E503" s="20"/>
      <c r="F503" s="20"/>
      <c r="G503" s="20"/>
      <c r="H503" s="20"/>
      <c r="I503" s="20"/>
      <c r="J503" s="20"/>
      <c r="K503" s="20"/>
      <c r="L503" s="20"/>
      <c r="M503" s="20"/>
      <c r="N503" s="20"/>
      <c r="O503" s="20"/>
    </row>
    <row r="504" spans="3:15">
      <c r="C504" s="20"/>
      <c r="D504" s="20"/>
      <c r="E504" s="20"/>
      <c r="F504" s="20"/>
      <c r="G504" s="20"/>
      <c r="H504" s="20"/>
      <c r="I504" s="20"/>
      <c r="J504" s="20"/>
      <c r="K504" s="20"/>
      <c r="L504" s="20"/>
      <c r="M504" s="20"/>
      <c r="N504" s="20"/>
      <c r="O504" s="20"/>
    </row>
    <row r="505" spans="3:15">
      <c r="C505" s="20"/>
      <c r="D505" s="20"/>
      <c r="E505" s="20"/>
      <c r="F505" s="20"/>
      <c r="G505" s="20"/>
      <c r="H505" s="20"/>
      <c r="I505" s="20"/>
      <c r="J505" s="20"/>
      <c r="K505" s="20"/>
      <c r="L505" s="20"/>
      <c r="M505" s="20"/>
      <c r="N505" s="20"/>
      <c r="O505" s="20"/>
    </row>
    <row r="506" spans="3:15">
      <c r="C506" s="20"/>
      <c r="D506" s="20"/>
      <c r="E506" s="20"/>
      <c r="F506" s="20"/>
      <c r="G506" s="20"/>
      <c r="H506" s="20"/>
      <c r="I506" s="20"/>
      <c r="J506" s="20"/>
      <c r="K506" s="20"/>
      <c r="L506" s="20"/>
      <c r="M506" s="20"/>
      <c r="N506" s="20"/>
      <c r="O506" s="20"/>
    </row>
    <row r="507" spans="3:15">
      <c r="C507" s="20"/>
      <c r="D507" s="20"/>
      <c r="E507" s="20"/>
      <c r="F507" s="20"/>
      <c r="G507" s="20"/>
      <c r="H507" s="20"/>
      <c r="I507" s="20"/>
      <c r="J507" s="20"/>
      <c r="K507" s="20"/>
      <c r="L507" s="20"/>
      <c r="M507" s="20"/>
      <c r="N507" s="20"/>
      <c r="O507" s="20"/>
    </row>
    <row r="508" spans="3:15">
      <c r="C508" s="20"/>
      <c r="D508" s="20"/>
      <c r="E508" s="20"/>
      <c r="F508" s="20"/>
      <c r="G508" s="20"/>
      <c r="H508" s="20"/>
      <c r="I508" s="20"/>
      <c r="J508" s="20"/>
      <c r="K508" s="20"/>
      <c r="L508" s="20"/>
      <c r="M508" s="20"/>
      <c r="N508" s="20"/>
      <c r="O508" s="20"/>
    </row>
    <row r="509" spans="3:15">
      <c r="C509" s="20"/>
      <c r="D509" s="20"/>
      <c r="E509" s="20"/>
      <c r="F509" s="20"/>
      <c r="G509" s="20"/>
      <c r="H509" s="20"/>
      <c r="I509" s="20"/>
      <c r="J509" s="20"/>
      <c r="K509" s="20"/>
      <c r="L509" s="20"/>
      <c r="M509" s="20"/>
      <c r="N509" s="20"/>
      <c r="O509" s="20"/>
    </row>
    <row r="510" spans="3:15">
      <c r="C510" s="20"/>
      <c r="D510" s="20"/>
      <c r="E510" s="20"/>
      <c r="F510" s="20"/>
      <c r="G510" s="20"/>
      <c r="H510" s="20"/>
      <c r="I510" s="20"/>
      <c r="J510" s="20"/>
      <c r="K510" s="20"/>
      <c r="L510" s="20"/>
      <c r="M510" s="20"/>
      <c r="N510" s="20"/>
      <c r="O510" s="20"/>
    </row>
    <row r="511" spans="3:15">
      <c r="C511" s="20"/>
      <c r="D511" s="20"/>
      <c r="E511" s="20"/>
      <c r="F511" s="20"/>
      <c r="G511" s="20"/>
      <c r="H511" s="20"/>
      <c r="I511" s="20"/>
      <c r="J511" s="20"/>
      <c r="K511" s="20"/>
      <c r="L511" s="20"/>
      <c r="M511" s="20"/>
      <c r="N511" s="20"/>
      <c r="O511" s="20"/>
    </row>
    <row r="512" spans="3:15">
      <c r="C512" s="20"/>
      <c r="D512" s="20"/>
      <c r="E512" s="20"/>
      <c r="F512" s="20"/>
      <c r="G512" s="20"/>
      <c r="H512" s="20"/>
      <c r="I512" s="20"/>
      <c r="J512" s="20"/>
      <c r="K512" s="20"/>
      <c r="L512" s="20"/>
      <c r="M512" s="20"/>
      <c r="N512" s="20"/>
      <c r="O512" s="20"/>
    </row>
    <row r="513" spans="3:15">
      <c r="C513" s="20"/>
      <c r="D513" s="20"/>
      <c r="E513" s="20"/>
      <c r="F513" s="20"/>
      <c r="G513" s="20"/>
      <c r="H513" s="20"/>
      <c r="I513" s="20"/>
      <c r="J513" s="20"/>
      <c r="K513" s="20"/>
      <c r="L513" s="20"/>
      <c r="M513" s="20"/>
      <c r="N513" s="20"/>
      <c r="O513" s="20"/>
    </row>
    <row r="514" spans="3:15">
      <c r="C514" s="20"/>
      <c r="D514" s="20"/>
      <c r="E514" s="20"/>
      <c r="F514" s="20"/>
      <c r="G514" s="20"/>
      <c r="H514" s="20"/>
      <c r="I514" s="20"/>
      <c r="J514" s="20"/>
      <c r="K514" s="20"/>
      <c r="L514" s="20"/>
      <c r="M514" s="20"/>
      <c r="N514" s="20"/>
      <c r="O514" s="20"/>
    </row>
    <row r="515" spans="3:15">
      <c r="C515" s="20"/>
      <c r="D515" s="20"/>
      <c r="E515" s="20"/>
      <c r="F515" s="20"/>
      <c r="G515" s="20"/>
      <c r="H515" s="20"/>
      <c r="I515" s="20"/>
      <c r="J515" s="20"/>
      <c r="K515" s="20"/>
      <c r="L515" s="20"/>
      <c r="M515" s="20"/>
      <c r="N515" s="20"/>
      <c r="O515" s="20"/>
    </row>
    <row r="516" spans="3:15">
      <c r="C516" s="20"/>
      <c r="D516" s="20"/>
      <c r="E516" s="20"/>
      <c r="F516" s="20"/>
      <c r="G516" s="20"/>
      <c r="H516" s="20"/>
      <c r="I516" s="20"/>
      <c r="J516" s="20"/>
      <c r="K516" s="20"/>
      <c r="L516" s="20"/>
      <c r="M516" s="20"/>
      <c r="N516" s="20"/>
      <c r="O516" s="20"/>
    </row>
    <row r="517" spans="3:15">
      <c r="C517" s="20"/>
      <c r="D517" s="20"/>
      <c r="E517" s="20"/>
      <c r="F517" s="20"/>
      <c r="G517" s="20"/>
      <c r="H517" s="20"/>
      <c r="I517" s="20"/>
      <c r="J517" s="20"/>
      <c r="K517" s="20"/>
      <c r="L517" s="20"/>
      <c r="M517" s="20"/>
      <c r="N517" s="20"/>
      <c r="O517" s="20"/>
    </row>
    <row r="518" spans="3:15">
      <c r="C518" s="20"/>
      <c r="D518" s="20"/>
      <c r="E518" s="20"/>
      <c r="F518" s="20"/>
      <c r="G518" s="20"/>
      <c r="H518" s="20"/>
      <c r="I518" s="20"/>
      <c r="J518" s="20"/>
      <c r="K518" s="20"/>
      <c r="L518" s="20"/>
      <c r="M518" s="20"/>
      <c r="N518" s="20"/>
      <c r="O518" s="20"/>
    </row>
    <row r="519" spans="3:15">
      <c r="C519" s="20"/>
      <c r="D519" s="20"/>
      <c r="E519" s="20"/>
      <c r="F519" s="20"/>
      <c r="G519" s="20"/>
      <c r="H519" s="20"/>
      <c r="I519" s="20"/>
      <c r="J519" s="20"/>
      <c r="K519" s="20"/>
      <c r="L519" s="20"/>
      <c r="M519" s="20"/>
      <c r="N519" s="20"/>
      <c r="O519" s="20"/>
    </row>
    <row r="520" spans="3:15">
      <c r="C520" s="20"/>
      <c r="D520" s="20"/>
      <c r="E520" s="20"/>
      <c r="F520" s="20"/>
      <c r="G520" s="20"/>
      <c r="H520" s="20"/>
      <c r="I520" s="20"/>
      <c r="J520" s="20"/>
      <c r="K520" s="20"/>
      <c r="L520" s="20"/>
      <c r="M520" s="20"/>
      <c r="N520" s="20"/>
      <c r="O520" s="20"/>
    </row>
    <row r="521" spans="3:15">
      <c r="C521" s="20"/>
      <c r="D521" s="20"/>
      <c r="E521" s="20"/>
      <c r="F521" s="20"/>
      <c r="G521" s="20"/>
      <c r="H521" s="20"/>
      <c r="I521" s="20"/>
      <c r="J521" s="20"/>
      <c r="K521" s="20"/>
      <c r="L521" s="20"/>
      <c r="M521" s="20"/>
      <c r="N521" s="20"/>
      <c r="O521" s="20"/>
    </row>
    <row r="522" spans="3:15">
      <c r="C522" s="20"/>
      <c r="D522" s="20"/>
      <c r="E522" s="20"/>
      <c r="F522" s="20"/>
      <c r="G522" s="20"/>
      <c r="H522" s="20"/>
      <c r="I522" s="20"/>
      <c r="J522" s="20"/>
      <c r="K522" s="20"/>
      <c r="L522" s="20"/>
      <c r="M522" s="20"/>
      <c r="N522" s="20"/>
      <c r="O522" s="20"/>
    </row>
    <row r="523" spans="3:15">
      <c r="C523" s="20"/>
      <c r="D523" s="20"/>
      <c r="E523" s="20"/>
      <c r="F523" s="20"/>
      <c r="G523" s="20"/>
      <c r="H523" s="20"/>
      <c r="I523" s="20"/>
      <c r="J523" s="20"/>
      <c r="K523" s="20"/>
      <c r="L523" s="20"/>
      <c r="M523" s="20"/>
      <c r="N523" s="20"/>
      <c r="O523" s="20"/>
    </row>
    <row r="524" spans="3:15">
      <c r="C524" s="20"/>
      <c r="D524" s="20"/>
      <c r="E524" s="20"/>
      <c r="F524" s="20"/>
      <c r="G524" s="20"/>
      <c r="H524" s="20"/>
      <c r="I524" s="20"/>
      <c r="J524" s="20"/>
      <c r="K524" s="20"/>
      <c r="L524" s="20"/>
      <c r="M524" s="20"/>
      <c r="N524" s="20"/>
      <c r="O524" s="20"/>
    </row>
    <row r="525" spans="3:15">
      <c r="C525" s="20"/>
      <c r="D525" s="20"/>
      <c r="E525" s="20"/>
      <c r="F525" s="20"/>
      <c r="G525" s="20"/>
      <c r="H525" s="20"/>
      <c r="I525" s="20"/>
      <c r="J525" s="20"/>
      <c r="K525" s="20"/>
      <c r="L525" s="20"/>
      <c r="M525" s="20"/>
      <c r="N525" s="20"/>
      <c r="O525" s="20"/>
    </row>
    <row r="526" spans="3:15">
      <c r="C526" s="20"/>
      <c r="D526" s="20"/>
      <c r="E526" s="20"/>
      <c r="F526" s="20"/>
      <c r="G526" s="20"/>
      <c r="H526" s="20"/>
      <c r="I526" s="20"/>
      <c r="J526" s="20"/>
      <c r="K526" s="20"/>
      <c r="L526" s="20"/>
      <c r="M526" s="20"/>
      <c r="N526" s="20"/>
      <c r="O526" s="20"/>
    </row>
    <row r="527" spans="3:15">
      <c r="C527" s="20"/>
      <c r="D527" s="20"/>
      <c r="E527" s="20"/>
      <c r="F527" s="20"/>
      <c r="G527" s="20"/>
      <c r="H527" s="20"/>
      <c r="I527" s="20"/>
      <c r="J527" s="20"/>
      <c r="K527" s="20"/>
      <c r="L527" s="20"/>
      <c r="M527" s="20"/>
      <c r="N527" s="20"/>
      <c r="O527" s="20"/>
    </row>
    <row r="528" spans="3:15">
      <c r="C528" s="20"/>
      <c r="D528" s="20"/>
      <c r="E528" s="20"/>
      <c r="F528" s="20"/>
      <c r="G528" s="20"/>
      <c r="H528" s="20"/>
      <c r="I528" s="20"/>
      <c r="J528" s="20"/>
      <c r="K528" s="20"/>
      <c r="L528" s="20"/>
      <c r="M528" s="20"/>
      <c r="N528" s="20"/>
      <c r="O528" s="20"/>
    </row>
    <row r="529" spans="3:15">
      <c r="C529" s="20"/>
      <c r="D529" s="20"/>
      <c r="E529" s="20"/>
      <c r="F529" s="20"/>
      <c r="G529" s="20"/>
      <c r="H529" s="20"/>
      <c r="I529" s="20"/>
      <c r="J529" s="20"/>
      <c r="K529" s="20"/>
      <c r="L529" s="20"/>
      <c r="M529" s="20"/>
      <c r="N529" s="20"/>
      <c r="O529" s="20"/>
    </row>
    <row r="530" spans="3:15">
      <c r="C530" s="20"/>
      <c r="D530" s="20"/>
      <c r="E530" s="20"/>
      <c r="F530" s="20"/>
      <c r="G530" s="20"/>
      <c r="H530" s="20"/>
      <c r="I530" s="20"/>
      <c r="J530" s="20"/>
      <c r="K530" s="20"/>
      <c r="L530" s="20"/>
      <c r="M530" s="20"/>
      <c r="N530" s="20"/>
      <c r="O530" s="20"/>
    </row>
    <row r="531" spans="3:15">
      <c r="C531" s="20"/>
      <c r="D531" s="20"/>
      <c r="E531" s="20"/>
      <c r="F531" s="20"/>
      <c r="G531" s="20"/>
      <c r="H531" s="20"/>
      <c r="I531" s="20"/>
      <c r="J531" s="20"/>
      <c r="K531" s="20"/>
      <c r="L531" s="20"/>
      <c r="M531" s="20"/>
      <c r="N531" s="20"/>
      <c r="O531" s="20"/>
    </row>
    <row r="532" spans="3:15">
      <c r="C532" s="20"/>
      <c r="D532" s="20"/>
      <c r="E532" s="20"/>
      <c r="F532" s="20"/>
      <c r="G532" s="20"/>
      <c r="H532" s="20"/>
      <c r="I532" s="20"/>
      <c r="J532" s="20"/>
      <c r="K532" s="20"/>
      <c r="L532" s="20"/>
      <c r="M532" s="20"/>
      <c r="N532" s="20"/>
      <c r="O532" s="20"/>
    </row>
    <row r="533" spans="3:15">
      <c r="C533" s="20"/>
      <c r="D533" s="20"/>
      <c r="E533" s="20"/>
      <c r="F533" s="20"/>
      <c r="G533" s="20"/>
      <c r="H533" s="20"/>
      <c r="I533" s="20"/>
      <c r="J533" s="20"/>
      <c r="K533" s="20"/>
      <c r="L533" s="20"/>
      <c r="M533" s="20"/>
      <c r="N533" s="20"/>
      <c r="O533" s="20"/>
    </row>
    <row r="534" spans="3:15">
      <c r="C534" s="20"/>
      <c r="D534" s="20"/>
      <c r="E534" s="20"/>
      <c r="F534" s="20"/>
      <c r="G534" s="20"/>
      <c r="H534" s="20"/>
      <c r="I534" s="20"/>
      <c r="J534" s="20"/>
      <c r="K534" s="20"/>
      <c r="L534" s="20"/>
      <c r="M534" s="20"/>
      <c r="N534" s="20"/>
      <c r="O534" s="20"/>
    </row>
    <row r="535" spans="3:15">
      <c r="C535" s="20"/>
      <c r="D535" s="20"/>
      <c r="E535" s="20"/>
      <c r="F535" s="20"/>
      <c r="G535" s="20"/>
      <c r="H535" s="20"/>
      <c r="I535" s="20"/>
      <c r="J535" s="20"/>
      <c r="K535" s="20"/>
      <c r="L535" s="20"/>
      <c r="M535" s="20"/>
      <c r="N535" s="20"/>
      <c r="O535" s="20"/>
    </row>
    <row r="536" spans="3:15">
      <c r="C536" s="20"/>
      <c r="D536" s="20"/>
      <c r="E536" s="20"/>
      <c r="F536" s="20"/>
      <c r="G536" s="20"/>
      <c r="H536" s="20"/>
      <c r="I536" s="20"/>
      <c r="J536" s="20"/>
      <c r="K536" s="20"/>
      <c r="L536" s="20"/>
      <c r="M536" s="20"/>
      <c r="N536" s="20"/>
      <c r="O536" s="20"/>
    </row>
    <row r="537" spans="3:15">
      <c r="C537" s="20"/>
      <c r="D537" s="20"/>
      <c r="E537" s="20"/>
      <c r="F537" s="20"/>
      <c r="G537" s="20"/>
      <c r="H537" s="20"/>
      <c r="I537" s="20"/>
      <c r="J537" s="20"/>
      <c r="K537" s="20"/>
      <c r="L537" s="20"/>
      <c r="M537" s="20"/>
      <c r="N537" s="20"/>
      <c r="O537" s="20"/>
    </row>
    <row r="538" spans="3:15">
      <c r="C538" s="20"/>
      <c r="D538" s="20"/>
      <c r="E538" s="20"/>
      <c r="F538" s="20"/>
      <c r="G538" s="20"/>
      <c r="H538" s="20"/>
      <c r="I538" s="20"/>
      <c r="J538" s="20"/>
      <c r="K538" s="20"/>
      <c r="L538" s="20"/>
      <c r="M538" s="20"/>
      <c r="N538" s="20"/>
      <c r="O538" s="20"/>
    </row>
    <row r="539" spans="3:15">
      <c r="C539" s="20"/>
      <c r="D539" s="20"/>
      <c r="E539" s="20"/>
      <c r="F539" s="20"/>
      <c r="G539" s="20"/>
      <c r="H539" s="20"/>
      <c r="I539" s="20"/>
      <c r="J539" s="20"/>
      <c r="K539" s="20"/>
      <c r="L539" s="20"/>
      <c r="M539" s="20"/>
      <c r="N539" s="20"/>
      <c r="O539" s="20"/>
    </row>
    <row r="540" spans="3:15">
      <c r="C540" s="20"/>
      <c r="D540" s="20"/>
      <c r="E540" s="20"/>
      <c r="F540" s="20"/>
      <c r="G540" s="20"/>
      <c r="H540" s="20"/>
      <c r="I540" s="20"/>
      <c r="J540" s="20"/>
      <c r="K540" s="20"/>
      <c r="L540" s="20"/>
      <c r="M540" s="20"/>
      <c r="N540" s="20"/>
      <c r="O540" s="20"/>
    </row>
    <row r="541" spans="3:15">
      <c r="C541" s="20"/>
      <c r="D541" s="20"/>
      <c r="E541" s="20"/>
      <c r="F541" s="20"/>
      <c r="G541" s="20"/>
      <c r="H541" s="20"/>
      <c r="I541" s="20"/>
      <c r="J541" s="20"/>
      <c r="K541" s="20"/>
      <c r="L541" s="20"/>
      <c r="M541" s="20"/>
      <c r="N541" s="20"/>
      <c r="O541" s="20"/>
    </row>
    <row r="542" spans="3:15">
      <c r="C542" s="20"/>
      <c r="D542" s="20"/>
      <c r="E542" s="20"/>
      <c r="F542" s="20"/>
      <c r="G542" s="20"/>
      <c r="H542" s="20"/>
      <c r="I542" s="20"/>
      <c r="J542" s="20"/>
      <c r="K542" s="20"/>
      <c r="L542" s="20"/>
      <c r="M542" s="20"/>
      <c r="N542" s="20"/>
      <c r="O542" s="20"/>
    </row>
    <row r="543" spans="3:15">
      <c r="C543" s="20"/>
      <c r="D543" s="20"/>
      <c r="E543" s="20"/>
      <c r="F543" s="20"/>
      <c r="G543" s="20"/>
      <c r="H543" s="20"/>
      <c r="I543" s="20"/>
      <c r="J543" s="20"/>
      <c r="K543" s="20"/>
      <c r="L543" s="20"/>
      <c r="M543" s="20"/>
      <c r="N543" s="20"/>
      <c r="O543" s="20"/>
    </row>
    <row r="544" spans="3:15">
      <c r="C544" s="20"/>
      <c r="D544" s="20"/>
      <c r="E544" s="20"/>
      <c r="F544" s="20"/>
      <c r="G544" s="20"/>
      <c r="H544" s="20"/>
      <c r="I544" s="20"/>
      <c r="J544" s="20"/>
      <c r="K544" s="20"/>
      <c r="L544" s="20"/>
      <c r="M544" s="20"/>
      <c r="N544" s="20"/>
      <c r="O544" s="20"/>
    </row>
    <row r="545" spans="3:15">
      <c r="C545" s="20"/>
      <c r="D545" s="20"/>
      <c r="E545" s="20"/>
      <c r="F545" s="20"/>
      <c r="G545" s="20"/>
      <c r="H545" s="20"/>
      <c r="I545" s="20"/>
      <c r="J545" s="20"/>
      <c r="K545" s="20"/>
      <c r="L545" s="20"/>
      <c r="M545" s="20"/>
      <c r="N545" s="20"/>
      <c r="O545" s="20"/>
    </row>
    <row r="546" spans="3:15">
      <c r="C546" s="20"/>
      <c r="D546" s="20"/>
      <c r="E546" s="20"/>
      <c r="F546" s="20"/>
      <c r="G546" s="20"/>
      <c r="H546" s="20"/>
      <c r="I546" s="20"/>
      <c r="J546" s="20"/>
      <c r="K546" s="20"/>
      <c r="L546" s="20"/>
      <c r="M546" s="20"/>
      <c r="N546" s="20"/>
      <c r="O546" s="20"/>
    </row>
    <row r="547" spans="3:15">
      <c r="C547" s="20"/>
      <c r="D547" s="20"/>
      <c r="E547" s="20"/>
      <c r="F547" s="20"/>
      <c r="G547" s="20"/>
      <c r="H547" s="20"/>
      <c r="I547" s="20"/>
      <c r="J547" s="20"/>
      <c r="K547" s="20"/>
      <c r="L547" s="20"/>
      <c r="M547" s="20"/>
      <c r="N547" s="20"/>
      <c r="O547" s="20"/>
    </row>
    <row r="548" spans="3:15">
      <c r="C548" s="20"/>
      <c r="D548" s="20"/>
      <c r="E548" s="20"/>
      <c r="F548" s="20"/>
      <c r="G548" s="20"/>
      <c r="H548" s="20"/>
      <c r="I548" s="20"/>
      <c r="J548" s="20"/>
      <c r="K548" s="20"/>
      <c r="L548" s="20"/>
      <c r="M548" s="20"/>
      <c r="N548" s="20"/>
      <c r="O548" s="20"/>
    </row>
    <row r="549" spans="3:15">
      <c r="C549" s="20"/>
      <c r="D549" s="20"/>
      <c r="E549" s="20"/>
      <c r="F549" s="20"/>
      <c r="G549" s="20"/>
      <c r="H549" s="20"/>
      <c r="I549" s="20"/>
      <c r="J549" s="20"/>
      <c r="K549" s="20"/>
      <c r="L549" s="20"/>
      <c r="M549" s="20"/>
      <c r="N549" s="20"/>
      <c r="O549" s="20"/>
    </row>
    <row r="550" spans="3:15">
      <c r="C550" s="20"/>
      <c r="D550" s="20"/>
      <c r="E550" s="20"/>
      <c r="F550" s="20"/>
      <c r="G550" s="20"/>
      <c r="H550" s="20"/>
      <c r="I550" s="20"/>
      <c r="J550" s="20"/>
      <c r="K550" s="20"/>
      <c r="L550" s="20"/>
      <c r="M550" s="20"/>
      <c r="N550" s="20"/>
      <c r="O550" s="20"/>
    </row>
    <row r="551" spans="3:15">
      <c r="C551" s="20"/>
      <c r="D551" s="20"/>
      <c r="E551" s="20"/>
      <c r="F551" s="20"/>
      <c r="G551" s="20"/>
      <c r="H551" s="20"/>
      <c r="I551" s="20"/>
      <c r="J551" s="20"/>
      <c r="K551" s="20"/>
      <c r="L551" s="20"/>
      <c r="M551" s="20"/>
      <c r="N551" s="20"/>
      <c r="O551" s="20"/>
    </row>
    <row r="552" spans="3:15">
      <c r="C552" s="20"/>
      <c r="D552" s="20"/>
      <c r="E552" s="20"/>
      <c r="F552" s="20"/>
      <c r="G552" s="20"/>
      <c r="H552" s="20"/>
      <c r="I552" s="20"/>
      <c r="J552" s="20"/>
      <c r="K552" s="20"/>
      <c r="L552" s="20"/>
      <c r="M552" s="20"/>
      <c r="N552" s="20"/>
      <c r="O552" s="20"/>
    </row>
    <row r="553" spans="3:15">
      <c r="C553" s="20"/>
      <c r="D553" s="20"/>
      <c r="E553" s="20"/>
      <c r="F553" s="20"/>
      <c r="G553" s="20"/>
      <c r="H553" s="20"/>
      <c r="I553" s="20"/>
      <c r="J553" s="20"/>
      <c r="K553" s="20"/>
      <c r="L553" s="20"/>
      <c r="M553" s="20"/>
      <c r="N553" s="20"/>
      <c r="O553" s="20"/>
    </row>
    <row r="554" spans="3:15">
      <c r="C554" s="20"/>
      <c r="D554" s="20"/>
      <c r="E554" s="20"/>
      <c r="F554" s="20"/>
      <c r="G554" s="20"/>
      <c r="H554" s="20"/>
      <c r="I554" s="20"/>
      <c r="J554" s="20"/>
      <c r="K554" s="20"/>
      <c r="L554" s="20"/>
      <c r="M554" s="20"/>
      <c r="N554" s="20"/>
      <c r="O554" s="20"/>
    </row>
    <row r="555" spans="3:15">
      <c r="C555" s="20"/>
      <c r="D555" s="20"/>
      <c r="E555" s="20"/>
      <c r="F555" s="20"/>
      <c r="G555" s="20"/>
      <c r="H555" s="20"/>
      <c r="I555" s="20"/>
      <c r="J555" s="20"/>
      <c r="K555" s="20"/>
      <c r="L555" s="20"/>
      <c r="M555" s="20"/>
      <c r="N555" s="20"/>
      <c r="O555" s="20"/>
    </row>
    <row r="556" spans="3:15">
      <c r="C556" s="20"/>
      <c r="D556" s="20"/>
      <c r="E556" s="20"/>
      <c r="F556" s="20"/>
      <c r="G556" s="20"/>
      <c r="H556" s="20"/>
      <c r="I556" s="20"/>
      <c r="J556" s="20"/>
      <c r="K556" s="20"/>
      <c r="L556" s="20"/>
      <c r="M556" s="20"/>
      <c r="N556" s="20"/>
      <c r="O556" s="20"/>
    </row>
    <row r="557" spans="3:15">
      <c r="C557" s="20"/>
      <c r="D557" s="20"/>
      <c r="E557" s="20"/>
      <c r="F557" s="20"/>
      <c r="G557" s="20"/>
      <c r="H557" s="20"/>
      <c r="I557" s="20"/>
      <c r="J557" s="20"/>
      <c r="K557" s="20"/>
      <c r="L557" s="20"/>
      <c r="M557" s="20"/>
      <c r="N557" s="20"/>
      <c r="O557" s="20"/>
    </row>
    <row r="558" spans="3:15">
      <c r="C558" s="20"/>
      <c r="D558" s="20"/>
      <c r="E558" s="20"/>
      <c r="F558" s="20"/>
      <c r="G558" s="20"/>
      <c r="H558" s="20"/>
      <c r="I558" s="20"/>
      <c r="J558" s="20"/>
      <c r="K558" s="20"/>
      <c r="L558" s="20"/>
      <c r="M558" s="20"/>
      <c r="N558" s="20"/>
      <c r="O558" s="20"/>
    </row>
    <row r="559" spans="3:15">
      <c r="C559" s="20"/>
      <c r="D559" s="20"/>
      <c r="E559" s="20"/>
      <c r="F559" s="20"/>
      <c r="G559" s="20"/>
      <c r="H559" s="20"/>
      <c r="I559" s="20"/>
      <c r="J559" s="20"/>
      <c r="K559" s="20"/>
      <c r="L559" s="20"/>
      <c r="M559" s="20"/>
      <c r="N559" s="20"/>
      <c r="O559" s="20"/>
    </row>
    <row r="560" spans="3:15">
      <c r="C560" s="20"/>
      <c r="D560" s="20"/>
      <c r="E560" s="20"/>
      <c r="F560" s="20"/>
      <c r="G560" s="20"/>
      <c r="H560" s="20"/>
      <c r="I560" s="20"/>
      <c r="J560" s="20"/>
      <c r="K560" s="20"/>
      <c r="L560" s="20"/>
      <c r="M560" s="20"/>
      <c r="N560" s="20"/>
      <c r="O560" s="20"/>
    </row>
    <row r="561" spans="3:15">
      <c r="C561" s="20"/>
      <c r="D561" s="20"/>
      <c r="E561" s="20"/>
      <c r="F561" s="20"/>
      <c r="G561" s="20"/>
      <c r="H561" s="20"/>
      <c r="I561" s="20"/>
      <c r="J561" s="20"/>
      <c r="K561" s="20"/>
      <c r="L561" s="20"/>
      <c r="M561" s="20"/>
      <c r="N561" s="20"/>
      <c r="O561" s="20"/>
    </row>
    <row r="562" spans="3:15">
      <c r="C562" s="20"/>
      <c r="D562" s="20"/>
      <c r="E562" s="20"/>
      <c r="F562" s="20"/>
      <c r="G562" s="20"/>
      <c r="H562" s="20"/>
      <c r="I562" s="20"/>
      <c r="J562" s="20"/>
      <c r="K562" s="20"/>
      <c r="L562" s="20"/>
      <c r="M562" s="20"/>
      <c r="N562" s="20"/>
      <c r="O562" s="20"/>
    </row>
    <row r="563" spans="3:15">
      <c r="C563" s="20"/>
      <c r="D563" s="20"/>
      <c r="E563" s="20"/>
      <c r="F563" s="20"/>
      <c r="G563" s="20"/>
      <c r="H563" s="20"/>
      <c r="I563" s="20"/>
      <c r="J563" s="20"/>
      <c r="K563" s="20"/>
      <c r="L563" s="20"/>
      <c r="M563" s="20"/>
      <c r="N563" s="20"/>
      <c r="O563" s="20"/>
    </row>
    <row r="564" spans="3:15">
      <c r="C564" s="20"/>
      <c r="D564" s="20"/>
      <c r="E564" s="20"/>
      <c r="F564" s="20"/>
      <c r="G564" s="20"/>
      <c r="H564" s="20"/>
      <c r="I564" s="20"/>
      <c r="J564" s="20"/>
      <c r="K564" s="20"/>
      <c r="L564" s="20"/>
      <c r="M564" s="20"/>
      <c r="N564" s="20"/>
      <c r="O564" s="20"/>
    </row>
    <row r="565" spans="3:15">
      <c r="C565" s="20"/>
      <c r="D565" s="20"/>
      <c r="E565" s="20"/>
      <c r="F565" s="20"/>
      <c r="G565" s="20"/>
      <c r="H565" s="20"/>
      <c r="I565" s="20"/>
      <c r="J565" s="20"/>
      <c r="K565" s="20"/>
      <c r="L565" s="20"/>
      <c r="M565" s="20"/>
      <c r="N565" s="20"/>
      <c r="O565" s="20"/>
    </row>
    <row r="566" spans="3:15">
      <c r="C566" s="20"/>
      <c r="D566" s="20"/>
      <c r="E566" s="20"/>
      <c r="F566" s="20"/>
      <c r="G566" s="20"/>
      <c r="H566" s="20"/>
      <c r="I566" s="20"/>
      <c r="J566" s="20"/>
      <c r="K566" s="20"/>
      <c r="L566" s="20"/>
      <c r="M566" s="20"/>
      <c r="N566" s="20"/>
      <c r="O566" s="20"/>
    </row>
    <row r="567" spans="3:15">
      <c r="C567" s="20"/>
      <c r="D567" s="20"/>
      <c r="E567" s="20"/>
      <c r="F567" s="20"/>
      <c r="G567" s="20"/>
      <c r="H567" s="20"/>
      <c r="I567" s="20"/>
      <c r="J567" s="20"/>
      <c r="K567" s="20"/>
      <c r="L567" s="20"/>
      <c r="M567" s="20"/>
      <c r="N567" s="20"/>
      <c r="O567" s="20"/>
    </row>
    <row r="568" spans="3:15">
      <c r="C568" s="20"/>
      <c r="D568" s="20"/>
      <c r="E568" s="20"/>
      <c r="F568" s="20"/>
      <c r="G568" s="20"/>
      <c r="H568" s="20"/>
      <c r="I568" s="20"/>
      <c r="J568" s="20"/>
      <c r="K568" s="20"/>
      <c r="L568" s="20"/>
      <c r="M568" s="20"/>
      <c r="N568" s="20"/>
      <c r="O568" s="20"/>
    </row>
    <row r="569" spans="3:15">
      <c r="C569" s="20"/>
      <c r="D569" s="20"/>
      <c r="E569" s="20"/>
      <c r="F569" s="20"/>
      <c r="G569" s="20"/>
      <c r="H569" s="20"/>
      <c r="I569" s="20"/>
      <c r="J569" s="20"/>
      <c r="K569" s="20"/>
      <c r="L569" s="20"/>
      <c r="M569" s="20"/>
      <c r="N569" s="20"/>
      <c r="O569" s="20"/>
    </row>
    <row r="570" spans="3:15">
      <c r="C570" s="20"/>
      <c r="D570" s="20"/>
      <c r="E570" s="20"/>
      <c r="F570" s="20"/>
      <c r="G570" s="20"/>
      <c r="H570" s="20"/>
      <c r="I570" s="20"/>
      <c r="J570" s="20"/>
      <c r="K570" s="20"/>
      <c r="L570" s="20"/>
      <c r="M570" s="20"/>
      <c r="N570" s="20"/>
      <c r="O570" s="20"/>
    </row>
    <row r="571" spans="3:15">
      <c r="C571" s="20"/>
      <c r="D571" s="20"/>
      <c r="E571" s="20"/>
      <c r="F571" s="20"/>
      <c r="G571" s="20"/>
      <c r="H571" s="20"/>
      <c r="I571" s="20"/>
      <c r="J571" s="20"/>
      <c r="K571" s="20"/>
      <c r="L571" s="20"/>
      <c r="M571" s="20"/>
      <c r="N571" s="20"/>
      <c r="O571" s="20"/>
    </row>
    <row r="572" spans="3:15">
      <c r="C572" s="20"/>
      <c r="D572" s="20"/>
      <c r="E572" s="20"/>
      <c r="F572" s="20"/>
      <c r="G572" s="20"/>
      <c r="H572" s="20"/>
      <c r="I572" s="20"/>
      <c r="J572" s="20"/>
      <c r="K572" s="20"/>
      <c r="L572" s="20"/>
      <c r="M572" s="20"/>
      <c r="N572" s="20"/>
      <c r="O572" s="20"/>
    </row>
    <row r="573" spans="3:15">
      <c r="C573" s="20"/>
      <c r="D573" s="20"/>
      <c r="E573" s="20"/>
      <c r="F573" s="20"/>
      <c r="G573" s="20"/>
      <c r="H573" s="20"/>
      <c r="I573" s="20"/>
      <c r="J573" s="20"/>
      <c r="K573" s="20"/>
      <c r="L573" s="20"/>
      <c r="M573" s="20"/>
      <c r="N573" s="20"/>
      <c r="O573" s="20"/>
    </row>
    <row r="574" spans="3:15">
      <c r="C574" s="20"/>
      <c r="D574" s="20"/>
      <c r="E574" s="20"/>
      <c r="F574" s="20"/>
      <c r="G574" s="20"/>
      <c r="H574" s="20"/>
      <c r="I574" s="20"/>
      <c r="J574" s="20"/>
      <c r="K574" s="20"/>
      <c r="L574" s="20"/>
      <c r="M574" s="20"/>
      <c r="N574" s="20"/>
      <c r="O574" s="20"/>
    </row>
    <row r="575" spans="3:15">
      <c r="C575" s="20"/>
      <c r="D575" s="20"/>
      <c r="E575" s="20"/>
      <c r="F575" s="20"/>
      <c r="G575" s="20"/>
      <c r="H575" s="20"/>
      <c r="I575" s="20"/>
      <c r="J575" s="20"/>
      <c r="K575" s="20"/>
      <c r="L575" s="20"/>
      <c r="M575" s="20"/>
      <c r="N575" s="20"/>
      <c r="O575" s="20"/>
    </row>
    <row r="576" spans="3:15">
      <c r="C576" s="20"/>
      <c r="D576" s="20"/>
      <c r="E576" s="20"/>
      <c r="F576" s="20"/>
      <c r="G576" s="20"/>
      <c r="H576" s="20"/>
      <c r="I576" s="20"/>
      <c r="J576" s="20"/>
      <c r="K576" s="20"/>
      <c r="L576" s="20"/>
      <c r="M576" s="20"/>
      <c r="N576" s="20"/>
      <c r="O576" s="20"/>
    </row>
    <row r="577" spans="3:15">
      <c r="C577" s="20"/>
      <c r="D577" s="20"/>
      <c r="E577" s="20"/>
      <c r="F577" s="20"/>
      <c r="G577" s="20"/>
      <c r="H577" s="20"/>
      <c r="I577" s="20"/>
      <c r="J577" s="20"/>
      <c r="K577" s="20"/>
      <c r="L577" s="20"/>
      <c r="M577" s="20"/>
      <c r="N577" s="20"/>
      <c r="O577" s="20"/>
    </row>
    <row r="578" spans="3:15">
      <c r="C578" s="20"/>
      <c r="D578" s="20"/>
      <c r="E578" s="20"/>
      <c r="F578" s="20"/>
      <c r="G578" s="20"/>
      <c r="H578" s="20"/>
      <c r="I578" s="20"/>
      <c r="J578" s="20"/>
      <c r="K578" s="20"/>
      <c r="L578" s="20"/>
      <c r="M578" s="20"/>
      <c r="N578" s="20"/>
      <c r="O578" s="20"/>
    </row>
    <row r="579" spans="3:15">
      <c r="C579" s="20"/>
      <c r="D579" s="20"/>
      <c r="E579" s="20"/>
      <c r="F579" s="20"/>
      <c r="G579" s="20"/>
      <c r="H579" s="20"/>
      <c r="I579" s="20"/>
      <c r="J579" s="20"/>
      <c r="K579" s="20"/>
      <c r="L579" s="20"/>
      <c r="M579" s="20"/>
      <c r="N579" s="20"/>
      <c r="O579" s="20"/>
    </row>
    <row r="580" spans="3:15">
      <c r="C580" s="20"/>
      <c r="D580" s="20"/>
      <c r="E580" s="20"/>
      <c r="F580" s="20"/>
      <c r="G580" s="20"/>
      <c r="H580" s="20"/>
      <c r="I580" s="20"/>
      <c r="J580" s="20"/>
      <c r="K580" s="20"/>
      <c r="L580" s="20"/>
      <c r="M580" s="20"/>
      <c r="N580" s="20"/>
      <c r="O580" s="20"/>
    </row>
    <row r="581" spans="3:15">
      <c r="C581" s="20"/>
      <c r="D581" s="20"/>
      <c r="E581" s="20"/>
      <c r="F581" s="20"/>
      <c r="G581" s="20"/>
      <c r="H581" s="20"/>
      <c r="I581" s="20"/>
      <c r="J581" s="20"/>
      <c r="K581" s="20"/>
      <c r="L581" s="20"/>
      <c r="M581" s="20"/>
      <c r="N581" s="20"/>
      <c r="O581" s="20"/>
    </row>
    <row r="582" spans="3:15">
      <c r="C582" s="20"/>
      <c r="D582" s="20"/>
      <c r="E582" s="20"/>
      <c r="F582" s="20"/>
      <c r="G582" s="20"/>
      <c r="H582" s="20"/>
      <c r="I582" s="20"/>
      <c r="J582" s="20"/>
      <c r="K582" s="20"/>
      <c r="L582" s="20"/>
      <c r="M582" s="20"/>
      <c r="N582" s="20"/>
      <c r="O582" s="20"/>
    </row>
    <row r="583" spans="3:15">
      <c r="C583" s="20"/>
      <c r="D583" s="20"/>
      <c r="E583" s="20"/>
      <c r="F583" s="20"/>
      <c r="G583" s="20"/>
      <c r="H583" s="20"/>
      <c r="I583" s="20"/>
      <c r="J583" s="20"/>
      <c r="K583" s="20"/>
      <c r="L583" s="20"/>
      <c r="M583" s="20"/>
      <c r="N583" s="20"/>
      <c r="O583" s="20"/>
    </row>
    <row r="584" spans="3:15">
      <c r="C584" s="20"/>
      <c r="D584" s="20"/>
      <c r="E584" s="20"/>
      <c r="F584" s="20"/>
      <c r="G584" s="20"/>
      <c r="H584" s="20"/>
      <c r="I584" s="20"/>
      <c r="J584" s="20"/>
      <c r="K584" s="20"/>
      <c r="L584" s="20"/>
      <c r="M584" s="20"/>
      <c r="N584" s="20"/>
      <c r="O584" s="20"/>
    </row>
    <row r="585" spans="3:15">
      <c r="C585" s="20"/>
      <c r="D585" s="20"/>
      <c r="E585" s="20"/>
      <c r="F585" s="20"/>
      <c r="G585" s="20"/>
      <c r="H585" s="20"/>
      <c r="I585" s="20"/>
      <c r="J585" s="20"/>
      <c r="K585" s="20"/>
      <c r="L585" s="20"/>
      <c r="M585" s="20"/>
      <c r="N585" s="20"/>
      <c r="O585" s="20"/>
    </row>
    <row r="586" spans="3:15">
      <c r="C586" s="20"/>
      <c r="D586" s="20"/>
      <c r="E586" s="20"/>
      <c r="F586" s="20"/>
      <c r="G586" s="20"/>
      <c r="H586" s="20"/>
      <c r="I586" s="20"/>
      <c r="J586" s="20"/>
      <c r="K586" s="20"/>
      <c r="L586" s="20"/>
      <c r="M586" s="20"/>
      <c r="N586" s="20"/>
      <c r="O586" s="20"/>
    </row>
    <row r="587" spans="3:15">
      <c r="C587" s="20"/>
      <c r="D587" s="20"/>
      <c r="E587" s="20"/>
      <c r="F587" s="20"/>
      <c r="G587" s="20"/>
      <c r="H587" s="20"/>
      <c r="I587" s="20"/>
      <c r="J587" s="20"/>
      <c r="K587" s="20"/>
      <c r="L587" s="20"/>
      <c r="M587" s="20"/>
      <c r="N587" s="20"/>
      <c r="O587" s="20"/>
    </row>
    <row r="588" spans="3:15">
      <c r="C588" s="20"/>
      <c r="D588" s="20"/>
      <c r="E588" s="20"/>
      <c r="F588" s="20"/>
      <c r="G588" s="20"/>
      <c r="H588" s="20"/>
      <c r="I588" s="20"/>
      <c r="J588" s="20"/>
      <c r="K588" s="20"/>
      <c r="L588" s="20"/>
      <c r="M588" s="20"/>
      <c r="N588" s="20"/>
      <c r="O588" s="20"/>
    </row>
    <row r="589" spans="3:15">
      <c r="C589" s="20"/>
      <c r="D589" s="20"/>
      <c r="E589" s="20"/>
      <c r="F589" s="20"/>
      <c r="G589" s="20"/>
      <c r="H589" s="20"/>
      <c r="I589" s="20"/>
      <c r="J589" s="20"/>
      <c r="K589" s="20"/>
      <c r="L589" s="20"/>
      <c r="M589" s="20"/>
      <c r="N589" s="20"/>
      <c r="O589" s="20"/>
    </row>
    <row r="590" spans="3:15">
      <c r="C590" s="20"/>
      <c r="D590" s="20"/>
      <c r="E590" s="20"/>
      <c r="F590" s="20"/>
      <c r="G590" s="20"/>
      <c r="H590" s="20"/>
      <c r="I590" s="20"/>
      <c r="J590" s="20"/>
      <c r="K590" s="20"/>
      <c r="L590" s="20"/>
      <c r="M590" s="20"/>
      <c r="N590" s="20"/>
      <c r="O590" s="20"/>
    </row>
    <row r="591" spans="3:15">
      <c r="C591" s="20"/>
      <c r="D591" s="20"/>
      <c r="E591" s="20"/>
      <c r="F591" s="20"/>
      <c r="G591" s="20"/>
      <c r="H591" s="20"/>
      <c r="I591" s="20"/>
      <c r="J591" s="20"/>
      <c r="K591" s="20"/>
      <c r="L591" s="20"/>
      <c r="M591" s="20"/>
      <c r="N591" s="20"/>
      <c r="O591" s="20"/>
    </row>
    <row r="592" spans="3:15">
      <c r="C592" s="20"/>
      <c r="D592" s="20"/>
      <c r="E592" s="20"/>
      <c r="F592" s="20"/>
      <c r="G592" s="20"/>
      <c r="H592" s="20"/>
      <c r="I592" s="20"/>
      <c r="J592" s="20"/>
      <c r="K592" s="20"/>
      <c r="L592" s="20"/>
      <c r="M592" s="20"/>
      <c r="N592" s="20"/>
      <c r="O592" s="20"/>
    </row>
    <row r="593" spans="3:15">
      <c r="C593" s="20"/>
      <c r="D593" s="20"/>
      <c r="E593" s="20"/>
      <c r="F593" s="20"/>
      <c r="G593" s="20"/>
      <c r="H593" s="20"/>
      <c r="I593" s="20"/>
      <c r="J593" s="20"/>
      <c r="K593" s="20"/>
      <c r="L593" s="20"/>
      <c r="M593" s="20"/>
      <c r="N593" s="20"/>
      <c r="O593" s="20"/>
    </row>
    <row r="594" spans="3:15">
      <c r="C594" s="20"/>
      <c r="D594" s="20"/>
      <c r="E594" s="20"/>
      <c r="F594" s="20"/>
      <c r="G594" s="20"/>
      <c r="H594" s="20"/>
      <c r="I594" s="20"/>
      <c r="J594" s="20"/>
      <c r="K594" s="20"/>
      <c r="L594" s="20"/>
      <c r="M594" s="20"/>
      <c r="N594" s="20"/>
      <c r="O594" s="20"/>
    </row>
    <row r="595" spans="3:15">
      <c r="C595" s="20"/>
      <c r="D595" s="20"/>
      <c r="E595" s="20"/>
      <c r="F595" s="20"/>
      <c r="G595" s="20"/>
      <c r="H595" s="20"/>
      <c r="I595" s="20"/>
      <c r="J595" s="20"/>
      <c r="K595" s="20"/>
      <c r="L595" s="20"/>
      <c r="M595" s="20"/>
      <c r="N595" s="20"/>
      <c r="O595" s="20"/>
    </row>
    <row r="596" spans="3:15">
      <c r="C596" s="20"/>
      <c r="D596" s="20"/>
      <c r="E596" s="20"/>
      <c r="F596" s="20"/>
      <c r="G596" s="20"/>
      <c r="H596" s="20"/>
      <c r="I596" s="20"/>
      <c r="J596" s="20"/>
      <c r="K596" s="20"/>
      <c r="L596" s="20"/>
      <c r="M596" s="20"/>
      <c r="N596" s="20"/>
      <c r="O596" s="20"/>
    </row>
    <row r="597" spans="3:15">
      <c r="C597" s="20"/>
      <c r="D597" s="20"/>
      <c r="E597" s="20"/>
      <c r="F597" s="20"/>
      <c r="G597" s="20"/>
      <c r="H597" s="20"/>
      <c r="I597" s="20"/>
      <c r="J597" s="20"/>
      <c r="K597" s="20"/>
      <c r="L597" s="20"/>
      <c r="M597" s="20"/>
      <c r="N597" s="20"/>
      <c r="O597" s="20"/>
    </row>
    <row r="598" spans="3:15">
      <c r="C598" s="20"/>
      <c r="D598" s="20"/>
      <c r="E598" s="20"/>
      <c r="F598" s="20"/>
      <c r="G598" s="20"/>
      <c r="H598" s="20"/>
      <c r="I598" s="20"/>
      <c r="J598" s="20"/>
      <c r="K598" s="20"/>
      <c r="L598" s="20"/>
      <c r="M598" s="20"/>
      <c r="N598" s="20"/>
      <c r="O598" s="20"/>
    </row>
    <row r="599" spans="3:15">
      <c r="C599" s="20"/>
      <c r="D599" s="20"/>
      <c r="E599" s="20"/>
      <c r="F599" s="20"/>
      <c r="G599" s="20"/>
      <c r="H599" s="20"/>
      <c r="I599" s="20"/>
      <c r="J599" s="20"/>
      <c r="K599" s="20"/>
      <c r="L599" s="20"/>
      <c r="M599" s="20"/>
      <c r="N599" s="20"/>
      <c r="O599" s="20"/>
    </row>
    <row r="600" spans="3:15">
      <c r="C600" s="20"/>
      <c r="D600" s="20"/>
      <c r="E600" s="20"/>
      <c r="F600" s="20"/>
      <c r="G600" s="20"/>
      <c r="H600" s="20"/>
      <c r="I600" s="20"/>
      <c r="J600" s="20"/>
      <c r="K600" s="20"/>
      <c r="L600" s="20"/>
      <c r="M600" s="20"/>
      <c r="N600" s="20"/>
      <c r="O600" s="20"/>
    </row>
    <row r="601" spans="3:15">
      <c r="C601" s="20"/>
      <c r="D601" s="20"/>
      <c r="E601" s="20"/>
      <c r="F601" s="20"/>
      <c r="G601" s="20"/>
      <c r="H601" s="20"/>
      <c r="I601" s="20"/>
      <c r="J601" s="20"/>
      <c r="K601" s="20"/>
      <c r="L601" s="20"/>
      <c r="M601" s="20"/>
      <c r="N601" s="20"/>
      <c r="O601" s="20"/>
    </row>
    <row r="602" spans="3:15">
      <c r="C602" s="20"/>
      <c r="D602" s="20"/>
      <c r="E602" s="20"/>
      <c r="F602" s="20"/>
      <c r="G602" s="20"/>
      <c r="H602" s="20"/>
      <c r="I602" s="20"/>
      <c r="J602" s="20"/>
      <c r="K602" s="20"/>
      <c r="L602" s="20"/>
      <c r="M602" s="20"/>
      <c r="N602" s="20"/>
      <c r="O602" s="20"/>
    </row>
    <row r="603" spans="3:15">
      <c r="C603" s="20"/>
      <c r="D603" s="20"/>
      <c r="E603" s="20"/>
      <c r="F603" s="20"/>
      <c r="G603" s="20"/>
      <c r="H603" s="20"/>
      <c r="I603" s="20"/>
      <c r="J603" s="20"/>
      <c r="K603" s="20"/>
      <c r="L603" s="20"/>
      <c r="M603" s="20"/>
      <c r="N603" s="20"/>
      <c r="O603" s="20"/>
    </row>
    <row r="604" spans="3:15">
      <c r="C604" s="20"/>
      <c r="D604" s="20"/>
      <c r="E604" s="20"/>
      <c r="F604" s="20"/>
      <c r="G604" s="20"/>
      <c r="H604" s="20"/>
      <c r="I604" s="20"/>
      <c r="J604" s="20"/>
      <c r="K604" s="20"/>
      <c r="L604" s="20"/>
      <c r="M604" s="20"/>
      <c r="N604" s="20"/>
      <c r="O604" s="20"/>
    </row>
    <row r="605" spans="3:15">
      <c r="C605" s="20"/>
      <c r="D605" s="20"/>
      <c r="E605" s="20"/>
      <c r="F605" s="20"/>
      <c r="G605" s="20"/>
      <c r="H605" s="20"/>
      <c r="I605" s="20"/>
      <c r="J605" s="20"/>
      <c r="K605" s="20"/>
      <c r="L605" s="20"/>
      <c r="M605" s="20"/>
      <c r="N605" s="20"/>
      <c r="O605" s="20"/>
    </row>
    <row r="606" spans="3:15">
      <c r="C606" s="20"/>
      <c r="D606" s="20"/>
      <c r="E606" s="20"/>
      <c r="F606" s="20"/>
      <c r="G606" s="20"/>
      <c r="H606" s="20"/>
      <c r="I606" s="20"/>
      <c r="J606" s="20"/>
      <c r="K606" s="20"/>
      <c r="L606" s="20"/>
      <c r="M606" s="20"/>
      <c r="N606" s="20"/>
      <c r="O606" s="20"/>
    </row>
    <row r="607" spans="3:15">
      <c r="C607" s="20"/>
      <c r="D607" s="20"/>
      <c r="E607" s="20"/>
      <c r="F607" s="20"/>
      <c r="G607" s="20"/>
      <c r="H607" s="20"/>
      <c r="I607" s="20"/>
      <c r="J607" s="20"/>
      <c r="K607" s="20"/>
      <c r="L607" s="20"/>
      <c r="M607" s="20"/>
      <c r="N607" s="20"/>
      <c r="O607" s="20"/>
    </row>
    <row r="608" spans="3:15">
      <c r="C608" s="20"/>
      <c r="D608" s="20"/>
      <c r="E608" s="20"/>
      <c r="F608" s="20"/>
      <c r="G608" s="20"/>
      <c r="H608" s="20"/>
      <c r="I608" s="20"/>
      <c r="J608" s="20"/>
      <c r="K608" s="20"/>
      <c r="L608" s="20"/>
      <c r="M608" s="20"/>
      <c r="N608" s="20"/>
      <c r="O608" s="20"/>
    </row>
    <row r="609" spans="3:15">
      <c r="C609" s="20"/>
      <c r="D609" s="20"/>
      <c r="E609" s="20"/>
      <c r="F609" s="20"/>
      <c r="G609" s="20"/>
      <c r="H609" s="20"/>
      <c r="I609" s="20"/>
      <c r="J609" s="20"/>
      <c r="K609" s="20"/>
      <c r="L609" s="20"/>
      <c r="M609" s="20"/>
      <c r="N609" s="20"/>
      <c r="O609" s="20"/>
    </row>
    <row r="610" spans="3:15">
      <c r="C610" s="20"/>
      <c r="D610" s="20"/>
      <c r="E610" s="20"/>
      <c r="F610" s="20"/>
      <c r="G610" s="20"/>
      <c r="H610" s="20"/>
      <c r="I610" s="20"/>
      <c r="J610" s="20"/>
      <c r="K610" s="20"/>
      <c r="L610" s="20"/>
      <c r="M610" s="20"/>
      <c r="N610" s="20"/>
      <c r="O610" s="20"/>
    </row>
    <row r="611" spans="3:15">
      <c r="C611" s="20"/>
      <c r="D611" s="20"/>
      <c r="E611" s="20"/>
      <c r="F611" s="20"/>
      <c r="G611" s="20"/>
      <c r="H611" s="20"/>
      <c r="I611" s="20"/>
      <c r="J611" s="20"/>
      <c r="K611" s="20"/>
      <c r="L611" s="20"/>
      <c r="M611" s="20"/>
      <c r="N611" s="20"/>
      <c r="O611" s="20"/>
    </row>
    <row r="612" spans="3:15">
      <c r="C612" s="20"/>
      <c r="D612" s="20"/>
      <c r="E612" s="20"/>
      <c r="F612" s="20"/>
      <c r="G612" s="20"/>
      <c r="H612" s="20"/>
      <c r="I612" s="20"/>
      <c r="J612" s="20"/>
      <c r="K612" s="20"/>
      <c r="L612" s="20"/>
      <c r="M612" s="20"/>
      <c r="N612" s="20"/>
      <c r="O612" s="20"/>
    </row>
    <row r="613" spans="3:15">
      <c r="C613" s="20"/>
      <c r="D613" s="20"/>
      <c r="E613" s="20"/>
      <c r="F613" s="20"/>
      <c r="G613" s="20"/>
      <c r="H613" s="20"/>
      <c r="I613" s="20"/>
      <c r="J613" s="20"/>
      <c r="K613" s="20"/>
      <c r="L613" s="20"/>
      <c r="M613" s="20"/>
      <c r="N613" s="20"/>
      <c r="O613" s="20"/>
    </row>
    <row r="614" spans="3:15">
      <c r="C614" s="20"/>
      <c r="D614" s="20"/>
      <c r="E614" s="20"/>
      <c r="F614" s="20"/>
      <c r="G614" s="20"/>
      <c r="H614" s="20"/>
      <c r="I614" s="20"/>
      <c r="J614" s="20"/>
      <c r="K614" s="20"/>
      <c r="L614" s="20"/>
      <c r="M614" s="20"/>
      <c r="N614" s="20"/>
      <c r="O614" s="20"/>
    </row>
    <row r="615" spans="3:15">
      <c r="C615" s="20"/>
      <c r="D615" s="20"/>
      <c r="E615" s="20"/>
      <c r="F615" s="20"/>
      <c r="G615" s="20"/>
      <c r="H615" s="20"/>
      <c r="I615" s="20"/>
      <c r="J615" s="20"/>
      <c r="K615" s="20"/>
      <c r="L615" s="20"/>
      <c r="M615" s="20"/>
      <c r="N615" s="20"/>
      <c r="O615" s="20"/>
    </row>
    <row r="616" spans="3:15">
      <c r="C616" s="20"/>
      <c r="D616" s="20"/>
      <c r="E616" s="20"/>
      <c r="F616" s="20"/>
      <c r="G616" s="20"/>
      <c r="H616" s="20"/>
      <c r="I616" s="20"/>
      <c r="J616" s="20"/>
      <c r="K616" s="20"/>
      <c r="L616" s="20"/>
      <c r="M616" s="20"/>
      <c r="N616" s="20"/>
      <c r="O616" s="20"/>
    </row>
    <row r="617" spans="3:15">
      <c r="C617" s="20"/>
      <c r="D617" s="20"/>
      <c r="E617" s="20"/>
      <c r="F617" s="20"/>
      <c r="G617" s="20"/>
      <c r="H617" s="20"/>
      <c r="I617" s="20"/>
      <c r="J617" s="20"/>
      <c r="K617" s="20"/>
      <c r="L617" s="20"/>
      <c r="M617" s="20"/>
      <c r="N617" s="20"/>
      <c r="O617" s="20"/>
    </row>
    <row r="618" spans="3:15">
      <c r="C618" s="20"/>
      <c r="D618" s="20"/>
      <c r="E618" s="20"/>
      <c r="F618" s="20"/>
      <c r="G618" s="20"/>
      <c r="H618" s="20"/>
      <c r="I618" s="20"/>
      <c r="J618" s="20"/>
      <c r="K618" s="20"/>
      <c r="L618" s="20"/>
      <c r="M618" s="20"/>
      <c r="N618" s="20"/>
      <c r="O618" s="20"/>
    </row>
    <row r="619" spans="3:15">
      <c r="C619" s="20"/>
      <c r="D619" s="20"/>
      <c r="E619" s="20"/>
      <c r="F619" s="20"/>
      <c r="G619" s="20"/>
      <c r="H619" s="20"/>
      <c r="I619" s="20"/>
      <c r="J619" s="20"/>
      <c r="K619" s="20"/>
      <c r="L619" s="20"/>
      <c r="M619" s="20"/>
      <c r="N619" s="20"/>
      <c r="O619" s="20"/>
    </row>
    <row r="620" spans="3:15">
      <c r="C620" s="20"/>
      <c r="D620" s="20"/>
      <c r="E620" s="20"/>
      <c r="F620" s="20"/>
      <c r="G620" s="20"/>
      <c r="H620" s="20"/>
      <c r="I620" s="20"/>
      <c r="J620" s="20"/>
      <c r="K620" s="20"/>
      <c r="L620" s="20"/>
      <c r="M620" s="20"/>
      <c r="N620" s="20"/>
      <c r="O620" s="20"/>
    </row>
    <row r="621" spans="3:15">
      <c r="C621" s="20"/>
      <c r="D621" s="20"/>
      <c r="E621" s="20"/>
      <c r="F621" s="20"/>
      <c r="G621" s="20"/>
      <c r="H621" s="20"/>
      <c r="I621" s="20"/>
      <c r="J621" s="20"/>
      <c r="K621" s="20"/>
      <c r="L621" s="20"/>
      <c r="M621" s="20"/>
      <c r="N621" s="20"/>
      <c r="O621" s="20"/>
    </row>
    <row r="622" spans="3:15">
      <c r="C622" s="20"/>
      <c r="D622" s="20"/>
      <c r="E622" s="20"/>
      <c r="F622" s="20"/>
      <c r="G622" s="20"/>
      <c r="H622" s="20"/>
      <c r="I622" s="20"/>
      <c r="J622" s="20"/>
      <c r="K622" s="20"/>
      <c r="L622" s="20"/>
      <c r="M622" s="20"/>
      <c r="N622" s="20"/>
      <c r="O622" s="20"/>
    </row>
    <row r="623" spans="3:15">
      <c r="C623" s="20"/>
      <c r="D623" s="20"/>
      <c r="E623" s="20"/>
      <c r="F623" s="20"/>
      <c r="G623" s="20"/>
      <c r="H623" s="20"/>
      <c r="I623" s="20"/>
      <c r="J623" s="20"/>
      <c r="K623" s="20"/>
      <c r="L623" s="20"/>
      <c r="M623" s="20"/>
      <c r="N623" s="20"/>
      <c r="O623" s="20"/>
    </row>
    <row r="624" spans="3:15">
      <c r="C624" s="20"/>
      <c r="D624" s="20"/>
      <c r="E624" s="20"/>
      <c r="F624" s="20"/>
      <c r="G624" s="20"/>
      <c r="H624" s="20"/>
      <c r="I624" s="20"/>
      <c r="J624" s="20"/>
      <c r="K624" s="20"/>
      <c r="L624" s="20"/>
      <c r="M624" s="20"/>
      <c r="N624" s="20"/>
      <c r="O624" s="20"/>
    </row>
    <row r="625" spans="3:15">
      <c r="C625" s="20"/>
      <c r="D625" s="20"/>
      <c r="E625" s="20"/>
      <c r="F625" s="20"/>
      <c r="G625" s="20"/>
      <c r="H625" s="20"/>
      <c r="I625" s="20"/>
      <c r="J625" s="20"/>
      <c r="K625" s="20"/>
      <c r="L625" s="20"/>
      <c r="M625" s="20"/>
      <c r="N625" s="20"/>
      <c r="O625" s="20"/>
    </row>
    <row r="626" spans="3:15">
      <c r="C626" s="20"/>
      <c r="D626" s="20"/>
      <c r="E626" s="20"/>
      <c r="F626" s="20"/>
      <c r="G626" s="20"/>
      <c r="H626" s="20"/>
      <c r="I626" s="20"/>
      <c r="J626" s="20"/>
      <c r="K626" s="20"/>
      <c r="L626" s="20"/>
      <c r="M626" s="20"/>
      <c r="N626" s="20"/>
      <c r="O626" s="20"/>
    </row>
    <row r="627" spans="3:15">
      <c r="C627" s="20"/>
      <c r="D627" s="20"/>
      <c r="E627" s="20"/>
      <c r="F627" s="20"/>
      <c r="G627" s="20"/>
      <c r="H627" s="20"/>
      <c r="I627" s="20"/>
      <c r="J627" s="20"/>
      <c r="K627" s="20"/>
      <c r="L627" s="20"/>
      <c r="M627" s="20"/>
      <c r="N627" s="20"/>
      <c r="O627" s="20"/>
    </row>
    <row r="628" spans="3:15">
      <c r="C628" s="20"/>
      <c r="D628" s="20"/>
      <c r="E628" s="20"/>
      <c r="F628" s="20"/>
      <c r="G628" s="20"/>
      <c r="H628" s="20"/>
      <c r="I628" s="20"/>
      <c r="J628" s="20"/>
      <c r="K628" s="20"/>
      <c r="L628" s="20"/>
      <c r="M628" s="20"/>
      <c r="N628" s="20"/>
      <c r="O628" s="20"/>
    </row>
    <row r="629" spans="3:15">
      <c r="C629" s="20"/>
      <c r="D629" s="20"/>
      <c r="E629" s="20"/>
      <c r="F629" s="20"/>
      <c r="G629" s="20"/>
      <c r="H629" s="20"/>
      <c r="I629" s="20"/>
      <c r="J629" s="20"/>
      <c r="K629" s="20"/>
      <c r="L629" s="20"/>
      <c r="M629" s="20"/>
      <c r="N629" s="20"/>
      <c r="O629" s="20"/>
    </row>
    <row r="630" spans="3:15">
      <c r="C630" s="20"/>
      <c r="D630" s="20"/>
      <c r="E630" s="20"/>
      <c r="F630" s="20"/>
      <c r="G630" s="20"/>
      <c r="H630" s="20"/>
      <c r="I630" s="20"/>
      <c r="J630" s="20"/>
      <c r="K630" s="20"/>
      <c r="L630" s="20"/>
      <c r="M630" s="20"/>
      <c r="N630" s="20"/>
      <c r="O630" s="20"/>
    </row>
    <row r="631" spans="3:15">
      <c r="C631" s="20"/>
      <c r="D631" s="20"/>
      <c r="E631" s="20"/>
      <c r="F631" s="20"/>
      <c r="G631" s="20"/>
      <c r="H631" s="20"/>
      <c r="I631" s="20"/>
      <c r="J631" s="20"/>
      <c r="K631" s="20"/>
      <c r="L631" s="20"/>
      <c r="M631" s="20"/>
      <c r="N631" s="20"/>
      <c r="O631" s="20"/>
    </row>
    <row r="632" spans="3:15">
      <c r="C632" s="20"/>
      <c r="D632" s="20"/>
      <c r="E632" s="20"/>
      <c r="F632" s="20"/>
      <c r="G632" s="20"/>
      <c r="H632" s="20"/>
      <c r="I632" s="20"/>
      <c r="J632" s="20"/>
      <c r="K632" s="20"/>
      <c r="L632" s="20"/>
      <c r="M632" s="20"/>
      <c r="N632" s="20"/>
      <c r="O632" s="20"/>
    </row>
    <row r="633" spans="3:15">
      <c r="C633" s="20"/>
      <c r="D633" s="20"/>
      <c r="E633" s="20"/>
      <c r="F633" s="20"/>
      <c r="G633" s="20"/>
      <c r="H633" s="20"/>
      <c r="I633" s="20"/>
      <c r="J633" s="20"/>
      <c r="K633" s="20"/>
      <c r="L633" s="20"/>
      <c r="M633" s="20"/>
      <c r="N633" s="20"/>
      <c r="O633" s="20"/>
    </row>
    <row r="634" spans="3:15">
      <c r="C634" s="20"/>
      <c r="D634" s="20"/>
      <c r="E634" s="20"/>
      <c r="F634" s="20"/>
      <c r="G634" s="20"/>
      <c r="H634" s="20"/>
      <c r="I634" s="20"/>
      <c r="J634" s="20"/>
      <c r="K634" s="20"/>
      <c r="L634" s="20"/>
      <c r="M634" s="20"/>
      <c r="N634" s="20"/>
      <c r="O634" s="20"/>
    </row>
    <row r="635" spans="3:15">
      <c r="C635" s="20"/>
      <c r="D635" s="20"/>
      <c r="E635" s="20"/>
      <c r="F635" s="20"/>
      <c r="G635" s="20"/>
      <c r="H635" s="20"/>
      <c r="I635" s="20"/>
      <c r="J635" s="20"/>
      <c r="K635" s="20"/>
      <c r="L635" s="20"/>
      <c r="M635" s="20"/>
      <c r="N635" s="20"/>
      <c r="O635" s="20"/>
    </row>
    <row r="636" spans="3:15">
      <c r="C636" s="20"/>
      <c r="D636" s="20"/>
      <c r="E636" s="20"/>
      <c r="F636" s="20"/>
      <c r="G636" s="20"/>
      <c r="H636" s="20"/>
      <c r="I636" s="20"/>
      <c r="J636" s="20"/>
      <c r="K636" s="20"/>
      <c r="L636" s="20"/>
      <c r="M636" s="20"/>
      <c r="N636" s="20"/>
      <c r="O636" s="20"/>
    </row>
    <row r="637" spans="3:15">
      <c r="C637" s="20"/>
      <c r="D637" s="20"/>
      <c r="E637" s="20"/>
      <c r="F637" s="20"/>
      <c r="G637" s="20"/>
      <c r="H637" s="20"/>
      <c r="I637" s="20"/>
      <c r="J637" s="20"/>
      <c r="K637" s="20"/>
      <c r="L637" s="20"/>
      <c r="M637" s="20"/>
      <c r="N637" s="20"/>
      <c r="O637" s="20"/>
    </row>
    <row r="638" spans="3:15">
      <c r="C638" s="20"/>
      <c r="D638" s="20"/>
      <c r="E638" s="20"/>
      <c r="F638" s="20"/>
      <c r="G638" s="20"/>
      <c r="H638" s="20"/>
      <c r="I638" s="20"/>
      <c r="J638" s="20"/>
      <c r="K638" s="20"/>
      <c r="L638" s="20"/>
      <c r="M638" s="20"/>
      <c r="N638" s="20"/>
      <c r="O638" s="20"/>
    </row>
    <row r="639" spans="3:15">
      <c r="C639" s="20"/>
      <c r="D639" s="20"/>
      <c r="E639" s="20"/>
      <c r="F639" s="20"/>
      <c r="G639" s="20"/>
      <c r="H639" s="20"/>
      <c r="I639" s="20"/>
      <c r="J639" s="20"/>
      <c r="K639" s="20"/>
      <c r="L639" s="20"/>
      <c r="M639" s="20"/>
      <c r="N639" s="20"/>
      <c r="O639" s="20"/>
    </row>
    <row r="640" spans="3:15">
      <c r="C640" s="20"/>
      <c r="D640" s="20"/>
      <c r="E640" s="20"/>
      <c r="F640" s="20"/>
      <c r="G640" s="20"/>
      <c r="H640" s="20"/>
      <c r="I640" s="20"/>
      <c r="J640" s="20"/>
      <c r="K640" s="20"/>
      <c r="L640" s="20"/>
      <c r="M640" s="20"/>
      <c r="N640" s="20"/>
      <c r="O640" s="20"/>
    </row>
    <row r="641" spans="3:15">
      <c r="C641" s="20"/>
      <c r="D641" s="20"/>
      <c r="E641" s="20"/>
      <c r="F641" s="20"/>
      <c r="G641" s="20"/>
      <c r="H641" s="20"/>
      <c r="I641" s="20"/>
      <c r="J641" s="20"/>
      <c r="K641" s="20"/>
      <c r="L641" s="20"/>
      <c r="M641" s="20"/>
      <c r="N641" s="20"/>
      <c r="O641" s="20"/>
    </row>
    <row r="642" spans="3:15">
      <c r="C642" s="20"/>
      <c r="D642" s="20"/>
      <c r="E642" s="20"/>
      <c r="F642" s="20"/>
      <c r="G642" s="20"/>
      <c r="H642" s="20"/>
      <c r="I642" s="20"/>
      <c r="J642" s="20"/>
      <c r="K642" s="20"/>
      <c r="L642" s="20"/>
      <c r="M642" s="20"/>
      <c r="N642" s="20"/>
      <c r="O642" s="20"/>
    </row>
    <row r="643" spans="3:15">
      <c r="C643" s="20"/>
      <c r="D643" s="20"/>
      <c r="E643" s="20"/>
      <c r="F643" s="20"/>
      <c r="G643" s="20"/>
      <c r="H643" s="20"/>
      <c r="I643" s="20"/>
      <c r="J643" s="20"/>
      <c r="K643" s="20"/>
      <c r="L643" s="20"/>
      <c r="M643" s="20"/>
      <c r="N643" s="20"/>
      <c r="O643" s="20"/>
    </row>
    <row r="644" spans="3:15">
      <c r="C644" s="20"/>
      <c r="D644" s="20"/>
      <c r="E644" s="20"/>
      <c r="F644" s="20"/>
      <c r="G644" s="20"/>
      <c r="H644" s="20"/>
      <c r="I644" s="20"/>
      <c r="J644" s="20"/>
      <c r="K644" s="20"/>
      <c r="L644" s="20"/>
      <c r="M644" s="20"/>
      <c r="N644" s="20"/>
      <c r="O644" s="20"/>
    </row>
    <row r="645" spans="3:15">
      <c r="C645" s="20"/>
      <c r="D645" s="20"/>
      <c r="E645" s="20"/>
      <c r="F645" s="20"/>
      <c r="G645" s="20"/>
      <c r="H645" s="20"/>
      <c r="I645" s="20"/>
      <c r="J645" s="20"/>
      <c r="K645" s="20"/>
      <c r="L645" s="20"/>
      <c r="M645" s="20"/>
      <c r="N645" s="20"/>
      <c r="O645" s="20"/>
    </row>
    <row r="646" spans="3:15">
      <c r="C646" s="20"/>
      <c r="D646" s="20"/>
      <c r="E646" s="20"/>
      <c r="F646" s="20"/>
      <c r="G646" s="20"/>
      <c r="H646" s="20"/>
      <c r="I646" s="20"/>
      <c r="J646" s="20"/>
      <c r="K646" s="20"/>
      <c r="L646" s="20"/>
      <c r="M646" s="20"/>
      <c r="N646" s="20"/>
      <c r="O646" s="20"/>
    </row>
    <row r="647" spans="3:15">
      <c r="C647" s="20"/>
      <c r="D647" s="20"/>
      <c r="E647" s="20"/>
      <c r="F647" s="20"/>
      <c r="G647" s="20"/>
      <c r="H647" s="20"/>
      <c r="I647" s="20"/>
      <c r="J647" s="20"/>
      <c r="K647" s="20"/>
      <c r="L647" s="20"/>
      <c r="M647" s="20"/>
      <c r="N647" s="20"/>
      <c r="O647" s="20"/>
    </row>
    <row r="648" spans="3:15">
      <c r="C648" s="20"/>
      <c r="D648" s="20"/>
      <c r="E648" s="20"/>
      <c r="F648" s="20"/>
      <c r="G648" s="20"/>
      <c r="H648" s="20"/>
      <c r="I648" s="20"/>
      <c r="J648" s="20"/>
      <c r="K648" s="20"/>
      <c r="L648" s="20"/>
      <c r="M648" s="20"/>
      <c r="N648" s="20"/>
      <c r="O648" s="20"/>
    </row>
    <row r="649" spans="3:15">
      <c r="C649" s="20"/>
      <c r="D649" s="20"/>
      <c r="E649" s="20"/>
      <c r="F649" s="20"/>
      <c r="G649" s="20"/>
      <c r="H649" s="20"/>
      <c r="I649" s="20"/>
      <c r="J649" s="20"/>
      <c r="K649" s="20"/>
      <c r="L649" s="20"/>
      <c r="M649" s="20"/>
      <c r="N649" s="20"/>
      <c r="O649" s="20"/>
    </row>
    <row r="650" spans="3:15">
      <c r="C650" s="20"/>
      <c r="D650" s="20"/>
      <c r="E650" s="20"/>
      <c r="F650" s="20"/>
      <c r="G650" s="20"/>
      <c r="H650" s="20"/>
      <c r="I650" s="20"/>
      <c r="J650" s="20"/>
      <c r="K650" s="20"/>
      <c r="L650" s="20"/>
      <c r="M650" s="20"/>
      <c r="N650" s="20"/>
      <c r="O650" s="20"/>
    </row>
    <row r="651" spans="3:15">
      <c r="C651" s="20"/>
      <c r="D651" s="20"/>
      <c r="E651" s="20"/>
      <c r="F651" s="20"/>
      <c r="G651" s="20"/>
      <c r="H651" s="20"/>
      <c r="I651" s="20"/>
      <c r="J651" s="20"/>
      <c r="K651" s="20"/>
      <c r="L651" s="20"/>
      <c r="M651" s="20"/>
      <c r="N651" s="20"/>
      <c r="O651" s="20"/>
    </row>
    <row r="652" spans="3:15">
      <c r="C652" s="20"/>
      <c r="D652" s="20"/>
      <c r="E652" s="20"/>
      <c r="F652" s="20"/>
      <c r="G652" s="20"/>
      <c r="H652" s="20"/>
      <c r="I652" s="20"/>
      <c r="J652" s="20"/>
      <c r="K652" s="20"/>
      <c r="L652" s="20"/>
      <c r="M652" s="20"/>
      <c r="N652" s="20"/>
      <c r="O652" s="20"/>
    </row>
    <row r="653" spans="3:15">
      <c r="C653" s="20"/>
      <c r="D653" s="20"/>
      <c r="E653" s="20"/>
      <c r="F653" s="20"/>
      <c r="G653" s="20"/>
      <c r="H653" s="20"/>
      <c r="I653" s="20"/>
      <c r="J653" s="20"/>
      <c r="K653" s="20"/>
      <c r="L653" s="20"/>
      <c r="M653" s="20"/>
      <c r="N653" s="20"/>
      <c r="O653" s="20"/>
    </row>
    <row r="654" spans="3:15">
      <c r="C654" s="20"/>
      <c r="D654" s="20"/>
      <c r="E654" s="20"/>
      <c r="F654" s="20"/>
      <c r="G654" s="20"/>
      <c r="H654" s="20"/>
      <c r="I654" s="20"/>
      <c r="J654" s="20"/>
      <c r="K654" s="20"/>
      <c r="L654" s="20"/>
      <c r="M654" s="20"/>
      <c r="N654" s="20"/>
      <c r="O654" s="20"/>
    </row>
    <row r="655" spans="3:15">
      <c r="C655" s="20"/>
      <c r="D655" s="20"/>
      <c r="E655" s="20"/>
      <c r="F655" s="20"/>
      <c r="G655" s="20"/>
      <c r="H655" s="20"/>
      <c r="I655" s="20"/>
      <c r="J655" s="20"/>
      <c r="K655" s="20"/>
      <c r="L655" s="20"/>
      <c r="M655" s="20"/>
      <c r="N655" s="20"/>
      <c r="O655" s="20"/>
    </row>
    <row r="656" spans="3:15">
      <c r="C656" s="20"/>
      <c r="D656" s="20"/>
      <c r="E656" s="20"/>
      <c r="F656" s="20"/>
      <c r="G656" s="20"/>
      <c r="H656" s="20"/>
      <c r="I656" s="20"/>
      <c r="J656" s="20"/>
      <c r="K656" s="20"/>
      <c r="L656" s="20"/>
      <c r="M656" s="20"/>
      <c r="N656" s="20"/>
      <c r="O656" s="20"/>
    </row>
    <row r="657" spans="3:15">
      <c r="C657" s="20"/>
      <c r="D657" s="20"/>
      <c r="E657" s="20"/>
      <c r="F657" s="20"/>
      <c r="G657" s="20"/>
      <c r="H657" s="20"/>
      <c r="I657" s="20"/>
      <c r="J657" s="20"/>
      <c r="K657" s="20"/>
      <c r="L657" s="20"/>
      <c r="M657" s="20"/>
      <c r="N657" s="20"/>
      <c r="O657" s="20"/>
    </row>
    <row r="658" spans="3:15">
      <c r="C658" s="20"/>
      <c r="D658" s="20"/>
      <c r="E658" s="20"/>
      <c r="F658" s="20"/>
      <c r="G658" s="20"/>
      <c r="H658" s="20"/>
      <c r="I658" s="20"/>
      <c r="J658" s="20"/>
      <c r="K658" s="20"/>
      <c r="L658" s="20"/>
      <c r="M658" s="20"/>
      <c r="N658" s="20"/>
      <c r="O658" s="20"/>
    </row>
    <row r="659" spans="3:15">
      <c r="C659" s="20"/>
      <c r="D659" s="20"/>
      <c r="E659" s="20"/>
      <c r="F659" s="20"/>
      <c r="G659" s="20"/>
      <c r="H659" s="20"/>
      <c r="I659" s="20"/>
      <c r="J659" s="20"/>
      <c r="K659" s="20"/>
      <c r="L659" s="20"/>
      <c r="M659" s="20"/>
      <c r="N659" s="20"/>
      <c r="O659" s="20"/>
    </row>
    <row r="660" spans="3:15">
      <c r="C660" s="20"/>
      <c r="D660" s="20"/>
      <c r="E660" s="20"/>
      <c r="F660" s="20"/>
      <c r="G660" s="20"/>
      <c r="H660" s="20"/>
      <c r="I660" s="20"/>
      <c r="J660" s="20"/>
      <c r="K660" s="20"/>
      <c r="L660" s="20"/>
      <c r="M660" s="20"/>
      <c r="N660" s="20"/>
      <c r="O660" s="20"/>
    </row>
    <row r="661" spans="3:15">
      <c r="C661" s="20"/>
      <c r="D661" s="20"/>
      <c r="E661" s="20"/>
      <c r="F661" s="20"/>
      <c r="G661" s="20"/>
      <c r="H661" s="20"/>
      <c r="I661" s="20"/>
      <c r="J661" s="20"/>
      <c r="K661" s="20"/>
      <c r="L661" s="20"/>
      <c r="M661" s="20"/>
      <c r="N661" s="20"/>
      <c r="O661" s="20"/>
    </row>
    <row r="662" spans="3:15">
      <c r="C662" s="20"/>
      <c r="D662" s="20"/>
      <c r="E662" s="20"/>
      <c r="F662" s="20"/>
      <c r="G662" s="20"/>
      <c r="H662" s="20"/>
      <c r="I662" s="20"/>
      <c r="J662" s="20"/>
      <c r="K662" s="20"/>
      <c r="L662" s="20"/>
      <c r="M662" s="20"/>
      <c r="N662" s="20"/>
      <c r="O662" s="20"/>
    </row>
    <row r="663" spans="3:15">
      <c r="C663" s="20"/>
      <c r="D663" s="20"/>
      <c r="E663" s="20"/>
      <c r="F663" s="20"/>
      <c r="G663" s="20"/>
      <c r="H663" s="20"/>
      <c r="I663" s="20"/>
      <c r="J663" s="20"/>
      <c r="K663" s="20"/>
      <c r="L663" s="20"/>
      <c r="M663" s="20"/>
      <c r="N663" s="20"/>
      <c r="O663" s="20"/>
    </row>
    <row r="664" spans="3:15">
      <c r="C664" s="20"/>
      <c r="D664" s="20"/>
      <c r="E664" s="20"/>
      <c r="F664" s="20"/>
      <c r="G664" s="20"/>
      <c r="H664" s="20"/>
      <c r="I664" s="20"/>
      <c r="J664" s="20"/>
      <c r="K664" s="20"/>
      <c r="L664" s="20"/>
      <c r="M664" s="20"/>
      <c r="N664" s="20"/>
      <c r="O664" s="20"/>
    </row>
    <row r="665" spans="3:15">
      <c r="C665" s="20"/>
      <c r="D665" s="20"/>
      <c r="E665" s="20"/>
      <c r="F665" s="20"/>
      <c r="G665" s="20"/>
      <c r="H665" s="20"/>
      <c r="I665" s="20"/>
      <c r="J665" s="20"/>
      <c r="K665" s="20"/>
      <c r="L665" s="20"/>
      <c r="M665" s="20"/>
      <c r="N665" s="20"/>
      <c r="O665" s="20"/>
    </row>
    <row r="666" spans="3:15">
      <c r="C666" s="20"/>
      <c r="D666" s="20"/>
      <c r="E666" s="20"/>
      <c r="F666" s="20"/>
      <c r="G666" s="20"/>
      <c r="H666" s="20"/>
      <c r="I666" s="20"/>
      <c r="J666" s="20"/>
      <c r="K666" s="20"/>
      <c r="L666" s="20"/>
      <c r="M666" s="20"/>
      <c r="N666" s="20"/>
      <c r="O666" s="20"/>
    </row>
    <row r="667" spans="3:15">
      <c r="C667" s="20"/>
      <c r="D667" s="20"/>
      <c r="E667" s="20"/>
      <c r="F667" s="20"/>
      <c r="G667" s="20"/>
      <c r="H667" s="20"/>
      <c r="I667" s="20"/>
      <c r="J667" s="20"/>
      <c r="K667" s="20"/>
      <c r="L667" s="20"/>
      <c r="M667" s="20"/>
      <c r="N667" s="20"/>
      <c r="O667" s="20"/>
    </row>
    <row r="668" spans="3:15">
      <c r="C668" s="20"/>
      <c r="D668" s="20"/>
      <c r="E668" s="20"/>
      <c r="F668" s="20"/>
      <c r="G668" s="20"/>
      <c r="H668" s="20"/>
      <c r="I668" s="20"/>
      <c r="J668" s="20"/>
      <c r="K668" s="20"/>
      <c r="L668" s="20"/>
      <c r="M668" s="20"/>
      <c r="N668" s="20"/>
      <c r="O668" s="20"/>
    </row>
    <row r="669" spans="3:15">
      <c r="C669" s="20"/>
      <c r="D669" s="20"/>
      <c r="E669" s="20"/>
      <c r="F669" s="20"/>
      <c r="G669" s="20"/>
      <c r="H669" s="20"/>
      <c r="I669" s="20"/>
      <c r="J669" s="20"/>
      <c r="K669" s="20"/>
      <c r="L669" s="20"/>
      <c r="M669" s="20"/>
      <c r="N669" s="20"/>
      <c r="O669" s="20"/>
    </row>
    <row r="670" spans="3:15">
      <c r="C670" s="20"/>
      <c r="D670" s="20"/>
      <c r="E670" s="20"/>
      <c r="F670" s="20"/>
      <c r="G670" s="20"/>
      <c r="H670" s="20"/>
      <c r="I670" s="20"/>
      <c r="J670" s="20"/>
      <c r="K670" s="20"/>
      <c r="L670" s="20"/>
      <c r="M670" s="20"/>
      <c r="N670" s="20"/>
      <c r="O670" s="20"/>
    </row>
    <row r="671" spans="3:15">
      <c r="C671" s="20"/>
      <c r="D671" s="20"/>
      <c r="E671" s="20"/>
      <c r="F671" s="20"/>
      <c r="G671" s="20"/>
      <c r="H671" s="20"/>
      <c r="I671" s="20"/>
      <c r="J671" s="20"/>
      <c r="K671" s="20"/>
      <c r="L671" s="20"/>
      <c r="M671" s="20"/>
      <c r="N671" s="20"/>
      <c r="O671" s="20"/>
    </row>
    <row r="672" spans="3:15">
      <c r="C672" s="20"/>
      <c r="D672" s="20"/>
      <c r="E672" s="20"/>
      <c r="F672" s="20"/>
      <c r="G672" s="20"/>
      <c r="H672" s="20"/>
      <c r="I672" s="20"/>
      <c r="J672" s="20"/>
      <c r="K672" s="20"/>
      <c r="L672" s="20"/>
      <c r="M672" s="20"/>
      <c r="N672" s="20"/>
      <c r="O672" s="20"/>
    </row>
    <row r="673" spans="3:15">
      <c r="C673" s="20"/>
      <c r="D673" s="20"/>
      <c r="E673" s="20"/>
      <c r="F673" s="20"/>
      <c r="G673" s="20"/>
      <c r="H673" s="20"/>
      <c r="I673" s="20"/>
      <c r="J673" s="20"/>
      <c r="K673" s="20"/>
      <c r="L673" s="20"/>
      <c r="M673" s="20"/>
      <c r="N673" s="20"/>
      <c r="O673" s="20"/>
    </row>
    <row r="674" spans="3:15">
      <c r="C674" s="20"/>
      <c r="D674" s="20"/>
      <c r="E674" s="20"/>
      <c r="F674" s="20"/>
      <c r="G674" s="20"/>
      <c r="H674" s="20"/>
      <c r="I674" s="20"/>
      <c r="J674" s="20"/>
      <c r="K674" s="20"/>
      <c r="L674" s="20"/>
      <c r="M674" s="20"/>
      <c r="N674" s="20"/>
      <c r="O674" s="20"/>
    </row>
    <row r="675" spans="3:15">
      <c r="C675" s="20"/>
      <c r="D675" s="20"/>
      <c r="E675" s="20"/>
      <c r="F675" s="20"/>
      <c r="G675" s="20"/>
      <c r="H675" s="20"/>
      <c r="I675" s="20"/>
      <c r="J675" s="20"/>
      <c r="K675" s="20"/>
      <c r="L675" s="20"/>
      <c r="M675" s="20"/>
      <c r="N675" s="20"/>
      <c r="O675" s="20"/>
    </row>
    <row r="676" spans="3:15">
      <c r="C676" s="20"/>
      <c r="D676" s="20"/>
      <c r="E676" s="20"/>
      <c r="F676" s="20"/>
      <c r="G676" s="20"/>
      <c r="H676" s="20"/>
      <c r="I676" s="20"/>
      <c r="J676" s="20"/>
      <c r="K676" s="20"/>
      <c r="L676" s="20"/>
      <c r="M676" s="20"/>
      <c r="N676" s="20"/>
      <c r="O676" s="20"/>
    </row>
    <row r="677" spans="3:15">
      <c r="C677" s="20"/>
      <c r="D677" s="20"/>
      <c r="E677" s="20"/>
      <c r="F677" s="20"/>
      <c r="G677" s="20"/>
      <c r="H677" s="20"/>
      <c r="I677" s="20"/>
      <c r="J677" s="20"/>
      <c r="K677" s="20"/>
      <c r="L677" s="20"/>
      <c r="M677" s="20"/>
      <c r="N677" s="20"/>
      <c r="O677" s="20"/>
    </row>
    <row r="678" spans="3:15">
      <c r="C678" s="20"/>
      <c r="D678" s="20"/>
      <c r="E678" s="20"/>
      <c r="F678" s="20"/>
      <c r="G678" s="20"/>
      <c r="H678" s="20"/>
      <c r="I678" s="20"/>
      <c r="J678" s="20"/>
      <c r="K678" s="20"/>
      <c r="L678" s="20"/>
      <c r="M678" s="20"/>
      <c r="N678" s="20"/>
      <c r="O678" s="20"/>
    </row>
    <row r="679" spans="3:15">
      <c r="C679" s="20"/>
      <c r="D679" s="20"/>
      <c r="E679" s="20"/>
      <c r="F679" s="20"/>
      <c r="G679" s="20"/>
      <c r="H679" s="20"/>
      <c r="I679" s="20"/>
      <c r="J679" s="20"/>
      <c r="K679" s="20"/>
      <c r="L679" s="20"/>
      <c r="M679" s="20"/>
      <c r="N679" s="20"/>
      <c r="O679" s="20"/>
    </row>
    <row r="680" spans="3:15">
      <c r="C680" s="20"/>
      <c r="D680" s="20"/>
      <c r="E680" s="20"/>
      <c r="F680" s="20"/>
      <c r="G680" s="20"/>
      <c r="H680" s="20"/>
      <c r="I680" s="20"/>
      <c r="J680" s="20"/>
      <c r="K680" s="20"/>
      <c r="L680" s="20"/>
      <c r="M680" s="20"/>
      <c r="N680" s="20"/>
      <c r="O680" s="20"/>
    </row>
    <row r="681" spans="3:15">
      <c r="C681" s="20"/>
      <c r="D681" s="20"/>
      <c r="E681" s="20"/>
      <c r="F681" s="20"/>
      <c r="G681" s="20"/>
      <c r="H681" s="20"/>
      <c r="I681" s="20"/>
      <c r="J681" s="20"/>
      <c r="K681" s="20"/>
      <c r="L681" s="20"/>
      <c r="M681" s="20"/>
      <c r="N681" s="20"/>
      <c r="O681" s="20"/>
    </row>
    <row r="682" spans="3:15">
      <c r="C682" s="20"/>
      <c r="D682" s="20"/>
      <c r="E682" s="20"/>
      <c r="F682" s="20"/>
      <c r="G682" s="20"/>
      <c r="H682" s="20"/>
      <c r="I682" s="20"/>
      <c r="J682" s="20"/>
      <c r="K682" s="20"/>
      <c r="L682" s="20"/>
      <c r="M682" s="20"/>
      <c r="N682" s="20"/>
      <c r="O682" s="20"/>
    </row>
    <row r="683" spans="3:15">
      <c r="C683" s="20"/>
      <c r="D683" s="20"/>
      <c r="E683" s="20"/>
      <c r="F683" s="20"/>
      <c r="G683" s="20"/>
      <c r="H683" s="20"/>
      <c r="I683" s="20"/>
      <c r="J683" s="20"/>
      <c r="K683" s="20"/>
      <c r="L683" s="20"/>
      <c r="M683" s="20"/>
      <c r="N683" s="20"/>
      <c r="O683" s="20"/>
    </row>
    <row r="684" spans="3:15">
      <c r="C684" s="20"/>
      <c r="D684" s="20"/>
      <c r="E684" s="20"/>
      <c r="F684" s="20"/>
      <c r="G684" s="20"/>
      <c r="H684" s="20"/>
      <c r="I684" s="20"/>
      <c r="J684" s="20"/>
      <c r="K684" s="20"/>
      <c r="L684" s="20"/>
      <c r="M684" s="20"/>
      <c r="N684" s="20"/>
      <c r="O684" s="20"/>
    </row>
    <row r="685" spans="3:15">
      <c r="C685" s="20"/>
      <c r="D685" s="20"/>
      <c r="E685" s="20"/>
      <c r="F685" s="20"/>
      <c r="G685" s="20"/>
      <c r="H685" s="20"/>
      <c r="I685" s="20"/>
      <c r="J685" s="20"/>
      <c r="K685" s="20"/>
      <c r="L685" s="20"/>
      <c r="M685" s="20"/>
      <c r="N685" s="20"/>
      <c r="O685" s="20"/>
    </row>
    <row r="686" spans="3:15">
      <c r="C686" s="20"/>
      <c r="D686" s="20"/>
      <c r="E686" s="20"/>
      <c r="F686" s="20"/>
      <c r="G686" s="20"/>
      <c r="H686" s="20"/>
      <c r="I686" s="20"/>
      <c r="J686" s="20"/>
      <c r="K686" s="20"/>
      <c r="L686" s="20"/>
      <c r="M686" s="20"/>
      <c r="N686" s="20"/>
      <c r="O686" s="20"/>
    </row>
    <row r="687" spans="3:15">
      <c r="C687" s="20"/>
      <c r="D687" s="20"/>
      <c r="E687" s="20"/>
      <c r="F687" s="20"/>
      <c r="G687" s="20"/>
      <c r="H687" s="20"/>
      <c r="I687" s="20"/>
      <c r="J687" s="20"/>
      <c r="K687" s="20"/>
      <c r="L687" s="20"/>
      <c r="M687" s="20"/>
      <c r="N687" s="20"/>
      <c r="O687" s="20"/>
    </row>
    <row r="688" spans="3:15">
      <c r="C688" s="20"/>
      <c r="D688" s="20"/>
      <c r="E688" s="20"/>
      <c r="F688" s="20"/>
      <c r="G688" s="20"/>
      <c r="H688" s="20"/>
      <c r="I688" s="20"/>
      <c r="J688" s="20"/>
      <c r="K688" s="20"/>
      <c r="L688" s="20"/>
      <c r="M688" s="20"/>
      <c r="N688" s="20"/>
      <c r="O688" s="20"/>
    </row>
    <row r="689" spans="3:15">
      <c r="C689" s="20"/>
      <c r="D689" s="20"/>
      <c r="E689" s="20"/>
      <c r="F689" s="20"/>
      <c r="G689" s="20"/>
      <c r="H689" s="20"/>
      <c r="I689" s="20"/>
      <c r="J689" s="20"/>
      <c r="K689" s="20"/>
      <c r="L689" s="20"/>
      <c r="M689" s="20"/>
      <c r="N689" s="20"/>
      <c r="O689" s="20"/>
    </row>
    <row r="690" spans="3:15">
      <c r="C690" s="20"/>
      <c r="D690" s="20"/>
      <c r="E690" s="20"/>
      <c r="F690" s="20"/>
      <c r="G690" s="20"/>
      <c r="H690" s="20"/>
      <c r="I690" s="20"/>
      <c r="J690" s="20"/>
      <c r="K690" s="20"/>
      <c r="L690" s="20"/>
      <c r="M690" s="20"/>
      <c r="N690" s="20"/>
      <c r="O690" s="20"/>
    </row>
    <row r="691" spans="3:15">
      <c r="C691" s="20"/>
      <c r="D691" s="20"/>
      <c r="E691" s="20"/>
      <c r="F691" s="20"/>
      <c r="G691" s="20"/>
      <c r="H691" s="20"/>
      <c r="I691" s="20"/>
      <c r="J691" s="20"/>
      <c r="K691" s="20"/>
      <c r="L691" s="20"/>
      <c r="M691" s="20"/>
      <c r="N691" s="20"/>
      <c r="O691" s="20"/>
    </row>
    <row r="692" spans="3:15">
      <c r="C692" s="20"/>
      <c r="D692" s="20"/>
      <c r="E692" s="20"/>
      <c r="F692" s="20"/>
      <c r="G692" s="20"/>
      <c r="H692" s="20"/>
      <c r="I692" s="20"/>
      <c r="J692" s="20"/>
      <c r="K692" s="20"/>
      <c r="L692" s="20"/>
      <c r="M692" s="20"/>
      <c r="N692" s="20"/>
      <c r="O692" s="20"/>
    </row>
    <row r="693" spans="3:15">
      <c r="C693" s="20"/>
      <c r="D693" s="20"/>
      <c r="E693" s="20"/>
      <c r="F693" s="20"/>
      <c r="G693" s="20"/>
      <c r="H693" s="20"/>
      <c r="I693" s="20"/>
      <c r="J693" s="20"/>
      <c r="K693" s="20"/>
      <c r="L693" s="20"/>
      <c r="M693" s="20"/>
      <c r="N693" s="20"/>
      <c r="O693" s="20"/>
    </row>
    <row r="694" spans="3:15">
      <c r="C694" s="20"/>
      <c r="D694" s="20"/>
      <c r="E694" s="20"/>
      <c r="F694" s="20"/>
      <c r="G694" s="20"/>
      <c r="H694" s="20"/>
      <c r="I694" s="20"/>
      <c r="J694" s="20"/>
      <c r="K694" s="20"/>
      <c r="L694" s="20"/>
      <c r="M694" s="20"/>
      <c r="N694" s="20"/>
      <c r="O694" s="20"/>
    </row>
    <row r="695" spans="3:15">
      <c r="C695" s="20"/>
      <c r="D695" s="20"/>
      <c r="E695" s="20"/>
      <c r="F695" s="20"/>
      <c r="G695" s="20"/>
      <c r="H695" s="20"/>
      <c r="I695" s="20"/>
      <c r="J695" s="20"/>
      <c r="K695" s="20"/>
      <c r="L695" s="20"/>
      <c r="M695" s="20"/>
      <c r="N695" s="20"/>
      <c r="O695" s="20"/>
    </row>
    <row r="696" spans="3:15">
      <c r="C696" s="20"/>
      <c r="D696" s="20"/>
      <c r="E696" s="20"/>
      <c r="F696" s="20"/>
      <c r="G696" s="20"/>
      <c r="H696" s="20"/>
      <c r="I696" s="20"/>
      <c r="J696" s="20"/>
      <c r="K696" s="20"/>
      <c r="L696" s="20"/>
      <c r="M696" s="20"/>
      <c r="N696" s="20"/>
      <c r="O696" s="20"/>
    </row>
    <row r="697" spans="3:15">
      <c r="C697" s="20"/>
      <c r="D697" s="20"/>
      <c r="E697" s="20"/>
      <c r="F697" s="20"/>
      <c r="G697" s="20"/>
      <c r="H697" s="20"/>
      <c r="I697" s="20"/>
      <c r="J697" s="20"/>
      <c r="K697" s="20"/>
      <c r="L697" s="20"/>
      <c r="M697" s="20"/>
      <c r="N697" s="20"/>
      <c r="O697" s="20"/>
    </row>
    <row r="698" spans="3:15">
      <c r="C698" s="20"/>
      <c r="D698" s="20"/>
      <c r="E698" s="20"/>
      <c r="F698" s="20"/>
      <c r="G698" s="20"/>
      <c r="H698" s="20"/>
      <c r="I698" s="20"/>
      <c r="J698" s="20"/>
      <c r="K698" s="20"/>
      <c r="L698" s="20"/>
      <c r="M698" s="20"/>
      <c r="N698" s="20"/>
      <c r="O698" s="20"/>
    </row>
    <row r="699" spans="3:15">
      <c r="C699" s="20"/>
      <c r="D699" s="20"/>
      <c r="E699" s="20"/>
      <c r="F699" s="20"/>
      <c r="G699" s="20"/>
      <c r="H699" s="20"/>
      <c r="I699" s="20"/>
      <c r="J699" s="20"/>
      <c r="K699" s="20"/>
      <c r="L699" s="20"/>
      <c r="M699" s="20"/>
      <c r="N699" s="20"/>
      <c r="O699" s="20"/>
    </row>
    <row r="700" spans="3:15">
      <c r="C700" s="20"/>
      <c r="D700" s="20"/>
      <c r="E700" s="20"/>
      <c r="F700" s="20"/>
      <c r="G700" s="20"/>
      <c r="H700" s="20"/>
      <c r="I700" s="20"/>
      <c r="J700" s="20"/>
      <c r="K700" s="20"/>
      <c r="L700" s="20"/>
      <c r="M700" s="20"/>
      <c r="N700" s="20"/>
      <c r="O700" s="20"/>
    </row>
    <row r="701" spans="3:15">
      <c r="C701" s="20"/>
      <c r="D701" s="20"/>
      <c r="E701" s="20"/>
      <c r="F701" s="20"/>
      <c r="G701" s="20"/>
      <c r="H701" s="20"/>
      <c r="I701" s="20"/>
      <c r="J701" s="20"/>
      <c r="K701" s="20"/>
      <c r="L701" s="20"/>
      <c r="M701" s="20"/>
      <c r="N701" s="20"/>
      <c r="O701" s="20"/>
    </row>
    <row r="702" spans="3:15">
      <c r="C702" s="20"/>
      <c r="D702" s="20"/>
      <c r="E702" s="20"/>
      <c r="F702" s="20"/>
      <c r="G702" s="20"/>
      <c r="H702" s="20"/>
      <c r="I702" s="20"/>
      <c r="J702" s="20"/>
      <c r="K702" s="20"/>
      <c r="L702" s="20"/>
      <c r="M702" s="20"/>
      <c r="N702" s="20"/>
      <c r="O702" s="20"/>
    </row>
    <row r="703" spans="3:15">
      <c r="C703" s="20"/>
      <c r="D703" s="20"/>
      <c r="E703" s="20"/>
      <c r="F703" s="20"/>
      <c r="G703" s="20"/>
      <c r="H703" s="20"/>
      <c r="I703" s="20"/>
      <c r="J703" s="20"/>
      <c r="K703" s="20"/>
      <c r="L703" s="20"/>
      <c r="M703" s="20"/>
      <c r="N703" s="20"/>
      <c r="O703" s="20"/>
    </row>
    <row r="704" spans="3:15">
      <c r="C704" s="20"/>
      <c r="D704" s="20"/>
      <c r="E704" s="20"/>
      <c r="F704" s="20"/>
      <c r="G704" s="20"/>
      <c r="H704" s="20"/>
      <c r="I704" s="20"/>
      <c r="J704" s="20"/>
      <c r="K704" s="20"/>
      <c r="L704" s="20"/>
      <c r="M704" s="20"/>
      <c r="N704" s="20"/>
      <c r="O704" s="20"/>
    </row>
    <row r="705" spans="3:15">
      <c r="C705" s="20"/>
      <c r="D705" s="20"/>
      <c r="E705" s="20"/>
      <c r="F705" s="20"/>
      <c r="G705" s="20"/>
      <c r="H705" s="20"/>
      <c r="I705" s="20"/>
      <c r="J705" s="20"/>
      <c r="K705" s="20"/>
      <c r="L705" s="20"/>
      <c r="M705" s="20"/>
      <c r="N705" s="20"/>
      <c r="O705" s="20"/>
    </row>
    <row r="706" spans="3:15">
      <c r="C706" s="20"/>
      <c r="D706" s="20"/>
      <c r="E706" s="20"/>
      <c r="F706" s="20"/>
      <c r="G706" s="20"/>
      <c r="H706" s="20"/>
      <c r="I706" s="20"/>
      <c r="J706" s="20"/>
      <c r="K706" s="20"/>
      <c r="L706" s="20"/>
      <c r="M706" s="20"/>
      <c r="N706" s="20"/>
      <c r="O706" s="20"/>
    </row>
    <row r="707" spans="3:15">
      <c r="C707" s="20"/>
      <c r="D707" s="20"/>
      <c r="E707" s="20"/>
      <c r="F707" s="20"/>
      <c r="G707" s="20"/>
      <c r="H707" s="20"/>
      <c r="I707" s="20"/>
      <c r="J707" s="20"/>
      <c r="K707" s="20"/>
      <c r="L707" s="20"/>
      <c r="M707" s="20"/>
      <c r="N707" s="20"/>
      <c r="O707" s="20"/>
    </row>
    <row r="708" spans="3:15">
      <c r="C708" s="20"/>
      <c r="D708" s="20"/>
      <c r="E708" s="20"/>
      <c r="F708" s="20"/>
      <c r="G708" s="20"/>
      <c r="H708" s="20"/>
      <c r="I708" s="20"/>
      <c r="J708" s="20"/>
      <c r="K708" s="20"/>
      <c r="L708" s="20"/>
      <c r="M708" s="20"/>
      <c r="N708" s="20"/>
      <c r="O708" s="20"/>
    </row>
    <row r="709" spans="3:15">
      <c r="C709" s="20"/>
      <c r="D709" s="20"/>
      <c r="E709" s="20"/>
      <c r="F709" s="20"/>
      <c r="G709" s="20"/>
      <c r="H709" s="20"/>
      <c r="I709" s="20"/>
      <c r="J709" s="20"/>
      <c r="K709" s="20"/>
      <c r="L709" s="20"/>
      <c r="M709" s="20"/>
      <c r="N709" s="20"/>
      <c r="O709" s="20"/>
    </row>
    <row r="710" spans="3:15">
      <c r="C710" s="20"/>
      <c r="D710" s="20"/>
      <c r="E710" s="20"/>
      <c r="F710" s="20"/>
      <c r="G710" s="20"/>
      <c r="H710" s="20"/>
      <c r="I710" s="20"/>
      <c r="J710" s="20"/>
      <c r="K710" s="20"/>
      <c r="L710" s="20"/>
      <c r="M710" s="20"/>
      <c r="N710" s="20"/>
      <c r="O710" s="20"/>
    </row>
    <row r="711" spans="3:15">
      <c r="C711" s="20"/>
      <c r="D711" s="20"/>
      <c r="E711" s="20"/>
      <c r="F711" s="20"/>
      <c r="G711" s="20"/>
      <c r="H711" s="20"/>
      <c r="I711" s="20"/>
      <c r="J711" s="20"/>
      <c r="K711" s="20"/>
      <c r="L711" s="20"/>
      <c r="M711" s="20"/>
      <c r="N711" s="20"/>
      <c r="O711" s="20"/>
    </row>
    <row r="712" spans="3:15">
      <c r="C712" s="20"/>
      <c r="D712" s="20"/>
      <c r="E712" s="20"/>
      <c r="F712" s="20"/>
      <c r="G712" s="20"/>
      <c r="H712" s="20"/>
      <c r="I712" s="20"/>
      <c r="J712" s="20"/>
      <c r="K712" s="20"/>
      <c r="L712" s="20"/>
      <c r="M712" s="20"/>
      <c r="N712" s="20"/>
      <c r="O712" s="20"/>
    </row>
    <row r="713" spans="3:15">
      <c r="C713" s="20"/>
      <c r="D713" s="20"/>
      <c r="E713" s="20"/>
      <c r="F713" s="20"/>
      <c r="G713" s="20"/>
      <c r="H713" s="20"/>
      <c r="I713" s="20"/>
      <c r="J713" s="20"/>
      <c r="K713" s="20"/>
      <c r="L713" s="20"/>
      <c r="M713" s="20"/>
      <c r="N713" s="20"/>
      <c r="O713" s="20"/>
    </row>
    <row r="714" spans="3:15">
      <c r="C714" s="20"/>
      <c r="D714" s="20"/>
      <c r="E714" s="20"/>
      <c r="F714" s="20"/>
      <c r="G714" s="20"/>
      <c r="H714" s="20"/>
      <c r="I714" s="20"/>
      <c r="J714" s="20"/>
      <c r="K714" s="20"/>
      <c r="L714" s="20"/>
      <c r="M714" s="20"/>
      <c r="N714" s="20"/>
      <c r="O714" s="20"/>
    </row>
    <row r="715" spans="3:15">
      <c r="C715" s="20"/>
      <c r="D715" s="20"/>
      <c r="E715" s="20"/>
      <c r="F715" s="20"/>
      <c r="G715" s="20"/>
      <c r="H715" s="20"/>
      <c r="I715" s="20"/>
      <c r="J715" s="20"/>
      <c r="K715" s="20"/>
      <c r="L715" s="20"/>
      <c r="M715" s="20"/>
      <c r="N715" s="20"/>
      <c r="O715" s="20"/>
    </row>
    <row r="716" spans="3:15">
      <c r="C716" s="20"/>
      <c r="D716" s="20"/>
      <c r="E716" s="20"/>
      <c r="F716" s="20"/>
      <c r="G716" s="20"/>
      <c r="H716" s="20"/>
      <c r="I716" s="20"/>
      <c r="J716" s="20"/>
      <c r="K716" s="20"/>
      <c r="L716" s="20"/>
      <c r="M716" s="20"/>
      <c r="N716" s="20"/>
      <c r="O716" s="20"/>
    </row>
    <row r="717" spans="3:15">
      <c r="C717" s="20"/>
      <c r="D717" s="20"/>
      <c r="E717" s="20"/>
      <c r="F717" s="20"/>
      <c r="G717" s="20"/>
      <c r="H717" s="20"/>
      <c r="I717" s="20"/>
      <c r="J717" s="20"/>
      <c r="K717" s="20"/>
      <c r="L717" s="20"/>
      <c r="M717" s="20"/>
      <c r="N717" s="20"/>
      <c r="O717" s="20"/>
    </row>
    <row r="718" spans="3:15">
      <c r="C718" s="20"/>
      <c r="D718" s="20"/>
      <c r="E718" s="20"/>
      <c r="F718" s="20"/>
      <c r="G718" s="20"/>
      <c r="H718" s="20"/>
      <c r="I718" s="20"/>
      <c r="J718" s="20"/>
      <c r="K718" s="20"/>
      <c r="L718" s="20"/>
      <c r="M718" s="20"/>
      <c r="N718" s="20"/>
      <c r="O718" s="20"/>
    </row>
    <row r="719" spans="3:15">
      <c r="C719" s="20"/>
      <c r="D719" s="20"/>
      <c r="E719" s="20"/>
      <c r="F719" s="20"/>
      <c r="G719" s="20"/>
      <c r="H719" s="20"/>
      <c r="I719" s="20"/>
      <c r="J719" s="20"/>
      <c r="K719" s="20"/>
      <c r="L719" s="20"/>
      <c r="M719" s="20"/>
      <c r="N719" s="20"/>
      <c r="O719" s="20"/>
    </row>
    <row r="720" spans="3:15">
      <c r="C720" s="20"/>
      <c r="D720" s="20"/>
      <c r="E720" s="20"/>
      <c r="F720" s="20"/>
      <c r="G720" s="20"/>
      <c r="H720" s="20"/>
      <c r="I720" s="20"/>
      <c r="J720" s="20"/>
      <c r="K720" s="20"/>
      <c r="L720" s="20"/>
      <c r="M720" s="20"/>
      <c r="N720" s="20"/>
      <c r="O720" s="20"/>
    </row>
    <row r="721" spans="3:15">
      <c r="C721" s="20"/>
      <c r="D721" s="20"/>
      <c r="E721" s="20"/>
      <c r="F721" s="20"/>
      <c r="G721" s="20"/>
      <c r="H721" s="20"/>
      <c r="I721" s="20"/>
      <c r="J721" s="20"/>
      <c r="K721" s="20"/>
      <c r="L721" s="20"/>
      <c r="M721" s="20"/>
      <c r="N721" s="20"/>
      <c r="O721" s="20"/>
    </row>
    <row r="722" spans="3:15">
      <c r="C722" s="20"/>
      <c r="D722" s="20"/>
      <c r="E722" s="20"/>
      <c r="F722" s="20"/>
      <c r="G722" s="20"/>
      <c r="H722" s="20"/>
      <c r="I722" s="20"/>
      <c r="J722" s="20"/>
      <c r="K722" s="20"/>
      <c r="L722" s="20"/>
      <c r="M722" s="20"/>
      <c r="N722" s="20"/>
      <c r="O722" s="20"/>
    </row>
    <row r="723" spans="3:15">
      <c r="C723" s="20"/>
      <c r="D723" s="20"/>
      <c r="E723" s="20"/>
      <c r="F723" s="20"/>
      <c r="G723" s="20"/>
      <c r="H723" s="20"/>
      <c r="I723" s="20"/>
      <c r="J723" s="20"/>
      <c r="K723" s="20"/>
      <c r="L723" s="20"/>
      <c r="M723" s="20"/>
      <c r="N723" s="20"/>
      <c r="O723" s="20"/>
    </row>
    <row r="724" spans="3:15">
      <c r="C724" s="20"/>
      <c r="D724" s="20"/>
      <c r="E724" s="20"/>
      <c r="F724" s="20"/>
      <c r="G724" s="20"/>
      <c r="H724" s="20"/>
      <c r="I724" s="20"/>
      <c r="J724" s="20"/>
      <c r="K724" s="20"/>
      <c r="L724" s="20"/>
      <c r="M724" s="20"/>
      <c r="N724" s="20"/>
      <c r="O724" s="20"/>
    </row>
    <row r="725" spans="3:15">
      <c r="C725" s="20"/>
      <c r="D725" s="20"/>
      <c r="E725" s="20"/>
      <c r="F725" s="20"/>
      <c r="G725" s="20"/>
      <c r="H725" s="20"/>
      <c r="I725" s="20"/>
      <c r="J725" s="20"/>
      <c r="K725" s="20"/>
      <c r="L725" s="20"/>
      <c r="M725" s="20"/>
      <c r="N725" s="20"/>
      <c r="O725" s="20"/>
    </row>
    <row r="726" spans="3:15">
      <c r="C726" s="20"/>
      <c r="D726" s="20"/>
      <c r="E726" s="20"/>
      <c r="F726" s="20"/>
      <c r="G726" s="20"/>
      <c r="H726" s="20"/>
      <c r="I726" s="20"/>
      <c r="J726" s="20"/>
      <c r="K726" s="20"/>
      <c r="L726" s="20"/>
      <c r="M726" s="20"/>
      <c r="N726" s="20"/>
      <c r="O726" s="20"/>
    </row>
    <row r="727" spans="3:15">
      <c r="C727" s="20"/>
      <c r="D727" s="20"/>
      <c r="E727" s="20"/>
      <c r="F727" s="20"/>
      <c r="G727" s="20"/>
      <c r="H727" s="20"/>
      <c r="I727" s="20"/>
      <c r="J727" s="20"/>
      <c r="K727" s="20"/>
      <c r="L727" s="20"/>
      <c r="M727" s="20"/>
      <c r="N727" s="20"/>
      <c r="O727" s="20"/>
    </row>
    <row r="728" spans="3:15">
      <c r="C728" s="20"/>
      <c r="D728" s="20"/>
      <c r="E728" s="20"/>
      <c r="F728" s="20"/>
      <c r="G728" s="20"/>
      <c r="H728" s="20"/>
      <c r="I728" s="20"/>
      <c r="J728" s="20"/>
      <c r="K728" s="20"/>
      <c r="L728" s="20"/>
      <c r="M728" s="20"/>
      <c r="N728" s="20"/>
      <c r="O728" s="20"/>
    </row>
    <row r="729" spans="3:15">
      <c r="C729" s="20"/>
      <c r="D729" s="20"/>
      <c r="E729" s="20"/>
      <c r="F729" s="20"/>
      <c r="G729" s="20"/>
      <c r="H729" s="20"/>
      <c r="I729" s="20"/>
      <c r="J729" s="20"/>
      <c r="K729" s="20"/>
      <c r="L729" s="20"/>
      <c r="M729" s="20"/>
      <c r="N729" s="20"/>
      <c r="O729" s="20"/>
    </row>
    <row r="730" spans="3:15">
      <c r="C730" s="20"/>
      <c r="D730" s="20"/>
      <c r="E730" s="20"/>
      <c r="F730" s="20"/>
      <c r="G730" s="20"/>
      <c r="H730" s="20"/>
      <c r="I730" s="20"/>
      <c r="J730" s="20"/>
      <c r="K730" s="20"/>
      <c r="L730" s="20"/>
      <c r="M730" s="20"/>
      <c r="N730" s="20"/>
      <c r="O730" s="20"/>
    </row>
    <row r="731" spans="3:15">
      <c r="C731" s="20"/>
      <c r="D731" s="20"/>
      <c r="E731" s="20"/>
      <c r="F731" s="20"/>
      <c r="G731" s="20"/>
      <c r="H731" s="20"/>
      <c r="I731" s="20"/>
      <c r="J731" s="20"/>
      <c r="K731" s="20"/>
      <c r="L731" s="20"/>
      <c r="M731" s="20"/>
      <c r="N731" s="20"/>
      <c r="O731" s="20"/>
    </row>
    <row r="732" spans="3:15">
      <c r="C732" s="20"/>
      <c r="D732" s="20"/>
      <c r="E732" s="20"/>
      <c r="F732" s="20"/>
      <c r="G732" s="20"/>
      <c r="H732" s="20"/>
      <c r="I732" s="20"/>
      <c r="J732" s="20"/>
      <c r="K732" s="20"/>
      <c r="L732" s="20"/>
      <c r="M732" s="20"/>
      <c r="N732" s="20"/>
      <c r="O732" s="20"/>
    </row>
    <row r="733" spans="3:15">
      <c r="C733" s="20"/>
      <c r="D733" s="20"/>
      <c r="E733" s="20"/>
      <c r="F733" s="20"/>
      <c r="G733" s="20"/>
      <c r="H733" s="20"/>
      <c r="I733" s="20"/>
      <c r="J733" s="20"/>
      <c r="K733" s="20"/>
      <c r="L733" s="20"/>
      <c r="M733" s="20"/>
      <c r="N733" s="20"/>
      <c r="O733" s="20"/>
    </row>
    <row r="734" spans="3:15">
      <c r="C734" s="20"/>
      <c r="D734" s="20"/>
      <c r="E734" s="20"/>
      <c r="F734" s="20"/>
      <c r="G734" s="20"/>
      <c r="H734" s="20"/>
      <c r="I734" s="20"/>
      <c r="J734" s="20"/>
      <c r="K734" s="20"/>
      <c r="L734" s="20"/>
      <c r="M734" s="20"/>
      <c r="N734" s="20"/>
      <c r="O734" s="20"/>
    </row>
    <row r="735" spans="3:15">
      <c r="C735" s="20"/>
      <c r="D735" s="20"/>
      <c r="E735" s="20"/>
      <c r="F735" s="20"/>
      <c r="G735" s="20"/>
      <c r="H735" s="20"/>
      <c r="I735" s="20"/>
      <c r="J735" s="20"/>
      <c r="K735" s="20"/>
      <c r="L735" s="20"/>
      <c r="M735" s="20"/>
      <c r="N735" s="20"/>
      <c r="O735" s="20"/>
    </row>
    <row r="736" spans="3:15">
      <c r="C736" s="20"/>
      <c r="D736" s="20"/>
      <c r="E736" s="20"/>
      <c r="F736" s="20"/>
      <c r="G736" s="20"/>
      <c r="H736" s="20"/>
      <c r="I736" s="20"/>
      <c r="J736" s="20"/>
      <c r="K736" s="20"/>
      <c r="L736" s="20"/>
      <c r="M736" s="20"/>
      <c r="N736" s="20"/>
      <c r="O736" s="20"/>
    </row>
    <row r="737" spans="3:15">
      <c r="C737" s="20"/>
      <c r="D737" s="20"/>
      <c r="E737" s="20"/>
      <c r="F737" s="20"/>
      <c r="G737" s="20"/>
      <c r="H737" s="20"/>
      <c r="I737" s="20"/>
      <c r="J737" s="20"/>
      <c r="K737" s="20"/>
      <c r="L737" s="20"/>
      <c r="M737" s="20"/>
      <c r="N737" s="20"/>
      <c r="O737" s="20"/>
    </row>
    <row r="738" spans="3:15">
      <c r="C738" s="20"/>
      <c r="D738" s="20"/>
      <c r="E738" s="20"/>
      <c r="F738" s="20"/>
      <c r="G738" s="20"/>
      <c r="H738" s="20"/>
      <c r="I738" s="20"/>
      <c r="J738" s="20"/>
      <c r="K738" s="20"/>
      <c r="L738" s="20"/>
      <c r="M738" s="20"/>
      <c r="N738" s="20"/>
      <c r="O738" s="20"/>
    </row>
    <row r="739" spans="3:15">
      <c r="C739" s="20"/>
      <c r="D739" s="20"/>
      <c r="E739" s="20"/>
      <c r="F739" s="20"/>
      <c r="G739" s="20"/>
      <c r="H739" s="20"/>
      <c r="I739" s="20"/>
      <c r="J739" s="20"/>
      <c r="K739" s="20"/>
      <c r="L739" s="20"/>
      <c r="M739" s="20"/>
      <c r="N739" s="20"/>
      <c r="O739" s="20"/>
    </row>
    <row r="740" spans="3:15">
      <c r="C740" s="20"/>
      <c r="D740" s="20"/>
      <c r="E740" s="20"/>
      <c r="F740" s="20"/>
      <c r="G740" s="20"/>
      <c r="H740" s="20"/>
      <c r="I740" s="20"/>
      <c r="J740" s="20"/>
      <c r="K740" s="20"/>
      <c r="L740" s="20"/>
      <c r="M740" s="20"/>
      <c r="N740" s="20"/>
      <c r="O740" s="20"/>
    </row>
    <row r="741" spans="3:15">
      <c r="C741" s="20"/>
      <c r="D741" s="20"/>
      <c r="E741" s="20"/>
      <c r="F741" s="20"/>
      <c r="G741" s="20"/>
      <c r="H741" s="20"/>
      <c r="I741" s="20"/>
      <c r="J741" s="20"/>
      <c r="K741" s="20"/>
      <c r="L741" s="20"/>
      <c r="M741" s="20"/>
      <c r="N741" s="20"/>
      <c r="O741" s="20"/>
    </row>
    <row r="742" spans="3:15">
      <c r="C742" s="20"/>
      <c r="D742" s="20"/>
      <c r="E742" s="20"/>
      <c r="F742" s="20"/>
      <c r="G742" s="20"/>
      <c r="H742" s="20"/>
      <c r="I742" s="20"/>
      <c r="J742" s="20"/>
      <c r="K742" s="20"/>
      <c r="L742" s="20"/>
      <c r="M742" s="20"/>
      <c r="N742" s="20"/>
      <c r="O742" s="20"/>
    </row>
    <row r="743" spans="3:15">
      <c r="C743" s="20"/>
      <c r="D743" s="20"/>
      <c r="E743" s="20"/>
      <c r="F743" s="20"/>
      <c r="G743" s="20"/>
      <c r="H743" s="20"/>
      <c r="I743" s="20"/>
      <c r="J743" s="20"/>
      <c r="K743" s="20"/>
      <c r="L743" s="20"/>
      <c r="M743" s="20"/>
      <c r="N743" s="20"/>
      <c r="O743" s="20"/>
    </row>
    <row r="744" spans="3:15">
      <c r="C744" s="20"/>
      <c r="D744" s="20"/>
      <c r="E744" s="20"/>
      <c r="F744" s="20"/>
      <c r="G744" s="20"/>
      <c r="H744" s="20"/>
      <c r="I744" s="20"/>
      <c r="J744" s="20"/>
      <c r="K744" s="20"/>
      <c r="L744" s="20"/>
      <c r="M744" s="20"/>
      <c r="N744" s="20"/>
      <c r="O744" s="20"/>
    </row>
    <row r="745" spans="3:15">
      <c r="C745" s="20"/>
      <c r="D745" s="20"/>
      <c r="E745" s="20"/>
      <c r="F745" s="20"/>
      <c r="G745" s="20"/>
      <c r="H745" s="20"/>
      <c r="I745" s="20"/>
      <c r="J745" s="20"/>
      <c r="K745" s="20"/>
      <c r="L745" s="20"/>
      <c r="M745" s="20"/>
      <c r="N745" s="20"/>
      <c r="O745" s="20"/>
    </row>
    <row r="746" spans="3:15">
      <c r="C746" s="20"/>
      <c r="D746" s="20"/>
      <c r="E746" s="20"/>
      <c r="F746" s="20"/>
      <c r="G746" s="20"/>
      <c r="H746" s="20"/>
      <c r="I746" s="20"/>
      <c r="J746" s="20"/>
      <c r="K746" s="20"/>
      <c r="L746" s="20"/>
      <c r="M746" s="20"/>
      <c r="N746" s="20"/>
      <c r="O746" s="20"/>
    </row>
    <row r="747" spans="3:15">
      <c r="C747" s="20"/>
      <c r="D747" s="20"/>
      <c r="E747" s="20"/>
      <c r="F747" s="20"/>
      <c r="G747" s="20"/>
      <c r="H747" s="20"/>
      <c r="I747" s="20"/>
      <c r="J747" s="20"/>
      <c r="K747" s="20"/>
      <c r="L747" s="20"/>
      <c r="M747" s="20"/>
      <c r="N747" s="20"/>
      <c r="O747" s="20"/>
    </row>
    <row r="748" spans="3:15">
      <c r="C748" s="20"/>
      <c r="D748" s="20"/>
      <c r="E748" s="20"/>
      <c r="F748" s="20"/>
      <c r="G748" s="20"/>
      <c r="H748" s="20"/>
      <c r="I748" s="20"/>
      <c r="J748" s="20"/>
      <c r="K748" s="20"/>
      <c r="L748" s="20"/>
      <c r="M748" s="20"/>
      <c r="N748" s="20"/>
      <c r="O748" s="20"/>
    </row>
    <row r="749" spans="3:15">
      <c r="C749" s="20"/>
      <c r="D749" s="20"/>
      <c r="E749" s="20"/>
      <c r="F749" s="20"/>
      <c r="G749" s="20"/>
      <c r="H749" s="20"/>
      <c r="I749" s="20"/>
      <c r="J749" s="20"/>
      <c r="K749" s="20"/>
      <c r="L749" s="20"/>
      <c r="M749" s="20"/>
      <c r="N749" s="20"/>
      <c r="O749" s="20"/>
    </row>
    <row r="750" spans="3:15">
      <c r="C750" s="20"/>
      <c r="D750" s="20"/>
      <c r="E750" s="20"/>
      <c r="F750" s="20"/>
      <c r="G750" s="20"/>
      <c r="H750" s="20"/>
      <c r="I750" s="20"/>
      <c r="J750" s="20"/>
      <c r="K750" s="20"/>
      <c r="L750" s="20"/>
      <c r="M750" s="20"/>
      <c r="N750" s="20"/>
      <c r="O750" s="20"/>
    </row>
    <row r="751" spans="3:15">
      <c r="C751" s="20"/>
      <c r="D751" s="20"/>
      <c r="E751" s="20"/>
      <c r="F751" s="20"/>
      <c r="G751" s="20"/>
      <c r="H751" s="20"/>
      <c r="I751" s="20"/>
      <c r="J751" s="20"/>
      <c r="K751" s="20"/>
      <c r="L751" s="20"/>
      <c r="M751" s="20"/>
      <c r="N751" s="20"/>
      <c r="O751" s="20"/>
    </row>
    <row r="752" spans="3:15">
      <c r="C752" s="20"/>
      <c r="D752" s="20"/>
      <c r="E752" s="20"/>
      <c r="F752" s="20"/>
      <c r="G752" s="20"/>
      <c r="H752" s="20"/>
      <c r="I752" s="20"/>
      <c r="J752" s="20"/>
      <c r="K752" s="20"/>
      <c r="L752" s="20"/>
      <c r="M752" s="20"/>
      <c r="N752" s="20"/>
      <c r="O752" s="20"/>
    </row>
    <row r="753" spans="3:15">
      <c r="C753" s="20"/>
      <c r="D753" s="20"/>
      <c r="E753" s="20"/>
      <c r="F753" s="20"/>
      <c r="G753" s="20"/>
      <c r="H753" s="20"/>
      <c r="I753" s="20"/>
      <c r="J753" s="20"/>
      <c r="K753" s="20"/>
      <c r="L753" s="20"/>
      <c r="M753" s="20"/>
      <c r="N753" s="20"/>
      <c r="O753" s="20"/>
    </row>
    <row r="754" spans="3:15">
      <c r="C754" s="20"/>
      <c r="D754" s="20"/>
      <c r="E754" s="20"/>
      <c r="F754" s="20"/>
      <c r="G754" s="20"/>
      <c r="H754" s="20"/>
      <c r="I754" s="20"/>
      <c r="J754" s="20"/>
      <c r="K754" s="20"/>
      <c r="L754" s="20"/>
      <c r="M754" s="20"/>
      <c r="N754" s="20"/>
      <c r="O754" s="20"/>
    </row>
    <row r="755" spans="3:15">
      <c r="C755" s="20"/>
      <c r="D755" s="20"/>
      <c r="E755" s="20"/>
      <c r="F755" s="20"/>
      <c r="G755" s="20"/>
      <c r="H755" s="20"/>
      <c r="I755" s="20"/>
      <c r="J755" s="20"/>
      <c r="K755" s="20"/>
      <c r="L755" s="20"/>
      <c r="M755" s="20"/>
      <c r="N755" s="20"/>
      <c r="O755" s="20"/>
    </row>
    <row r="756" spans="3:15">
      <c r="C756" s="20"/>
      <c r="D756" s="20"/>
      <c r="E756" s="20"/>
      <c r="F756" s="20"/>
      <c r="G756" s="20"/>
      <c r="H756" s="20"/>
      <c r="I756" s="20"/>
      <c r="J756" s="20"/>
      <c r="K756" s="20"/>
      <c r="L756" s="20"/>
      <c r="M756" s="20"/>
      <c r="N756" s="20"/>
      <c r="O756" s="20"/>
    </row>
    <row r="757" spans="3:15">
      <c r="C757" s="20"/>
      <c r="D757" s="20"/>
      <c r="E757" s="20"/>
      <c r="F757" s="20"/>
      <c r="G757" s="20"/>
      <c r="H757" s="20"/>
      <c r="I757" s="20"/>
      <c r="J757" s="20"/>
      <c r="K757" s="20"/>
      <c r="L757" s="20"/>
      <c r="M757" s="20"/>
      <c r="N757" s="20"/>
      <c r="O757" s="20"/>
    </row>
    <row r="758" spans="3:15">
      <c r="C758" s="20"/>
      <c r="D758" s="20"/>
      <c r="E758" s="20"/>
      <c r="F758" s="20"/>
      <c r="G758" s="20"/>
      <c r="H758" s="20"/>
      <c r="I758" s="20"/>
      <c r="J758" s="20"/>
      <c r="K758" s="20"/>
      <c r="L758" s="20"/>
      <c r="M758" s="20"/>
      <c r="N758" s="20"/>
      <c r="O758" s="20"/>
    </row>
    <row r="759" spans="3:15">
      <c r="C759" s="20"/>
      <c r="D759" s="20"/>
      <c r="E759" s="20"/>
      <c r="F759" s="20"/>
      <c r="G759" s="20"/>
      <c r="H759" s="20"/>
      <c r="I759" s="20"/>
      <c r="J759" s="20"/>
      <c r="K759" s="20"/>
      <c r="L759" s="20"/>
      <c r="M759" s="20"/>
      <c r="N759" s="20"/>
      <c r="O759" s="20"/>
    </row>
    <row r="760" spans="3:15">
      <c r="C760" s="20"/>
      <c r="D760" s="20"/>
      <c r="E760" s="20"/>
      <c r="F760" s="20"/>
      <c r="G760" s="20"/>
      <c r="H760" s="20"/>
      <c r="I760" s="20"/>
      <c r="J760" s="20"/>
      <c r="K760" s="20"/>
      <c r="L760" s="20"/>
      <c r="M760" s="20"/>
      <c r="N760" s="20"/>
      <c r="O760" s="20"/>
    </row>
    <row r="761" spans="3:15">
      <c r="C761" s="20"/>
      <c r="D761" s="20"/>
      <c r="E761" s="20"/>
      <c r="F761" s="20"/>
      <c r="G761" s="20"/>
      <c r="H761" s="20"/>
      <c r="I761" s="20"/>
      <c r="J761" s="20"/>
      <c r="K761" s="20"/>
      <c r="L761" s="20"/>
      <c r="M761" s="20"/>
      <c r="N761" s="20"/>
      <c r="O761" s="20"/>
    </row>
    <row r="762" spans="3:15">
      <c r="C762" s="20"/>
      <c r="D762" s="20"/>
      <c r="E762" s="20"/>
      <c r="F762" s="20"/>
      <c r="G762" s="20"/>
      <c r="H762" s="20"/>
      <c r="I762" s="20"/>
      <c r="J762" s="20"/>
      <c r="K762" s="20"/>
      <c r="L762" s="20"/>
      <c r="M762" s="20"/>
      <c r="N762" s="20"/>
      <c r="O762" s="20"/>
    </row>
    <row r="763" spans="3:15">
      <c r="C763" s="20"/>
      <c r="D763" s="20"/>
      <c r="E763" s="20"/>
      <c r="F763" s="20"/>
      <c r="G763" s="20"/>
      <c r="H763" s="20"/>
      <c r="I763" s="20"/>
      <c r="J763" s="20"/>
      <c r="K763" s="20"/>
      <c r="L763" s="20"/>
      <c r="M763" s="20"/>
      <c r="N763" s="20"/>
      <c r="O763" s="20"/>
    </row>
    <row r="764" spans="3:15">
      <c r="C764" s="20"/>
      <c r="D764" s="20"/>
      <c r="E764" s="20"/>
      <c r="F764" s="20"/>
      <c r="G764" s="20"/>
      <c r="H764" s="20"/>
      <c r="I764" s="20"/>
      <c r="J764" s="20"/>
      <c r="K764" s="20"/>
      <c r="L764" s="20"/>
      <c r="M764" s="20"/>
      <c r="N764" s="20"/>
      <c r="O764" s="20"/>
    </row>
    <row r="765" spans="3:15">
      <c r="C765" s="20"/>
      <c r="D765" s="20"/>
      <c r="E765" s="20"/>
      <c r="F765" s="20"/>
      <c r="G765" s="20"/>
      <c r="H765" s="20"/>
      <c r="I765" s="20"/>
      <c r="J765" s="20"/>
      <c r="K765" s="20"/>
      <c r="L765" s="20"/>
      <c r="M765" s="20"/>
      <c r="N765" s="20"/>
      <c r="O765" s="20"/>
    </row>
    <row r="766" spans="3:15">
      <c r="C766" s="20"/>
      <c r="D766" s="20"/>
      <c r="E766" s="20"/>
      <c r="F766" s="20"/>
      <c r="G766" s="20"/>
      <c r="H766" s="20"/>
      <c r="I766" s="20"/>
      <c r="J766" s="20"/>
      <c r="K766" s="20"/>
      <c r="L766" s="20"/>
      <c r="M766" s="20"/>
      <c r="N766" s="20"/>
      <c r="O766" s="20"/>
    </row>
    <row r="767" spans="3:15">
      <c r="C767" s="20"/>
      <c r="D767" s="20"/>
      <c r="E767" s="20"/>
      <c r="F767" s="20"/>
      <c r="G767" s="20"/>
      <c r="H767" s="20"/>
      <c r="I767" s="20"/>
      <c r="J767" s="20"/>
      <c r="K767" s="20"/>
      <c r="L767" s="20"/>
      <c r="M767" s="20"/>
      <c r="N767" s="20"/>
      <c r="O767" s="20"/>
    </row>
    <row r="768" spans="3:15">
      <c r="C768" s="20"/>
      <c r="D768" s="20"/>
      <c r="E768" s="20"/>
      <c r="F768" s="20"/>
      <c r="G768" s="20"/>
      <c r="H768" s="20"/>
      <c r="I768" s="20"/>
      <c r="J768" s="20"/>
      <c r="K768" s="20"/>
      <c r="L768" s="20"/>
      <c r="M768" s="20"/>
      <c r="N768" s="20"/>
      <c r="O768" s="20"/>
    </row>
    <row r="769" spans="3:15">
      <c r="C769" s="20"/>
      <c r="D769" s="20"/>
      <c r="E769" s="20"/>
      <c r="F769" s="20"/>
      <c r="G769" s="20"/>
      <c r="H769" s="20"/>
      <c r="I769" s="20"/>
      <c r="J769" s="20"/>
      <c r="K769" s="20"/>
      <c r="L769" s="20"/>
      <c r="M769" s="20"/>
      <c r="N769" s="20"/>
      <c r="O769" s="20"/>
    </row>
    <row r="770" spans="3:15">
      <c r="C770" s="20"/>
      <c r="D770" s="20"/>
      <c r="E770" s="20"/>
      <c r="F770" s="20"/>
      <c r="G770" s="20"/>
      <c r="H770" s="20"/>
      <c r="I770" s="20"/>
      <c r="J770" s="20"/>
      <c r="K770" s="20"/>
      <c r="L770" s="20"/>
      <c r="M770" s="20"/>
      <c r="N770" s="20"/>
      <c r="O770" s="20"/>
    </row>
    <row r="771" spans="3:15">
      <c r="C771" s="20"/>
      <c r="D771" s="20"/>
      <c r="E771" s="20"/>
      <c r="F771" s="20"/>
      <c r="G771" s="20"/>
      <c r="H771" s="20"/>
      <c r="I771" s="20"/>
      <c r="J771" s="20"/>
      <c r="K771" s="20"/>
      <c r="L771" s="20"/>
      <c r="M771" s="20"/>
      <c r="N771" s="20"/>
      <c r="O771" s="20"/>
    </row>
    <row r="772" spans="3:15">
      <c r="C772" s="20"/>
      <c r="D772" s="20"/>
      <c r="E772" s="20"/>
      <c r="F772" s="20"/>
      <c r="G772" s="20"/>
      <c r="H772" s="20"/>
      <c r="I772" s="20"/>
      <c r="J772" s="20"/>
      <c r="K772" s="20"/>
      <c r="L772" s="20"/>
      <c r="M772" s="20"/>
      <c r="N772" s="20"/>
      <c r="O772" s="20"/>
    </row>
    <row r="773" spans="3:15">
      <c r="C773" s="20"/>
      <c r="D773" s="20"/>
      <c r="E773" s="20"/>
      <c r="F773" s="20"/>
      <c r="G773" s="20"/>
      <c r="H773" s="20"/>
      <c r="I773" s="20"/>
      <c r="J773" s="20"/>
      <c r="K773" s="20"/>
      <c r="L773" s="20"/>
      <c r="M773" s="20"/>
      <c r="N773" s="20"/>
      <c r="O773" s="20"/>
    </row>
    <row r="774" spans="3:15">
      <c r="C774" s="20"/>
      <c r="D774" s="20"/>
      <c r="E774" s="20"/>
      <c r="F774" s="20"/>
      <c r="G774" s="20"/>
      <c r="H774" s="20"/>
      <c r="I774" s="20"/>
      <c r="J774" s="20"/>
      <c r="K774" s="20"/>
      <c r="L774" s="20"/>
      <c r="M774" s="20"/>
      <c r="N774" s="20"/>
      <c r="O774" s="20"/>
    </row>
    <row r="775" spans="3:15">
      <c r="C775" s="20"/>
      <c r="D775" s="20"/>
      <c r="E775" s="20"/>
      <c r="F775" s="20"/>
      <c r="G775" s="20"/>
      <c r="H775" s="20"/>
      <c r="I775" s="20"/>
      <c r="J775" s="20"/>
      <c r="K775" s="20"/>
      <c r="L775" s="20"/>
      <c r="M775" s="20"/>
      <c r="N775" s="20"/>
      <c r="O775" s="20"/>
    </row>
    <row r="776" spans="3:15">
      <c r="C776" s="20"/>
      <c r="D776" s="20"/>
      <c r="E776" s="20"/>
      <c r="F776" s="20"/>
      <c r="G776" s="20"/>
      <c r="H776" s="20"/>
      <c r="I776" s="20"/>
      <c r="J776" s="20"/>
      <c r="K776" s="20"/>
      <c r="L776" s="20"/>
      <c r="M776" s="20"/>
      <c r="N776" s="20"/>
      <c r="O776" s="20"/>
    </row>
  </sheetData>
  <sheetProtection formatCells="0" formatColumns="0" formatRows="0" sort="0" autoFilter="0" pivotTables="0"/>
  <mergeCells count="27">
    <mergeCell ref="D15:E15"/>
    <mergeCell ref="F15:G15"/>
    <mergeCell ref="T15:U15"/>
    <mergeCell ref="R15:S15"/>
    <mergeCell ref="P15:Q15"/>
    <mergeCell ref="N15:O15"/>
    <mergeCell ref="L15:M15"/>
    <mergeCell ref="J15:K15"/>
    <mergeCell ref="H15:I15"/>
    <mergeCell ref="F18:G18"/>
    <mergeCell ref="H18:I18"/>
    <mergeCell ref="J18:K18"/>
    <mergeCell ref="D18:E18"/>
    <mergeCell ref="C18:C19"/>
    <mergeCell ref="V18:W18"/>
    <mergeCell ref="V15:W15"/>
    <mergeCell ref="I8:K8"/>
    <mergeCell ref="H9:L9"/>
    <mergeCell ref="P18:Q18"/>
    <mergeCell ref="R18:S18"/>
    <mergeCell ref="T18:U18"/>
    <mergeCell ref="L18:M18"/>
    <mergeCell ref="N18:O18"/>
    <mergeCell ref="N17:O17"/>
    <mergeCell ref="P17:Q17"/>
    <mergeCell ref="S7:Y8"/>
    <mergeCell ref="S9:Y11"/>
  </mergeCells>
  <pageMargins left="0.70866141732283472" right="0.70866141732283472" top="0.99" bottom="0.74803149606299213" header="0.31496062992125984" footer="0.31496062992125984"/>
  <pageSetup scale="26" orientation="portrait" r:id="rId1"/>
  <rowBreaks count="1" manualBreakCount="1">
    <brk id="113" max="16383" man="1"/>
  </rowBreaks>
  <colBreaks count="1" manualBreakCount="1">
    <brk id="28" max="167"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4</vt:i4>
      </vt:variant>
    </vt:vector>
  </HeadingPairs>
  <TitlesOfParts>
    <vt:vector size="22" baseType="lpstr">
      <vt:lpstr>Welcome tab</vt:lpstr>
      <vt:lpstr>Core data tab</vt:lpstr>
      <vt:lpstr>Cental Budget</vt:lpstr>
      <vt:lpstr>Local Government</vt:lpstr>
      <vt:lpstr>Public expenditure</vt:lpstr>
      <vt:lpstr>Monthly plan for 2012</vt:lpstr>
      <vt:lpstr>Execution for 2012</vt:lpstr>
      <vt:lpstr>Cental Budget_int</vt:lpstr>
      <vt:lpstr>Local Government_int</vt:lpstr>
      <vt:lpstr>Public expenditure_int</vt:lpstr>
      <vt:lpstr>Monthly plan for 2013</vt:lpstr>
      <vt:lpstr>Execution for 2013</vt:lpstr>
      <vt:lpstr>Public debt tab</vt:lpstr>
      <vt:lpstr>Analitics tab 2013</vt:lpstr>
      <vt:lpstr>Execution for 2012_int</vt:lpstr>
      <vt:lpstr>MasterSheet</vt:lpstr>
      <vt:lpstr>Data for 2011</vt:lpstr>
      <vt:lpstr>Sheet1</vt:lpstr>
      <vt:lpstr>'Core data tab'!Print_Area</vt:lpstr>
      <vt:lpstr>'Local Government'!Print_Area</vt:lpstr>
      <vt:lpstr>'Local Government_int'!Print_Area</vt:lpstr>
      <vt:lpstr>'Welcome tab'!Print_Area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iva.vukovic</cp:lastModifiedBy>
  <cp:lastPrinted>2013-05-08T11:49:07Z</cp:lastPrinted>
  <dcterms:created xsi:type="dcterms:W3CDTF">2008-03-17T08:49:23Z</dcterms:created>
  <dcterms:modified xsi:type="dcterms:W3CDTF">2013-05-09T13:29:03Z</dcterms:modified>
</cp:coreProperties>
</file>