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bojan.paunovic\Desktop\Bojan NE diraj\izvrsenje budzeta\Izvjestaji\Izvjestaji 2024\GDDS 2024\Jun 2024\"/>
    </mc:Choice>
  </mc:AlternateContent>
  <xr:revisionPtr revIDLastSave="0" documentId="13_ncr:1_{E0B7C646-55D7-4AF5-8F97-F33B9467D789}" xr6:coauthVersionLast="36" xr6:coauthVersionMax="36" xr10:uidLastSave="{00000000-0000-0000-0000-000000000000}"/>
  <workbookProtection workbookAlgorithmName="SHA-512" workbookHashValue="S6iKK0+CjnEugaZGrxcv2NN3m0tAJtcE1O/Pe3CGKMFxMmbPM0VsU8TjKLSx3PAfzkotwv3xaE2W35zBUQkkSQ==" workbookSaltValue="Om/vjaHVV+ZDFXDQuGaFHA==" workbookSpinCount="100000" lockStructure="1"/>
  <bookViews>
    <workbookView xWindow="0" yWindow="0" windowWidth="28800" windowHeight="11625" firstSheet="1" activeTab="1" xr2:uid="{00000000-000D-0000-FFFF-FFFF00000000}"/>
  </bookViews>
  <sheets>
    <sheet name="Master" sheetId="4" state="hidden" r:id="rId1"/>
    <sheet name="Pregled" sheetId="2" r:id="rId2"/>
    <sheet name="Analitika 2024" sheetId="3" r:id="rId3"/>
    <sheet name="2024" sheetId="1" r:id="rId4"/>
  </sheets>
  <externalReferences>
    <externalReference r:id="rId5"/>
  </externalReferences>
  <definedNames>
    <definedName name="_xlnm.Print_Area" localSheetId="2">'Analitika 2024'!$B$3:$Q$197</definedName>
    <definedName name="_xlnm.Print_Area" localSheetId="1">Pregled!$B$1:$U$38</definedName>
    <definedName name="_xlnm.Print_Titles" localSheetId="2">'Analitika 2024'!$3:$7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5" i="1" l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C6" i="4" l="1"/>
  <c r="F9" i="4"/>
  <c r="F15" i="4" s="1"/>
  <c r="D4" i="4"/>
  <c r="L4" i="3" l="1"/>
  <c r="K9" i="3" s="1"/>
  <c r="U188" i="1"/>
  <c r="F189" i="3" s="1"/>
  <c r="U180" i="1"/>
  <c r="F181" i="3" s="1"/>
  <c r="U172" i="1"/>
  <c r="F173" i="3" s="1"/>
  <c r="U164" i="1"/>
  <c r="F165" i="3" s="1"/>
  <c r="U156" i="1"/>
  <c r="F157" i="3" s="1"/>
  <c r="U148" i="1"/>
  <c r="F149" i="3" s="1"/>
  <c r="U140" i="1"/>
  <c r="F141" i="3" s="1"/>
  <c r="U132" i="1"/>
  <c r="F133" i="3" s="1"/>
  <c r="U124" i="1"/>
  <c r="F125" i="3" s="1"/>
  <c r="U116" i="1"/>
  <c r="F117" i="3" s="1"/>
  <c r="U108" i="1"/>
  <c r="F109" i="3" s="1"/>
  <c r="U100" i="1"/>
  <c r="F101" i="3" s="1"/>
  <c r="U92" i="1"/>
  <c r="F93" i="3" s="1"/>
  <c r="U84" i="1"/>
  <c r="F85" i="3" s="1"/>
  <c r="U76" i="1"/>
  <c r="F77" i="3" s="1"/>
  <c r="U68" i="1"/>
  <c r="F69" i="3" s="1"/>
  <c r="U195" i="1"/>
  <c r="F196" i="3" s="1"/>
  <c r="U187" i="1"/>
  <c r="F188" i="3" s="1"/>
  <c r="U179" i="1"/>
  <c r="F180" i="3" s="1"/>
  <c r="U171" i="1"/>
  <c r="F172" i="3" s="1"/>
  <c r="U163" i="1"/>
  <c r="F164" i="3" s="1"/>
  <c r="U155" i="1"/>
  <c r="F156" i="3" s="1"/>
  <c r="U147" i="1"/>
  <c r="F148" i="3" s="1"/>
  <c r="U139" i="1"/>
  <c r="F140" i="3" s="1"/>
  <c r="U131" i="1"/>
  <c r="F132" i="3" s="1"/>
  <c r="U123" i="1"/>
  <c r="F124" i="3" s="1"/>
  <c r="U115" i="1"/>
  <c r="F116" i="3" s="1"/>
  <c r="U107" i="1"/>
  <c r="F108" i="3" s="1"/>
  <c r="U99" i="1"/>
  <c r="F100" i="3" s="1"/>
  <c r="U91" i="1"/>
  <c r="F92" i="3" s="1"/>
  <c r="U83" i="1"/>
  <c r="F84" i="3" s="1"/>
  <c r="U191" i="1"/>
  <c r="F192" i="3" s="1"/>
  <c r="U181" i="1"/>
  <c r="F182" i="3" s="1"/>
  <c r="U169" i="1"/>
  <c r="F170" i="3" s="1"/>
  <c r="U159" i="1"/>
  <c r="F160" i="3" s="1"/>
  <c r="U149" i="1"/>
  <c r="F150" i="3" s="1"/>
  <c r="U137" i="1"/>
  <c r="F138" i="3" s="1"/>
  <c r="U127" i="1"/>
  <c r="F128" i="3" s="1"/>
  <c r="U117" i="1"/>
  <c r="F118" i="3" s="1"/>
  <c r="U105" i="1"/>
  <c r="F106" i="3" s="1"/>
  <c r="U95" i="1"/>
  <c r="F96" i="3" s="1"/>
  <c r="U85" i="1"/>
  <c r="F86" i="3" s="1"/>
  <c r="U74" i="1"/>
  <c r="F75" i="3" s="1"/>
  <c r="U65" i="1"/>
  <c r="F66" i="3" s="1"/>
  <c r="U57" i="1"/>
  <c r="F58" i="3" s="1"/>
  <c r="U49" i="1"/>
  <c r="F50" i="3" s="1"/>
  <c r="U41" i="1"/>
  <c r="F42" i="3" s="1"/>
  <c r="U33" i="1"/>
  <c r="F34" i="3" s="1"/>
  <c r="U25" i="1"/>
  <c r="F26" i="3" s="1"/>
  <c r="U17" i="1"/>
  <c r="F18" i="3" s="1"/>
  <c r="U9" i="1"/>
  <c r="F10" i="3" s="1"/>
  <c r="U385" i="1"/>
  <c r="E189" i="3" s="1"/>
  <c r="U377" i="1"/>
  <c r="E181" i="3" s="1"/>
  <c r="U369" i="1"/>
  <c r="E173" i="3" s="1"/>
  <c r="U361" i="1"/>
  <c r="E165" i="3" s="1"/>
  <c r="U353" i="1"/>
  <c r="E157" i="3" s="1"/>
  <c r="U345" i="1"/>
  <c r="E149" i="3" s="1"/>
  <c r="U337" i="1"/>
  <c r="E141" i="3" s="1"/>
  <c r="U329" i="1"/>
  <c r="E133" i="3" s="1"/>
  <c r="U321" i="1"/>
  <c r="E125" i="3" s="1"/>
  <c r="U313" i="1"/>
  <c r="E117" i="3" s="1"/>
  <c r="U305" i="1"/>
  <c r="E109" i="3" s="1"/>
  <c r="U297" i="1"/>
  <c r="E101" i="3" s="1"/>
  <c r="U289" i="1"/>
  <c r="E93" i="3" s="1"/>
  <c r="U281" i="1"/>
  <c r="E85" i="3" s="1"/>
  <c r="U273" i="1"/>
  <c r="E77" i="3" s="1"/>
  <c r="U265" i="1"/>
  <c r="E69" i="3" s="1"/>
  <c r="U257" i="1"/>
  <c r="E61" i="3" s="1"/>
  <c r="U249" i="1"/>
  <c r="E53" i="3" s="1"/>
  <c r="U241" i="1"/>
  <c r="E45" i="3" s="1"/>
  <c r="U233" i="1"/>
  <c r="E37" i="3" s="1"/>
  <c r="U225" i="1"/>
  <c r="E29" i="3" s="1"/>
  <c r="U217" i="1"/>
  <c r="E21" i="3" s="1"/>
  <c r="U209" i="1"/>
  <c r="E13" i="3" s="1"/>
  <c r="U73" i="1"/>
  <c r="F74" i="3" s="1"/>
  <c r="U8" i="1"/>
  <c r="F9" i="3" s="1"/>
  <c r="U376" i="1"/>
  <c r="E180" i="3" s="1"/>
  <c r="U360" i="1"/>
  <c r="E164" i="3" s="1"/>
  <c r="U352" i="1"/>
  <c r="E156" i="3" s="1"/>
  <c r="U336" i="1"/>
  <c r="E140" i="3" s="1"/>
  <c r="U328" i="1"/>
  <c r="E132" i="3" s="1"/>
  <c r="U320" i="1"/>
  <c r="E124" i="3" s="1"/>
  <c r="U304" i="1"/>
  <c r="E108" i="3" s="1"/>
  <c r="U296" i="1"/>
  <c r="E100" i="3" s="1"/>
  <c r="U288" i="1"/>
  <c r="E92" i="3" s="1"/>
  <c r="U280" i="1"/>
  <c r="E84" i="3" s="1"/>
  <c r="U272" i="1"/>
  <c r="E76" i="3" s="1"/>
  <c r="U264" i="1"/>
  <c r="E68" i="3" s="1"/>
  <c r="U256" i="1"/>
  <c r="E60" i="3" s="1"/>
  <c r="U248" i="1"/>
  <c r="E52" i="3" s="1"/>
  <c r="U240" i="1"/>
  <c r="E44" i="3" s="1"/>
  <c r="U232" i="1"/>
  <c r="E36" i="3" s="1"/>
  <c r="U224" i="1"/>
  <c r="E28" i="3" s="1"/>
  <c r="U216" i="1"/>
  <c r="E20" i="3" s="1"/>
  <c r="U208" i="1"/>
  <c r="E12" i="3" s="1"/>
  <c r="U190" i="1"/>
  <c r="F191" i="3" s="1"/>
  <c r="U178" i="1"/>
  <c r="F179" i="3" s="1"/>
  <c r="U168" i="1"/>
  <c r="F169" i="3" s="1"/>
  <c r="U158" i="1"/>
  <c r="F159" i="3" s="1"/>
  <c r="U146" i="1"/>
  <c r="F147" i="3" s="1"/>
  <c r="U136" i="1"/>
  <c r="F137" i="3" s="1"/>
  <c r="U126" i="1"/>
  <c r="F127" i="3" s="1"/>
  <c r="U114" i="1"/>
  <c r="F115" i="3" s="1"/>
  <c r="U104" i="1"/>
  <c r="F105" i="3" s="1"/>
  <c r="U94" i="1"/>
  <c r="F95" i="3" s="1"/>
  <c r="U82" i="1"/>
  <c r="F83" i="3" s="1"/>
  <c r="U64" i="1"/>
  <c r="F65" i="3" s="1"/>
  <c r="U56" i="1"/>
  <c r="F57" i="3" s="1"/>
  <c r="U48" i="1"/>
  <c r="F49" i="3" s="1"/>
  <c r="U40" i="1"/>
  <c r="F41" i="3" s="1"/>
  <c r="U32" i="1"/>
  <c r="F33" i="3" s="1"/>
  <c r="U24" i="1"/>
  <c r="F25" i="3" s="1"/>
  <c r="U16" i="1"/>
  <c r="F17" i="3" s="1"/>
  <c r="U384" i="1"/>
  <c r="E188" i="3" s="1"/>
  <c r="U368" i="1"/>
  <c r="E172" i="3" s="1"/>
  <c r="U344" i="1"/>
  <c r="E148" i="3" s="1"/>
  <c r="U312" i="1"/>
  <c r="E116" i="3" s="1"/>
  <c r="U186" i="1"/>
  <c r="F187" i="3" s="1"/>
  <c r="U176" i="1"/>
  <c r="F177" i="3" s="1"/>
  <c r="U166" i="1"/>
  <c r="F167" i="3" s="1"/>
  <c r="U154" i="1"/>
  <c r="F155" i="3" s="1"/>
  <c r="U144" i="1"/>
  <c r="F145" i="3" s="1"/>
  <c r="U134" i="1"/>
  <c r="F135" i="3" s="1"/>
  <c r="U122" i="1"/>
  <c r="F123" i="3" s="1"/>
  <c r="U112" i="1"/>
  <c r="F113" i="3" s="1"/>
  <c r="U102" i="1"/>
  <c r="F103" i="3" s="1"/>
  <c r="U90" i="1"/>
  <c r="F91" i="3" s="1"/>
  <c r="U80" i="1"/>
  <c r="F81" i="3" s="1"/>
  <c r="U71" i="1"/>
  <c r="F72" i="3" s="1"/>
  <c r="U62" i="1"/>
  <c r="F63" i="3" s="1"/>
  <c r="U54" i="1"/>
  <c r="F55" i="3" s="1"/>
  <c r="U46" i="1"/>
  <c r="F47" i="3" s="1"/>
  <c r="U38" i="1"/>
  <c r="F39" i="3" s="1"/>
  <c r="U30" i="1"/>
  <c r="F31" i="3" s="1"/>
  <c r="U22" i="1"/>
  <c r="F23" i="3" s="1"/>
  <c r="U14" i="1"/>
  <c r="F15" i="3" s="1"/>
  <c r="U390" i="1"/>
  <c r="E194" i="3" s="1"/>
  <c r="U382" i="1"/>
  <c r="E186" i="3" s="1"/>
  <c r="U374" i="1"/>
  <c r="E178" i="3" s="1"/>
  <c r="U366" i="1"/>
  <c r="E170" i="3" s="1"/>
  <c r="U358" i="1"/>
  <c r="E162" i="3" s="1"/>
  <c r="U350" i="1"/>
  <c r="E154" i="3" s="1"/>
  <c r="U342" i="1"/>
  <c r="E146" i="3" s="1"/>
  <c r="U334" i="1"/>
  <c r="E138" i="3" s="1"/>
  <c r="U326" i="1"/>
  <c r="E130" i="3" s="1"/>
  <c r="U318" i="1"/>
  <c r="E122" i="3" s="1"/>
  <c r="U310" i="1"/>
  <c r="E114" i="3" s="1"/>
  <c r="U302" i="1"/>
  <c r="E106" i="3" s="1"/>
  <c r="U294" i="1"/>
  <c r="E98" i="3" s="1"/>
  <c r="U286" i="1"/>
  <c r="E90" i="3" s="1"/>
  <c r="U278" i="1"/>
  <c r="E82" i="3" s="1"/>
  <c r="U270" i="1"/>
  <c r="E74" i="3" s="1"/>
  <c r="U262" i="1"/>
  <c r="E66" i="3" s="1"/>
  <c r="U254" i="1"/>
  <c r="E58" i="3" s="1"/>
  <c r="U246" i="1"/>
  <c r="E50" i="3" s="1"/>
  <c r="U238" i="1"/>
  <c r="E42" i="3" s="1"/>
  <c r="U230" i="1"/>
  <c r="E34" i="3" s="1"/>
  <c r="U222" i="1"/>
  <c r="E26" i="3" s="1"/>
  <c r="U214" i="1"/>
  <c r="E18" i="3" s="1"/>
  <c r="U206" i="1"/>
  <c r="E10" i="3" s="1"/>
  <c r="U153" i="1"/>
  <c r="F154" i="3" s="1"/>
  <c r="U111" i="1"/>
  <c r="F112" i="3" s="1"/>
  <c r="U89" i="1"/>
  <c r="F90" i="3" s="1"/>
  <c r="U70" i="1"/>
  <c r="F71" i="3" s="1"/>
  <c r="U53" i="1"/>
  <c r="F54" i="3" s="1"/>
  <c r="U37" i="1"/>
  <c r="F38" i="3" s="1"/>
  <c r="U29" i="1"/>
  <c r="F30" i="3" s="1"/>
  <c r="U13" i="1"/>
  <c r="F14" i="3" s="1"/>
  <c r="U381" i="1"/>
  <c r="E185" i="3" s="1"/>
  <c r="U365" i="1"/>
  <c r="E169" i="3" s="1"/>
  <c r="U349" i="1"/>
  <c r="E153" i="3" s="1"/>
  <c r="U341" i="1"/>
  <c r="E145" i="3" s="1"/>
  <c r="U325" i="1"/>
  <c r="E129" i="3" s="1"/>
  <c r="U309" i="1"/>
  <c r="E113" i="3" s="1"/>
  <c r="U293" i="1"/>
  <c r="E97" i="3" s="1"/>
  <c r="U285" i="1"/>
  <c r="E89" i="3" s="1"/>
  <c r="U269" i="1"/>
  <c r="E73" i="3" s="1"/>
  <c r="U245" i="1"/>
  <c r="E49" i="3" s="1"/>
  <c r="U229" i="1"/>
  <c r="E33" i="3" s="1"/>
  <c r="U185" i="1"/>
  <c r="F186" i="3" s="1"/>
  <c r="U175" i="1"/>
  <c r="F176" i="3" s="1"/>
  <c r="U165" i="1"/>
  <c r="F166" i="3" s="1"/>
  <c r="U143" i="1"/>
  <c r="F144" i="3" s="1"/>
  <c r="U133" i="1"/>
  <c r="F134" i="3" s="1"/>
  <c r="U121" i="1"/>
  <c r="F122" i="3" s="1"/>
  <c r="U101" i="1"/>
  <c r="F102" i="3" s="1"/>
  <c r="U79" i="1"/>
  <c r="F80" i="3" s="1"/>
  <c r="U61" i="1"/>
  <c r="F62" i="3" s="1"/>
  <c r="U45" i="1"/>
  <c r="F46" i="3" s="1"/>
  <c r="U21" i="1"/>
  <c r="F22" i="3" s="1"/>
  <c r="U389" i="1"/>
  <c r="E193" i="3" s="1"/>
  <c r="U373" i="1"/>
  <c r="E177" i="3" s="1"/>
  <c r="U357" i="1"/>
  <c r="E161" i="3" s="1"/>
  <c r="U333" i="1"/>
  <c r="E137" i="3" s="1"/>
  <c r="U317" i="1"/>
  <c r="E121" i="3" s="1"/>
  <c r="U301" i="1"/>
  <c r="E105" i="3" s="1"/>
  <c r="U277" i="1"/>
  <c r="E81" i="3" s="1"/>
  <c r="U261" i="1"/>
  <c r="E65" i="3" s="1"/>
  <c r="U253" i="1"/>
  <c r="E57" i="3" s="1"/>
  <c r="U237" i="1"/>
  <c r="E41" i="3" s="1"/>
  <c r="U221" i="1"/>
  <c r="E25" i="3" s="1"/>
  <c r="U213" i="1"/>
  <c r="E17" i="3" s="1"/>
  <c r="U193" i="1"/>
  <c r="F194" i="3" s="1"/>
  <c r="U173" i="1"/>
  <c r="F174" i="3" s="1"/>
  <c r="U151" i="1"/>
  <c r="F152" i="3" s="1"/>
  <c r="U129" i="1"/>
  <c r="F130" i="3" s="1"/>
  <c r="U109" i="1"/>
  <c r="F110" i="3" s="1"/>
  <c r="U87" i="1"/>
  <c r="F88" i="3" s="1"/>
  <c r="U67" i="1"/>
  <c r="F68" i="3" s="1"/>
  <c r="U51" i="1"/>
  <c r="F52" i="3" s="1"/>
  <c r="U35" i="1"/>
  <c r="F36" i="3" s="1"/>
  <c r="U19" i="1"/>
  <c r="F20" i="3" s="1"/>
  <c r="U387" i="1"/>
  <c r="E191" i="3" s="1"/>
  <c r="U371" i="1"/>
  <c r="E175" i="3" s="1"/>
  <c r="U355" i="1"/>
  <c r="E159" i="3" s="1"/>
  <c r="U339" i="1"/>
  <c r="E143" i="3" s="1"/>
  <c r="U323" i="1"/>
  <c r="E127" i="3" s="1"/>
  <c r="U307" i="1"/>
  <c r="E111" i="3" s="1"/>
  <c r="U291" i="1"/>
  <c r="E95" i="3" s="1"/>
  <c r="U275" i="1"/>
  <c r="E79" i="3" s="1"/>
  <c r="U259" i="1"/>
  <c r="E63" i="3" s="1"/>
  <c r="U243" i="1"/>
  <c r="E47" i="3" s="1"/>
  <c r="U227" i="1"/>
  <c r="E31" i="3" s="1"/>
  <c r="U211" i="1"/>
  <c r="E15" i="3" s="1"/>
  <c r="U192" i="1"/>
  <c r="F193" i="3" s="1"/>
  <c r="U170" i="1"/>
  <c r="F171" i="3" s="1"/>
  <c r="U150" i="1"/>
  <c r="F151" i="3" s="1"/>
  <c r="U128" i="1"/>
  <c r="F129" i="3" s="1"/>
  <c r="U106" i="1"/>
  <c r="F107" i="3" s="1"/>
  <c r="U86" i="1"/>
  <c r="F87" i="3" s="1"/>
  <c r="U66" i="1"/>
  <c r="F67" i="3" s="1"/>
  <c r="U50" i="1"/>
  <c r="F51" i="3" s="1"/>
  <c r="U34" i="1"/>
  <c r="F35" i="3" s="1"/>
  <c r="U18" i="1"/>
  <c r="F19" i="3" s="1"/>
  <c r="U386" i="1"/>
  <c r="E190" i="3" s="1"/>
  <c r="U370" i="1"/>
  <c r="E174" i="3" s="1"/>
  <c r="U354" i="1"/>
  <c r="E158" i="3" s="1"/>
  <c r="U338" i="1"/>
  <c r="E142" i="3" s="1"/>
  <c r="U322" i="1"/>
  <c r="E126" i="3" s="1"/>
  <c r="U306" i="1"/>
  <c r="E110" i="3" s="1"/>
  <c r="U290" i="1"/>
  <c r="E94" i="3" s="1"/>
  <c r="U274" i="1"/>
  <c r="E78" i="3" s="1"/>
  <c r="U258" i="1"/>
  <c r="E62" i="3" s="1"/>
  <c r="U242" i="1"/>
  <c r="E46" i="3" s="1"/>
  <c r="U226" i="1"/>
  <c r="E30" i="3" s="1"/>
  <c r="U210" i="1"/>
  <c r="E14" i="3" s="1"/>
  <c r="U189" i="1"/>
  <c r="F190" i="3" s="1"/>
  <c r="U167" i="1"/>
  <c r="F168" i="3" s="1"/>
  <c r="U145" i="1"/>
  <c r="F146" i="3" s="1"/>
  <c r="U125" i="1"/>
  <c r="F126" i="3" s="1"/>
  <c r="U103" i="1"/>
  <c r="F104" i="3" s="1"/>
  <c r="U81" i="1"/>
  <c r="F82" i="3" s="1"/>
  <c r="U63" i="1"/>
  <c r="F64" i="3" s="1"/>
  <c r="U47" i="1"/>
  <c r="F48" i="3" s="1"/>
  <c r="U31" i="1"/>
  <c r="F32" i="3" s="1"/>
  <c r="U15" i="1"/>
  <c r="F16" i="3" s="1"/>
  <c r="U383" i="1"/>
  <c r="E187" i="3" s="1"/>
  <c r="U367" i="1"/>
  <c r="E171" i="3" s="1"/>
  <c r="U351" i="1"/>
  <c r="E155" i="3" s="1"/>
  <c r="U335" i="1"/>
  <c r="E139" i="3" s="1"/>
  <c r="U319" i="1"/>
  <c r="E123" i="3" s="1"/>
  <c r="U303" i="1"/>
  <c r="E107" i="3" s="1"/>
  <c r="U287" i="1"/>
  <c r="E91" i="3" s="1"/>
  <c r="U271" i="1"/>
  <c r="E75" i="3" s="1"/>
  <c r="U255" i="1"/>
  <c r="E59" i="3" s="1"/>
  <c r="U239" i="1"/>
  <c r="E43" i="3" s="1"/>
  <c r="U223" i="1"/>
  <c r="E27" i="3" s="1"/>
  <c r="U207" i="1"/>
  <c r="E11" i="3" s="1"/>
  <c r="U177" i="1"/>
  <c r="F178" i="3" s="1"/>
  <c r="U135" i="1"/>
  <c r="F136" i="3" s="1"/>
  <c r="U93" i="1"/>
  <c r="F94" i="3" s="1"/>
  <c r="U39" i="1"/>
  <c r="F40" i="3" s="1"/>
  <c r="U375" i="1"/>
  <c r="U311" i="1"/>
  <c r="E115" i="3" s="1"/>
  <c r="U215" i="1"/>
  <c r="E19" i="3" s="1"/>
  <c r="U184" i="1"/>
  <c r="F185" i="3" s="1"/>
  <c r="U162" i="1"/>
  <c r="F163" i="3" s="1"/>
  <c r="U142" i="1"/>
  <c r="F143" i="3" s="1"/>
  <c r="U120" i="1"/>
  <c r="F121" i="3" s="1"/>
  <c r="U98" i="1"/>
  <c r="F99" i="3" s="1"/>
  <c r="U78" i="1"/>
  <c r="F79" i="3" s="1"/>
  <c r="U60" i="1"/>
  <c r="F61" i="3" s="1"/>
  <c r="U44" i="1"/>
  <c r="F45" i="3" s="1"/>
  <c r="U28" i="1"/>
  <c r="F29" i="3" s="1"/>
  <c r="U12" i="1"/>
  <c r="F13" i="3" s="1"/>
  <c r="U380" i="1"/>
  <c r="E184" i="3" s="1"/>
  <c r="U364" i="1"/>
  <c r="E168" i="3" s="1"/>
  <c r="U348" i="1"/>
  <c r="E152" i="3" s="1"/>
  <c r="U332" i="1"/>
  <c r="E136" i="3" s="1"/>
  <c r="U316" i="1"/>
  <c r="E120" i="3" s="1"/>
  <c r="U300" i="1"/>
  <c r="E104" i="3" s="1"/>
  <c r="U284" i="1"/>
  <c r="E88" i="3" s="1"/>
  <c r="U268" i="1"/>
  <c r="E72" i="3" s="1"/>
  <c r="U252" i="1"/>
  <c r="E56" i="3" s="1"/>
  <c r="U236" i="1"/>
  <c r="E40" i="3" s="1"/>
  <c r="U220" i="1"/>
  <c r="E24" i="3" s="1"/>
  <c r="U182" i="1"/>
  <c r="F183" i="3" s="1"/>
  <c r="U138" i="1"/>
  <c r="F139" i="3" s="1"/>
  <c r="U118" i="1"/>
  <c r="F119" i="3" s="1"/>
  <c r="U75" i="1"/>
  <c r="F76" i="3" s="1"/>
  <c r="U26" i="1"/>
  <c r="F27" i="3" s="1"/>
  <c r="U378" i="1"/>
  <c r="E182" i="3" s="1"/>
  <c r="U346" i="1"/>
  <c r="E150" i="3" s="1"/>
  <c r="U314" i="1"/>
  <c r="E118" i="3" s="1"/>
  <c r="U282" i="1"/>
  <c r="E86" i="3" s="1"/>
  <c r="U234" i="1"/>
  <c r="E38" i="3" s="1"/>
  <c r="U157" i="1"/>
  <c r="F158" i="3" s="1"/>
  <c r="U72" i="1"/>
  <c r="F73" i="3" s="1"/>
  <c r="U391" i="1"/>
  <c r="E195" i="3" s="1"/>
  <c r="U343" i="1"/>
  <c r="E147" i="3" s="1"/>
  <c r="U295" i="1"/>
  <c r="E99" i="3" s="1"/>
  <c r="U247" i="1"/>
  <c r="E51" i="3" s="1"/>
  <c r="U110" i="1"/>
  <c r="F111" i="3" s="1"/>
  <c r="U20" i="1"/>
  <c r="F21" i="3" s="1"/>
  <c r="U356" i="1"/>
  <c r="E160" i="3" s="1"/>
  <c r="U308" i="1"/>
  <c r="E112" i="3" s="1"/>
  <c r="U276" i="1"/>
  <c r="E80" i="3" s="1"/>
  <c r="U212" i="1"/>
  <c r="E16" i="3" s="1"/>
  <c r="U183" i="1"/>
  <c r="F184" i="3" s="1"/>
  <c r="U161" i="1"/>
  <c r="F162" i="3" s="1"/>
  <c r="U141" i="1"/>
  <c r="F142" i="3" s="1"/>
  <c r="U119" i="1"/>
  <c r="F120" i="3" s="1"/>
  <c r="U97" i="1"/>
  <c r="F98" i="3" s="1"/>
  <c r="U77" i="1"/>
  <c r="F78" i="3" s="1"/>
  <c r="U59" i="1"/>
  <c r="F60" i="3" s="1"/>
  <c r="U43" i="1"/>
  <c r="F44" i="3" s="1"/>
  <c r="U27" i="1"/>
  <c r="F28" i="3" s="1"/>
  <c r="U11" i="1"/>
  <c r="F12" i="3" s="1"/>
  <c r="U379" i="1"/>
  <c r="E183" i="3" s="1"/>
  <c r="U363" i="1"/>
  <c r="E167" i="3" s="1"/>
  <c r="U347" i="1"/>
  <c r="E151" i="3" s="1"/>
  <c r="U331" i="1"/>
  <c r="E135" i="3" s="1"/>
  <c r="U315" i="1"/>
  <c r="E119" i="3" s="1"/>
  <c r="U299" i="1"/>
  <c r="E103" i="3" s="1"/>
  <c r="U283" i="1"/>
  <c r="E87" i="3" s="1"/>
  <c r="U267" i="1"/>
  <c r="E71" i="3" s="1"/>
  <c r="U251" i="1"/>
  <c r="E55" i="3" s="1"/>
  <c r="U235" i="1"/>
  <c r="E39" i="3" s="1"/>
  <c r="U219" i="1"/>
  <c r="E23" i="3" s="1"/>
  <c r="U160" i="1"/>
  <c r="F161" i="3" s="1"/>
  <c r="U96" i="1"/>
  <c r="F97" i="3" s="1"/>
  <c r="U58" i="1"/>
  <c r="F59" i="3" s="1"/>
  <c r="U42" i="1"/>
  <c r="F43" i="3" s="1"/>
  <c r="U10" i="1"/>
  <c r="F11" i="3" s="1"/>
  <c r="U362" i="1"/>
  <c r="E166" i="3" s="1"/>
  <c r="U330" i="1"/>
  <c r="E134" i="3" s="1"/>
  <c r="U298" i="1"/>
  <c r="E102" i="3" s="1"/>
  <c r="U250" i="1"/>
  <c r="E54" i="3" s="1"/>
  <c r="U218" i="1"/>
  <c r="E22" i="3" s="1"/>
  <c r="U113" i="1"/>
  <c r="F114" i="3" s="1"/>
  <c r="U55" i="1"/>
  <c r="F56" i="3" s="1"/>
  <c r="U23" i="1"/>
  <c r="F24" i="3" s="1"/>
  <c r="U359" i="1"/>
  <c r="E163" i="3" s="1"/>
  <c r="U327" i="1"/>
  <c r="E131" i="3" s="1"/>
  <c r="U279" i="1"/>
  <c r="E83" i="3" s="1"/>
  <c r="U231" i="1"/>
  <c r="E35" i="3" s="1"/>
  <c r="U194" i="1"/>
  <c r="F195" i="3" s="1"/>
  <c r="U152" i="1"/>
  <c r="F153" i="3" s="1"/>
  <c r="U88" i="1"/>
  <c r="F89" i="3" s="1"/>
  <c r="U52" i="1"/>
  <c r="F53" i="3" s="1"/>
  <c r="U388" i="1"/>
  <c r="E192" i="3" s="1"/>
  <c r="U340" i="1"/>
  <c r="E144" i="3" s="1"/>
  <c r="U292" i="1"/>
  <c r="E96" i="3" s="1"/>
  <c r="U260" i="1"/>
  <c r="E64" i="3" s="1"/>
  <c r="U228" i="1"/>
  <c r="E32" i="3" s="1"/>
  <c r="U266" i="1"/>
  <c r="E70" i="3" s="1"/>
  <c r="U263" i="1"/>
  <c r="E67" i="3" s="1"/>
  <c r="U174" i="1"/>
  <c r="F175" i="3" s="1"/>
  <c r="U130" i="1"/>
  <c r="F131" i="3" s="1"/>
  <c r="U69" i="1"/>
  <c r="F70" i="3" s="1"/>
  <c r="U36" i="1"/>
  <c r="F37" i="3" s="1"/>
  <c r="U372" i="1"/>
  <c r="E176" i="3" s="1"/>
  <c r="U324" i="1"/>
  <c r="E128" i="3" s="1"/>
  <c r="U244" i="1"/>
  <c r="E48" i="3" s="1"/>
  <c r="U392" i="1"/>
  <c r="E196" i="3" s="1"/>
  <c r="U205" i="1"/>
  <c r="E9" i="3" s="1"/>
  <c r="F16" i="4"/>
  <c r="F10" i="4"/>
  <c r="F19" i="4"/>
  <c r="F12" i="4"/>
  <c r="F20" i="4"/>
  <c r="F17" i="4"/>
  <c r="F11" i="4"/>
  <c r="F13" i="4"/>
  <c r="D6" i="4"/>
  <c r="F4" i="3" s="1"/>
  <c r="F18" i="4"/>
  <c r="F14" i="4"/>
  <c r="E8" i="3" l="1"/>
  <c r="F8" i="3"/>
  <c r="E179" i="3"/>
  <c r="I179" i="3" s="1"/>
  <c r="J179" i="3" s="1"/>
  <c r="I132" i="3"/>
  <c r="J132" i="3" s="1"/>
  <c r="I124" i="3"/>
  <c r="J124" i="3" s="1"/>
  <c r="I93" i="3"/>
  <c r="J93" i="3" s="1"/>
  <c r="I157" i="3"/>
  <c r="J157" i="3" s="1"/>
  <c r="H95" i="3"/>
  <c r="H40" i="3"/>
  <c r="G196" i="3"/>
  <c r="H121" i="3"/>
  <c r="I194" i="3"/>
  <c r="J194" i="3" s="1"/>
  <c r="I156" i="3"/>
  <c r="J156" i="3" s="1"/>
  <c r="I130" i="3"/>
  <c r="J130" i="3" s="1"/>
  <c r="I176" i="3"/>
  <c r="J176" i="3" s="1"/>
  <c r="I102" i="3"/>
  <c r="J102" i="3" s="1"/>
  <c r="I171" i="3"/>
  <c r="J171" i="3" s="1"/>
  <c r="H189" i="3"/>
  <c r="I88" i="3"/>
  <c r="J88" i="3" s="1"/>
  <c r="H47" i="3"/>
  <c r="H167" i="3"/>
  <c r="I191" i="3"/>
  <c r="J191" i="3" s="1"/>
  <c r="H34" i="3"/>
  <c r="H192" i="3"/>
  <c r="I140" i="3"/>
  <c r="J140" i="3" s="1"/>
  <c r="G133" i="3"/>
  <c r="G56" i="3"/>
  <c r="G67" i="3"/>
  <c r="I151" i="3"/>
  <c r="J151" i="3" s="1"/>
  <c r="H90" i="3"/>
  <c r="G55" i="3"/>
  <c r="G159" i="3"/>
  <c r="I118" i="3"/>
  <c r="J118" i="3" s="1"/>
  <c r="G160" i="3"/>
  <c r="G84" i="3"/>
  <c r="I148" i="3"/>
  <c r="J148" i="3" s="1"/>
  <c r="G109" i="3"/>
  <c r="H61" i="3"/>
  <c r="I48" i="3"/>
  <c r="J48" i="3" s="1"/>
  <c r="G63" i="3"/>
  <c r="G103" i="3"/>
  <c r="I169" i="3"/>
  <c r="J169" i="3" s="1"/>
  <c r="G86" i="3"/>
  <c r="I128" i="3"/>
  <c r="J128" i="3" s="1"/>
  <c r="I170" i="3"/>
  <c r="J170" i="3" s="1"/>
  <c r="I85" i="3"/>
  <c r="J85" i="3" s="1"/>
  <c r="H117" i="3"/>
  <c r="I149" i="3"/>
  <c r="J149" i="3" s="1"/>
  <c r="I174" i="3"/>
  <c r="J174" i="3" s="1"/>
  <c r="G39" i="3"/>
  <c r="I137" i="3"/>
  <c r="J137" i="3" s="1"/>
  <c r="I64" i="3"/>
  <c r="J64" i="3" s="1"/>
  <c r="G54" i="3"/>
  <c r="I112" i="3"/>
  <c r="J112" i="3" s="1"/>
  <c r="G46" i="3"/>
  <c r="G18" i="3"/>
  <c r="I164" i="3"/>
  <c r="J164" i="3" s="1"/>
  <c r="I32" i="3"/>
  <c r="J32" i="3" s="1"/>
  <c r="I22" i="3"/>
  <c r="J22" i="3" s="1"/>
  <c r="G30" i="3"/>
  <c r="I172" i="3"/>
  <c r="J172" i="3" s="1"/>
  <c r="I108" i="3"/>
  <c r="J108" i="3" s="1"/>
  <c r="G38" i="3"/>
  <c r="I110" i="3"/>
  <c r="J110" i="3" s="1"/>
  <c r="I143" i="3"/>
  <c r="J143" i="3" s="1"/>
  <c r="I177" i="3"/>
  <c r="J177" i="3" s="1"/>
  <c r="I150" i="3"/>
  <c r="J150" i="3" s="1"/>
  <c r="G31" i="3"/>
  <c r="G47" i="3"/>
  <c r="I161" i="3"/>
  <c r="J161" i="3" s="1"/>
  <c r="G60" i="3"/>
  <c r="I10" i="3"/>
  <c r="J10" i="3" s="1"/>
  <c r="G74" i="3"/>
  <c r="I159" i="3"/>
  <c r="J159" i="3" s="1"/>
  <c r="I173" i="3"/>
  <c r="J173" i="3" s="1"/>
  <c r="G80" i="3"/>
  <c r="I131" i="3"/>
  <c r="J131" i="3" s="1"/>
  <c r="G131" i="3"/>
  <c r="H131" i="3"/>
  <c r="H79" i="3"/>
  <c r="G79" i="3"/>
  <c r="I79" i="3"/>
  <c r="J79" i="3" s="1"/>
  <c r="I68" i="3"/>
  <c r="J68" i="3" s="1"/>
  <c r="H68" i="3"/>
  <c r="H179" i="3"/>
  <c r="I26" i="3"/>
  <c r="J26" i="3" s="1"/>
  <c r="H26" i="3"/>
  <c r="G26" i="3"/>
  <c r="G175" i="3"/>
  <c r="H175" i="3"/>
  <c r="H24" i="3"/>
  <c r="I24" i="3"/>
  <c r="J24" i="3" s="1"/>
  <c r="G11" i="3"/>
  <c r="I11" i="3"/>
  <c r="J11" i="3" s="1"/>
  <c r="H11" i="3"/>
  <c r="H12" i="3"/>
  <c r="G12" i="3"/>
  <c r="G24" i="3"/>
  <c r="H14" i="3"/>
  <c r="I14" i="3"/>
  <c r="J14" i="3" s="1"/>
  <c r="G15" i="3"/>
  <c r="H15" i="3"/>
  <c r="I15" i="3"/>
  <c r="J15" i="3" s="1"/>
  <c r="I81" i="3"/>
  <c r="J81" i="3" s="1"/>
  <c r="H81" i="3"/>
  <c r="G81" i="3"/>
  <c r="G167" i="3"/>
  <c r="I25" i="3"/>
  <c r="J25" i="3" s="1"/>
  <c r="H25" i="3"/>
  <c r="G25" i="3"/>
  <c r="H105" i="3"/>
  <c r="G105" i="3"/>
  <c r="I105" i="3"/>
  <c r="J105" i="3" s="1"/>
  <c r="H191" i="3"/>
  <c r="G68" i="3"/>
  <c r="H106" i="3"/>
  <c r="G106" i="3"/>
  <c r="H140" i="3"/>
  <c r="I69" i="3"/>
  <c r="J69" i="3" s="1"/>
  <c r="G69" i="3"/>
  <c r="H69" i="3"/>
  <c r="K191" i="3"/>
  <c r="K190" i="3"/>
  <c r="L185" i="3"/>
  <c r="L184" i="3"/>
  <c r="K183" i="3"/>
  <c r="K182" i="3"/>
  <c r="L193" i="3"/>
  <c r="L192" i="3"/>
  <c r="K193" i="3"/>
  <c r="K192" i="3"/>
  <c r="L195" i="3"/>
  <c r="L194" i="3"/>
  <c r="L189" i="3"/>
  <c r="L181" i="3"/>
  <c r="K180" i="3"/>
  <c r="L176" i="3"/>
  <c r="L171" i="3"/>
  <c r="K170" i="3"/>
  <c r="L163" i="3"/>
  <c r="K161" i="3"/>
  <c r="K160" i="3"/>
  <c r="L155" i="3"/>
  <c r="L154" i="3"/>
  <c r="L149" i="3"/>
  <c r="K144" i="3"/>
  <c r="K143" i="3"/>
  <c r="L135" i="3"/>
  <c r="L133" i="3"/>
  <c r="K132" i="3"/>
  <c r="K189" i="3"/>
  <c r="L186" i="3"/>
  <c r="K181" i="3"/>
  <c r="L177" i="3"/>
  <c r="J31" i="2" s="1"/>
  <c r="K176" i="3"/>
  <c r="K171" i="3"/>
  <c r="K163" i="3"/>
  <c r="L162" i="3"/>
  <c r="L156" i="3"/>
  <c r="K155" i="3"/>
  <c r="K154" i="3"/>
  <c r="K149" i="3"/>
  <c r="L145" i="3"/>
  <c r="L139" i="3"/>
  <c r="K135" i="3"/>
  <c r="K133" i="3"/>
  <c r="L196" i="3"/>
  <c r="L191" i="3"/>
  <c r="L187" i="3"/>
  <c r="K186" i="3"/>
  <c r="L182" i="3"/>
  <c r="K177" i="3"/>
  <c r="L172" i="3"/>
  <c r="K162" i="3"/>
  <c r="K156" i="3"/>
  <c r="K145" i="3"/>
  <c r="K139" i="3"/>
  <c r="L127" i="3"/>
  <c r="K126" i="3"/>
  <c r="K196" i="3"/>
  <c r="K187" i="3"/>
  <c r="L183" i="3"/>
  <c r="L178" i="3"/>
  <c r="L173" i="3"/>
  <c r="K172" i="3"/>
  <c r="L167" i="3"/>
  <c r="L166" i="3"/>
  <c r="L165" i="3"/>
  <c r="L164" i="3"/>
  <c r="L152" i="3"/>
  <c r="L151" i="3"/>
  <c r="L150" i="3"/>
  <c r="L141" i="3"/>
  <c r="L140" i="3"/>
  <c r="L128" i="3"/>
  <c r="K127" i="3"/>
  <c r="L118" i="3"/>
  <c r="K117" i="3"/>
  <c r="K195" i="3"/>
  <c r="K178" i="3"/>
  <c r="K173" i="3"/>
  <c r="K167" i="3"/>
  <c r="K166" i="3"/>
  <c r="K165" i="3"/>
  <c r="K164" i="3"/>
  <c r="L157" i="3"/>
  <c r="J29" i="2" s="1"/>
  <c r="K152" i="3"/>
  <c r="K151" i="3"/>
  <c r="K150" i="3"/>
  <c r="L147" i="3"/>
  <c r="L146" i="3"/>
  <c r="L142" i="3"/>
  <c r="K141" i="3"/>
  <c r="K140" i="3"/>
  <c r="L188" i="3"/>
  <c r="K184" i="3"/>
  <c r="L179" i="3"/>
  <c r="L174" i="3"/>
  <c r="L169" i="3"/>
  <c r="L168" i="3"/>
  <c r="K157" i="3"/>
  <c r="L153" i="3"/>
  <c r="L148" i="3"/>
  <c r="K147" i="3"/>
  <c r="K146" i="3"/>
  <c r="K142" i="3"/>
  <c r="L137" i="3"/>
  <c r="K136" i="3"/>
  <c r="L130" i="3"/>
  <c r="K129" i="3"/>
  <c r="L120" i="3"/>
  <c r="K119" i="3"/>
  <c r="L112" i="3"/>
  <c r="K111" i="3"/>
  <c r="K194" i="3"/>
  <c r="L180" i="3"/>
  <c r="K175" i="3"/>
  <c r="L170" i="3"/>
  <c r="L161" i="3"/>
  <c r="L160" i="3"/>
  <c r="K159" i="3"/>
  <c r="K158" i="3"/>
  <c r="K153" i="3"/>
  <c r="K137" i="3"/>
  <c r="K131" i="3"/>
  <c r="K125" i="3"/>
  <c r="L190" i="3"/>
  <c r="K179" i="3"/>
  <c r="K169" i="3"/>
  <c r="L136" i="3"/>
  <c r="K130" i="3"/>
  <c r="L123" i="3"/>
  <c r="J25" i="2" s="1"/>
  <c r="L114" i="3"/>
  <c r="L110" i="3"/>
  <c r="J23" i="2" s="1"/>
  <c r="L105" i="3"/>
  <c r="L98" i="3"/>
  <c r="K97" i="3"/>
  <c r="L84" i="3"/>
  <c r="L77" i="3"/>
  <c r="L76" i="3"/>
  <c r="L75" i="3"/>
  <c r="K188" i="3"/>
  <c r="K168" i="3"/>
  <c r="L159" i="3"/>
  <c r="K128" i="3"/>
  <c r="K123" i="3"/>
  <c r="K120" i="3"/>
  <c r="L117" i="3"/>
  <c r="K114" i="3"/>
  <c r="K110" i="3"/>
  <c r="L106" i="3"/>
  <c r="K105" i="3"/>
  <c r="L99" i="3"/>
  <c r="K98" i="3"/>
  <c r="L91" i="3"/>
  <c r="L85" i="3"/>
  <c r="K84" i="3"/>
  <c r="K77" i="3"/>
  <c r="K76" i="3"/>
  <c r="K75" i="3"/>
  <c r="L72" i="3"/>
  <c r="K67" i="3"/>
  <c r="K63" i="3"/>
  <c r="K60" i="3"/>
  <c r="L59" i="3"/>
  <c r="L55" i="3"/>
  <c r="J19" i="2" s="1"/>
  <c r="L52" i="3"/>
  <c r="K46" i="3"/>
  <c r="L38" i="3"/>
  <c r="K34" i="3"/>
  <c r="L158" i="3"/>
  <c r="L144" i="3"/>
  <c r="J27" i="2" s="1"/>
  <c r="L126" i="3"/>
  <c r="L124" i="3"/>
  <c r="L111" i="3"/>
  <c r="K106" i="3"/>
  <c r="L100" i="3"/>
  <c r="K99" i="3"/>
  <c r="K185" i="3"/>
  <c r="L175" i="3"/>
  <c r="K148" i="3"/>
  <c r="L138" i="3"/>
  <c r="L132" i="3"/>
  <c r="K124" i="3"/>
  <c r="L121" i="3"/>
  <c r="L115" i="3"/>
  <c r="L107" i="3"/>
  <c r="L101" i="3"/>
  <c r="K100" i="3"/>
  <c r="K134" i="3"/>
  <c r="L131" i="3"/>
  <c r="L122" i="3"/>
  <c r="L113" i="3"/>
  <c r="K108" i="3"/>
  <c r="L103" i="3"/>
  <c r="K102" i="3"/>
  <c r="L95" i="3"/>
  <c r="K94" i="3"/>
  <c r="L134" i="3"/>
  <c r="K113" i="3"/>
  <c r="K103" i="3"/>
  <c r="K122" i="3"/>
  <c r="L109" i="3"/>
  <c r="L97" i="3"/>
  <c r="J21" i="2" s="1"/>
  <c r="K95" i="3"/>
  <c r="L93" i="3"/>
  <c r="K174" i="3"/>
  <c r="L129" i="3"/>
  <c r="K121" i="3"/>
  <c r="L116" i="3"/>
  <c r="K112" i="3"/>
  <c r="K109" i="3"/>
  <c r="L102" i="3"/>
  <c r="K93" i="3"/>
  <c r="K88" i="3"/>
  <c r="K116" i="3"/>
  <c r="L108" i="3"/>
  <c r="K91" i="3"/>
  <c r="L86" i="3"/>
  <c r="L83" i="3"/>
  <c r="K80" i="3"/>
  <c r="L74" i="3"/>
  <c r="K72" i="3"/>
  <c r="K71" i="3"/>
  <c r="K69" i="3"/>
  <c r="L63" i="3"/>
  <c r="K57" i="3"/>
  <c r="L54" i="3"/>
  <c r="L51" i="3"/>
  <c r="L48" i="3"/>
  <c r="L45" i="3"/>
  <c r="K42" i="3"/>
  <c r="L39" i="3"/>
  <c r="L33" i="3"/>
  <c r="K32" i="3"/>
  <c r="L24" i="3"/>
  <c r="K19" i="3"/>
  <c r="K18" i="3"/>
  <c r="L13" i="3"/>
  <c r="K10" i="3"/>
  <c r="K115" i="3"/>
  <c r="L96" i="3"/>
  <c r="L89" i="3"/>
  <c r="K86" i="3"/>
  <c r="K83" i="3"/>
  <c r="L81" i="3"/>
  <c r="K74" i="3"/>
  <c r="L58" i="3"/>
  <c r="K54" i="3"/>
  <c r="K52" i="3"/>
  <c r="K51" i="3"/>
  <c r="K48" i="3"/>
  <c r="K45" i="3"/>
  <c r="K39" i="3"/>
  <c r="K33" i="3"/>
  <c r="L29" i="3"/>
  <c r="L25" i="3"/>
  <c r="K24" i="3"/>
  <c r="K13" i="3"/>
  <c r="L12" i="3"/>
  <c r="K107" i="3"/>
  <c r="K87" i="3"/>
  <c r="L78" i="3"/>
  <c r="K70" i="3"/>
  <c r="K62" i="3"/>
  <c r="K56" i="3"/>
  <c r="K40" i="3"/>
  <c r="K38" i="3"/>
  <c r="L27" i="3"/>
  <c r="K25" i="3"/>
  <c r="K22" i="3"/>
  <c r="L20" i="3"/>
  <c r="L15" i="3"/>
  <c r="K14" i="3"/>
  <c r="K138" i="3"/>
  <c r="L104" i="3"/>
  <c r="K82" i="3"/>
  <c r="L61" i="3"/>
  <c r="L143" i="3"/>
  <c r="L92" i="3"/>
  <c r="K89" i="3"/>
  <c r="L82" i="3"/>
  <c r="L80" i="3"/>
  <c r="K78" i="3"/>
  <c r="L32" i="3"/>
  <c r="L30" i="3"/>
  <c r="L28" i="3"/>
  <c r="K27" i="3"/>
  <c r="L23" i="3"/>
  <c r="K20" i="3"/>
  <c r="K15" i="3"/>
  <c r="K92" i="3"/>
  <c r="L65" i="3"/>
  <c r="L49" i="3"/>
  <c r="L125" i="3"/>
  <c r="K104" i="3"/>
  <c r="K96" i="3"/>
  <c r="L69" i="3"/>
  <c r="L67" i="3"/>
  <c r="K65" i="3"/>
  <c r="K61" i="3"/>
  <c r="L57" i="3"/>
  <c r="K55" i="3"/>
  <c r="L53" i="3"/>
  <c r="K49" i="3"/>
  <c r="L47" i="3"/>
  <c r="L43" i="3"/>
  <c r="L41" i="3"/>
  <c r="L37" i="3"/>
  <c r="K26" i="3"/>
  <c r="K21" i="3"/>
  <c r="L18" i="3"/>
  <c r="K101" i="3"/>
  <c r="L88" i="3"/>
  <c r="K73" i="3"/>
  <c r="L71" i="3"/>
  <c r="L68" i="3"/>
  <c r="K81" i="3"/>
  <c r="L73" i="3"/>
  <c r="K59" i="3"/>
  <c r="K53" i="3"/>
  <c r="K47" i="3"/>
  <c r="K43" i="3"/>
  <c r="K41" i="3"/>
  <c r="O41" i="3" s="1"/>
  <c r="P41" i="3" s="1"/>
  <c r="K37" i="3"/>
  <c r="L35" i="3"/>
  <c r="L79" i="3"/>
  <c r="L119" i="3"/>
  <c r="L90" i="3"/>
  <c r="L64" i="3"/>
  <c r="L19" i="3"/>
  <c r="L16" i="3"/>
  <c r="L10" i="3"/>
  <c r="K118" i="3"/>
  <c r="K90" i="3"/>
  <c r="K64" i="3"/>
  <c r="L46" i="3"/>
  <c r="L36" i="3"/>
  <c r="K29" i="3"/>
  <c r="K16" i="3"/>
  <c r="K79" i="3"/>
  <c r="L56" i="3"/>
  <c r="L50" i="3"/>
  <c r="L44" i="3"/>
  <c r="L40" i="3"/>
  <c r="K36" i="3"/>
  <c r="L22" i="3"/>
  <c r="L9" i="3"/>
  <c r="L66" i="3"/>
  <c r="K17" i="3"/>
  <c r="L14" i="3"/>
  <c r="K11" i="3"/>
  <c r="L87" i="3"/>
  <c r="L70" i="3"/>
  <c r="L62" i="3"/>
  <c r="K50" i="3"/>
  <c r="K44" i="3"/>
  <c r="K28" i="3"/>
  <c r="L21" i="3"/>
  <c r="K12" i="3"/>
  <c r="K85" i="3"/>
  <c r="L34" i="3"/>
  <c r="K31" i="3"/>
  <c r="L17" i="3"/>
  <c r="L11" i="3"/>
  <c r="L42" i="3"/>
  <c r="J17" i="2" s="1"/>
  <c r="K68" i="3"/>
  <c r="L60" i="3"/>
  <c r="K35" i="3"/>
  <c r="L31" i="3"/>
  <c r="J15" i="2" s="1"/>
  <c r="L94" i="3"/>
  <c r="K58" i="3"/>
  <c r="K30" i="3"/>
  <c r="K66" i="3"/>
  <c r="L26" i="3"/>
  <c r="K23" i="3"/>
  <c r="I193" i="3"/>
  <c r="J193" i="3" s="1"/>
  <c r="H193" i="3"/>
  <c r="H154" i="3"/>
  <c r="G154" i="3"/>
  <c r="H132" i="3"/>
  <c r="G132" i="3"/>
  <c r="G40" i="3"/>
  <c r="H88" i="3"/>
  <c r="I89" i="3"/>
  <c r="J89" i="3" s="1"/>
  <c r="H89" i="3"/>
  <c r="G89" i="3"/>
  <c r="H56" i="3"/>
  <c r="H43" i="3"/>
  <c r="I43" i="3"/>
  <c r="J43" i="3" s="1"/>
  <c r="G43" i="3"/>
  <c r="H28" i="3"/>
  <c r="I28" i="3"/>
  <c r="J28" i="3" s="1"/>
  <c r="G184" i="3"/>
  <c r="H184" i="3"/>
  <c r="I184" i="3"/>
  <c r="J184" i="3" s="1"/>
  <c r="I168" i="3"/>
  <c r="J168" i="3" s="1"/>
  <c r="I121" i="3"/>
  <c r="J121" i="3" s="1"/>
  <c r="H94" i="3"/>
  <c r="I94" i="3"/>
  <c r="J94" i="3" s="1"/>
  <c r="G94" i="3"/>
  <c r="H32" i="3"/>
  <c r="G32" i="3"/>
  <c r="H190" i="3"/>
  <c r="G190" i="3"/>
  <c r="I126" i="3"/>
  <c r="J126" i="3" s="1"/>
  <c r="H67" i="3"/>
  <c r="I67" i="3"/>
  <c r="J67" i="3" s="1"/>
  <c r="H110" i="3"/>
  <c r="G110" i="3"/>
  <c r="G193" i="3"/>
  <c r="I144" i="3"/>
  <c r="J144" i="3" s="1"/>
  <c r="H144" i="3"/>
  <c r="G144" i="3"/>
  <c r="H30" i="3"/>
  <c r="I30" i="3"/>
  <c r="J30" i="3" s="1"/>
  <c r="G82" i="3"/>
  <c r="I146" i="3"/>
  <c r="J146" i="3" s="1"/>
  <c r="H23" i="3"/>
  <c r="I23" i="3"/>
  <c r="J23" i="3" s="1"/>
  <c r="G23" i="3"/>
  <c r="I91" i="3"/>
  <c r="J91" i="3" s="1"/>
  <c r="G91" i="3"/>
  <c r="H91" i="3"/>
  <c r="G177" i="3"/>
  <c r="H177" i="3"/>
  <c r="I33" i="3"/>
  <c r="J33" i="3" s="1"/>
  <c r="G33" i="3"/>
  <c r="H33" i="3"/>
  <c r="I115" i="3"/>
  <c r="J115" i="3" s="1"/>
  <c r="G115" i="3"/>
  <c r="H115" i="3"/>
  <c r="I12" i="3"/>
  <c r="J12" i="3" s="1"/>
  <c r="G76" i="3"/>
  <c r="I42" i="3"/>
  <c r="J42" i="3" s="1"/>
  <c r="H42" i="3"/>
  <c r="G42" i="3"/>
  <c r="H118" i="3"/>
  <c r="G118" i="3"/>
  <c r="H84" i="3"/>
  <c r="I84" i="3"/>
  <c r="J84" i="3" s="1"/>
  <c r="G148" i="3"/>
  <c r="H148" i="3"/>
  <c r="I77" i="3"/>
  <c r="J77" i="3" s="1"/>
  <c r="H77" i="3"/>
  <c r="G77" i="3"/>
  <c r="G141" i="3"/>
  <c r="I141" i="3"/>
  <c r="J141" i="3" s="1"/>
  <c r="H141" i="3"/>
  <c r="G95" i="3"/>
  <c r="I95" i="3"/>
  <c r="J95" i="3" s="1"/>
  <c r="I162" i="3"/>
  <c r="J162" i="3" s="1"/>
  <c r="H162" i="3"/>
  <c r="G70" i="3"/>
  <c r="H153" i="3"/>
  <c r="G153" i="3"/>
  <c r="H114" i="3"/>
  <c r="G114" i="3"/>
  <c r="H59" i="3"/>
  <c r="I59" i="3"/>
  <c r="J59" i="3" s="1"/>
  <c r="G59" i="3"/>
  <c r="H44" i="3"/>
  <c r="I44" i="3"/>
  <c r="J44" i="3" s="1"/>
  <c r="I16" i="3"/>
  <c r="J16" i="3" s="1"/>
  <c r="H143" i="3"/>
  <c r="G143" i="3"/>
  <c r="I136" i="3"/>
  <c r="J136" i="3" s="1"/>
  <c r="G136" i="3"/>
  <c r="H136" i="3"/>
  <c r="H48" i="3"/>
  <c r="G48" i="3"/>
  <c r="G14" i="3"/>
  <c r="I87" i="3"/>
  <c r="J87" i="3" s="1"/>
  <c r="H87" i="3"/>
  <c r="G87" i="3"/>
  <c r="I175" i="3"/>
  <c r="J175" i="3" s="1"/>
  <c r="H130" i="3"/>
  <c r="G130" i="3"/>
  <c r="H22" i="3"/>
  <c r="G22" i="3"/>
  <c r="I166" i="3"/>
  <c r="J166" i="3" s="1"/>
  <c r="G166" i="3"/>
  <c r="H166" i="3"/>
  <c r="H38" i="3"/>
  <c r="I38" i="3"/>
  <c r="J38" i="3" s="1"/>
  <c r="I154" i="3"/>
  <c r="J154" i="3" s="1"/>
  <c r="H31" i="3"/>
  <c r="I31" i="3"/>
  <c r="J31" i="3" s="1"/>
  <c r="H103" i="3"/>
  <c r="G187" i="3"/>
  <c r="I187" i="3"/>
  <c r="J187" i="3" s="1"/>
  <c r="H187" i="3"/>
  <c r="I41" i="3"/>
  <c r="J41" i="3" s="1"/>
  <c r="H41" i="3"/>
  <c r="G41" i="3"/>
  <c r="I127" i="3"/>
  <c r="J127" i="3" s="1"/>
  <c r="H127" i="3"/>
  <c r="G127" i="3"/>
  <c r="G20" i="3"/>
  <c r="H50" i="3"/>
  <c r="I50" i="3"/>
  <c r="J50" i="3" s="1"/>
  <c r="G50" i="3"/>
  <c r="H128" i="3"/>
  <c r="G128" i="3"/>
  <c r="H92" i="3"/>
  <c r="I92" i="3"/>
  <c r="J92" i="3" s="1"/>
  <c r="G92" i="3"/>
  <c r="H156" i="3"/>
  <c r="G156" i="3"/>
  <c r="H85" i="3"/>
  <c r="G85" i="3"/>
  <c r="G149" i="3"/>
  <c r="H149" i="3"/>
  <c r="G183" i="3"/>
  <c r="I183" i="3"/>
  <c r="J183" i="3" s="1"/>
  <c r="H183" i="3"/>
  <c r="H35" i="3"/>
  <c r="I35" i="3"/>
  <c r="J35" i="3" s="1"/>
  <c r="G35" i="3"/>
  <c r="G17" i="3"/>
  <c r="I17" i="3"/>
  <c r="J17" i="3" s="1"/>
  <c r="H17" i="3"/>
  <c r="H96" i="3"/>
  <c r="G96" i="3"/>
  <c r="I96" i="3"/>
  <c r="J96" i="3" s="1"/>
  <c r="I125" i="3"/>
  <c r="J125" i="3" s="1"/>
  <c r="G125" i="3"/>
  <c r="H125" i="3"/>
  <c r="I195" i="3"/>
  <c r="J195" i="3" s="1"/>
  <c r="H195" i="3"/>
  <c r="I97" i="3"/>
  <c r="J97" i="3" s="1"/>
  <c r="H97" i="3"/>
  <c r="G97" i="3"/>
  <c r="H60" i="3"/>
  <c r="I60" i="3"/>
  <c r="J60" i="3" s="1"/>
  <c r="G195" i="3"/>
  <c r="G27" i="3"/>
  <c r="I27" i="3"/>
  <c r="J27" i="3" s="1"/>
  <c r="H27" i="3"/>
  <c r="G13" i="3"/>
  <c r="I13" i="3"/>
  <c r="J13" i="3" s="1"/>
  <c r="H13" i="3"/>
  <c r="G163" i="3"/>
  <c r="I163" i="3"/>
  <c r="J163" i="3" s="1"/>
  <c r="H163" i="3"/>
  <c r="G178" i="3"/>
  <c r="I178" i="3"/>
  <c r="J178" i="3" s="1"/>
  <c r="H178" i="3"/>
  <c r="H64" i="3"/>
  <c r="G64" i="3"/>
  <c r="G158" i="3"/>
  <c r="H107" i="3"/>
  <c r="I107" i="3"/>
  <c r="J107" i="3" s="1"/>
  <c r="G107" i="3"/>
  <c r="I152" i="3"/>
  <c r="J152" i="3" s="1"/>
  <c r="G152" i="3"/>
  <c r="H152" i="3"/>
  <c r="H46" i="3"/>
  <c r="I46" i="3"/>
  <c r="J46" i="3" s="1"/>
  <c r="H176" i="3"/>
  <c r="G176" i="3"/>
  <c r="H54" i="3"/>
  <c r="I54" i="3"/>
  <c r="J54" i="3" s="1"/>
  <c r="G162" i="3"/>
  <c r="I39" i="3"/>
  <c r="J39" i="3" s="1"/>
  <c r="H39" i="3"/>
  <c r="H113" i="3"/>
  <c r="I113" i="3"/>
  <c r="J113" i="3" s="1"/>
  <c r="G113" i="3"/>
  <c r="I49" i="3"/>
  <c r="J49" i="3" s="1"/>
  <c r="G49" i="3"/>
  <c r="H49" i="3"/>
  <c r="H137" i="3"/>
  <c r="G137" i="3"/>
  <c r="G28" i="3"/>
  <c r="G58" i="3"/>
  <c r="H58" i="3"/>
  <c r="I58" i="3"/>
  <c r="J58" i="3" s="1"/>
  <c r="I138" i="3"/>
  <c r="J138" i="3" s="1"/>
  <c r="H138" i="3"/>
  <c r="G138" i="3"/>
  <c r="H100" i="3"/>
  <c r="I100" i="3"/>
  <c r="J100" i="3" s="1"/>
  <c r="G100" i="3"/>
  <c r="H164" i="3"/>
  <c r="G164" i="3"/>
  <c r="H93" i="3"/>
  <c r="G93" i="3"/>
  <c r="G157" i="3"/>
  <c r="H157" i="3"/>
  <c r="I111" i="3"/>
  <c r="J111" i="3" s="1"/>
  <c r="H111" i="3"/>
  <c r="G111" i="3"/>
  <c r="H146" i="3"/>
  <c r="G146" i="3"/>
  <c r="I72" i="3"/>
  <c r="J72" i="3" s="1"/>
  <c r="H72" i="3"/>
  <c r="G72" i="3"/>
  <c r="I53" i="3"/>
  <c r="J53" i="3" s="1"/>
  <c r="G53" i="3"/>
  <c r="H53" i="3"/>
  <c r="G168" i="3"/>
  <c r="H168" i="3"/>
  <c r="H51" i="3"/>
  <c r="G51" i="3"/>
  <c r="I51" i="3"/>
  <c r="J51" i="3" s="1"/>
  <c r="H134" i="3"/>
  <c r="I134" i="3"/>
  <c r="J134" i="3" s="1"/>
  <c r="G134" i="3"/>
  <c r="I196" i="3"/>
  <c r="J196" i="3" s="1"/>
  <c r="H161" i="3"/>
  <c r="G161" i="3"/>
  <c r="I78" i="3"/>
  <c r="J78" i="3" s="1"/>
  <c r="H78" i="3"/>
  <c r="H73" i="3"/>
  <c r="G73" i="3"/>
  <c r="I73" i="3"/>
  <c r="J73" i="3" s="1"/>
  <c r="H76" i="3"/>
  <c r="I76" i="3"/>
  <c r="J76" i="3" s="1"/>
  <c r="I29" i="3"/>
  <c r="J29" i="3" s="1"/>
  <c r="G29" i="3"/>
  <c r="H29" i="3"/>
  <c r="G185" i="3"/>
  <c r="H185" i="3"/>
  <c r="I185" i="3"/>
  <c r="J185" i="3" s="1"/>
  <c r="I139" i="3"/>
  <c r="J139" i="3" s="1"/>
  <c r="H82" i="3"/>
  <c r="I82" i="3"/>
  <c r="J82" i="3" s="1"/>
  <c r="I129" i="3"/>
  <c r="J129" i="3" s="1"/>
  <c r="H129" i="3"/>
  <c r="G129" i="3"/>
  <c r="H20" i="3"/>
  <c r="I20" i="3"/>
  <c r="J20" i="3" s="1"/>
  <c r="G174" i="3"/>
  <c r="H174" i="3"/>
  <c r="H62" i="3"/>
  <c r="I62" i="3"/>
  <c r="J62" i="3" s="1"/>
  <c r="H186" i="3"/>
  <c r="G186" i="3"/>
  <c r="H71" i="3"/>
  <c r="G71" i="3"/>
  <c r="I71" i="3"/>
  <c r="J71" i="3" s="1"/>
  <c r="I106" i="3"/>
  <c r="J106" i="3" s="1"/>
  <c r="H123" i="3"/>
  <c r="G123" i="3"/>
  <c r="I123" i="3"/>
  <c r="J123" i="3" s="1"/>
  <c r="I57" i="3"/>
  <c r="J57" i="3" s="1"/>
  <c r="G57" i="3"/>
  <c r="H57" i="3"/>
  <c r="G147" i="3"/>
  <c r="H147" i="3"/>
  <c r="I147" i="3"/>
  <c r="J147" i="3" s="1"/>
  <c r="G36" i="3"/>
  <c r="U7" i="1"/>
  <c r="G189" i="3"/>
  <c r="I66" i="3"/>
  <c r="J66" i="3" s="1"/>
  <c r="H66" i="3"/>
  <c r="G66" i="3"/>
  <c r="H150" i="3"/>
  <c r="G150" i="3"/>
  <c r="H108" i="3"/>
  <c r="G108" i="3"/>
  <c r="H172" i="3"/>
  <c r="G172" i="3"/>
  <c r="H101" i="3"/>
  <c r="G101" i="3"/>
  <c r="I101" i="3"/>
  <c r="J101" i="3" s="1"/>
  <c r="G165" i="3"/>
  <c r="I165" i="3"/>
  <c r="J165" i="3" s="1"/>
  <c r="H165" i="3"/>
  <c r="G155" i="3"/>
  <c r="I155" i="3"/>
  <c r="J155" i="3" s="1"/>
  <c r="H155" i="3"/>
  <c r="I182" i="3"/>
  <c r="J182" i="3" s="1"/>
  <c r="H182" i="3"/>
  <c r="G182" i="3"/>
  <c r="I99" i="3"/>
  <c r="J99" i="3" s="1"/>
  <c r="G99" i="3"/>
  <c r="H99" i="3"/>
  <c r="H16" i="3"/>
  <c r="G16" i="3"/>
  <c r="J10" i="2"/>
  <c r="I37" i="3"/>
  <c r="J37" i="3" s="1"/>
  <c r="H37" i="3"/>
  <c r="G37" i="3"/>
  <c r="H98" i="3"/>
  <c r="I98" i="3"/>
  <c r="J98" i="3" s="1"/>
  <c r="G98" i="3"/>
  <c r="I158" i="3"/>
  <c r="J158" i="3" s="1"/>
  <c r="H158" i="3"/>
  <c r="I119" i="3"/>
  <c r="J119" i="3" s="1"/>
  <c r="G119" i="3"/>
  <c r="H119" i="3"/>
  <c r="I45" i="3"/>
  <c r="J45" i="3" s="1"/>
  <c r="H45" i="3"/>
  <c r="G45" i="3"/>
  <c r="H104" i="3"/>
  <c r="G104" i="3"/>
  <c r="I190" i="3"/>
  <c r="J190" i="3" s="1"/>
  <c r="G151" i="3"/>
  <c r="H151" i="3"/>
  <c r="I36" i="3"/>
  <c r="J36" i="3" s="1"/>
  <c r="H36" i="3"/>
  <c r="H194" i="3"/>
  <c r="G194" i="3"/>
  <c r="I80" i="3"/>
  <c r="J80" i="3" s="1"/>
  <c r="H80" i="3"/>
  <c r="I153" i="3"/>
  <c r="J153" i="3" s="1"/>
  <c r="I90" i="3"/>
  <c r="J90" i="3" s="1"/>
  <c r="I114" i="3"/>
  <c r="J114" i="3" s="1"/>
  <c r="I55" i="3"/>
  <c r="J55" i="3" s="1"/>
  <c r="H55" i="3"/>
  <c r="G135" i="3"/>
  <c r="I135" i="3"/>
  <c r="J135" i="3" s="1"/>
  <c r="H135" i="3"/>
  <c r="I65" i="3"/>
  <c r="J65" i="3" s="1"/>
  <c r="H65" i="3"/>
  <c r="G65" i="3"/>
  <c r="G44" i="3"/>
  <c r="H74" i="3"/>
  <c r="I74" i="3"/>
  <c r="J74" i="3" s="1"/>
  <c r="H10" i="3"/>
  <c r="G10" i="3"/>
  <c r="H75" i="3"/>
  <c r="G75" i="3"/>
  <c r="I75" i="3"/>
  <c r="J75" i="3" s="1"/>
  <c r="I160" i="3"/>
  <c r="J160" i="3" s="1"/>
  <c r="H160" i="3"/>
  <c r="H116" i="3"/>
  <c r="G116" i="3"/>
  <c r="I180" i="3"/>
  <c r="J180" i="3" s="1"/>
  <c r="H180" i="3"/>
  <c r="G180" i="3"/>
  <c r="I109" i="3"/>
  <c r="J109" i="3" s="1"/>
  <c r="H109" i="3"/>
  <c r="G173" i="3"/>
  <c r="H173" i="3"/>
  <c r="I142" i="3"/>
  <c r="J142" i="3" s="1"/>
  <c r="G142" i="3"/>
  <c r="H142" i="3"/>
  <c r="H122" i="3"/>
  <c r="G122" i="3"/>
  <c r="U204" i="1"/>
  <c r="H70" i="3"/>
  <c r="I70" i="3"/>
  <c r="J70" i="3" s="1"/>
  <c r="I167" i="3"/>
  <c r="J167" i="3" s="1"/>
  <c r="H120" i="3"/>
  <c r="G120" i="3"/>
  <c r="H21" i="3"/>
  <c r="I21" i="3"/>
  <c r="J21" i="3" s="1"/>
  <c r="G21" i="3"/>
  <c r="H139" i="3"/>
  <c r="G139" i="3"/>
  <c r="I120" i="3"/>
  <c r="J120" i="3" s="1"/>
  <c r="I61" i="3"/>
  <c r="J61" i="3" s="1"/>
  <c r="H126" i="3"/>
  <c r="G126" i="3"/>
  <c r="G78" i="3"/>
  <c r="H19" i="3"/>
  <c r="I19" i="3"/>
  <c r="J19" i="3" s="1"/>
  <c r="G19" i="3"/>
  <c r="G171" i="3"/>
  <c r="H171" i="3"/>
  <c r="H52" i="3"/>
  <c r="I52" i="3"/>
  <c r="J52" i="3" s="1"/>
  <c r="H102" i="3"/>
  <c r="G102" i="3"/>
  <c r="H112" i="3"/>
  <c r="G112" i="3"/>
  <c r="I122" i="3"/>
  <c r="J122" i="3" s="1"/>
  <c r="I186" i="3"/>
  <c r="J186" i="3" s="1"/>
  <c r="I63" i="3"/>
  <c r="J63" i="3" s="1"/>
  <c r="H63" i="3"/>
  <c r="H145" i="3"/>
  <c r="G145" i="3"/>
  <c r="H83" i="3"/>
  <c r="G83" i="3"/>
  <c r="I83" i="3"/>
  <c r="J83" i="3" s="1"/>
  <c r="H169" i="3"/>
  <c r="G52" i="3"/>
  <c r="H18" i="3"/>
  <c r="I18" i="3"/>
  <c r="J18" i="3" s="1"/>
  <c r="H86" i="3"/>
  <c r="I86" i="3"/>
  <c r="J86" i="3" s="1"/>
  <c r="H124" i="3"/>
  <c r="G124" i="3"/>
  <c r="G188" i="3"/>
  <c r="H188" i="3"/>
  <c r="G117" i="3"/>
  <c r="I117" i="3"/>
  <c r="J117" i="3" s="1"/>
  <c r="G181" i="3"/>
  <c r="I181" i="3"/>
  <c r="J181" i="3" s="1"/>
  <c r="H181" i="3"/>
  <c r="K8" i="3" l="1"/>
  <c r="J13" i="2"/>
  <c r="L8" i="3"/>
  <c r="M31" i="2"/>
  <c r="M23" i="2"/>
  <c r="M15" i="2"/>
  <c r="M29" i="2"/>
  <c r="M21" i="2"/>
  <c r="M13" i="2"/>
  <c r="M27" i="2"/>
  <c r="M19" i="2"/>
  <c r="M25" i="2"/>
  <c r="M17" i="2"/>
  <c r="G179" i="3"/>
  <c r="G140" i="3"/>
  <c r="I34" i="3"/>
  <c r="J34" i="3" s="1"/>
  <c r="G34" i="3"/>
  <c r="M36" i="3"/>
  <c r="I189" i="3"/>
  <c r="J189" i="3" s="1"/>
  <c r="G191" i="3"/>
  <c r="I103" i="3"/>
  <c r="J103" i="3" s="1"/>
  <c r="H196" i="3"/>
  <c r="G121" i="3"/>
  <c r="I40" i="3"/>
  <c r="J40" i="3" s="1"/>
  <c r="G88" i="3"/>
  <c r="H133" i="3"/>
  <c r="G170" i="3"/>
  <c r="G169" i="3"/>
  <c r="G61" i="3"/>
  <c r="H159" i="3"/>
  <c r="G90" i="3"/>
  <c r="I47" i="3"/>
  <c r="J47" i="3" s="1"/>
  <c r="H170" i="3"/>
  <c r="I56" i="3"/>
  <c r="J56" i="3" s="1"/>
  <c r="I133" i="3"/>
  <c r="J133" i="3" s="1"/>
  <c r="G62" i="3"/>
  <c r="I116" i="3"/>
  <c r="J116" i="3" s="1"/>
  <c r="I192" i="3"/>
  <c r="J192" i="3" s="1"/>
  <c r="G192" i="3"/>
  <c r="I188" i="3"/>
  <c r="J188" i="3" s="1"/>
  <c r="I104" i="3"/>
  <c r="J104" i="3" s="1"/>
  <c r="I145" i="3"/>
  <c r="J145" i="3" s="1"/>
  <c r="M47" i="3"/>
  <c r="M10" i="2"/>
  <c r="M195" i="3"/>
  <c r="O28" i="3"/>
  <c r="P28" i="3" s="1"/>
  <c r="M9" i="3"/>
  <c r="M179" i="3"/>
  <c r="O9" i="3"/>
  <c r="O17" i="3"/>
  <c r="P17" i="3" s="1"/>
  <c r="N9" i="3"/>
  <c r="M163" i="3"/>
  <c r="M54" i="3"/>
  <c r="M149" i="3"/>
  <c r="M55" i="3"/>
  <c r="O23" i="3"/>
  <c r="P23" i="3" s="1"/>
  <c r="M25" i="3"/>
  <c r="M39" i="3"/>
  <c r="M19" i="3"/>
  <c r="M189" i="3"/>
  <c r="M38" i="3"/>
  <c r="M185" i="3"/>
  <c r="O33" i="3"/>
  <c r="P33" i="3" s="1"/>
  <c r="M181" i="3"/>
  <c r="M177" i="3"/>
  <c r="M193" i="3"/>
  <c r="M30" i="3"/>
  <c r="M31" i="3"/>
  <c r="O15" i="3"/>
  <c r="P15" i="3" s="1"/>
  <c r="O13" i="3"/>
  <c r="P13" i="3" s="1"/>
  <c r="M44" i="3"/>
  <c r="O65" i="3"/>
  <c r="P65" i="3" s="1"/>
  <c r="N65" i="3"/>
  <c r="N52" i="3"/>
  <c r="O52" i="3"/>
  <c r="P52" i="3" s="1"/>
  <c r="O105" i="3"/>
  <c r="P105" i="3" s="1"/>
  <c r="N105" i="3"/>
  <c r="M105" i="3"/>
  <c r="O173" i="3"/>
  <c r="P173" i="3" s="1"/>
  <c r="N173" i="3"/>
  <c r="N42" i="3"/>
  <c r="O42" i="3"/>
  <c r="P42" i="3" s="1"/>
  <c r="M42" i="3"/>
  <c r="N56" i="3"/>
  <c r="O56" i="3"/>
  <c r="P56" i="3" s="1"/>
  <c r="M56" i="3"/>
  <c r="O35" i="3"/>
  <c r="P35" i="3" s="1"/>
  <c r="M35" i="3"/>
  <c r="N35" i="3"/>
  <c r="N57" i="3"/>
  <c r="M57" i="3"/>
  <c r="N49" i="3"/>
  <c r="M49" i="3"/>
  <c r="N30" i="3"/>
  <c r="O30" i="3"/>
  <c r="P30" i="3" s="1"/>
  <c r="N61" i="3"/>
  <c r="O61" i="3"/>
  <c r="P61" i="3" s="1"/>
  <c r="M61" i="3"/>
  <c r="O81" i="3"/>
  <c r="P81" i="3" s="1"/>
  <c r="M81" i="3"/>
  <c r="N81" i="3"/>
  <c r="N48" i="3"/>
  <c r="M48" i="3"/>
  <c r="O48" i="3"/>
  <c r="P48" i="3" s="1"/>
  <c r="N74" i="3"/>
  <c r="O74" i="3"/>
  <c r="P74" i="3" s="1"/>
  <c r="M74" i="3"/>
  <c r="O93" i="3"/>
  <c r="P93" i="3" s="1"/>
  <c r="N93" i="3"/>
  <c r="M93" i="3"/>
  <c r="O138" i="3"/>
  <c r="P138" i="3" s="1"/>
  <c r="M138" i="3"/>
  <c r="N138" i="3"/>
  <c r="O111" i="3"/>
  <c r="P111" i="3" s="1"/>
  <c r="N111" i="3"/>
  <c r="M111" i="3"/>
  <c r="M46" i="3"/>
  <c r="O159" i="3"/>
  <c r="P159" i="3" s="1"/>
  <c r="N159" i="3"/>
  <c r="M159" i="3"/>
  <c r="N98" i="3"/>
  <c r="O98" i="3"/>
  <c r="P98" i="3" s="1"/>
  <c r="M98" i="3"/>
  <c r="N168" i="3"/>
  <c r="O168" i="3"/>
  <c r="P168" i="3" s="1"/>
  <c r="M168" i="3"/>
  <c r="O157" i="3"/>
  <c r="P157" i="3" s="1"/>
  <c r="N157" i="3"/>
  <c r="M141" i="3"/>
  <c r="N141" i="3"/>
  <c r="O141" i="3"/>
  <c r="P141" i="3" s="1"/>
  <c r="N186" i="3"/>
  <c r="M186" i="3"/>
  <c r="O186" i="3"/>
  <c r="P186" i="3" s="1"/>
  <c r="N32" i="3"/>
  <c r="M32" i="3"/>
  <c r="O32" i="3"/>
  <c r="P32" i="3" s="1"/>
  <c r="M51" i="3"/>
  <c r="O51" i="3"/>
  <c r="P51" i="3" s="1"/>
  <c r="N51" i="3"/>
  <c r="N169" i="3"/>
  <c r="O169" i="3"/>
  <c r="P169" i="3" s="1"/>
  <c r="O171" i="3"/>
  <c r="P171" i="3" s="1"/>
  <c r="N171" i="3"/>
  <c r="N10" i="3"/>
  <c r="M10" i="3"/>
  <c r="O10" i="3"/>
  <c r="P10" i="3" s="1"/>
  <c r="N124" i="3"/>
  <c r="O124" i="3"/>
  <c r="P124" i="3" s="1"/>
  <c r="M124" i="3"/>
  <c r="N160" i="3"/>
  <c r="O160" i="3"/>
  <c r="P160" i="3" s="1"/>
  <c r="M160" i="3"/>
  <c r="N182" i="3"/>
  <c r="O182" i="3"/>
  <c r="P182" i="3" s="1"/>
  <c r="M182" i="3"/>
  <c r="N17" i="3"/>
  <c r="M17" i="3"/>
  <c r="N16" i="3"/>
  <c r="M16" i="3"/>
  <c r="O16" i="3"/>
  <c r="P16" i="3" s="1"/>
  <c r="M71" i="3"/>
  <c r="O71" i="3"/>
  <c r="P71" i="3" s="1"/>
  <c r="N71" i="3"/>
  <c r="N41" i="3"/>
  <c r="M41" i="3"/>
  <c r="M65" i="3"/>
  <c r="N104" i="3"/>
  <c r="O104" i="3"/>
  <c r="P104" i="3" s="1"/>
  <c r="M104" i="3"/>
  <c r="M12" i="3"/>
  <c r="O12" i="3"/>
  <c r="P12" i="3" s="1"/>
  <c r="N12" i="3"/>
  <c r="N24" i="3"/>
  <c r="O24" i="3"/>
  <c r="P24" i="3" s="1"/>
  <c r="M24" i="3"/>
  <c r="N54" i="3"/>
  <c r="O54" i="3"/>
  <c r="P54" i="3" s="1"/>
  <c r="O83" i="3"/>
  <c r="P83" i="3" s="1"/>
  <c r="N83" i="3"/>
  <c r="M83" i="3"/>
  <c r="O97" i="3"/>
  <c r="P97" i="3" s="1"/>
  <c r="N97" i="3"/>
  <c r="M97" i="3"/>
  <c r="O101" i="3"/>
  <c r="P101" i="3" s="1"/>
  <c r="N101" i="3"/>
  <c r="M101" i="3"/>
  <c r="O175" i="3"/>
  <c r="P175" i="3" s="1"/>
  <c r="N175" i="3"/>
  <c r="N126" i="3"/>
  <c r="O126" i="3"/>
  <c r="P126" i="3" s="1"/>
  <c r="M126" i="3"/>
  <c r="N55" i="3"/>
  <c r="O55" i="3"/>
  <c r="P55" i="3" s="1"/>
  <c r="N110" i="3"/>
  <c r="O110" i="3"/>
  <c r="P110" i="3" s="1"/>
  <c r="M110" i="3"/>
  <c r="N161" i="3"/>
  <c r="M161" i="3"/>
  <c r="O161" i="3"/>
  <c r="P161" i="3" s="1"/>
  <c r="N174" i="3"/>
  <c r="O174" i="3"/>
  <c r="P174" i="3" s="1"/>
  <c r="M174" i="3"/>
  <c r="O142" i="3"/>
  <c r="P142" i="3" s="1"/>
  <c r="M142" i="3"/>
  <c r="N142" i="3"/>
  <c r="M151" i="3"/>
  <c r="N151" i="3"/>
  <c r="O151" i="3"/>
  <c r="P151" i="3" s="1"/>
  <c r="N178" i="3"/>
  <c r="O178" i="3"/>
  <c r="P178" i="3" s="1"/>
  <c r="M178" i="3"/>
  <c r="O127" i="3"/>
  <c r="P127" i="3" s="1"/>
  <c r="M127" i="3"/>
  <c r="N127" i="3"/>
  <c r="N162" i="3"/>
  <c r="M162" i="3"/>
  <c r="O162" i="3"/>
  <c r="P162" i="3" s="1"/>
  <c r="N149" i="3"/>
  <c r="O149" i="3"/>
  <c r="P149" i="3" s="1"/>
  <c r="N176" i="3"/>
  <c r="M176" i="3"/>
  <c r="O176" i="3"/>
  <c r="P176" i="3" s="1"/>
  <c r="N68" i="3"/>
  <c r="O68" i="3"/>
  <c r="P68" i="3" s="1"/>
  <c r="O95" i="3"/>
  <c r="P95" i="3" s="1"/>
  <c r="M95" i="3"/>
  <c r="N95" i="3"/>
  <c r="N106" i="3"/>
  <c r="M106" i="3"/>
  <c r="O106" i="3"/>
  <c r="P106" i="3" s="1"/>
  <c r="N137" i="3"/>
  <c r="O137" i="3"/>
  <c r="P137" i="3" s="1"/>
  <c r="M137" i="3"/>
  <c r="N150" i="3"/>
  <c r="O150" i="3"/>
  <c r="P150" i="3" s="1"/>
  <c r="M150" i="3"/>
  <c r="N156" i="3"/>
  <c r="O156" i="3"/>
  <c r="P156" i="3" s="1"/>
  <c r="M156" i="3"/>
  <c r="N94" i="3"/>
  <c r="O94" i="3"/>
  <c r="P94" i="3" s="1"/>
  <c r="M94" i="3"/>
  <c r="N62" i="3"/>
  <c r="O62" i="3"/>
  <c r="P62" i="3" s="1"/>
  <c r="O22" i="3"/>
  <c r="P22" i="3" s="1"/>
  <c r="N22" i="3"/>
  <c r="M22" i="3"/>
  <c r="N19" i="3"/>
  <c r="O19" i="3"/>
  <c r="P19" i="3" s="1"/>
  <c r="N43" i="3"/>
  <c r="O43" i="3"/>
  <c r="P43" i="3" s="1"/>
  <c r="M43" i="3"/>
  <c r="O67" i="3"/>
  <c r="P67" i="3" s="1"/>
  <c r="N67" i="3"/>
  <c r="M67" i="3"/>
  <c r="N80" i="3"/>
  <c r="O80" i="3"/>
  <c r="P80" i="3" s="1"/>
  <c r="M80" i="3"/>
  <c r="O89" i="3"/>
  <c r="P89" i="3" s="1"/>
  <c r="N89" i="3"/>
  <c r="M89" i="3"/>
  <c r="O57" i="3"/>
  <c r="P57" i="3" s="1"/>
  <c r="N86" i="3"/>
  <c r="O86" i="3"/>
  <c r="P86" i="3" s="1"/>
  <c r="M86" i="3"/>
  <c r="O109" i="3"/>
  <c r="P109" i="3" s="1"/>
  <c r="M109" i="3"/>
  <c r="N109" i="3"/>
  <c r="O103" i="3"/>
  <c r="P103" i="3" s="1"/>
  <c r="N103" i="3"/>
  <c r="M103" i="3"/>
  <c r="O107" i="3"/>
  <c r="P107" i="3" s="1"/>
  <c r="N107" i="3"/>
  <c r="M107" i="3"/>
  <c r="N144" i="3"/>
  <c r="M144" i="3"/>
  <c r="O144" i="3"/>
  <c r="P144" i="3" s="1"/>
  <c r="N59" i="3"/>
  <c r="O59" i="3"/>
  <c r="P59" i="3" s="1"/>
  <c r="M59" i="3"/>
  <c r="O75" i="3"/>
  <c r="P75" i="3" s="1"/>
  <c r="N75" i="3"/>
  <c r="M75" i="3"/>
  <c r="N114" i="3"/>
  <c r="O114" i="3"/>
  <c r="P114" i="3" s="1"/>
  <c r="M114" i="3"/>
  <c r="N170" i="3"/>
  <c r="O170" i="3"/>
  <c r="P170" i="3" s="1"/>
  <c r="M170" i="3"/>
  <c r="N112" i="3"/>
  <c r="O112" i="3"/>
  <c r="P112" i="3" s="1"/>
  <c r="M112" i="3"/>
  <c r="O179" i="3"/>
  <c r="P179" i="3" s="1"/>
  <c r="N179" i="3"/>
  <c r="N146" i="3"/>
  <c r="O146" i="3"/>
  <c r="P146" i="3" s="1"/>
  <c r="M146" i="3"/>
  <c r="N152" i="3"/>
  <c r="M152" i="3"/>
  <c r="O152" i="3"/>
  <c r="P152" i="3" s="1"/>
  <c r="N183" i="3"/>
  <c r="O183" i="3"/>
  <c r="P183" i="3" s="1"/>
  <c r="O187" i="3"/>
  <c r="P187" i="3" s="1"/>
  <c r="N187" i="3"/>
  <c r="N154" i="3"/>
  <c r="M154" i="3"/>
  <c r="O154" i="3"/>
  <c r="P154" i="3" s="1"/>
  <c r="N194" i="3"/>
  <c r="O194" i="3"/>
  <c r="P194" i="3" s="1"/>
  <c r="M194" i="3"/>
  <c r="M183" i="3"/>
  <c r="N102" i="3"/>
  <c r="O102" i="3"/>
  <c r="P102" i="3" s="1"/>
  <c r="M102" i="3"/>
  <c r="N8" i="3"/>
  <c r="N31" i="3"/>
  <c r="O31" i="3"/>
  <c r="P31" i="3" s="1"/>
  <c r="N34" i="3"/>
  <c r="O34" i="3"/>
  <c r="P34" i="3" s="1"/>
  <c r="M34" i="3"/>
  <c r="N70" i="3"/>
  <c r="M70" i="3"/>
  <c r="O70" i="3"/>
  <c r="P70" i="3" s="1"/>
  <c r="N36" i="3"/>
  <c r="O36" i="3"/>
  <c r="P36" i="3" s="1"/>
  <c r="N64" i="3"/>
  <c r="M64" i="3"/>
  <c r="O64" i="3"/>
  <c r="P64" i="3" s="1"/>
  <c r="N88" i="3"/>
  <c r="O88" i="3"/>
  <c r="P88" i="3" s="1"/>
  <c r="M88" i="3"/>
  <c r="N47" i="3"/>
  <c r="O47" i="3"/>
  <c r="P47" i="3" s="1"/>
  <c r="O69" i="3"/>
  <c r="P69" i="3" s="1"/>
  <c r="M69" i="3"/>
  <c r="N69" i="3"/>
  <c r="N82" i="3"/>
  <c r="M82" i="3"/>
  <c r="O82" i="3"/>
  <c r="P82" i="3" s="1"/>
  <c r="M52" i="3"/>
  <c r="N96" i="3"/>
  <c r="M96" i="3"/>
  <c r="O96" i="3"/>
  <c r="P96" i="3" s="1"/>
  <c r="N33" i="3"/>
  <c r="M33" i="3"/>
  <c r="O63" i="3"/>
  <c r="P63" i="3" s="1"/>
  <c r="N63" i="3"/>
  <c r="N116" i="3"/>
  <c r="M116" i="3"/>
  <c r="O116" i="3"/>
  <c r="P116" i="3" s="1"/>
  <c r="O115" i="3"/>
  <c r="P115" i="3" s="1"/>
  <c r="N115" i="3"/>
  <c r="M115" i="3"/>
  <c r="N158" i="3"/>
  <c r="O158" i="3"/>
  <c r="P158" i="3" s="1"/>
  <c r="M158" i="3"/>
  <c r="M60" i="3"/>
  <c r="O85" i="3"/>
  <c r="P85" i="3" s="1"/>
  <c r="M85" i="3"/>
  <c r="N85" i="3"/>
  <c r="O117" i="3"/>
  <c r="P117" i="3" s="1"/>
  <c r="M117" i="3"/>
  <c r="N117" i="3"/>
  <c r="N76" i="3"/>
  <c r="O76" i="3"/>
  <c r="P76" i="3" s="1"/>
  <c r="M76" i="3"/>
  <c r="O123" i="3"/>
  <c r="P123" i="3" s="1"/>
  <c r="N123" i="3"/>
  <c r="M123" i="3"/>
  <c r="M175" i="3"/>
  <c r="M147" i="3"/>
  <c r="O147" i="3"/>
  <c r="P147" i="3" s="1"/>
  <c r="N147" i="3"/>
  <c r="N118" i="3"/>
  <c r="O118" i="3"/>
  <c r="P118" i="3" s="1"/>
  <c r="M118" i="3"/>
  <c r="N164" i="3"/>
  <c r="O164" i="3"/>
  <c r="P164" i="3" s="1"/>
  <c r="M164" i="3"/>
  <c r="M187" i="3"/>
  <c r="O191" i="3"/>
  <c r="P191" i="3" s="1"/>
  <c r="N191" i="3"/>
  <c r="M139" i="3"/>
  <c r="O139" i="3"/>
  <c r="P139" i="3" s="1"/>
  <c r="N139" i="3"/>
  <c r="M171" i="3"/>
  <c r="M155" i="3"/>
  <c r="O155" i="3"/>
  <c r="P155" i="3" s="1"/>
  <c r="N155" i="3"/>
  <c r="O181" i="3"/>
  <c r="P181" i="3" s="1"/>
  <c r="N181" i="3"/>
  <c r="O195" i="3"/>
  <c r="P195" i="3" s="1"/>
  <c r="N195" i="3"/>
  <c r="N184" i="3"/>
  <c r="O184" i="3"/>
  <c r="P184" i="3" s="1"/>
  <c r="M184" i="3"/>
  <c r="N11" i="3"/>
  <c r="O11" i="3"/>
  <c r="P11" i="3" s="1"/>
  <c r="N190" i="3"/>
  <c r="O190" i="3"/>
  <c r="P190" i="3" s="1"/>
  <c r="M190" i="3"/>
  <c r="O87" i="3"/>
  <c r="P87" i="3" s="1"/>
  <c r="N87" i="3"/>
  <c r="M87" i="3"/>
  <c r="N40" i="3"/>
  <c r="O40" i="3"/>
  <c r="P40" i="3" s="1"/>
  <c r="M40" i="3"/>
  <c r="N46" i="3"/>
  <c r="O46" i="3"/>
  <c r="P46" i="3" s="1"/>
  <c r="O90" i="3"/>
  <c r="P90" i="3" s="1"/>
  <c r="M90" i="3"/>
  <c r="N90" i="3"/>
  <c r="O49" i="3"/>
  <c r="P49" i="3" s="1"/>
  <c r="N23" i="3"/>
  <c r="M23" i="3"/>
  <c r="N15" i="3"/>
  <c r="M15" i="3"/>
  <c r="M62" i="3"/>
  <c r="N25" i="3"/>
  <c r="O25" i="3"/>
  <c r="P25" i="3" s="1"/>
  <c r="N39" i="3"/>
  <c r="O39" i="3"/>
  <c r="P39" i="3" s="1"/>
  <c r="N108" i="3"/>
  <c r="O108" i="3"/>
  <c r="P108" i="3" s="1"/>
  <c r="M108" i="3"/>
  <c r="O113" i="3"/>
  <c r="P113" i="3" s="1"/>
  <c r="M113" i="3"/>
  <c r="N113" i="3"/>
  <c r="O121" i="3"/>
  <c r="P121" i="3" s="1"/>
  <c r="M121" i="3"/>
  <c r="N121" i="3"/>
  <c r="M63" i="3"/>
  <c r="O91" i="3"/>
  <c r="P91" i="3" s="1"/>
  <c r="M91" i="3"/>
  <c r="N91" i="3"/>
  <c r="O77" i="3"/>
  <c r="P77" i="3" s="1"/>
  <c r="M77" i="3"/>
  <c r="N77" i="3"/>
  <c r="N180" i="3"/>
  <c r="O180" i="3"/>
  <c r="P180" i="3" s="1"/>
  <c r="M180" i="3"/>
  <c r="N120" i="3"/>
  <c r="O120" i="3"/>
  <c r="P120" i="3" s="1"/>
  <c r="M120" i="3"/>
  <c r="N148" i="3"/>
  <c r="M148" i="3"/>
  <c r="O148" i="3"/>
  <c r="P148" i="3" s="1"/>
  <c r="N188" i="3"/>
  <c r="O188" i="3"/>
  <c r="P188" i="3" s="1"/>
  <c r="M188" i="3"/>
  <c r="M173" i="3"/>
  <c r="M165" i="3"/>
  <c r="O165" i="3"/>
  <c r="P165" i="3" s="1"/>
  <c r="N165" i="3"/>
  <c r="N196" i="3"/>
  <c r="O196" i="3"/>
  <c r="P196" i="3" s="1"/>
  <c r="M196" i="3"/>
  <c r="O145" i="3"/>
  <c r="P145" i="3" s="1"/>
  <c r="N145" i="3"/>
  <c r="M145" i="3"/>
  <c r="O189" i="3"/>
  <c r="P189" i="3" s="1"/>
  <c r="N189" i="3"/>
  <c r="N192" i="3"/>
  <c r="M192" i="3"/>
  <c r="O192" i="3"/>
  <c r="P192" i="3" s="1"/>
  <c r="N185" i="3"/>
  <c r="O185" i="3"/>
  <c r="P185" i="3" s="1"/>
  <c r="N60" i="3"/>
  <c r="O60" i="3"/>
  <c r="P60" i="3" s="1"/>
  <c r="M11" i="3"/>
  <c r="N44" i="3"/>
  <c r="O44" i="3"/>
  <c r="P44" i="3" s="1"/>
  <c r="O119" i="3"/>
  <c r="P119" i="3" s="1"/>
  <c r="M119" i="3"/>
  <c r="N119" i="3"/>
  <c r="O18" i="3"/>
  <c r="P18" i="3" s="1"/>
  <c r="N18" i="3"/>
  <c r="M18" i="3"/>
  <c r="N53" i="3"/>
  <c r="O53" i="3"/>
  <c r="P53" i="3" s="1"/>
  <c r="M53" i="3"/>
  <c r="N92" i="3"/>
  <c r="O92" i="3"/>
  <c r="P92" i="3" s="1"/>
  <c r="M92" i="3"/>
  <c r="N20" i="3"/>
  <c r="M20" i="3"/>
  <c r="O20" i="3"/>
  <c r="P20" i="3" s="1"/>
  <c r="N29" i="3"/>
  <c r="O29" i="3"/>
  <c r="P29" i="3" s="1"/>
  <c r="M29" i="3"/>
  <c r="N58" i="3"/>
  <c r="M58" i="3"/>
  <c r="O58" i="3"/>
  <c r="P58" i="3" s="1"/>
  <c r="O129" i="3"/>
  <c r="P129" i="3" s="1"/>
  <c r="N129" i="3"/>
  <c r="M129" i="3"/>
  <c r="N122" i="3"/>
  <c r="M122" i="3"/>
  <c r="O122" i="3"/>
  <c r="P122" i="3" s="1"/>
  <c r="N100" i="3"/>
  <c r="O100" i="3"/>
  <c r="P100" i="3" s="1"/>
  <c r="M100" i="3"/>
  <c r="N84" i="3"/>
  <c r="O84" i="3"/>
  <c r="P84" i="3" s="1"/>
  <c r="M84" i="3"/>
  <c r="O136" i="3"/>
  <c r="P136" i="3" s="1"/>
  <c r="N136" i="3"/>
  <c r="M136" i="3"/>
  <c r="O153" i="3"/>
  <c r="P153" i="3" s="1"/>
  <c r="N153" i="3"/>
  <c r="M153" i="3"/>
  <c r="N128" i="3"/>
  <c r="M128" i="3"/>
  <c r="O128" i="3"/>
  <c r="P128" i="3" s="1"/>
  <c r="N166" i="3"/>
  <c r="O166" i="3"/>
  <c r="P166" i="3" s="1"/>
  <c r="M166" i="3"/>
  <c r="O177" i="3"/>
  <c r="P177" i="3" s="1"/>
  <c r="N177" i="3"/>
  <c r="O133" i="3"/>
  <c r="P133" i="3" s="1"/>
  <c r="N133" i="3"/>
  <c r="M133" i="3"/>
  <c r="O193" i="3"/>
  <c r="P193" i="3" s="1"/>
  <c r="N193" i="3"/>
  <c r="N66" i="3"/>
  <c r="O66" i="3"/>
  <c r="P66" i="3" s="1"/>
  <c r="M66" i="3"/>
  <c r="N37" i="3"/>
  <c r="O37" i="3"/>
  <c r="P37" i="3" s="1"/>
  <c r="M37" i="3"/>
  <c r="N27" i="3"/>
  <c r="O27" i="3"/>
  <c r="P27" i="3" s="1"/>
  <c r="M27" i="3"/>
  <c r="N26" i="3"/>
  <c r="O26" i="3"/>
  <c r="P26" i="3" s="1"/>
  <c r="M26" i="3"/>
  <c r="M68" i="3"/>
  <c r="N21" i="3"/>
  <c r="M21" i="3"/>
  <c r="O14" i="3"/>
  <c r="P14" i="3" s="1"/>
  <c r="N14" i="3"/>
  <c r="M14" i="3"/>
  <c r="N50" i="3"/>
  <c r="M50" i="3"/>
  <c r="O50" i="3"/>
  <c r="P50" i="3" s="1"/>
  <c r="O79" i="3"/>
  <c r="P79" i="3" s="1"/>
  <c r="M79" i="3"/>
  <c r="N79" i="3"/>
  <c r="N73" i="3"/>
  <c r="M73" i="3"/>
  <c r="O73" i="3"/>
  <c r="P73" i="3" s="1"/>
  <c r="O21" i="3"/>
  <c r="P21" i="3" s="1"/>
  <c r="O125" i="3"/>
  <c r="P125" i="3" s="1"/>
  <c r="M125" i="3"/>
  <c r="N125" i="3"/>
  <c r="N28" i="3"/>
  <c r="M28" i="3"/>
  <c r="M143" i="3"/>
  <c r="N143" i="3"/>
  <c r="O143" i="3"/>
  <c r="P143" i="3" s="1"/>
  <c r="N78" i="3"/>
  <c r="O78" i="3"/>
  <c r="P78" i="3" s="1"/>
  <c r="M78" i="3"/>
  <c r="N13" i="3"/>
  <c r="M13" i="3"/>
  <c r="N45" i="3"/>
  <c r="O45" i="3"/>
  <c r="P45" i="3" s="1"/>
  <c r="M45" i="3"/>
  <c r="O134" i="3"/>
  <c r="P134" i="3" s="1"/>
  <c r="M134" i="3"/>
  <c r="N134" i="3"/>
  <c r="O131" i="3"/>
  <c r="P131" i="3" s="1"/>
  <c r="M131" i="3"/>
  <c r="N131" i="3"/>
  <c r="N132" i="3"/>
  <c r="O132" i="3"/>
  <c r="P132" i="3" s="1"/>
  <c r="M132" i="3"/>
  <c r="N38" i="3"/>
  <c r="O38" i="3"/>
  <c r="P38" i="3" s="1"/>
  <c r="N72" i="3"/>
  <c r="M72" i="3"/>
  <c r="O72" i="3"/>
  <c r="P72" i="3" s="1"/>
  <c r="O99" i="3"/>
  <c r="P99" i="3" s="1"/>
  <c r="M99" i="3"/>
  <c r="N99" i="3"/>
  <c r="M169" i="3"/>
  <c r="N130" i="3"/>
  <c r="O130" i="3"/>
  <c r="P130" i="3" s="1"/>
  <c r="M130" i="3"/>
  <c r="M157" i="3"/>
  <c r="O140" i="3"/>
  <c r="P140" i="3" s="1"/>
  <c r="M140" i="3"/>
  <c r="N140" i="3"/>
  <c r="O167" i="3"/>
  <c r="P167" i="3" s="1"/>
  <c r="M167" i="3"/>
  <c r="N167" i="3"/>
  <c r="N172" i="3"/>
  <c r="O172" i="3"/>
  <c r="P172" i="3" s="1"/>
  <c r="M172" i="3"/>
  <c r="O135" i="3"/>
  <c r="P135" i="3" s="1"/>
  <c r="M135" i="3"/>
  <c r="N135" i="3"/>
  <c r="N163" i="3"/>
  <c r="O163" i="3"/>
  <c r="P163" i="3" s="1"/>
  <c r="M191" i="3"/>
  <c r="P9" i="3" l="1"/>
  <c r="O8" i="3"/>
  <c r="P8" i="3" s="1"/>
  <c r="M8" i="3"/>
  <c r="J33" i="2"/>
  <c r="K23" i="2" s="1"/>
  <c r="I9" i="3"/>
  <c r="I8" i="3" s="1"/>
  <c r="H8" i="3"/>
  <c r="H9" i="3"/>
  <c r="G9" i="3"/>
  <c r="K19" i="2" l="1"/>
  <c r="K27" i="2"/>
  <c r="K31" i="2"/>
  <c r="K13" i="2"/>
  <c r="K17" i="2"/>
  <c r="K15" i="2"/>
  <c r="K29" i="2"/>
  <c r="K33" i="2"/>
  <c r="K21" i="2"/>
  <c r="K25" i="2"/>
  <c r="G8" i="3"/>
  <c r="M33" i="2"/>
  <c r="J9" i="3"/>
  <c r="J8" i="3"/>
  <c r="N29" i="2" l="1"/>
  <c r="N23" i="2"/>
  <c r="N25" i="2"/>
  <c r="N21" i="2"/>
  <c r="N17" i="2"/>
  <c r="N13" i="2"/>
  <c r="N19" i="2"/>
  <c r="N15" i="2"/>
  <c r="N27" i="2"/>
  <c r="N31" i="2"/>
  <c r="N33" i="2"/>
</calcChain>
</file>

<file path=xl/sharedStrings.xml><?xml version="1.0" encoding="utf-8"?>
<sst xmlns="http://schemas.openxmlformats.org/spreadsheetml/2006/main" count="1239" uniqueCount="365">
  <si>
    <t>Crna Gora</t>
  </si>
  <si>
    <t>Ministarstvo finansija</t>
  </si>
  <si>
    <t>Direktorat za državni budžet</t>
  </si>
  <si>
    <t>mil. €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</si>
  <si>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</si>
  <si>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</si>
  <si>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</si>
  <si>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</si>
  <si>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</si>
  <si>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</si>
  <si>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</si>
  <si>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</si>
  <si>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</si>
  <si>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</si>
  <si>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</si>
  <si>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</si>
  <si>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</si>
  <si>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</si>
  <si>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</si>
  <si>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</si>
  <si>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</si>
  <si>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</si>
  <si>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</si>
  <si>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</si>
  <si>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</si>
  <si>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</si>
  <si>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</si>
  <si>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</si>
  <si>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</si>
  <si>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Godina</t>
  </si>
  <si>
    <t>Hlookup</t>
  </si>
  <si>
    <t>UKUPNO</t>
  </si>
  <si>
    <t>Izdaci za:</t>
  </si>
  <si>
    <t>ZDRAVSTVO</t>
  </si>
  <si>
    <t>Željeznički saobraćaj</t>
  </si>
  <si>
    <t>Vazdušni saobraćaj</t>
  </si>
  <si>
    <t>Osnovno obrazovanje</t>
  </si>
  <si>
    <t>Naziv POTPROGRAMA</t>
  </si>
  <si>
    <t>Prog. Klas.</t>
  </si>
  <si>
    <t>PLAN - 2024</t>
  </si>
  <si>
    <t>Ostvarenje - 2024</t>
  </si>
  <si>
    <t>BDP - 2024</t>
  </si>
  <si>
    <t>01</t>
  </si>
  <si>
    <t>OPŠTE JAVNE SLUŽBE</t>
  </si>
  <si>
    <t>011</t>
  </si>
  <si>
    <t>Izvršni i zakonodavni organi, finansijski i fiskalni poslovi, spoljni poslovi</t>
  </si>
  <si>
    <t>0111</t>
  </si>
  <si>
    <t>Izvršni i zakonodavni organi</t>
  </si>
  <si>
    <t>0112</t>
  </si>
  <si>
    <t>Finansijski i fiskalni poslovi</t>
  </si>
  <si>
    <t>0113</t>
  </si>
  <si>
    <t>Inostrani poslovi</t>
  </si>
  <si>
    <t>012</t>
  </si>
  <si>
    <t>Inostrana ekonomska pomoć</t>
  </si>
  <si>
    <t>0121</t>
  </si>
  <si>
    <t xml:space="preserve">Ekonomska pomoć zemljama u razvoju i zemljama u tranziciji </t>
  </si>
  <si>
    <t>0122</t>
  </si>
  <si>
    <t>Ekonomska pomoć koju pružaju međunarodne organizacije</t>
  </si>
  <si>
    <t>013</t>
  </si>
  <si>
    <t>Opšte službe</t>
  </si>
  <si>
    <t>0131</t>
  </si>
  <si>
    <t>Opšte kadrovske službe</t>
  </si>
  <si>
    <t>0132</t>
  </si>
  <si>
    <t>Opšte službe planiranja i statistike</t>
  </si>
  <si>
    <t>0133</t>
  </si>
  <si>
    <t>Ostale opšte službe</t>
  </si>
  <si>
    <t>014</t>
  </si>
  <si>
    <t>Osnovno istraživanje</t>
  </si>
  <si>
    <t>0140</t>
  </si>
  <si>
    <t>015</t>
  </si>
  <si>
    <t>Opšte javne službe - istraživanje i razvoj</t>
  </si>
  <si>
    <t>0150</t>
  </si>
  <si>
    <t>016</t>
  </si>
  <si>
    <t>Opšte javne službe - neklasifikovane na drugom mestu</t>
  </si>
  <si>
    <t>0160</t>
  </si>
  <si>
    <t>017</t>
  </si>
  <si>
    <t>Poslovi javnog duga</t>
  </si>
  <si>
    <t>0170</t>
  </si>
  <si>
    <t>018</t>
  </si>
  <si>
    <t>Transferi opšteg karaktera između različitih nivoa vlasti</t>
  </si>
  <si>
    <t>0180</t>
  </si>
  <si>
    <t>02</t>
  </si>
  <si>
    <t>ODBRANA</t>
  </si>
  <si>
    <t>021</t>
  </si>
  <si>
    <t>Vojna odbrana</t>
  </si>
  <si>
    <t>0210</t>
  </si>
  <si>
    <t>022</t>
  </si>
  <si>
    <t>Civilna odbrana</t>
  </si>
  <si>
    <t>0220</t>
  </si>
  <si>
    <t>023</t>
  </si>
  <si>
    <t>Vojna pomoć inostranstvu</t>
  </si>
  <si>
    <t>0230</t>
  </si>
  <si>
    <t>024</t>
  </si>
  <si>
    <t>Vojna odbrana - istraživanje i razvoj</t>
  </si>
  <si>
    <t>0240</t>
  </si>
  <si>
    <t>025</t>
  </si>
  <si>
    <t>Odbrana - neklasifikovana na drugom mjestu</t>
  </si>
  <si>
    <t>0250</t>
  </si>
  <si>
    <t>03</t>
  </si>
  <si>
    <t>JAVNI RED I BEZBJEDNOST</t>
  </si>
  <si>
    <t>031</t>
  </si>
  <si>
    <t>Službe policije</t>
  </si>
  <si>
    <t>0310</t>
  </si>
  <si>
    <t>032</t>
  </si>
  <si>
    <t>Službe protivpožarne zaštite</t>
  </si>
  <si>
    <t>0320</t>
  </si>
  <si>
    <t>033</t>
  </si>
  <si>
    <t>Sudovi</t>
  </si>
  <si>
    <t>0330</t>
  </si>
  <si>
    <t>034</t>
  </si>
  <si>
    <t>Zatvori</t>
  </si>
  <si>
    <t>0340</t>
  </si>
  <si>
    <t>035</t>
  </si>
  <si>
    <t>Javni red i bezbjednost - istraživanje i razvoj</t>
  </si>
  <si>
    <t>0350</t>
  </si>
  <si>
    <t>036</t>
  </si>
  <si>
    <t>Javni red i bezbjednost - neklasifikovano na drugom mjestu</t>
  </si>
  <si>
    <t>0360</t>
  </si>
  <si>
    <t>04</t>
  </si>
  <si>
    <t>EKONOMSKI POSLOVI</t>
  </si>
  <si>
    <t>041</t>
  </si>
  <si>
    <t>Opšti ekonomski, komercijalni poslovi i poslovi vezani za rad</t>
  </si>
  <si>
    <t>0411</t>
  </si>
  <si>
    <t>Opšti ekonomski i komercijalni poslovi</t>
  </si>
  <si>
    <t>0412</t>
  </si>
  <si>
    <t>Opšti poslovi vezani za rad</t>
  </si>
  <si>
    <t>042</t>
  </si>
  <si>
    <t>Poljoprivreda, šumarstvo, lov i ribolov</t>
  </si>
  <si>
    <t>0421</t>
  </si>
  <si>
    <t>Poljoprivreda</t>
  </si>
  <si>
    <t>0422</t>
  </si>
  <si>
    <t>Šumarstvo</t>
  </si>
  <si>
    <t>0423</t>
  </si>
  <si>
    <t>Ribolov i lov</t>
  </si>
  <si>
    <t>043</t>
  </si>
  <si>
    <t>Gorivo i energija</t>
  </si>
  <si>
    <t>0431</t>
  </si>
  <si>
    <t>Ugalj i ostala čvrsta mineralna goriva</t>
  </si>
  <si>
    <t>0432</t>
  </si>
  <si>
    <t>Nafta i prirodni gas</t>
  </si>
  <si>
    <t>0433</t>
  </si>
  <si>
    <t>Nuklearno gorivo</t>
  </si>
  <si>
    <t>0434</t>
  </si>
  <si>
    <t>Ostala goriva</t>
  </si>
  <si>
    <t>0435</t>
  </si>
  <si>
    <t>Električna energija</t>
  </si>
  <si>
    <t>0436</t>
  </si>
  <si>
    <t>Druga energija, izuzev električne</t>
  </si>
  <si>
    <t>044</t>
  </si>
  <si>
    <t>Rudarstvo, proizvodnja i gradjevinarstvo</t>
  </si>
  <si>
    <t>0441</t>
  </si>
  <si>
    <t>Iskopavanje mineralnih resursa, izuzev mineralnih goriva</t>
  </si>
  <si>
    <t>0442</t>
  </si>
  <si>
    <t>Proizvodnja</t>
  </si>
  <si>
    <t>0443</t>
  </si>
  <si>
    <t>Gradjevinarstvo</t>
  </si>
  <si>
    <t>045</t>
  </si>
  <si>
    <t>Saobraćaj</t>
  </si>
  <si>
    <t>0451</t>
  </si>
  <si>
    <t>Drumski saobraćaj</t>
  </si>
  <si>
    <t>0452</t>
  </si>
  <si>
    <t>Vodeni saobraćaj</t>
  </si>
  <si>
    <t>0453</t>
  </si>
  <si>
    <t>0454</t>
  </si>
  <si>
    <t>0455</t>
  </si>
  <si>
    <t>Cjevovodni i drugi oblici transporta</t>
  </si>
  <si>
    <t>046</t>
  </si>
  <si>
    <t>Komunikacije</t>
  </si>
  <si>
    <t>0460</t>
  </si>
  <si>
    <t>047</t>
  </si>
  <si>
    <t>Ostale djelatnosti</t>
  </si>
  <si>
    <t>0471</t>
  </si>
  <si>
    <t>Trgovina, smještaj i skladištenje</t>
  </si>
  <si>
    <t>0472</t>
  </si>
  <si>
    <t>Hoteli i restorani</t>
  </si>
  <si>
    <t>0473</t>
  </si>
  <si>
    <t>Turizam</t>
  </si>
  <si>
    <t>0474</t>
  </si>
  <si>
    <t>Višenamjenski razvojni projekti</t>
  </si>
  <si>
    <t>048</t>
  </si>
  <si>
    <t>Ekonomski poslovi - istraživanje i razvoj</t>
  </si>
  <si>
    <t>0481</t>
  </si>
  <si>
    <t>Opšti ekonomski, komercijalni i poslovi vezani za rad - istraživanje i razvoj</t>
  </si>
  <si>
    <t>0482</t>
  </si>
  <si>
    <t>Poljoprivreda, šumarstvo, ribolov i lov - istraživanje i razvoj</t>
  </si>
  <si>
    <t>0483</t>
  </si>
  <si>
    <t>0484</t>
  </si>
  <si>
    <t>Rudarstvo, proizvodnja i gradjevinarstvo - istraživanje i razvoj</t>
  </si>
  <si>
    <t>0485</t>
  </si>
  <si>
    <t>Saobraćaj - istraživanje i razvoj</t>
  </si>
  <si>
    <t>0486</t>
  </si>
  <si>
    <t>Komunikacije - istraživanje i razvoj</t>
  </si>
  <si>
    <t>0487</t>
  </si>
  <si>
    <t>Ostale djelatnosti - istraživanje i razvoj</t>
  </si>
  <si>
    <t>049</t>
  </si>
  <si>
    <t>Ekonomski poslovi neklasifikovani na drugom mjestu</t>
  </si>
  <si>
    <t>0490</t>
  </si>
  <si>
    <t>05</t>
  </si>
  <si>
    <t>ZAŠTITA ŽIVOTNE SREDINE</t>
  </si>
  <si>
    <t>051</t>
  </si>
  <si>
    <t>Upravljanje otpadom</t>
  </si>
  <si>
    <t>0510</t>
  </si>
  <si>
    <t>052</t>
  </si>
  <si>
    <t>Upravljanje otpadnim vodama</t>
  </si>
  <si>
    <t>0520</t>
  </si>
  <si>
    <t>053</t>
  </si>
  <si>
    <t>Smanjivanje zagađenosti</t>
  </si>
  <si>
    <t>0530</t>
  </si>
  <si>
    <t>054</t>
  </si>
  <si>
    <t>Zaštita biljnog i životinjskog svijeta i okoline</t>
  </si>
  <si>
    <t>0540</t>
  </si>
  <si>
    <t>055</t>
  </si>
  <si>
    <t>Zaštita životne sredine - istaživanje i razvoj</t>
  </si>
  <si>
    <t>0550</t>
  </si>
  <si>
    <t>056</t>
  </si>
  <si>
    <t>Zaštita životne sredine neklasifikovana na drugom mjestu</t>
  </si>
  <si>
    <t>0560</t>
  </si>
  <si>
    <t>06</t>
  </si>
  <si>
    <t>POSLOVI STANOVANJA I ZAJEDNICE</t>
  </si>
  <si>
    <t>061</t>
  </si>
  <si>
    <t>Stambeni razvoj</t>
  </si>
  <si>
    <t>0610</t>
  </si>
  <si>
    <t>062</t>
  </si>
  <si>
    <t>Razvoj zajednice</t>
  </si>
  <si>
    <t>0620</t>
  </si>
  <si>
    <t>063</t>
  </si>
  <si>
    <t>Vodosnabdijevanje</t>
  </si>
  <si>
    <t>0630</t>
  </si>
  <si>
    <t>064</t>
  </si>
  <si>
    <t>Ulična rasvjeta</t>
  </si>
  <si>
    <t>0640</t>
  </si>
  <si>
    <t>065</t>
  </si>
  <si>
    <t>Poslovi stanovanja i zajednice - istraživanje i razvoj</t>
  </si>
  <si>
    <t>0650</t>
  </si>
  <si>
    <t>066</t>
  </si>
  <si>
    <t>Poslovi stanovanja i zajednice neklasifikovane na drugom mjestu</t>
  </si>
  <si>
    <t>0660</t>
  </si>
  <si>
    <t>07</t>
  </si>
  <si>
    <t>071</t>
  </si>
  <si>
    <t>Medicinski proizvodi, pomagala i oprema</t>
  </si>
  <si>
    <t>0711</t>
  </si>
  <si>
    <t>Farmaceutski proizvodi</t>
  </si>
  <si>
    <t>0712</t>
  </si>
  <si>
    <t>Ostali medicinski proizvodi</t>
  </si>
  <si>
    <t>0713</t>
  </si>
  <si>
    <t>Terapeutska pomagala i oprema</t>
  </si>
  <si>
    <t>072</t>
  </si>
  <si>
    <t>Vanbolničke usluge</t>
  </si>
  <si>
    <t>0721</t>
  </si>
  <si>
    <t>Opšte medicinske usluge</t>
  </si>
  <si>
    <t>0722</t>
  </si>
  <si>
    <t>Specijalističke medicinske usluge</t>
  </si>
  <si>
    <t>0723</t>
  </si>
  <si>
    <t>Stomatološke usluge</t>
  </si>
  <si>
    <t>0724</t>
  </si>
  <si>
    <t xml:space="preserve">Ostale medicinske usluge </t>
  </si>
  <si>
    <t>073</t>
  </si>
  <si>
    <t>Bolničke usluge</t>
  </si>
  <si>
    <t>0731</t>
  </si>
  <si>
    <t>Opšte bolničke usluge</t>
  </si>
  <si>
    <t>0732</t>
  </si>
  <si>
    <t>Specijalističke bolničke usluge</t>
  </si>
  <si>
    <t>0733</t>
  </si>
  <si>
    <t>Usluge medicinskih centara i porodilišta</t>
  </si>
  <si>
    <t>0734</t>
  </si>
  <si>
    <t>Usluge domova za njegu i oporavak</t>
  </si>
  <si>
    <t>074</t>
  </si>
  <si>
    <t>Usluge javnog zdravstva</t>
  </si>
  <si>
    <t>0740</t>
  </si>
  <si>
    <t>075</t>
  </si>
  <si>
    <t>Zdravstvo - istraživanje i razvoj</t>
  </si>
  <si>
    <t>0750</t>
  </si>
  <si>
    <t>076</t>
  </si>
  <si>
    <t>Zdravstvo - neklasifikovano na drugom mjestu</t>
  </si>
  <si>
    <t>0760</t>
  </si>
  <si>
    <t>08</t>
  </si>
  <si>
    <t>SPORT, KULTURA I RELIGIJA</t>
  </si>
  <si>
    <t>081</t>
  </si>
  <si>
    <t>Usluge rekreacije i sporta</t>
  </si>
  <si>
    <t>0810</t>
  </si>
  <si>
    <t>082</t>
  </si>
  <si>
    <t>Usluge kulture</t>
  </si>
  <si>
    <t>0820</t>
  </si>
  <si>
    <t>083</t>
  </si>
  <si>
    <t>Usluge emitovanja i štampanja</t>
  </si>
  <si>
    <t>0830</t>
  </si>
  <si>
    <t>084</t>
  </si>
  <si>
    <t>Religijske i druge službe zajednice</t>
  </si>
  <si>
    <t>0840</t>
  </si>
  <si>
    <t>085</t>
  </si>
  <si>
    <t>Sport, kultura i religija - istraživanja i razvoj</t>
  </si>
  <si>
    <t>0850</t>
  </si>
  <si>
    <t>086</t>
  </si>
  <si>
    <t>Sport, kultura i religija - neklasifikovano na drugom mjestu</t>
  </si>
  <si>
    <t>0860</t>
  </si>
  <si>
    <t>09</t>
  </si>
  <si>
    <t>OBRAZOVANJE</t>
  </si>
  <si>
    <t>091</t>
  </si>
  <si>
    <t>Predškolsko i osnovno obrazovanje</t>
  </si>
  <si>
    <t>0911</t>
  </si>
  <si>
    <t>Predškolsko obrazovanje</t>
  </si>
  <si>
    <t>0912</t>
  </si>
  <si>
    <t>092</t>
  </si>
  <si>
    <t>Srednje obrazovanje</t>
  </si>
  <si>
    <t>0921</t>
  </si>
  <si>
    <t>Niže srednje obrazovanje</t>
  </si>
  <si>
    <t>0922</t>
  </si>
  <si>
    <t>Više srednje obrazovanje</t>
  </si>
  <si>
    <t>093</t>
  </si>
  <si>
    <t>Više obrazovanje</t>
  </si>
  <si>
    <t>0930</t>
  </si>
  <si>
    <t>094</t>
  </si>
  <si>
    <t>Visoko obrazovanje</t>
  </si>
  <si>
    <t>0941</t>
  </si>
  <si>
    <t>Visoko obrazovanje - prvi stepen</t>
  </si>
  <si>
    <t>0942</t>
  </si>
  <si>
    <t>Visoko obrazovanje - drugi stepen</t>
  </si>
  <si>
    <t>095</t>
  </si>
  <si>
    <t>Obrazovanje koje nije definisano nivoom</t>
  </si>
  <si>
    <t>0950</t>
  </si>
  <si>
    <t>096</t>
  </si>
  <si>
    <t>Pomoćne usluge u obrazovanju</t>
  </si>
  <si>
    <t>0960</t>
  </si>
  <si>
    <t>097</t>
  </si>
  <si>
    <t>Obrazovanje - istraživanje i razvoj</t>
  </si>
  <si>
    <t>0970</t>
  </si>
  <si>
    <t>098</t>
  </si>
  <si>
    <t>Obrazovanje - neklasifikovano na drugom mjestu</t>
  </si>
  <si>
    <t>0980</t>
  </si>
  <si>
    <t>10</t>
  </si>
  <si>
    <t>SOCIJALNA ZAŠTITA</t>
  </si>
  <si>
    <t>101</t>
  </si>
  <si>
    <t>Bolest i invalidnost</t>
  </si>
  <si>
    <t>1011</t>
  </si>
  <si>
    <t>Bolest</t>
  </si>
  <si>
    <t>1012</t>
  </si>
  <si>
    <t>Invalidnost</t>
  </si>
  <si>
    <t>102</t>
  </si>
  <si>
    <t>Starost</t>
  </si>
  <si>
    <t>1021</t>
  </si>
  <si>
    <t>103</t>
  </si>
  <si>
    <t>Korisnici porodične penzije</t>
  </si>
  <si>
    <t>1031</t>
  </si>
  <si>
    <t>104</t>
  </si>
  <si>
    <t>Porodica i djeca</t>
  </si>
  <si>
    <t>1041</t>
  </si>
  <si>
    <t>105</t>
  </si>
  <si>
    <t>Nezaposlenost</t>
  </si>
  <si>
    <t>1051</t>
  </si>
  <si>
    <t>106</t>
  </si>
  <si>
    <t>Stanovanje</t>
  </si>
  <si>
    <t>1061</t>
  </si>
  <si>
    <t>107</t>
  </si>
  <si>
    <t>Socijalno ugrožena lica - neklasifikovano na drugom mjestu</t>
  </si>
  <si>
    <t>1071</t>
  </si>
  <si>
    <t>108</t>
  </si>
  <si>
    <t>Socijalna zaštita - istraživanje i razvoj</t>
  </si>
  <si>
    <t>1081</t>
  </si>
  <si>
    <t>109</t>
  </si>
  <si>
    <t>Socijalna zaštita - neklasifikovano na drugom mjestu</t>
  </si>
  <si>
    <t>1091</t>
  </si>
  <si>
    <r>
      <t xml:space="preserve">Ostvarenje budžeta po </t>
    </r>
    <r>
      <rPr>
        <b/>
        <sz val="14"/>
        <color theme="1"/>
        <rFont val="Cambria"/>
        <family val="1"/>
      </rPr>
      <t>FUNKCIONALNOJ</t>
    </r>
    <r>
      <rPr>
        <sz val="14"/>
        <color theme="1"/>
        <rFont val="Cambria"/>
        <family val="1"/>
      </rPr>
      <t xml:space="preserve"> KLASIFIKACIJI</t>
    </r>
  </si>
  <si>
    <t>Funk. klasif.</t>
  </si>
  <si>
    <t>Funk. Klas.</t>
  </si>
  <si>
    <t>Pregled po klasi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</si>
</sst>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,,"/>
    <numFmt numFmtId="165" formatCode="0.0%"/>
    <numFmt numFmtId="166" formatCode="0.00,,"/>
    <numFmt numFmtId="167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ck">
        <color theme="0" tint="-0.499984740745262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thick">
        <color theme="0" tint="-0.499984740745262"/>
      </top>
      <bottom style="medium">
        <color indexed="64"/>
      </bottom>
      <diagonal/>
    </border>
    <border>
      <left style="thin">
        <color theme="0" tint="-0.24994659260841701"/>
      </left>
      <right/>
      <top style="thick">
        <color theme="0" tint="-0.499984740745262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thick">
        <color theme="0" tint="-0.499984740745262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horizontal="center" vertical="top"/>
      <protection hidden="1"/>
    </xf>
    <xf numFmtId="0" fontId="5" fillId="3" borderId="0" xfId="0" applyFont="1" applyFill="1" applyAlignment="1" applyProtection="1">
      <alignment horizontal="right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17" fontId="8" fillId="4" borderId="17" xfId="0" applyNumberFormat="1" applyFont="1" applyFill="1" applyBorder="1" applyAlignment="1">
      <alignment horizontal="center" vertical="center" wrapText="1"/>
    </xf>
    <xf numFmtId="17" fontId="10" fillId="4" borderId="18" xfId="0" applyNumberFormat="1" applyFont="1" applyFill="1" applyBorder="1" applyAlignment="1">
      <alignment vertical="center"/>
    </xf>
    <xf numFmtId="17" fontId="8" fillId="5" borderId="17" xfId="0" applyNumberFormat="1" applyFont="1" applyFill="1" applyBorder="1" applyAlignment="1">
      <alignment horizontal="right" vertical="center" wrapText="1" indent="1"/>
    </xf>
    <xf numFmtId="17" fontId="4" fillId="5" borderId="18" xfId="0" applyNumberFormat="1" applyFont="1" applyFill="1" applyBorder="1" applyAlignment="1">
      <alignment vertical="center" wrapText="1"/>
    </xf>
    <xf numFmtId="17" fontId="10" fillId="5" borderId="18" xfId="0" applyNumberFormat="1" applyFont="1" applyFill="1" applyBorder="1" applyAlignment="1">
      <alignment vertical="center" wrapText="1"/>
    </xf>
    <xf numFmtId="17" fontId="10" fillId="5" borderId="19" xfId="0" applyNumberFormat="1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17" fontId="8" fillId="0" borderId="21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7" fontId="11" fillId="0" borderId="26" xfId="0" applyNumberFormat="1" applyFont="1" applyBorder="1" applyAlignment="1">
      <alignment horizontal="center" vertical="center" wrapText="1"/>
    </xf>
    <xf numFmtId="17" fontId="11" fillId="0" borderId="27" xfId="0" applyNumberFormat="1" applyFont="1" applyBorder="1" applyAlignment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0" fontId="4" fillId="0" borderId="20" xfId="0" applyFont="1" applyBorder="1"/>
    <xf numFmtId="0" fontId="13" fillId="0" borderId="0" xfId="0" applyFont="1" applyAlignment="1">
      <alignment vertical="top"/>
    </xf>
    <xf numFmtId="0" fontId="3" fillId="0" borderId="31" xfId="0" applyFont="1" applyBorder="1"/>
    <xf numFmtId="0" fontId="8" fillId="0" borderId="32" xfId="0" applyFont="1" applyBorder="1" applyAlignment="1">
      <alignment horizontal="center"/>
    </xf>
    <xf numFmtId="0" fontId="8" fillId="0" borderId="32" xfId="0" applyFont="1" applyBorder="1" applyAlignment="1">
      <alignment wrapText="1"/>
    </xf>
    <xf numFmtId="0" fontId="8" fillId="0" borderId="33" xfId="0" applyFont="1" applyBorder="1"/>
    <xf numFmtId="165" fontId="8" fillId="0" borderId="33" xfId="2" applyNumberFormat="1" applyFont="1" applyBorder="1" applyAlignment="1" applyProtection="1">
      <alignment horizontal="right" indent="1"/>
    </xf>
    <xf numFmtId="0" fontId="8" fillId="0" borderId="33" xfId="0" applyFont="1" applyBorder="1" applyAlignment="1">
      <alignment horizontal="right" indent="1"/>
    </xf>
    <xf numFmtId="0" fontId="3" fillId="0" borderId="34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>
      <alignment horizontal="right" indent="1"/>
    </xf>
    <xf numFmtId="164" fontId="8" fillId="0" borderId="0" xfId="0" applyNumberFormat="1" applyFont="1" applyAlignment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/>
    <xf numFmtId="4" fontId="8" fillId="0" borderId="0" xfId="0" applyNumberFormat="1" applyFont="1" applyAlignment="1">
      <alignment horizontal="right" indent="1"/>
    </xf>
    <xf numFmtId="0" fontId="3" fillId="0" borderId="0" xfId="0" applyFont="1" applyAlignment="1">
      <alignment wrapText="1"/>
    </xf>
    <xf numFmtId="17" fontId="8" fillId="0" borderId="35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4" fontId="8" fillId="0" borderId="38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39" xfId="0" applyNumberFormat="1" applyFont="1" applyFill="1" applyBorder="1" applyAlignment="1">
      <alignment horizontal="right" vertical="center" indent="1"/>
    </xf>
    <xf numFmtId="0" fontId="3" fillId="0" borderId="20" xfId="0" applyFont="1" applyBorder="1"/>
    <xf numFmtId="0" fontId="8" fillId="0" borderId="40" xfId="0" applyFont="1" applyBorder="1" applyAlignment="1">
      <alignment horizontal="right" vertical="center" indent="1"/>
    </xf>
    <xf numFmtId="0" fontId="8" fillId="0" borderId="41" xfId="0" applyFont="1" applyBorder="1" applyAlignment="1">
      <alignment horizontal="left" vertical="center" wrapText="1" indent="2"/>
    </xf>
    <xf numFmtId="4" fontId="8" fillId="0" borderId="42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top" wrapText="1" indent="1"/>
    </xf>
    <xf numFmtId="166" fontId="8" fillId="0" borderId="32" xfId="0" applyNumberFormat="1" applyFont="1" applyBorder="1"/>
    <xf numFmtId="0" fontId="0" fillId="0" borderId="9" xfId="0" applyBorder="1" applyAlignment="1">
      <alignment horizontal="center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Alignment="1" applyProtection="1">
      <alignment horizontal="left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43" xfId="0" applyFont="1" applyFill="1" applyBorder="1" applyAlignment="1" applyProtection="1">
      <alignment vertical="center"/>
      <protection hidden="1"/>
    </xf>
    <xf numFmtId="0" fontId="16" fillId="3" borderId="43" xfId="0" applyFont="1" applyFill="1" applyBorder="1" applyAlignment="1" applyProtection="1">
      <alignment horizontal="center" vertical="top"/>
      <protection hidden="1"/>
    </xf>
    <xf numFmtId="0" fontId="17" fillId="3" borderId="43" xfId="0" applyFont="1" applyFill="1" applyBorder="1" applyAlignment="1" applyProtection="1">
      <alignment horizontal="center" vertical="top"/>
      <protection hidden="1"/>
    </xf>
    <xf numFmtId="0" fontId="18" fillId="3" borderId="43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43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Alignment="1" applyProtection="1">
      <alignment horizontal="right" vertical="center" indent="1"/>
      <protection hidden="1"/>
    </xf>
    <xf numFmtId="166" fontId="15" fillId="3" borderId="12" xfId="1" applyNumberFormat="1" applyFont="1" applyFill="1" applyBorder="1" applyAlignment="1" applyProtection="1">
      <alignment horizontal="center" vertical="top"/>
      <protection hidden="1"/>
    </xf>
    <xf numFmtId="166" fontId="15" fillId="3" borderId="0" xfId="0" applyNumberFormat="1" applyFont="1" applyFill="1" applyAlignment="1" applyProtection="1">
      <alignment horizontal="center" vertical="top"/>
      <protection hidden="1"/>
    </xf>
    <xf numFmtId="166" fontId="15" fillId="3" borderId="0" xfId="1" applyNumberFormat="1" applyFont="1" applyFill="1" applyBorder="1" applyAlignment="1" applyProtection="1">
      <alignment horizontal="center" vertical="top"/>
      <protection hidden="1"/>
    </xf>
    <xf numFmtId="166" fontId="18" fillId="3" borderId="43" xfId="1" applyNumberFormat="1" applyFont="1" applyFill="1" applyBorder="1" applyAlignment="1" applyProtection="1">
      <alignment horizontal="center" vertical="top"/>
      <protection hidden="1"/>
    </xf>
    <xf numFmtId="0" fontId="19" fillId="3" borderId="0" xfId="0" applyFont="1" applyFill="1" applyAlignment="1" applyProtection="1">
      <alignment vertical="center"/>
      <protection hidden="1"/>
    </xf>
    <xf numFmtId="0" fontId="8" fillId="0" borderId="7" xfId="0" applyFont="1" applyBorder="1" applyAlignment="1">
      <alignment horizontal="left" vertical="center" wrapText="1" indent="1"/>
    </xf>
    <xf numFmtId="0" fontId="0" fillId="0" borderId="9" xfId="0" applyBorder="1"/>
    <xf numFmtId="0" fontId="2" fillId="8" borderId="9" xfId="0" applyFont="1" applyFill="1" applyBorder="1" applyAlignment="1">
      <alignment horizontal="center"/>
    </xf>
    <xf numFmtId="0" fontId="20" fillId="3" borderId="0" xfId="0" applyFont="1" applyFill="1" applyAlignment="1" applyProtection="1">
      <alignment vertical="center"/>
      <protection hidden="1"/>
    </xf>
    <xf numFmtId="167" fontId="10" fillId="0" borderId="0" xfId="1" applyNumberFormat="1" applyFont="1" applyBorder="1" applyAlignment="1" applyProtection="1">
      <alignment horizontal="left" vertical="center" wrapText="1"/>
    </xf>
    <xf numFmtId="0" fontId="10" fillId="3" borderId="45" xfId="0" applyFont="1" applyFill="1" applyBorder="1" applyAlignment="1">
      <alignment horizontal="left" vertical="center" indent="1"/>
    </xf>
    <xf numFmtId="0" fontId="10" fillId="3" borderId="46" xfId="0" applyFont="1" applyFill="1" applyBorder="1" applyAlignment="1">
      <alignment vertical="center" wrapText="1"/>
    </xf>
    <xf numFmtId="0" fontId="10" fillId="3" borderId="40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left" vertical="center" wrapText="1" indent="1"/>
    </xf>
    <xf numFmtId="4" fontId="10" fillId="3" borderId="47" xfId="0" applyNumberFormat="1" applyFont="1" applyFill="1" applyBorder="1" applyAlignment="1">
      <alignment horizontal="right" vertical="center" indent="1"/>
    </xf>
    <xf numFmtId="4" fontId="10" fillId="3" borderId="48" xfId="0" applyNumberFormat="1" applyFont="1" applyFill="1" applyBorder="1" applyAlignment="1">
      <alignment horizontal="right" vertical="center" indent="1"/>
    </xf>
    <xf numFmtId="166" fontId="10" fillId="6" borderId="49" xfId="0" applyNumberFormat="1" applyFont="1" applyFill="1" applyBorder="1" applyAlignment="1">
      <alignment horizontal="right" vertical="center" indent="1"/>
    </xf>
    <xf numFmtId="166" fontId="10" fillId="6" borderId="50" xfId="0" applyNumberFormat="1" applyFont="1" applyFill="1" applyBorder="1" applyAlignment="1">
      <alignment horizontal="right" vertical="center" indent="1"/>
    </xf>
    <xf numFmtId="9" fontId="10" fillId="6" borderId="51" xfId="2" applyFont="1" applyFill="1" applyBorder="1" applyAlignment="1" applyProtection="1">
      <alignment horizontal="right" vertical="center" indent="1"/>
    </xf>
    <xf numFmtId="9" fontId="10" fillId="6" borderId="52" xfId="2" applyFont="1" applyFill="1" applyBorder="1" applyAlignment="1" applyProtection="1">
      <alignment horizontal="right" vertical="center" indent="1"/>
    </xf>
    <xf numFmtId="9" fontId="10" fillId="6" borderId="53" xfId="2" applyFont="1" applyFill="1" applyBorder="1" applyAlignment="1" applyProtection="1">
      <alignment horizontal="right" vertical="center" indent="1"/>
    </xf>
    <xf numFmtId="166" fontId="10" fillId="3" borderId="54" xfId="0" applyNumberFormat="1" applyFont="1" applyFill="1" applyBorder="1" applyAlignment="1">
      <alignment horizontal="right" vertical="center" indent="1"/>
    </xf>
    <xf numFmtId="166" fontId="10" fillId="3" borderId="47" xfId="0" applyNumberFormat="1" applyFont="1" applyFill="1" applyBorder="1" applyAlignment="1">
      <alignment horizontal="right" vertical="center" indent="1"/>
    </xf>
    <xf numFmtId="9" fontId="10" fillId="3" borderId="45" xfId="2" applyFont="1" applyFill="1" applyBorder="1" applyAlignment="1" applyProtection="1">
      <alignment horizontal="right" vertical="center" indent="1"/>
    </xf>
    <xf numFmtId="9" fontId="10" fillId="3" borderId="46" xfId="2" applyFont="1" applyFill="1" applyBorder="1" applyAlignment="1" applyProtection="1">
      <alignment horizontal="right" vertical="center" wrapText="1" indent="1"/>
    </xf>
    <xf numFmtId="9" fontId="10" fillId="3" borderId="55" xfId="2" applyFont="1" applyFill="1" applyBorder="1" applyAlignment="1" applyProtection="1">
      <alignment horizontal="right" vertical="center" wrapText="1" indent="1"/>
    </xf>
    <xf numFmtId="166" fontId="10" fillId="3" borderId="56" xfId="0" applyNumberFormat="1" applyFont="1" applyFill="1" applyBorder="1" applyAlignment="1">
      <alignment horizontal="right" vertical="center" indent="1"/>
    </xf>
    <xf numFmtId="166" fontId="10" fillId="3" borderId="48" xfId="0" applyNumberFormat="1" applyFont="1" applyFill="1" applyBorder="1" applyAlignment="1">
      <alignment horizontal="right" vertical="center" indent="1"/>
    </xf>
    <xf numFmtId="9" fontId="10" fillId="3" borderId="40" xfId="2" applyFont="1" applyFill="1" applyBorder="1" applyAlignment="1" applyProtection="1">
      <alignment horizontal="right" vertical="center" indent="1"/>
    </xf>
    <xf numFmtId="9" fontId="10" fillId="3" borderId="41" xfId="2" applyFont="1" applyFill="1" applyBorder="1" applyAlignment="1" applyProtection="1">
      <alignment horizontal="right" vertical="center" wrapText="1" indent="1"/>
    </xf>
    <xf numFmtId="9" fontId="10" fillId="3" borderId="57" xfId="2" applyFont="1" applyFill="1" applyBorder="1" applyAlignment="1" applyProtection="1">
      <alignment horizontal="right" vertical="center" wrapText="1" indent="1"/>
    </xf>
    <xf numFmtId="166" fontId="8" fillId="0" borderId="58" xfId="0" applyNumberFormat="1" applyFont="1" applyBorder="1" applyAlignment="1">
      <alignment horizontal="right" vertical="center" wrapText="1" indent="1"/>
    </xf>
    <xf numFmtId="166" fontId="8" fillId="0" borderId="59" xfId="0" applyNumberFormat="1" applyFont="1" applyBorder="1" applyAlignment="1">
      <alignment horizontal="right" vertical="center" wrapText="1" indent="1"/>
    </xf>
    <xf numFmtId="9" fontId="8" fillId="0" borderId="40" xfId="2" applyFont="1" applyFill="1" applyBorder="1" applyAlignment="1" applyProtection="1">
      <alignment horizontal="right" vertical="center" indent="1"/>
    </xf>
    <xf numFmtId="9" fontId="8" fillId="0" borderId="41" xfId="2" applyFont="1" applyFill="1" applyBorder="1" applyAlignment="1" applyProtection="1">
      <alignment horizontal="right" vertical="center" wrapText="1" indent="1"/>
    </xf>
    <xf numFmtId="166" fontId="8" fillId="0" borderId="42" xfId="0" applyNumberFormat="1" applyFont="1" applyBorder="1" applyAlignment="1">
      <alignment horizontal="right" vertical="center" wrapText="1" indent="1"/>
    </xf>
    <xf numFmtId="9" fontId="8" fillId="0" borderId="57" xfId="2" applyFont="1" applyFill="1" applyBorder="1" applyAlignment="1" applyProtection="1">
      <alignment horizontal="right" vertical="center" wrapText="1" indent="1"/>
    </xf>
    <xf numFmtId="166" fontId="8" fillId="0" borderId="60" xfId="0" applyNumberFormat="1" applyFont="1" applyBorder="1" applyAlignment="1">
      <alignment horizontal="right" vertical="center" wrapText="1" indent="1"/>
    </xf>
    <xf numFmtId="166" fontId="8" fillId="0" borderId="61" xfId="0" applyNumberFormat="1" applyFont="1" applyBorder="1" applyAlignment="1">
      <alignment horizontal="right" vertical="center" wrapText="1" indent="1"/>
    </xf>
    <xf numFmtId="9" fontId="8" fillId="0" borderId="62" xfId="2" applyFont="1" applyBorder="1" applyAlignment="1" applyProtection="1">
      <alignment horizontal="right" vertical="center" indent="1"/>
    </xf>
    <xf numFmtId="9" fontId="8" fillId="0" borderId="63" xfId="2" applyFont="1" applyBorder="1" applyAlignment="1" applyProtection="1">
      <alignment horizontal="right" vertical="center" wrapText="1" indent="1"/>
    </xf>
    <xf numFmtId="9" fontId="8" fillId="0" borderId="64" xfId="2" applyFont="1" applyBorder="1" applyAlignment="1" applyProtection="1">
      <alignment horizontal="right" vertical="center" wrapText="1" indent="1"/>
    </xf>
    <xf numFmtId="166" fontId="8" fillId="0" borderId="65" xfId="0" applyNumberFormat="1" applyFont="1" applyBorder="1" applyAlignment="1">
      <alignment horizontal="right" vertical="center" wrapText="1" indent="1"/>
    </xf>
    <xf numFmtId="166" fontId="8" fillId="0" borderId="66" xfId="0" applyNumberFormat="1" applyFont="1" applyBorder="1" applyAlignment="1">
      <alignment horizontal="right" vertical="center" wrapText="1" indent="1"/>
    </xf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>
      <alignment horizontal="center" vertical="center" wrapText="1"/>
    </xf>
    <xf numFmtId="17" fontId="8" fillId="0" borderId="25" xfId="0" applyNumberFormat="1" applyFont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wrapText="1"/>
    </xf>
    <xf numFmtId="0" fontId="10" fillId="6" borderId="44" xfId="0" applyFont="1" applyFill="1" applyBorder="1" applyAlignment="1">
      <alignment horizontal="center" wrapText="1"/>
    </xf>
    <xf numFmtId="17" fontId="8" fillId="0" borderId="22" xfId="0" applyNumberFormat="1" applyFont="1" applyBorder="1" applyAlignment="1">
      <alignment horizontal="center" vertical="center" wrapText="1"/>
    </xf>
    <xf numFmtId="17" fontId="8" fillId="0" borderId="23" xfId="0" applyNumberFormat="1" applyFont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/>
    </xf>
    <xf numFmtId="0" fontId="14" fillId="7" borderId="43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43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4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61631</xdr:colOff>
      <xdr:row>0</xdr:row>
      <xdr:rowOff>49867</xdr:rowOff>
    </xdr:from>
    <xdr:to>
      <xdr:col>3</xdr:col>
      <xdr:colOff>155946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9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15</xdr:col>
      <xdr:colOff>246529</xdr:colOff>
      <xdr:row>7</xdr:row>
      <xdr:rowOff>190500</xdr:rowOff>
    </xdr:from>
    <xdr:to>
      <xdr:col>20</xdr:col>
      <xdr:colOff>421341</xdr:colOff>
      <xdr:row>34</xdr:row>
      <xdr:rowOff>190501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21D3166-899C-4E62-BA9B-3ED9910179E4}"/>
            </a:ext>
          </a:extLst>
        </xdr:cNvPr>
        <xdr:cNvSpPr txBox="1"/>
      </xdr:nvSpPr>
      <xdr:spPr>
        <a:xfrm>
          <a:off x="9816353" y="1557618"/>
          <a:ext cx="3200400" cy="48521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programskom strukturom programskog budžeta za 2024. godinu, na nivou potprograma. 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potprograma, dobijeni su na osnovu vremenskog usklađivanja, dok su ostale izdaci obračunati na gotovinskoj osnovi.</a:t>
          </a:r>
          <a:endParaRPr lang="en-US">
            <a:effectLst/>
          </a:endParaRP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Zakonom o budžetu Crne Gore za 2024. godinu.</a:t>
          </a:r>
          <a:endParaRPr lang="en-US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C5" sqref="C5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29</v>
      </c>
      <c r="C2" s="127">
        <v>2023</v>
      </c>
    </row>
    <row r="3" spans="2:7" ht="7.15" customHeight="1" thickBot="1" x14ac:dyDescent="0.3"/>
    <row r="4" spans="2:7" ht="15.75" thickBot="1" x14ac:dyDescent="0.3">
      <c r="B4" t="s">
        <v>5</v>
      </c>
      <c r="C4" s="128">
        <v>6</v>
      </c>
      <c r="D4" t="str">
        <f>VLOOKUP(C4,C9:D20,2,FALSE)</f>
        <v>Jun</v>
      </c>
    </row>
    <row r="5" spans="2:7" ht="7.15" customHeight="1" thickBot="1" x14ac:dyDescent="0.3"/>
    <row r="6" spans="2:7" ht="15.75" thickBot="1" x14ac:dyDescent="0.3">
      <c r="B6" t="s">
        <v>6</v>
      </c>
      <c r="C6" s="104">
        <f>VLOOKUP(C4,C9:F20,3,FALSE)</f>
        <v>6</v>
      </c>
      <c r="D6" t="str">
        <f>VLOOKUP(C6,E9:F20,2,FALSE)</f>
        <v>Januar - Jun</v>
      </c>
    </row>
    <row r="8" spans="2:7" x14ac:dyDescent="0.25">
      <c r="D8" t="s">
        <v>5</v>
      </c>
      <c r="F8" t="s">
        <v>6</v>
      </c>
      <c r="G8" s="50" t="s">
        <v>30</v>
      </c>
    </row>
    <row r="9" spans="2:7" x14ac:dyDescent="0.25">
      <c r="C9">
        <v>1</v>
      </c>
      <c r="D9" t="s">
        <v>4</v>
      </c>
      <c r="E9">
        <v>1</v>
      </c>
      <c r="F9" t="str">
        <f>D9</f>
        <v>Januar</v>
      </c>
      <c r="G9" s="105">
        <v>3</v>
      </c>
    </row>
    <row r="10" spans="2:7" x14ac:dyDescent="0.25">
      <c r="C10">
        <v>2</v>
      </c>
      <c r="D10" t="s">
        <v>15</v>
      </c>
      <c r="E10">
        <v>2</v>
      </c>
      <c r="F10" t="str">
        <f>$F$9&amp;" - "&amp;D10</f>
        <v>Januar - Februar</v>
      </c>
      <c r="G10" s="106">
        <v>4</v>
      </c>
    </row>
    <row r="11" spans="2:7" x14ac:dyDescent="0.25">
      <c r="C11">
        <v>3</v>
      </c>
      <c r="D11" t="s">
        <v>16</v>
      </c>
      <c r="E11">
        <v>3</v>
      </c>
      <c r="F11" t="str">
        <f t="shared" ref="F11:F20" si="0">$F$9&amp;" - "&amp;D11</f>
        <v>Januar - Mart</v>
      </c>
      <c r="G11" s="106">
        <v>5</v>
      </c>
    </row>
    <row r="12" spans="2:7" x14ac:dyDescent="0.25">
      <c r="C12">
        <v>4</v>
      </c>
      <c r="D12" t="s">
        <v>17</v>
      </c>
      <c r="E12">
        <v>4</v>
      </c>
      <c r="F12" t="str">
        <f t="shared" si="0"/>
        <v>Januar - April</v>
      </c>
      <c r="G12" s="105">
        <v>6</v>
      </c>
    </row>
    <row r="13" spans="2:7" x14ac:dyDescent="0.25">
      <c r="C13">
        <v>5</v>
      </c>
      <c r="D13" t="s">
        <v>18</v>
      </c>
      <c r="E13">
        <v>5</v>
      </c>
      <c r="F13" t="str">
        <f t="shared" si="0"/>
        <v>Januar - Maj</v>
      </c>
      <c r="G13" s="106">
        <v>7</v>
      </c>
    </row>
    <row r="14" spans="2:7" x14ac:dyDescent="0.25">
      <c r="C14">
        <v>6</v>
      </c>
      <c r="D14" t="s">
        <v>19</v>
      </c>
      <c r="E14">
        <v>6</v>
      </c>
      <c r="F14" t="str">
        <f t="shared" si="0"/>
        <v>Januar - Jun</v>
      </c>
      <c r="G14" s="106">
        <v>8</v>
      </c>
    </row>
    <row r="15" spans="2:7" x14ac:dyDescent="0.25">
      <c r="C15">
        <v>7</v>
      </c>
      <c r="D15" t="s">
        <v>20</v>
      </c>
      <c r="E15">
        <v>7</v>
      </c>
      <c r="F15" t="str">
        <f t="shared" si="0"/>
        <v>Januar - Jul</v>
      </c>
      <c r="G15" s="105">
        <v>9</v>
      </c>
    </row>
    <row r="16" spans="2:7" x14ac:dyDescent="0.25">
      <c r="C16">
        <v>8</v>
      </c>
      <c r="D16" t="s">
        <v>21</v>
      </c>
      <c r="E16">
        <v>8</v>
      </c>
      <c r="F16" t="str">
        <f t="shared" si="0"/>
        <v>Januar - Avgust</v>
      </c>
      <c r="G16" s="106">
        <v>10</v>
      </c>
    </row>
    <row r="17" spans="3:7" x14ac:dyDescent="0.25">
      <c r="C17">
        <v>9</v>
      </c>
      <c r="D17" t="s">
        <v>22</v>
      </c>
      <c r="E17">
        <v>9</v>
      </c>
      <c r="F17" t="str">
        <f t="shared" si="0"/>
        <v>Januar - Septembar</v>
      </c>
      <c r="G17" s="106">
        <v>11</v>
      </c>
    </row>
    <row r="18" spans="3:7" x14ac:dyDescent="0.25">
      <c r="C18">
        <v>10</v>
      </c>
      <c r="D18" t="s">
        <v>23</v>
      </c>
      <c r="E18">
        <v>10</v>
      </c>
      <c r="F18" t="str">
        <f t="shared" si="0"/>
        <v>Januar - Oktobar</v>
      </c>
      <c r="G18" s="105">
        <v>12</v>
      </c>
    </row>
    <row r="19" spans="3:7" x14ac:dyDescent="0.25">
      <c r="C19">
        <v>11</v>
      </c>
      <c r="D19" t="s">
        <v>24</v>
      </c>
      <c r="E19">
        <v>11</v>
      </c>
      <c r="F19" t="str">
        <f t="shared" si="0"/>
        <v>Januar - Novembar</v>
      </c>
      <c r="G19" s="106">
        <v>13</v>
      </c>
    </row>
    <row r="20" spans="3:7" x14ac:dyDescent="0.25">
      <c r="C20">
        <v>12</v>
      </c>
      <c r="D20" t="s">
        <v>25</v>
      </c>
      <c r="E20">
        <v>12</v>
      </c>
      <c r="F20" t="str">
        <f t="shared" si="0"/>
        <v>Januar - Decembar</v>
      </c>
      <c r="G20" s="10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38"/>
  <sheetViews>
    <sheetView tabSelected="1" zoomScale="85" zoomScaleNormal="85" zoomScaleSheetLayoutView="85" workbookViewId="0">
      <selection activeCell="L31" sqref="L31"/>
    </sheetView>
  </sheetViews>
  <sheetFormatPr defaultColWidth="9.140625" defaultRowHeight="15" x14ac:dyDescent="0.25"/>
  <cols>
    <col min="1" max="1" width="9.140625" style="6"/>
    <col min="2" max="2" width="2.7109375" style="6" customWidth="1"/>
    <col min="3" max="3" width="9.140625" style="6"/>
    <col min="4" max="4" width="3" style="6" bestFit="1" customWidth="1"/>
    <col min="5" max="6" width="9.140625" style="6"/>
    <col min="7" max="7" width="14.28515625" style="6" customWidth="1"/>
    <col min="8" max="8" width="11" style="6" bestFit="1" customWidth="1"/>
    <col min="9" max="9" width="9.140625" style="6"/>
    <col min="10" max="10" width="15.28515625" style="6" bestFit="1" customWidth="1"/>
    <col min="11" max="11" width="9.28515625" style="6" bestFit="1" customWidth="1"/>
    <col min="12" max="12" width="9.140625" style="6"/>
    <col min="13" max="13" width="15.28515625" style="6" bestFit="1" customWidth="1"/>
    <col min="14" max="14" width="9.28515625" style="6" bestFit="1" customWidth="1"/>
    <col min="15" max="16384" width="9.140625" style="6"/>
  </cols>
  <sheetData>
    <row r="1" spans="3:15" s="1" customFormat="1" x14ac:dyDescent="0.25"/>
    <row r="2" spans="3:15" s="1" customFormat="1" x14ac:dyDescent="0.25">
      <c r="C2" s="2"/>
      <c r="E2" s="3" t="s">
        <v>0</v>
      </c>
      <c r="F2" s="3"/>
      <c r="G2" s="3"/>
      <c r="I2" s="4"/>
      <c r="J2" s="4"/>
      <c r="K2" s="4"/>
    </row>
    <row r="3" spans="3:15" s="1" customFormat="1" x14ac:dyDescent="0.25">
      <c r="E3" s="5" t="s">
        <v>1</v>
      </c>
      <c r="F3" s="3"/>
      <c r="G3" s="3"/>
    </row>
    <row r="4" spans="3:15" s="1" customFormat="1" x14ac:dyDescent="0.25">
      <c r="E4" s="5" t="s">
        <v>2</v>
      </c>
      <c r="F4" s="3"/>
      <c r="G4" s="3"/>
    </row>
    <row r="5" spans="3:15" s="1" customFormat="1" x14ac:dyDescent="0.25"/>
    <row r="7" spans="3:15" s="129" customFormat="1" ht="18" x14ac:dyDescent="0.25">
      <c r="C7" s="129" t="s">
        <v>361</v>
      </c>
    </row>
    <row r="8" spans="3:15" ht="15.75" thickBot="1" x14ac:dyDescent="0.3"/>
    <row r="9" spans="3:15" ht="15.75" thickBot="1" x14ac:dyDescent="0.3"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3:15" ht="15.75" thickBot="1" x14ac:dyDescent="0.3">
      <c r="C10" s="10"/>
      <c r="D10" s="125" t="s">
        <v>364</v>
      </c>
      <c r="E10" s="125"/>
      <c r="F10" s="125"/>
      <c r="G10" s="125"/>
      <c r="H10" s="107" t="s">
        <v>32</v>
      </c>
      <c r="I10" s="120" t="s">
        <v>5</v>
      </c>
      <c r="J10" s="165" t="str">
        <f>'Analitika 2024'!L4</f>
        <v>Jun</v>
      </c>
      <c r="K10" s="166"/>
      <c r="L10" s="120" t="s">
        <v>6</v>
      </c>
      <c r="M10" s="165" t="str">
        <f>IF(J10="Januar","-",'Analitika 2024'!F4)</f>
        <v>Januar - Jun</v>
      </c>
      <c r="N10" s="166"/>
      <c r="O10" s="21"/>
    </row>
    <row r="11" spans="3:15" x14ac:dyDescent="0.25">
      <c r="C11" s="10"/>
      <c r="I11" s="20"/>
      <c r="J11" s="108" t="s">
        <v>7</v>
      </c>
      <c r="K11" s="108" t="s">
        <v>8</v>
      </c>
      <c r="L11" s="108"/>
      <c r="M11" s="108" t="s">
        <v>7</v>
      </c>
      <c r="N11" s="108" t="s">
        <v>8</v>
      </c>
      <c r="O11" s="21"/>
    </row>
    <row r="12" spans="3:15" x14ac:dyDescent="0.25">
      <c r="C12" s="10"/>
      <c r="H12" s="19"/>
      <c r="I12" s="20"/>
      <c r="J12" s="20"/>
      <c r="K12" s="20"/>
      <c r="L12" s="12"/>
      <c r="M12" s="12"/>
      <c r="N12" s="12"/>
      <c r="O12" s="11"/>
    </row>
    <row r="13" spans="3:15" x14ac:dyDescent="0.25">
      <c r="C13" s="10"/>
      <c r="D13" s="22" t="s">
        <v>42</v>
      </c>
      <c r="E13" s="22" t="s">
        <v>43</v>
      </c>
      <c r="F13" s="22"/>
      <c r="G13" s="23"/>
      <c r="H13" s="24"/>
      <c r="I13" s="24"/>
      <c r="J13" s="121">
        <f>VLOOKUP(D13,'Analitika 2024'!$C$9:$L$196,10,FALSE)</f>
        <v>76532341.799999997</v>
      </c>
      <c r="K13" s="116">
        <f>IFERROR($J13/$J$33,0)</f>
        <v>0.27992297484624362</v>
      </c>
      <c r="L13" s="109"/>
      <c r="M13" s="121">
        <f>IF($J$10="Januar","-",
VLOOKUP(D13,'Analitika 2024'!$C$9:$L$196,4,FALSE))</f>
        <v>476630475.99000001</v>
      </c>
      <c r="N13" s="116">
        <f>IF($J$10="Januar","-",IFERROR($M13/$M$33,0))</f>
        <v>0.29894297414906235</v>
      </c>
      <c r="O13" s="11"/>
    </row>
    <row r="14" spans="3:15" ht="7.15" customHeight="1" x14ac:dyDescent="0.25">
      <c r="C14" s="10"/>
      <c r="H14" s="18"/>
      <c r="I14" s="18"/>
      <c r="J14" s="122"/>
      <c r="K14" s="117"/>
      <c r="L14" s="110"/>
      <c r="M14" s="123"/>
      <c r="N14" s="117"/>
      <c r="O14" s="11"/>
    </row>
    <row r="15" spans="3:15" x14ac:dyDescent="0.25">
      <c r="C15" s="10"/>
      <c r="D15" s="22" t="s">
        <v>81</v>
      </c>
      <c r="E15" s="22" t="s">
        <v>82</v>
      </c>
      <c r="F15" s="22"/>
      <c r="G15" s="22"/>
      <c r="H15" s="24"/>
      <c r="I15" s="24"/>
      <c r="J15" s="121">
        <f>VLOOKUP(D15,'Analitika 2024'!$C$9:$L$196,10,FALSE)</f>
        <v>5177773.2500000028</v>
      </c>
      <c r="K15" s="116">
        <f>IFERROR($J15/$J$33,0)</f>
        <v>1.893810717313375E-2</v>
      </c>
      <c r="L15" s="109"/>
      <c r="M15" s="121">
        <f>IF($J$10="Januar","-",
VLOOKUP(D15,'Analitika 2024'!$C$9:$L$196,4,FALSE))</f>
        <v>31712411.330000006</v>
      </c>
      <c r="N15" s="116">
        <f>IF($J$10="Januar","-",IFERROR($M15/$M$33,0))</f>
        <v>1.9890046981862575E-2</v>
      </c>
      <c r="O15" s="11"/>
    </row>
    <row r="16" spans="3:15" ht="7.15" customHeight="1" x14ac:dyDescent="0.25">
      <c r="C16" s="10"/>
      <c r="H16" s="18"/>
      <c r="I16" s="18"/>
      <c r="J16" s="122"/>
      <c r="K16" s="117"/>
      <c r="L16" s="110"/>
      <c r="M16" s="123"/>
      <c r="N16" s="117"/>
      <c r="O16" s="11"/>
    </row>
    <row r="17" spans="3:15" x14ac:dyDescent="0.25">
      <c r="C17" s="10"/>
      <c r="D17" s="22" t="s">
        <v>98</v>
      </c>
      <c r="E17" s="22" t="s">
        <v>99</v>
      </c>
      <c r="F17" s="22"/>
      <c r="G17" s="22"/>
      <c r="H17" s="24"/>
      <c r="I17" s="24"/>
      <c r="J17" s="121">
        <f>VLOOKUP(D17,'Analitika 2024'!$C$9:$L$196,10,FALSE)</f>
        <v>16770802.4</v>
      </c>
      <c r="K17" s="116">
        <f>IFERROR($J17/$J$33,0)</f>
        <v>6.1340510272567178E-2</v>
      </c>
      <c r="L17" s="109"/>
      <c r="M17" s="121">
        <f>IF($J$10="Januar","-",
VLOOKUP(D17,'Analitika 2024'!$C$9:$L$196,4,FALSE))</f>
        <v>91591448.799999982</v>
      </c>
      <c r="N17" s="116">
        <f>IF($J$10="Januar","-",IFERROR($M17/$M$33,0))</f>
        <v>5.74462219479814E-2</v>
      </c>
      <c r="O17" s="11"/>
    </row>
    <row r="18" spans="3:15" ht="7.15" customHeight="1" x14ac:dyDescent="0.25">
      <c r="C18" s="10"/>
      <c r="H18" s="18"/>
      <c r="I18" s="18"/>
      <c r="J18" s="122"/>
      <c r="K18" s="117"/>
      <c r="L18" s="110"/>
      <c r="M18" s="123"/>
      <c r="N18" s="117"/>
      <c r="O18" s="11"/>
    </row>
    <row r="19" spans="3:15" x14ac:dyDescent="0.25">
      <c r="C19" s="10"/>
      <c r="D19" s="22" t="s">
        <v>118</v>
      </c>
      <c r="E19" s="22" t="s">
        <v>119</v>
      </c>
      <c r="F19" s="22"/>
      <c r="G19" s="22"/>
      <c r="H19" s="24"/>
      <c r="I19" s="24"/>
      <c r="J19" s="121">
        <f>VLOOKUP(D19,'Analitika 2024'!$C$9:$L$196,10,FALSE)</f>
        <v>20843876.32</v>
      </c>
      <c r="K19" s="116">
        <f>IFERROR($J19/$J$33,0)</f>
        <v>7.6238093982138849E-2</v>
      </c>
      <c r="L19" s="109"/>
      <c r="M19" s="121">
        <f>IF($J$10="Januar","-",
VLOOKUP(D19,'Analitika 2024'!$C$9:$L$196,4,FALSE))</f>
        <v>111192585.49000001</v>
      </c>
      <c r="N19" s="116">
        <f>IF($J$10="Januar","-",IFERROR($M19/$M$33,0))</f>
        <v>6.9740068846126144E-2</v>
      </c>
      <c r="O19" s="11"/>
    </row>
    <row r="20" spans="3:15" ht="7.15" customHeight="1" x14ac:dyDescent="0.25">
      <c r="C20" s="10"/>
      <c r="H20" s="18"/>
      <c r="I20" s="18"/>
      <c r="J20" s="122"/>
      <c r="K20" s="117"/>
      <c r="L20" s="110"/>
      <c r="M20" s="123"/>
      <c r="N20" s="117"/>
      <c r="O20" s="11"/>
    </row>
    <row r="21" spans="3:15" x14ac:dyDescent="0.25">
      <c r="C21" s="10"/>
      <c r="D21" s="22" t="s">
        <v>197</v>
      </c>
      <c r="E21" s="22" t="s">
        <v>198</v>
      </c>
      <c r="F21" s="22"/>
      <c r="G21" s="23"/>
      <c r="H21" s="24"/>
      <c r="I21" s="24"/>
      <c r="J21" s="121">
        <f>VLOOKUP(D21,'Analitika 2024'!$C$9:$L$196,10,FALSE)</f>
        <v>860457.25</v>
      </c>
      <c r="K21" s="116">
        <f>IFERROR($J21/$J$33,0)</f>
        <v>3.147189116170727E-3</v>
      </c>
      <c r="L21" s="109"/>
      <c r="M21" s="121">
        <f>IF($J$10="Januar","-",
VLOOKUP(D21,'Analitika 2024'!$C$9:$L$196,4,FALSE))</f>
        <v>9307384.6300000008</v>
      </c>
      <c r="N21" s="116">
        <f>IF($J$10="Januar","-",IFERROR($M21/$M$33,0))</f>
        <v>5.8375982716217375E-3</v>
      </c>
      <c r="O21" s="11"/>
    </row>
    <row r="22" spans="3:15" ht="7.15" customHeight="1" x14ac:dyDescent="0.25">
      <c r="C22" s="10"/>
      <c r="H22" s="18"/>
      <c r="I22" s="18"/>
      <c r="J22" s="122"/>
      <c r="K22" s="117"/>
      <c r="L22" s="110"/>
      <c r="M22" s="123"/>
      <c r="N22" s="117"/>
      <c r="O22" s="11"/>
    </row>
    <row r="23" spans="3:15" x14ac:dyDescent="0.25">
      <c r="C23" s="10"/>
      <c r="D23" s="22" t="s">
        <v>217</v>
      </c>
      <c r="E23" s="22" t="s">
        <v>218</v>
      </c>
      <c r="F23" s="22"/>
      <c r="G23" s="22"/>
      <c r="H23" s="24"/>
      <c r="I23" s="24"/>
      <c r="J23" s="121">
        <f>VLOOKUP(D23,'Analitika 2024'!$C$9:$L$196,10,FALSE)</f>
        <v>494218.8000000001</v>
      </c>
      <c r="K23" s="116">
        <f>IFERROR($J23/$J$33,0)</f>
        <v>1.8076435852762674E-3</v>
      </c>
      <c r="L23" s="109"/>
      <c r="M23" s="121">
        <f>IF($J$10="Januar","-",
VLOOKUP(D23,'Analitika 2024'!$C$9:$L$196,4,FALSE))</f>
        <v>2651926.2500000005</v>
      </c>
      <c r="N23" s="116">
        <f>IF($J$10="Januar","-",IFERROR($M23/$M$33,0))</f>
        <v>1.6632900335470844E-3</v>
      </c>
      <c r="O23" s="11"/>
    </row>
    <row r="24" spans="3:15" ht="7.15" customHeight="1" x14ac:dyDescent="0.25">
      <c r="C24" s="10"/>
      <c r="H24" s="18"/>
      <c r="I24" s="18"/>
      <c r="J24" s="122"/>
      <c r="K24" s="117"/>
      <c r="L24" s="110"/>
      <c r="M24" s="123"/>
      <c r="N24" s="117"/>
      <c r="O24" s="11"/>
    </row>
    <row r="25" spans="3:15" x14ac:dyDescent="0.25">
      <c r="C25" s="10"/>
      <c r="D25" s="22" t="s">
        <v>237</v>
      </c>
      <c r="E25" s="22" t="s">
        <v>33</v>
      </c>
      <c r="F25" s="22"/>
      <c r="G25" s="22"/>
      <c r="H25" s="24"/>
      <c r="I25" s="24"/>
      <c r="J25" s="121">
        <f>VLOOKUP(D25,'Analitika 2024'!$C$9:$L$196,10,FALSE)</f>
        <v>36776692.13000001</v>
      </c>
      <c r="K25" s="116">
        <f>IFERROR($J25/$J$33,0)</f>
        <v>0.13451360331997628</v>
      </c>
      <c r="L25" s="109"/>
      <c r="M25" s="121">
        <f>IF($J$10="Januar","-",
VLOOKUP(D25,'Analitika 2024'!$C$9:$L$196,4,FALSE))</f>
        <v>204100942.17000002</v>
      </c>
      <c r="N25" s="116">
        <f>IF($J$10="Januar","-",IFERROR($M25/$M$33,0))</f>
        <v>0.12801225635476507</v>
      </c>
      <c r="O25" s="11"/>
    </row>
    <row r="26" spans="3:15" ht="7.15" customHeight="1" x14ac:dyDescent="0.25">
      <c r="C26" s="10"/>
      <c r="H26" s="18"/>
      <c r="I26" s="18"/>
      <c r="J26" s="122"/>
      <c r="K26" s="117"/>
      <c r="L26" s="110"/>
      <c r="M26" s="123"/>
      <c r="N26" s="117"/>
      <c r="O26" s="11"/>
    </row>
    <row r="27" spans="3:15" x14ac:dyDescent="0.25">
      <c r="C27" s="10"/>
      <c r="D27" s="22" t="s">
        <v>275</v>
      </c>
      <c r="E27" s="22" t="s">
        <v>276</v>
      </c>
      <c r="F27" s="22"/>
      <c r="G27" s="22"/>
      <c r="H27" s="24"/>
      <c r="I27" s="24"/>
      <c r="J27" s="121">
        <f>VLOOKUP(D27,'Analitika 2024'!$C$9:$L$196,10,FALSE)</f>
        <v>2821188.5599999987</v>
      </c>
      <c r="K27" s="116">
        <f>IFERROR($J27/$J$33,0)</f>
        <v>1.0318715927720245E-2</v>
      </c>
      <c r="L27" s="109"/>
      <c r="M27" s="121">
        <f>IF($J$10="Januar","-",
VLOOKUP(D27,'Analitika 2024'!$C$9:$L$196,4,FALSE))</f>
        <v>17778634.899999999</v>
      </c>
      <c r="N27" s="116">
        <f>IF($J$10="Januar","-",IFERROR($M27/$M$33,0))</f>
        <v>1.1150772476890093E-2</v>
      </c>
      <c r="O27" s="11"/>
    </row>
    <row r="28" spans="3:15" ht="7.15" customHeight="1" x14ac:dyDescent="0.25">
      <c r="C28" s="10"/>
      <c r="H28" s="18"/>
      <c r="I28" s="18"/>
      <c r="J28" s="122"/>
      <c r="K28" s="117"/>
      <c r="L28" s="110"/>
      <c r="M28" s="123"/>
      <c r="N28" s="117"/>
      <c r="O28" s="11"/>
    </row>
    <row r="29" spans="3:15" x14ac:dyDescent="0.25">
      <c r="C29" s="10"/>
      <c r="D29" s="22" t="s">
        <v>295</v>
      </c>
      <c r="E29" s="22" t="s">
        <v>296</v>
      </c>
      <c r="F29" s="22"/>
      <c r="G29" s="23"/>
      <c r="H29" s="24"/>
      <c r="I29" s="24"/>
      <c r="J29" s="121">
        <f>VLOOKUP(D29,'Analitika 2024'!$C$9:$L$196,10,FALSE)</f>
        <v>25663784.450000003</v>
      </c>
      <c r="K29" s="116">
        <f>IFERROR($J29/$J$33,0)</f>
        <v>9.3867281728164359E-2</v>
      </c>
      <c r="L29" s="109"/>
      <c r="M29" s="121">
        <f>IF($J$10="Januar","-",
VLOOKUP(D29,'Analitika 2024'!$C$9:$L$196,4,FALSE))</f>
        <v>146486287.25999999</v>
      </c>
      <c r="N29" s="116">
        <f>IF($J$10="Januar","-",IFERROR($M29/$M$33,0))</f>
        <v>9.1876303743693169E-2</v>
      </c>
      <c r="O29" s="11"/>
    </row>
    <row r="30" spans="3:15" ht="7.15" customHeight="1" x14ac:dyDescent="0.25">
      <c r="C30" s="10"/>
      <c r="H30" s="18"/>
      <c r="I30" s="18"/>
      <c r="J30" s="122"/>
      <c r="K30" s="117"/>
      <c r="L30" s="110"/>
      <c r="M30" s="123"/>
      <c r="N30" s="117"/>
      <c r="O30" s="11"/>
    </row>
    <row r="31" spans="3:15" x14ac:dyDescent="0.25">
      <c r="C31" s="10"/>
      <c r="D31" s="22" t="s">
        <v>329</v>
      </c>
      <c r="E31" s="22" t="s">
        <v>330</v>
      </c>
      <c r="F31" s="22"/>
      <c r="G31" s="22"/>
      <c r="H31" s="24"/>
      <c r="I31" s="24"/>
      <c r="J31" s="121">
        <f>VLOOKUP(D31,'Analitika 2024'!$C$9:$L$196,10,FALSE)</f>
        <v>87463868.119999945</v>
      </c>
      <c r="K31" s="116">
        <f>IFERROR($J31/$J$33,0)</f>
        <v>0.31990588004860865</v>
      </c>
      <c r="L31" s="109"/>
      <c r="M31" s="121">
        <f>IF($J$10="Januar","-",
VLOOKUP(D31,'Analitika 2024'!$C$9:$L$196,4,FALSE))</f>
        <v>502933847.00999987</v>
      </c>
      <c r="N31" s="116">
        <f>IF($J$10="Januar","-",IFERROR($M31/$M$33,0))</f>
        <v>0.31544046719445035</v>
      </c>
      <c r="O31" s="11"/>
    </row>
    <row r="32" spans="3:15" ht="15.75" thickBot="1" x14ac:dyDescent="0.3">
      <c r="C32" s="10"/>
      <c r="G32" s="13"/>
      <c r="H32" s="18"/>
      <c r="I32" s="18"/>
      <c r="J32" s="123"/>
      <c r="K32" s="117"/>
      <c r="L32" s="110"/>
      <c r="M32" s="123"/>
      <c r="N32" s="117"/>
      <c r="O32" s="11"/>
    </row>
    <row r="33" spans="3:15" ht="15.75" thickBot="1" x14ac:dyDescent="0.3">
      <c r="C33" s="10"/>
      <c r="D33" s="111"/>
      <c r="E33" s="112" t="s">
        <v>26</v>
      </c>
      <c r="F33" s="112"/>
      <c r="G33" s="113"/>
      <c r="H33" s="114"/>
      <c r="I33" s="114"/>
      <c r="J33" s="124">
        <f>SUM(J13:J31)</f>
        <v>273405003.07999998</v>
      </c>
      <c r="K33" s="118">
        <f>IFERROR($J33/$J$33,0)</f>
        <v>1</v>
      </c>
      <c r="L33" s="115"/>
      <c r="M33" s="124">
        <f>SUM(M13:M31)</f>
        <v>1594385943.8299999</v>
      </c>
      <c r="N33" s="119">
        <f>IFERROR($M33/$M$33,0)</f>
        <v>1</v>
      </c>
      <c r="O33" s="11"/>
    </row>
    <row r="34" spans="3:15" x14ac:dyDescent="0.25">
      <c r="C34" s="10"/>
      <c r="G34" s="13"/>
      <c r="H34" s="18"/>
      <c r="I34" s="18"/>
      <c r="J34" s="18"/>
      <c r="K34" s="18"/>
      <c r="L34" s="18"/>
      <c r="M34" s="18"/>
      <c r="N34" s="18"/>
      <c r="O34" s="11"/>
    </row>
    <row r="35" spans="3:15" ht="15.75" thickBot="1" x14ac:dyDescent="0.3"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</row>
    <row r="38" spans="3:15" x14ac:dyDescent="0.25">
      <c r="H38" s="17"/>
    </row>
  </sheetData>
  <sheetProtection algorithmName="SHA-512" hashValue="FAU7dmI+k9rEv/8S8ngTCy2A/5P171N1qr43E2CNy1cOi+tzOGbXCpN3AA2C2yA4iir1S65jN7IwhvT6CwAeoQ==" saltValue="7RnfeOdT2YJbjqHSiCW7RA==" spinCount="100000" sheet="1" objects="1" scenarios="1"/>
  <mergeCells count="2">
    <mergeCell ref="M10:N10"/>
    <mergeCell ref="J10:K10"/>
  </mergeCells>
  <pageMargins left="0.25" right="0.25" top="0.25" bottom="0.25" header="0.3" footer="0.3"/>
  <pageSetup paperSize="9" scale="5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200"/>
  <sheetViews>
    <sheetView showGridLines="0" zoomScale="85" zoomScaleNormal="85" zoomScaleSheetLayoutView="85" workbookViewId="0">
      <selection activeCell="K11" sqref="K11"/>
    </sheetView>
  </sheetViews>
  <sheetFormatPr defaultColWidth="8.85546875" defaultRowHeight="15" x14ac:dyDescent="0.2"/>
  <cols>
    <col min="1" max="1" width="8.85546875" style="31"/>
    <col min="2" max="2" width="3.5703125" style="25" customWidth="1"/>
    <col min="3" max="3" width="10.5703125" style="80" bestFit="1" customWidth="1"/>
    <col min="4" max="4" width="57.140625" style="81" bestFit="1" customWidth="1"/>
    <col min="5" max="6" width="10.85546875" style="82" customWidth="1"/>
    <col min="7" max="7" width="9.42578125" style="83" bestFit="1" customWidth="1"/>
    <col min="8" max="8" width="8.85546875" style="83" customWidth="1"/>
    <col min="9" max="9" width="10.85546875" style="82" customWidth="1"/>
    <col min="10" max="10" width="10.5703125" style="83" customWidth="1"/>
    <col min="11" max="11" width="10.85546875" style="84" customWidth="1"/>
    <col min="12" max="13" width="12" style="82" customWidth="1"/>
    <col min="14" max="14" width="8.85546875" style="83" customWidth="1"/>
    <col min="15" max="15" width="10.85546875" style="82" customWidth="1"/>
    <col min="16" max="16" width="10" style="83" customWidth="1"/>
    <col min="17" max="17" width="3.85546875" style="25" customWidth="1"/>
    <col min="18" max="16384" width="8.85546875" style="31"/>
  </cols>
  <sheetData>
    <row r="2" spans="2:17" ht="15.75" thickBot="1" x14ac:dyDescent="0.25">
      <c r="C2" s="26"/>
      <c r="D2" s="27"/>
      <c r="E2" s="28"/>
      <c r="F2" s="28"/>
      <c r="G2" s="29"/>
      <c r="H2" s="29"/>
      <c r="I2" s="28"/>
      <c r="J2" s="29"/>
      <c r="K2" s="30"/>
      <c r="L2" s="28"/>
      <c r="M2" s="28"/>
      <c r="N2" s="29"/>
      <c r="O2" s="28"/>
      <c r="P2" s="29"/>
    </row>
    <row r="3" spans="2:17" ht="22.5" thickTop="1" thickBot="1" x14ac:dyDescent="0.25">
      <c r="B3" s="32"/>
      <c r="C3" s="33"/>
      <c r="D3" s="34"/>
      <c r="E3" s="35"/>
      <c r="F3" s="35"/>
      <c r="G3" s="36"/>
      <c r="H3" s="36"/>
      <c r="I3" s="35"/>
      <c r="J3" s="36"/>
      <c r="K3" s="37"/>
      <c r="L3" s="35"/>
      <c r="M3" s="35"/>
      <c r="N3" s="36"/>
      <c r="O3" s="35"/>
      <c r="P3" s="36"/>
      <c r="Q3" s="38"/>
    </row>
    <row r="4" spans="2:17" s="48" customFormat="1" ht="15.75" thickTop="1" x14ac:dyDescent="0.25">
      <c r="B4" s="39"/>
      <c r="C4" s="40" t="s">
        <v>41</v>
      </c>
      <c r="D4" s="130">
        <v>7034000000</v>
      </c>
      <c r="E4" s="41" t="s">
        <v>9</v>
      </c>
      <c r="F4" s="42" t="str">
        <f>Master!D6</f>
        <v>Januar - Jun</v>
      </c>
      <c r="G4" s="42"/>
      <c r="H4" s="42"/>
      <c r="I4" s="42"/>
      <c r="J4" s="42"/>
      <c r="K4" s="43" t="s">
        <v>10</v>
      </c>
      <c r="L4" s="44" t="str">
        <f>Master!D4</f>
        <v>Jun</v>
      </c>
      <c r="M4" s="45"/>
      <c r="N4" s="45"/>
      <c r="O4" s="45"/>
      <c r="P4" s="46"/>
      <c r="Q4" s="47"/>
    </row>
    <row r="5" spans="2:17" ht="13.9" customHeight="1" x14ac:dyDescent="0.2">
      <c r="B5" s="49"/>
      <c r="C5" s="50"/>
      <c r="D5" s="27"/>
      <c r="E5" s="51" t="s">
        <v>11</v>
      </c>
      <c r="F5" s="171" t="s">
        <v>12</v>
      </c>
      <c r="G5" s="172"/>
      <c r="H5" s="172"/>
      <c r="I5" s="167" t="s">
        <v>28</v>
      </c>
      <c r="J5" s="168"/>
      <c r="K5" s="51" t="s">
        <v>11</v>
      </c>
      <c r="L5" s="171" t="s">
        <v>12</v>
      </c>
      <c r="M5" s="172"/>
      <c r="N5" s="172"/>
      <c r="O5" s="167" t="s">
        <v>28</v>
      </c>
      <c r="P5" s="168"/>
      <c r="Q5" s="52"/>
    </row>
    <row r="6" spans="2:17" s="63" customFormat="1" ht="12.75" thickBot="1" x14ac:dyDescent="0.25">
      <c r="B6" s="53"/>
      <c r="C6" s="54"/>
      <c r="D6" s="55"/>
      <c r="E6" s="56" t="s">
        <v>3</v>
      </c>
      <c r="F6" s="57" t="s">
        <v>3</v>
      </c>
      <c r="G6" s="58" t="s">
        <v>13</v>
      </c>
      <c r="H6" s="59" t="s">
        <v>14</v>
      </c>
      <c r="I6" s="60" t="s">
        <v>3</v>
      </c>
      <c r="J6" s="61" t="s">
        <v>13</v>
      </c>
      <c r="K6" s="56" t="s">
        <v>3</v>
      </c>
      <c r="L6" s="57" t="s">
        <v>3</v>
      </c>
      <c r="M6" s="58" t="s">
        <v>13</v>
      </c>
      <c r="N6" s="59" t="s">
        <v>14</v>
      </c>
      <c r="O6" s="60" t="s">
        <v>3</v>
      </c>
      <c r="P6" s="61" t="s">
        <v>13</v>
      </c>
      <c r="Q6" s="62"/>
    </row>
    <row r="7" spans="2:17" ht="16.5" thickTop="1" thickBot="1" x14ac:dyDescent="0.3">
      <c r="B7" s="64"/>
      <c r="C7" s="65" t="s">
        <v>362</v>
      </c>
      <c r="D7" s="126" t="s">
        <v>37</v>
      </c>
      <c r="E7" s="66"/>
      <c r="F7" s="66"/>
      <c r="G7" s="67"/>
      <c r="H7" s="67"/>
      <c r="I7" s="66"/>
      <c r="J7" s="67"/>
      <c r="K7" s="68"/>
      <c r="L7" s="66"/>
      <c r="M7" s="66"/>
      <c r="N7" s="67"/>
      <c r="O7" s="66"/>
      <c r="P7" s="67"/>
      <c r="Q7" s="69"/>
    </row>
    <row r="8" spans="2:17" s="72" customFormat="1" ht="15" customHeight="1" thickTop="1" thickBot="1" x14ac:dyDescent="0.25">
      <c r="B8" s="70"/>
      <c r="C8" s="169" t="s">
        <v>31</v>
      </c>
      <c r="D8" s="170"/>
      <c r="E8" s="137">
        <f>E9+E31+E42+E55+E97+E110+E123+E144+E157+E177</f>
        <v>1712781640.8699999</v>
      </c>
      <c r="F8" s="138">
        <f>F9+F31+F42+F55+F97+F110+F123+F144+F157+F177</f>
        <v>1594385943.8299999</v>
      </c>
      <c r="G8" s="139">
        <f t="shared" ref="G8" si="0">IFERROR(F8/E8,0)</f>
        <v>0.93087519493736437</v>
      </c>
      <c r="H8" s="140">
        <f>F8/$D$4</f>
        <v>0.22666845945834516</v>
      </c>
      <c r="I8" s="138">
        <f>I9+I31+I42+I55+I97+I110+I123+I144+I157+I177</f>
        <v>-118395697.04000029</v>
      </c>
      <c r="J8" s="141">
        <f t="shared" ref="J8:J9" si="1">IFERROR(I8/E8,0)</f>
        <v>-6.9124805062635838E-2</v>
      </c>
      <c r="K8" s="137">
        <f>K9+K31+K42+K55+K97+K110+K123+K144+K157+K177</f>
        <v>288578204.78500009</v>
      </c>
      <c r="L8" s="138">
        <f>L9+L31+L42+L55+L97+L110+L123+L144+L157+L177</f>
        <v>273405003.07999998</v>
      </c>
      <c r="M8" s="139">
        <f>IFERROR(L8/K8,0)</f>
        <v>0.94742083271221189</v>
      </c>
      <c r="N8" s="140">
        <f>L8/$D$4</f>
        <v>3.8869064981518334E-2</v>
      </c>
      <c r="O8" s="138">
        <f>O9+O31+O42+O55+O97+O110+O123+O144+O157+O177</f>
        <v>-15173201.705000073</v>
      </c>
      <c r="P8" s="141">
        <f t="shared" ref="P8:P9" si="2">IFERROR(O8/K8,0)</f>
        <v>-5.2579167287788033E-2</v>
      </c>
      <c r="Q8" s="71"/>
    </row>
    <row r="9" spans="2:17" s="72" customFormat="1" ht="12.75" x14ac:dyDescent="0.2">
      <c r="B9" s="70"/>
      <c r="C9" s="131" t="s">
        <v>42</v>
      </c>
      <c r="D9" s="132" t="s">
        <v>43</v>
      </c>
      <c r="E9" s="142">
        <f>IFERROR(VLOOKUP($C9,'2024'!$C$205:$U$392,19,FALSE),0)</f>
        <v>524026682.38</v>
      </c>
      <c r="F9" s="143">
        <f>IFERROR(VLOOKUP($C9,'2024'!$C$8:$U$195,19,FALSE),0)</f>
        <v>476630475.99000001</v>
      </c>
      <c r="G9" s="144">
        <f t="shared" ref="G9" si="3">IFERROR(F9/E9,0)</f>
        <v>0.9095538300173226</v>
      </c>
      <c r="H9" s="145">
        <f t="shared" ref="H9" si="4">F9/$D$4</f>
        <v>6.7760943416263861E-2</v>
      </c>
      <c r="I9" s="143">
        <f t="shared" ref="I9" si="5">F9-E9</f>
        <v>-47396206.389999986</v>
      </c>
      <c r="J9" s="146">
        <f t="shared" si="1"/>
        <v>-9.0446169982677418E-2</v>
      </c>
      <c r="K9" s="142">
        <f>VLOOKUP($C9,'2024'!$C$205:$U$392,VLOOKUP($L$4,Master!$D$9:$G$20,4,FALSE),FALSE)</f>
        <v>79521423.129999995</v>
      </c>
      <c r="L9" s="143">
        <f>VLOOKUP($C9,'2024'!$C$8:$U$195,VLOOKUP($L$4,Master!$D$9:$G$20,4,FALSE),FALSE)</f>
        <v>76532341.799999997</v>
      </c>
      <c r="M9" s="145">
        <f>IFERROR(L9/K9,0)</f>
        <v>0.96241162176997874</v>
      </c>
      <c r="N9" s="145">
        <f>L9/$D$4</f>
        <v>1.0880344299118567E-2</v>
      </c>
      <c r="O9" s="143">
        <f>L9-K9</f>
        <v>-2989081.3299999982</v>
      </c>
      <c r="P9" s="146">
        <f t="shared" si="2"/>
        <v>-3.7588378230021223E-2</v>
      </c>
      <c r="Q9" s="71"/>
    </row>
    <row r="10" spans="2:17" s="72" customFormat="1" ht="25.5" x14ac:dyDescent="0.2">
      <c r="B10" s="70"/>
      <c r="C10" s="133" t="s">
        <v>44</v>
      </c>
      <c r="D10" s="134" t="s">
        <v>45</v>
      </c>
      <c r="E10" s="147">
        <f>IFERROR(VLOOKUP($C10,'2024'!$C$205:$U$392,19,FALSE),0)</f>
        <v>430829311.54999995</v>
      </c>
      <c r="F10" s="148">
        <f>IFERROR(VLOOKUP($C10,'2024'!$C$8:$U$195,19,FALSE),0)</f>
        <v>389642997.19999999</v>
      </c>
      <c r="G10" s="149">
        <f t="shared" ref="G10:G73" si="6">IFERROR(F10/E10,0)</f>
        <v>0.90440224644459899</v>
      </c>
      <c r="H10" s="150">
        <f t="shared" ref="H10:H73" si="7">F10/$D$4</f>
        <v>5.5394227637190784E-2</v>
      </c>
      <c r="I10" s="148">
        <f t="shared" ref="I10:I73" si="8">F10-E10</f>
        <v>-41186314.349999964</v>
      </c>
      <c r="J10" s="151">
        <f t="shared" ref="J10:J73" si="9">IFERROR(I10/E10,0)</f>
        <v>-9.5597753555400983E-2</v>
      </c>
      <c r="K10" s="147">
        <f>VLOOKUP($C10,'2024'!$C$205:$U$392,VLOOKUP($L$4,Master!$D$9:$G$20,4,FALSE),FALSE)</f>
        <v>70592292.780000001</v>
      </c>
      <c r="L10" s="148">
        <f>VLOOKUP($C10,'2024'!$C$8:$U$195,VLOOKUP($L$4,Master!$D$9:$G$20,4,FALSE),FALSE)</f>
        <v>65541621.959999993</v>
      </c>
      <c r="M10" s="150">
        <f t="shared" ref="M10:M73" si="10">IFERROR(L10/K10,0)</f>
        <v>0.92845294264998079</v>
      </c>
      <c r="N10" s="150">
        <f t="shared" ref="N10:N73" si="11">L10/$D$4</f>
        <v>9.3178308160363939E-3</v>
      </c>
      <c r="O10" s="148">
        <f t="shared" ref="O10:O73" si="12">L10-K10</f>
        <v>-5050670.8200000077</v>
      </c>
      <c r="P10" s="151">
        <f t="shared" ref="P10:P73" si="13">IFERROR(O10/K10,0)</f>
        <v>-7.1547057350019219E-2</v>
      </c>
      <c r="Q10" s="71"/>
    </row>
    <row r="11" spans="2:17" s="72" customFormat="1" ht="12.75" x14ac:dyDescent="0.2">
      <c r="B11" s="70"/>
      <c r="C11" s="98" t="s">
        <v>46</v>
      </c>
      <c r="D11" s="99" t="s">
        <v>47</v>
      </c>
      <c r="E11" s="152">
        <f>IFERROR(VLOOKUP($C11,'2024'!$C$205:$U$392,19,FALSE),0)</f>
        <v>16670485.289999988</v>
      </c>
      <c r="F11" s="153">
        <f>IFERROR(VLOOKUP($C11,'2024'!$C$8:$U$195,19,FALSE),0)</f>
        <v>16390666.920000002</v>
      </c>
      <c r="G11" s="154">
        <f t="shared" si="6"/>
        <v>0.98321474359430683</v>
      </c>
      <c r="H11" s="155">
        <f t="shared" si="7"/>
        <v>2.3302057037247656E-3</v>
      </c>
      <c r="I11" s="156">
        <f t="shared" si="8"/>
        <v>-279818.36999998614</v>
      </c>
      <c r="J11" s="157">
        <f t="shared" si="9"/>
        <v>-1.6785256405693175E-2</v>
      </c>
      <c r="K11" s="163">
        <f>VLOOKUP($C11,'2024'!$C$205:$U$392,VLOOKUP($L$4,Master!$D$9:$G$20,4,FALSE),FALSE)</f>
        <v>2820349.1699999981</v>
      </c>
      <c r="L11" s="164">
        <f>VLOOKUP($C11,'2024'!$C$8:$U$195,VLOOKUP($L$4,Master!$D$9:$G$20,4,FALSE),FALSE)</f>
        <v>2994759.25</v>
      </c>
      <c r="M11" s="155">
        <f t="shared" si="10"/>
        <v>1.0618398891368483</v>
      </c>
      <c r="N11" s="155">
        <f t="shared" si="11"/>
        <v>4.2575479812340062E-4</v>
      </c>
      <c r="O11" s="156">
        <f t="shared" si="12"/>
        <v>174410.08000000194</v>
      </c>
      <c r="P11" s="157">
        <f t="shared" si="13"/>
        <v>6.1839889136848278E-2</v>
      </c>
      <c r="Q11" s="71"/>
    </row>
    <row r="12" spans="2:17" s="72" customFormat="1" ht="12.75" x14ac:dyDescent="0.2">
      <c r="B12" s="70"/>
      <c r="C12" s="98" t="s">
        <v>48</v>
      </c>
      <c r="D12" s="99" t="s">
        <v>49</v>
      </c>
      <c r="E12" s="152">
        <f>IFERROR(VLOOKUP($C12,'2024'!$C$205:$U$392,19,FALSE),0)</f>
        <v>402620359.13</v>
      </c>
      <c r="F12" s="153">
        <f>IFERROR(VLOOKUP($C12,'2024'!$C$8:$U$195,19,FALSE),0)</f>
        <v>363033526.15000004</v>
      </c>
      <c r="G12" s="154">
        <f t="shared" si="6"/>
        <v>0.90167702133707062</v>
      </c>
      <c r="H12" s="155">
        <f t="shared" si="7"/>
        <v>5.1611249097241969E-2</v>
      </c>
      <c r="I12" s="156">
        <f t="shared" si="8"/>
        <v>-39586832.979999959</v>
      </c>
      <c r="J12" s="157">
        <f t="shared" si="9"/>
        <v>-9.8322978662929397E-2</v>
      </c>
      <c r="K12" s="163">
        <f>VLOOKUP($C12,'2024'!$C$205:$U$392,VLOOKUP($L$4,Master!$D$9:$G$20,4,FALSE),FALSE)</f>
        <v>65777751.269999996</v>
      </c>
      <c r="L12" s="164">
        <f>VLOOKUP($C12,'2024'!$C$8:$U$195,VLOOKUP($L$4,Master!$D$9:$G$20,4,FALSE),FALSE)</f>
        <v>60765007.139999993</v>
      </c>
      <c r="M12" s="155">
        <f t="shared" si="10"/>
        <v>0.92379271055612655</v>
      </c>
      <c r="N12" s="155">
        <f t="shared" si="11"/>
        <v>8.6387556354847878E-3</v>
      </c>
      <c r="O12" s="156">
        <f t="shared" si="12"/>
        <v>-5012744.1300000027</v>
      </c>
      <c r="P12" s="157">
        <f t="shared" si="13"/>
        <v>-7.6207289443873422E-2</v>
      </c>
      <c r="Q12" s="71"/>
    </row>
    <row r="13" spans="2:17" s="72" customFormat="1" ht="12.75" x14ac:dyDescent="0.2">
      <c r="B13" s="70"/>
      <c r="C13" s="98" t="s">
        <v>50</v>
      </c>
      <c r="D13" s="99" t="s">
        <v>51</v>
      </c>
      <c r="E13" s="152">
        <f>IFERROR(VLOOKUP($C13,'2024'!$C$205:$U$392,19,FALSE),0)</f>
        <v>11538467.130000018</v>
      </c>
      <c r="F13" s="153">
        <f>IFERROR(VLOOKUP($C13,'2024'!$C$8:$U$195,19,FALSE),0)</f>
        <v>10218804.130000001</v>
      </c>
      <c r="G13" s="154">
        <f t="shared" si="6"/>
        <v>0.88562926209072501</v>
      </c>
      <c r="H13" s="155">
        <f t="shared" si="7"/>
        <v>1.4527728362240548E-3</v>
      </c>
      <c r="I13" s="156">
        <f t="shared" si="8"/>
        <v>-1319663.0000000168</v>
      </c>
      <c r="J13" s="157">
        <f t="shared" si="9"/>
        <v>-0.11437073790927502</v>
      </c>
      <c r="K13" s="163">
        <f>VLOOKUP($C13,'2024'!$C$205:$U$392,VLOOKUP($L$4,Master!$D$9:$G$20,4,FALSE),FALSE)</f>
        <v>1994192.3400000029</v>
      </c>
      <c r="L13" s="164">
        <f>VLOOKUP($C13,'2024'!$C$8:$U$195,VLOOKUP($L$4,Master!$D$9:$G$20,4,FALSE),FALSE)</f>
        <v>1781855.57</v>
      </c>
      <c r="M13" s="155">
        <f t="shared" si="10"/>
        <v>0.8935224222153002</v>
      </c>
      <c r="N13" s="155">
        <f t="shared" si="11"/>
        <v>2.5332038242820588E-4</v>
      </c>
      <c r="O13" s="156">
        <f t="shared" si="12"/>
        <v>-212336.77000000281</v>
      </c>
      <c r="P13" s="157">
        <f t="shared" si="13"/>
        <v>-0.1064775777846998</v>
      </c>
      <c r="Q13" s="71"/>
    </row>
    <row r="14" spans="2:17" s="72" customFormat="1" ht="12.75" x14ac:dyDescent="0.2">
      <c r="B14" s="70"/>
      <c r="C14" s="133" t="s">
        <v>52</v>
      </c>
      <c r="D14" s="134" t="s">
        <v>53</v>
      </c>
      <c r="E14" s="147">
        <f>IFERROR(VLOOKUP($C14,'2024'!$C$205:$U$392,19,FALSE),0)</f>
        <v>0</v>
      </c>
      <c r="F14" s="148">
        <f>IFERROR(VLOOKUP($C14,'2024'!$C$8:$U$195,19,FALSE),0)</f>
        <v>0</v>
      </c>
      <c r="G14" s="149">
        <f t="shared" si="6"/>
        <v>0</v>
      </c>
      <c r="H14" s="150">
        <f t="shared" si="7"/>
        <v>0</v>
      </c>
      <c r="I14" s="148">
        <f t="shared" si="8"/>
        <v>0</v>
      </c>
      <c r="J14" s="151">
        <f t="shared" si="9"/>
        <v>0</v>
      </c>
      <c r="K14" s="147">
        <f>VLOOKUP($C14,'2024'!$C$205:$U$392,VLOOKUP($L$4,Master!$D$9:$G$20,4,FALSE),FALSE)</f>
        <v>0</v>
      </c>
      <c r="L14" s="148">
        <f>VLOOKUP($C14,'2024'!$C$8:$U$195,VLOOKUP($L$4,Master!$D$9:$G$20,4,FALSE),FALSE)</f>
        <v>0</v>
      </c>
      <c r="M14" s="150">
        <f t="shared" si="10"/>
        <v>0</v>
      </c>
      <c r="N14" s="150">
        <f t="shared" si="11"/>
        <v>0</v>
      </c>
      <c r="O14" s="148">
        <f t="shared" si="12"/>
        <v>0</v>
      </c>
      <c r="P14" s="151">
        <f t="shared" si="13"/>
        <v>0</v>
      </c>
      <c r="Q14" s="71"/>
    </row>
    <row r="15" spans="2:17" s="72" customFormat="1" ht="12.75" x14ac:dyDescent="0.2">
      <c r="B15" s="70"/>
      <c r="C15" s="98" t="s">
        <v>54</v>
      </c>
      <c r="D15" s="99" t="s">
        <v>55</v>
      </c>
      <c r="E15" s="152">
        <f>IFERROR(VLOOKUP($C15,'2024'!$C$205:$U$392,19,FALSE),0)</f>
        <v>0</v>
      </c>
      <c r="F15" s="153">
        <f>IFERROR(VLOOKUP($C15,'2024'!$C$8:$U$195,19,FALSE),0)</f>
        <v>0</v>
      </c>
      <c r="G15" s="154">
        <f t="shared" si="6"/>
        <v>0</v>
      </c>
      <c r="H15" s="155">
        <f t="shared" si="7"/>
        <v>0</v>
      </c>
      <c r="I15" s="156">
        <f t="shared" si="8"/>
        <v>0</v>
      </c>
      <c r="J15" s="157">
        <f t="shared" si="9"/>
        <v>0</v>
      </c>
      <c r="K15" s="163">
        <f>VLOOKUP($C15,'2024'!$C$205:$U$392,VLOOKUP($L$4,Master!$D$9:$G$20,4,FALSE),FALSE)</f>
        <v>0</v>
      </c>
      <c r="L15" s="164">
        <f>VLOOKUP($C15,'2024'!$C$8:$U$195,VLOOKUP($L$4,Master!$D$9:$G$20,4,FALSE),FALSE)</f>
        <v>0</v>
      </c>
      <c r="M15" s="155">
        <f t="shared" si="10"/>
        <v>0</v>
      </c>
      <c r="N15" s="155">
        <f t="shared" si="11"/>
        <v>0</v>
      </c>
      <c r="O15" s="156">
        <f t="shared" si="12"/>
        <v>0</v>
      </c>
      <c r="P15" s="157">
        <f t="shared" si="13"/>
        <v>0</v>
      </c>
      <c r="Q15" s="71"/>
    </row>
    <row r="16" spans="2:17" s="72" customFormat="1" ht="12.75" x14ac:dyDescent="0.2">
      <c r="B16" s="70"/>
      <c r="C16" s="98" t="s">
        <v>56</v>
      </c>
      <c r="D16" s="99" t="s">
        <v>57</v>
      </c>
      <c r="E16" s="152">
        <f>IFERROR(VLOOKUP($C16,'2024'!$C$205:$U$392,19,FALSE),0)</f>
        <v>0</v>
      </c>
      <c r="F16" s="153">
        <f>IFERROR(VLOOKUP($C16,'2024'!$C$8:$U$195,19,FALSE),0)</f>
        <v>0</v>
      </c>
      <c r="G16" s="154">
        <f t="shared" si="6"/>
        <v>0</v>
      </c>
      <c r="H16" s="155">
        <f t="shared" si="7"/>
        <v>0</v>
      </c>
      <c r="I16" s="156">
        <f t="shared" si="8"/>
        <v>0</v>
      </c>
      <c r="J16" s="157">
        <f t="shared" si="9"/>
        <v>0</v>
      </c>
      <c r="K16" s="163">
        <f>VLOOKUP($C16,'2024'!$C$205:$U$392,VLOOKUP($L$4,Master!$D$9:$G$20,4,FALSE),FALSE)</f>
        <v>0</v>
      </c>
      <c r="L16" s="164">
        <f>VLOOKUP($C16,'2024'!$C$8:$U$195,VLOOKUP($L$4,Master!$D$9:$G$20,4,FALSE),FALSE)</f>
        <v>0</v>
      </c>
      <c r="M16" s="155">
        <f t="shared" si="10"/>
        <v>0</v>
      </c>
      <c r="N16" s="155">
        <f t="shared" si="11"/>
        <v>0</v>
      </c>
      <c r="O16" s="156">
        <f t="shared" si="12"/>
        <v>0</v>
      </c>
      <c r="P16" s="157">
        <f t="shared" si="13"/>
        <v>0</v>
      </c>
      <c r="Q16" s="71"/>
    </row>
    <row r="17" spans="2:17" s="72" customFormat="1" ht="12.75" x14ac:dyDescent="0.2">
      <c r="B17" s="70"/>
      <c r="C17" s="133" t="s">
        <v>58</v>
      </c>
      <c r="D17" s="134" t="s">
        <v>59</v>
      </c>
      <c r="E17" s="147">
        <f>IFERROR(VLOOKUP($C17,'2024'!$C$205:$U$392,19,FALSE),0)</f>
        <v>17032148.159999996</v>
      </c>
      <c r="F17" s="148">
        <f>IFERROR(VLOOKUP($C17,'2024'!$C$8:$U$195,19,FALSE),0)</f>
        <v>11562018.769999996</v>
      </c>
      <c r="G17" s="149">
        <f t="shared" si="6"/>
        <v>0.67883502781835814</v>
      </c>
      <c r="H17" s="150">
        <f t="shared" si="7"/>
        <v>1.6437331205572925E-3</v>
      </c>
      <c r="I17" s="148">
        <f t="shared" si="8"/>
        <v>-5470129.3900000006</v>
      </c>
      <c r="J17" s="151">
        <f t="shared" si="9"/>
        <v>-0.32116497218164181</v>
      </c>
      <c r="K17" s="147">
        <f>VLOOKUP($C17,'2024'!$C$205:$U$392,VLOOKUP($L$4,Master!$D$9:$G$20,4,FALSE),FALSE)</f>
        <v>1758804.3900000001</v>
      </c>
      <c r="L17" s="148">
        <f>VLOOKUP($C17,'2024'!$C$8:$U$195,VLOOKUP($L$4,Master!$D$9:$G$20,4,FALSE),FALSE)</f>
        <v>954718.46999999974</v>
      </c>
      <c r="M17" s="150">
        <f t="shared" si="10"/>
        <v>0.5428224283656693</v>
      </c>
      <c r="N17" s="150">
        <f t="shared" si="11"/>
        <v>1.3572909724196756E-4</v>
      </c>
      <c r="O17" s="148">
        <f t="shared" si="12"/>
        <v>-804085.92000000039</v>
      </c>
      <c r="P17" s="151">
        <f t="shared" si="13"/>
        <v>-0.4571775716343307</v>
      </c>
      <c r="Q17" s="71"/>
    </row>
    <row r="18" spans="2:17" s="72" customFormat="1" ht="12.75" x14ac:dyDescent="0.2">
      <c r="B18" s="70"/>
      <c r="C18" s="98" t="s">
        <v>60</v>
      </c>
      <c r="D18" s="99" t="s">
        <v>61</v>
      </c>
      <c r="E18" s="152">
        <f>IFERROR(VLOOKUP($C18,'2024'!$C$205:$U$392,19,FALSE),0)</f>
        <v>1746453.1300000004</v>
      </c>
      <c r="F18" s="153">
        <f>IFERROR(VLOOKUP($C18,'2024'!$C$8:$U$195,19,FALSE),0)</f>
        <v>1709449.7199999997</v>
      </c>
      <c r="G18" s="154">
        <f t="shared" si="6"/>
        <v>0.97881225131990768</v>
      </c>
      <c r="H18" s="155">
        <f t="shared" si="7"/>
        <v>2.430266875177708E-4</v>
      </c>
      <c r="I18" s="156">
        <f t="shared" si="8"/>
        <v>-37003.410000000615</v>
      </c>
      <c r="J18" s="157">
        <f t="shared" si="9"/>
        <v>-2.1187748680092322E-2</v>
      </c>
      <c r="K18" s="163">
        <f>VLOOKUP($C18,'2024'!$C$205:$U$392,VLOOKUP($L$4,Master!$D$9:$G$20,4,FALSE),FALSE)</f>
        <v>279810.18000000005</v>
      </c>
      <c r="L18" s="164">
        <f>VLOOKUP($C18,'2024'!$C$8:$U$195,VLOOKUP($L$4,Master!$D$9:$G$20,4,FALSE),FALSE)</f>
        <v>291567.34999999986</v>
      </c>
      <c r="M18" s="155">
        <f t="shared" si="10"/>
        <v>1.0420183783163279</v>
      </c>
      <c r="N18" s="155">
        <f t="shared" si="11"/>
        <v>4.1451144441285166E-5</v>
      </c>
      <c r="O18" s="156">
        <f t="shared" si="12"/>
        <v>11757.169999999809</v>
      </c>
      <c r="P18" s="157">
        <f t="shared" si="13"/>
        <v>4.2018378316327903E-2</v>
      </c>
      <c r="Q18" s="71"/>
    </row>
    <row r="19" spans="2:17" s="72" customFormat="1" ht="12.75" x14ac:dyDescent="0.2">
      <c r="B19" s="70"/>
      <c r="C19" s="98" t="s">
        <v>62</v>
      </c>
      <c r="D19" s="99" t="s">
        <v>63</v>
      </c>
      <c r="E19" s="152">
        <f>IFERROR(VLOOKUP($C19,'2024'!$C$205:$U$392,19,FALSE),0)</f>
        <v>8918619.9299999978</v>
      </c>
      <c r="F19" s="153">
        <f>IFERROR(VLOOKUP($C19,'2024'!$C$8:$U$195,19,FALSE),0)</f>
        <v>5627785.3699999982</v>
      </c>
      <c r="G19" s="154">
        <f t="shared" si="6"/>
        <v>0.63101527076734609</v>
      </c>
      <c r="H19" s="155">
        <f t="shared" si="7"/>
        <v>8.0008322007392636E-4</v>
      </c>
      <c r="I19" s="156">
        <f t="shared" si="8"/>
        <v>-3290834.5599999996</v>
      </c>
      <c r="J19" s="157">
        <f t="shared" si="9"/>
        <v>-0.36898472923265385</v>
      </c>
      <c r="K19" s="163">
        <f>VLOOKUP($C19,'2024'!$C$205:$U$392,VLOOKUP($L$4,Master!$D$9:$G$20,4,FALSE),FALSE)</f>
        <v>325333.69999999995</v>
      </c>
      <c r="L19" s="164">
        <f>VLOOKUP($C19,'2024'!$C$8:$U$195,VLOOKUP($L$4,Master!$D$9:$G$20,4,FALSE),FALSE)</f>
        <v>257658.84999999998</v>
      </c>
      <c r="M19" s="155">
        <f t="shared" si="10"/>
        <v>0.79198327747786357</v>
      </c>
      <c r="N19" s="155">
        <f t="shared" si="11"/>
        <v>3.6630487631504118E-5</v>
      </c>
      <c r="O19" s="156">
        <f t="shared" si="12"/>
        <v>-67674.849999999977</v>
      </c>
      <c r="P19" s="157">
        <f t="shared" si="13"/>
        <v>-0.20801672252213646</v>
      </c>
      <c r="Q19" s="71"/>
    </row>
    <row r="20" spans="2:17" s="72" customFormat="1" ht="12.75" x14ac:dyDescent="0.2">
      <c r="B20" s="70"/>
      <c r="C20" s="98" t="s">
        <v>64</v>
      </c>
      <c r="D20" s="99" t="s">
        <v>65</v>
      </c>
      <c r="E20" s="152">
        <f>IFERROR(VLOOKUP($C20,'2024'!$C$205:$U$392,19,FALSE),0)</f>
        <v>6367075.0999999978</v>
      </c>
      <c r="F20" s="153">
        <f>IFERROR(VLOOKUP($C20,'2024'!$C$8:$U$195,19,FALSE),0)</f>
        <v>4224783.68</v>
      </c>
      <c r="G20" s="154">
        <f t="shared" si="6"/>
        <v>0.66353602142999712</v>
      </c>
      <c r="H20" s="155">
        <f t="shared" si="7"/>
        <v>6.0062321296559568E-4</v>
      </c>
      <c r="I20" s="156">
        <f t="shared" si="8"/>
        <v>-2142291.4199999981</v>
      </c>
      <c r="J20" s="157">
        <f t="shared" si="9"/>
        <v>-0.33646397857000288</v>
      </c>
      <c r="K20" s="163">
        <f>VLOOKUP($C20,'2024'!$C$205:$U$392,VLOOKUP($L$4,Master!$D$9:$G$20,4,FALSE),FALSE)</f>
        <v>1153660.5100000002</v>
      </c>
      <c r="L20" s="164">
        <f>VLOOKUP($C20,'2024'!$C$8:$U$195,VLOOKUP($L$4,Master!$D$9:$G$20,4,FALSE),FALSE)</f>
        <v>405492.2699999999</v>
      </c>
      <c r="M20" s="155">
        <f t="shared" si="10"/>
        <v>0.35148318459821409</v>
      </c>
      <c r="N20" s="155">
        <f t="shared" si="11"/>
        <v>5.7647465169178261E-5</v>
      </c>
      <c r="O20" s="156">
        <f t="shared" si="12"/>
        <v>-748168.24000000034</v>
      </c>
      <c r="P20" s="157">
        <f t="shared" si="13"/>
        <v>-0.64851681540178585</v>
      </c>
      <c r="Q20" s="71"/>
    </row>
    <row r="21" spans="2:17" s="72" customFormat="1" ht="12.75" x14ac:dyDescent="0.2">
      <c r="B21" s="70"/>
      <c r="C21" s="133" t="s">
        <v>66</v>
      </c>
      <c r="D21" s="134" t="s">
        <v>67</v>
      </c>
      <c r="E21" s="147">
        <f>IFERROR(VLOOKUP($C21,'2024'!$C$205:$U$392,19,FALSE),0)</f>
        <v>8127167.2999999998</v>
      </c>
      <c r="F21" s="148">
        <f>IFERROR(VLOOKUP($C21,'2024'!$C$8:$U$195,19,FALSE),0)</f>
        <v>6414845.8599999994</v>
      </c>
      <c r="G21" s="149">
        <f t="shared" si="6"/>
        <v>0.78930894655017125</v>
      </c>
      <c r="H21" s="150">
        <f t="shared" si="7"/>
        <v>9.1197694910435023E-4</v>
      </c>
      <c r="I21" s="148">
        <f t="shared" si="8"/>
        <v>-1712321.4400000004</v>
      </c>
      <c r="J21" s="151">
        <f t="shared" si="9"/>
        <v>-0.21069105344982875</v>
      </c>
      <c r="K21" s="147">
        <f>VLOOKUP($C21,'2024'!$C$205:$U$392,VLOOKUP($L$4,Master!$D$9:$G$20,4,FALSE),FALSE)</f>
        <v>819832.04999999981</v>
      </c>
      <c r="L21" s="148">
        <f>VLOOKUP($C21,'2024'!$C$8:$U$195,VLOOKUP($L$4,Master!$D$9:$G$20,4,FALSE),FALSE)</f>
        <v>3266888.59</v>
      </c>
      <c r="M21" s="150">
        <f t="shared" si="10"/>
        <v>3.9848266361384637</v>
      </c>
      <c r="N21" s="150">
        <f t="shared" si="11"/>
        <v>4.6444250639749785E-4</v>
      </c>
      <c r="O21" s="148">
        <f t="shared" si="12"/>
        <v>2447056.54</v>
      </c>
      <c r="P21" s="151">
        <f t="shared" si="13"/>
        <v>2.9848266361384637</v>
      </c>
      <c r="Q21" s="71"/>
    </row>
    <row r="22" spans="2:17" s="72" customFormat="1" ht="12.75" x14ac:dyDescent="0.2">
      <c r="B22" s="70"/>
      <c r="C22" s="98" t="s">
        <v>68</v>
      </c>
      <c r="D22" s="99" t="s">
        <v>67</v>
      </c>
      <c r="E22" s="152">
        <f>IFERROR(VLOOKUP($C22,'2024'!$C$205:$U$392,19,FALSE),0)</f>
        <v>8127167.2999999998</v>
      </c>
      <c r="F22" s="153">
        <f>IFERROR(VLOOKUP($C22,'2024'!$C$8:$U$195,19,FALSE),0)</f>
        <v>6414845.8599999994</v>
      </c>
      <c r="G22" s="154">
        <f t="shared" si="6"/>
        <v>0.78930894655017125</v>
      </c>
      <c r="H22" s="155">
        <f t="shared" si="7"/>
        <v>9.1197694910435023E-4</v>
      </c>
      <c r="I22" s="156">
        <f t="shared" si="8"/>
        <v>-1712321.4400000004</v>
      </c>
      <c r="J22" s="157">
        <f t="shared" si="9"/>
        <v>-0.21069105344982875</v>
      </c>
      <c r="K22" s="163">
        <f>VLOOKUP($C22,'2024'!$C$205:$U$392,VLOOKUP($L$4,Master!$D$9:$G$20,4,FALSE),FALSE)</f>
        <v>819832.04999999981</v>
      </c>
      <c r="L22" s="164">
        <f>VLOOKUP($C22,'2024'!$C$8:$U$195,VLOOKUP($L$4,Master!$D$9:$G$20,4,FALSE),FALSE)</f>
        <v>3266888.59</v>
      </c>
      <c r="M22" s="155">
        <f t="shared" si="10"/>
        <v>3.9848266361384637</v>
      </c>
      <c r="N22" s="155">
        <f t="shared" si="11"/>
        <v>4.6444250639749785E-4</v>
      </c>
      <c r="O22" s="156">
        <f t="shared" si="12"/>
        <v>2447056.54</v>
      </c>
      <c r="P22" s="157">
        <f t="shared" si="13"/>
        <v>2.9848266361384637</v>
      </c>
      <c r="Q22" s="71"/>
    </row>
    <row r="23" spans="2:17" s="72" customFormat="1" ht="12.75" x14ac:dyDescent="0.2">
      <c r="B23" s="70"/>
      <c r="C23" s="133" t="s">
        <v>69</v>
      </c>
      <c r="D23" s="134" t="s">
        <v>70</v>
      </c>
      <c r="E23" s="147">
        <f>IFERROR(VLOOKUP($C23,'2024'!$C$205:$U$392,19,FALSE),0)</f>
        <v>0</v>
      </c>
      <c r="F23" s="148">
        <f>IFERROR(VLOOKUP($C23,'2024'!$C$8:$U$195,19,FALSE),0)</f>
        <v>0</v>
      </c>
      <c r="G23" s="149">
        <f t="shared" si="6"/>
        <v>0</v>
      </c>
      <c r="H23" s="150">
        <f t="shared" si="7"/>
        <v>0</v>
      </c>
      <c r="I23" s="148">
        <f t="shared" si="8"/>
        <v>0</v>
      </c>
      <c r="J23" s="151">
        <f t="shared" si="9"/>
        <v>0</v>
      </c>
      <c r="K23" s="147">
        <f>VLOOKUP($C23,'2024'!$C$205:$U$392,VLOOKUP($L$4,Master!$D$9:$G$20,4,FALSE),FALSE)</f>
        <v>0</v>
      </c>
      <c r="L23" s="148">
        <f>VLOOKUP($C23,'2024'!$C$8:$U$195,VLOOKUP($L$4,Master!$D$9:$G$20,4,FALSE),FALSE)</f>
        <v>0</v>
      </c>
      <c r="M23" s="150">
        <f t="shared" si="10"/>
        <v>0</v>
      </c>
      <c r="N23" s="150">
        <f t="shared" si="11"/>
        <v>0</v>
      </c>
      <c r="O23" s="148">
        <f t="shared" si="12"/>
        <v>0</v>
      </c>
      <c r="P23" s="151">
        <f t="shared" si="13"/>
        <v>0</v>
      </c>
      <c r="Q23" s="71"/>
    </row>
    <row r="24" spans="2:17" s="72" customFormat="1" ht="12.75" x14ac:dyDescent="0.2">
      <c r="B24" s="70"/>
      <c r="C24" s="98" t="s">
        <v>71</v>
      </c>
      <c r="D24" s="99" t="s">
        <v>70</v>
      </c>
      <c r="E24" s="152">
        <f>IFERROR(VLOOKUP($C24,'2024'!$C$205:$U$392,19,FALSE),0)</f>
        <v>0</v>
      </c>
      <c r="F24" s="153">
        <f>IFERROR(VLOOKUP($C24,'2024'!$C$8:$U$195,19,FALSE),0)</f>
        <v>0</v>
      </c>
      <c r="G24" s="154">
        <f t="shared" si="6"/>
        <v>0</v>
      </c>
      <c r="H24" s="155">
        <f t="shared" si="7"/>
        <v>0</v>
      </c>
      <c r="I24" s="156">
        <f t="shared" si="8"/>
        <v>0</v>
      </c>
      <c r="J24" s="157">
        <f t="shared" si="9"/>
        <v>0</v>
      </c>
      <c r="K24" s="163">
        <f>VLOOKUP($C24,'2024'!$C$205:$U$392,VLOOKUP($L$4,Master!$D$9:$G$20,4,FALSE),FALSE)</f>
        <v>0</v>
      </c>
      <c r="L24" s="164">
        <f>VLOOKUP($C24,'2024'!$C$8:$U$195,VLOOKUP($L$4,Master!$D$9:$G$20,4,FALSE),FALSE)</f>
        <v>0</v>
      </c>
      <c r="M24" s="155">
        <f t="shared" si="10"/>
        <v>0</v>
      </c>
      <c r="N24" s="155">
        <f t="shared" si="11"/>
        <v>0</v>
      </c>
      <c r="O24" s="156">
        <f t="shared" si="12"/>
        <v>0</v>
      </c>
      <c r="P24" s="157">
        <f t="shared" si="13"/>
        <v>0</v>
      </c>
      <c r="Q24" s="71"/>
    </row>
    <row r="25" spans="2:17" s="72" customFormat="1" ht="12.75" x14ac:dyDescent="0.2">
      <c r="B25" s="70"/>
      <c r="C25" s="133" t="s">
        <v>72</v>
      </c>
      <c r="D25" s="134" t="s">
        <v>73</v>
      </c>
      <c r="E25" s="147">
        <f>IFERROR(VLOOKUP($C25,'2024'!$C$205:$U$392,19,FALSE),0)</f>
        <v>2032244.3200000005</v>
      </c>
      <c r="F25" s="148">
        <f>IFERROR(VLOOKUP($C25,'2024'!$C$8:$U$195,19,FALSE),0)</f>
        <v>1405894.75</v>
      </c>
      <c r="G25" s="149">
        <f t="shared" si="6"/>
        <v>0.691794158883416</v>
      </c>
      <c r="H25" s="150">
        <f t="shared" si="7"/>
        <v>1.9987130366789878E-4</v>
      </c>
      <c r="I25" s="148">
        <f t="shared" si="8"/>
        <v>-626349.57000000053</v>
      </c>
      <c r="J25" s="151">
        <f t="shared" si="9"/>
        <v>-0.30820584111658406</v>
      </c>
      <c r="K25" s="147">
        <f>VLOOKUP($C25,'2024'!$C$205:$U$392,VLOOKUP($L$4,Master!$D$9:$G$20,4,FALSE),FALSE)</f>
        <v>374608.32</v>
      </c>
      <c r="L25" s="148">
        <f>VLOOKUP($C25,'2024'!$C$8:$U$195,VLOOKUP($L$4,Master!$D$9:$G$20,4,FALSE),FALSE)</f>
        <v>231201.23</v>
      </c>
      <c r="M25" s="150">
        <f t="shared" si="10"/>
        <v>0.61718124680199304</v>
      </c>
      <c r="N25" s="150">
        <f t="shared" si="11"/>
        <v>3.2869097241967591E-5</v>
      </c>
      <c r="O25" s="148">
        <f t="shared" si="12"/>
        <v>-143407.09</v>
      </c>
      <c r="P25" s="151">
        <f t="shared" si="13"/>
        <v>-0.3828187531980069</v>
      </c>
      <c r="Q25" s="71"/>
    </row>
    <row r="26" spans="2:17" s="72" customFormat="1" ht="12.75" x14ac:dyDescent="0.2">
      <c r="B26" s="70"/>
      <c r="C26" s="98" t="s">
        <v>74</v>
      </c>
      <c r="D26" s="99" t="s">
        <v>73</v>
      </c>
      <c r="E26" s="152">
        <f>IFERROR(VLOOKUP($C26,'2024'!$C$205:$U$392,19,FALSE),0)</f>
        <v>2032244.3200000005</v>
      </c>
      <c r="F26" s="153">
        <f>IFERROR(VLOOKUP($C26,'2024'!$C$8:$U$195,19,FALSE),0)</f>
        <v>1405894.75</v>
      </c>
      <c r="G26" s="154">
        <f t="shared" si="6"/>
        <v>0.691794158883416</v>
      </c>
      <c r="H26" s="155">
        <f t="shared" si="7"/>
        <v>1.9987130366789878E-4</v>
      </c>
      <c r="I26" s="156">
        <f t="shared" si="8"/>
        <v>-626349.57000000053</v>
      </c>
      <c r="J26" s="157">
        <f t="shared" si="9"/>
        <v>-0.30820584111658406</v>
      </c>
      <c r="K26" s="163">
        <f>VLOOKUP($C26,'2024'!$C$205:$U$392,VLOOKUP($L$4,Master!$D$9:$G$20,4,FALSE),FALSE)</f>
        <v>374608.32</v>
      </c>
      <c r="L26" s="164">
        <f>VLOOKUP($C26,'2024'!$C$8:$U$195,VLOOKUP($L$4,Master!$D$9:$G$20,4,FALSE),FALSE)</f>
        <v>231201.23</v>
      </c>
      <c r="M26" s="155">
        <f t="shared" si="10"/>
        <v>0.61718124680199304</v>
      </c>
      <c r="N26" s="155">
        <f t="shared" si="11"/>
        <v>3.2869097241967591E-5</v>
      </c>
      <c r="O26" s="156">
        <f t="shared" si="12"/>
        <v>-143407.09</v>
      </c>
      <c r="P26" s="157">
        <f t="shared" si="13"/>
        <v>-0.3828187531980069</v>
      </c>
      <c r="Q26" s="71"/>
    </row>
    <row r="27" spans="2:17" s="72" customFormat="1" ht="12.75" x14ac:dyDescent="0.2">
      <c r="B27" s="70"/>
      <c r="C27" s="133" t="s">
        <v>75</v>
      </c>
      <c r="D27" s="134" t="s">
        <v>76</v>
      </c>
      <c r="E27" s="147">
        <f>IFERROR(VLOOKUP($C27,'2024'!$C$205:$U$392,19,FALSE),0)</f>
        <v>66005811.050000012</v>
      </c>
      <c r="F27" s="148">
        <f>IFERROR(VLOOKUP($C27,'2024'!$C$8:$U$195,19,FALSE),0)</f>
        <v>67604719.409999982</v>
      </c>
      <c r="G27" s="149">
        <f t="shared" si="6"/>
        <v>1.0242237514328667</v>
      </c>
      <c r="H27" s="150">
        <f t="shared" si="7"/>
        <v>9.6111344057435294E-3</v>
      </c>
      <c r="I27" s="148">
        <f t="shared" si="8"/>
        <v>1598908.3599999696</v>
      </c>
      <c r="J27" s="151">
        <f t="shared" si="9"/>
        <v>2.4223751432866748E-2</v>
      </c>
      <c r="K27" s="147">
        <f>VLOOKUP($C27,'2024'!$C$205:$U$392,VLOOKUP($L$4,Master!$D$9:$G$20,4,FALSE),FALSE)</f>
        <v>5975885.5899999999</v>
      </c>
      <c r="L27" s="148">
        <f>VLOOKUP($C27,'2024'!$C$8:$U$195,VLOOKUP($L$4,Master!$D$9:$G$20,4,FALSE),FALSE)</f>
        <v>6537911.5500000007</v>
      </c>
      <c r="M27" s="150">
        <f t="shared" si="10"/>
        <v>1.0940489826211683</v>
      </c>
      <c r="N27" s="150">
        <f t="shared" si="11"/>
        <v>9.2947278220073938E-4</v>
      </c>
      <c r="O27" s="148">
        <f t="shared" si="12"/>
        <v>562025.96000000089</v>
      </c>
      <c r="P27" s="151">
        <f t="shared" si="13"/>
        <v>9.4048982621168439E-2</v>
      </c>
      <c r="Q27" s="71"/>
    </row>
    <row r="28" spans="2:17" s="72" customFormat="1" ht="12.75" x14ac:dyDescent="0.2">
      <c r="B28" s="70"/>
      <c r="C28" s="98" t="s">
        <v>77</v>
      </c>
      <c r="D28" s="99" t="s">
        <v>76</v>
      </c>
      <c r="E28" s="152">
        <f>IFERROR(VLOOKUP($C28,'2024'!$C$205:$U$392,19,FALSE),0)</f>
        <v>66005811.050000012</v>
      </c>
      <c r="F28" s="153">
        <f>IFERROR(VLOOKUP($C28,'2024'!$C$8:$U$195,19,FALSE),0)</f>
        <v>67604719.409999982</v>
      </c>
      <c r="G28" s="154">
        <f t="shared" si="6"/>
        <v>1.0242237514328667</v>
      </c>
      <c r="H28" s="155">
        <f t="shared" si="7"/>
        <v>9.6111344057435294E-3</v>
      </c>
      <c r="I28" s="156">
        <f t="shared" si="8"/>
        <v>1598908.3599999696</v>
      </c>
      <c r="J28" s="157">
        <f t="shared" si="9"/>
        <v>2.4223751432866748E-2</v>
      </c>
      <c r="K28" s="163">
        <f>VLOOKUP($C28,'2024'!$C$205:$U$392,VLOOKUP($L$4,Master!$D$9:$G$20,4,FALSE),FALSE)</f>
        <v>5975885.5899999999</v>
      </c>
      <c r="L28" s="164">
        <f>VLOOKUP($C28,'2024'!$C$8:$U$195,VLOOKUP($L$4,Master!$D$9:$G$20,4,FALSE),FALSE)</f>
        <v>6537911.5500000007</v>
      </c>
      <c r="M28" s="155">
        <f t="shared" si="10"/>
        <v>1.0940489826211683</v>
      </c>
      <c r="N28" s="155">
        <f t="shared" si="11"/>
        <v>9.2947278220073938E-4</v>
      </c>
      <c r="O28" s="156">
        <f t="shared" si="12"/>
        <v>562025.96000000089</v>
      </c>
      <c r="P28" s="157">
        <f t="shared" si="13"/>
        <v>9.4048982621168439E-2</v>
      </c>
      <c r="Q28" s="71"/>
    </row>
    <row r="29" spans="2:17" s="72" customFormat="1" ht="12.75" x14ac:dyDescent="0.2">
      <c r="B29" s="70"/>
      <c r="C29" s="133" t="s">
        <v>78</v>
      </c>
      <c r="D29" s="134" t="s">
        <v>79</v>
      </c>
      <c r="E29" s="147">
        <f>IFERROR(VLOOKUP($C29,'2024'!$C$205:$U$392,19,FALSE),0)</f>
        <v>0</v>
      </c>
      <c r="F29" s="148">
        <f>IFERROR(VLOOKUP($C29,'2024'!$C$8:$U$195,19,FALSE),0)</f>
        <v>0</v>
      </c>
      <c r="G29" s="149">
        <f t="shared" si="6"/>
        <v>0</v>
      </c>
      <c r="H29" s="150">
        <f t="shared" si="7"/>
        <v>0</v>
      </c>
      <c r="I29" s="148">
        <f t="shared" si="8"/>
        <v>0</v>
      </c>
      <c r="J29" s="151">
        <f t="shared" si="9"/>
        <v>0</v>
      </c>
      <c r="K29" s="147">
        <f>VLOOKUP($C29,'2024'!$C$205:$U$392,VLOOKUP($L$4,Master!$D$9:$G$20,4,FALSE),FALSE)</f>
        <v>0</v>
      </c>
      <c r="L29" s="148">
        <f>VLOOKUP($C29,'2024'!$C$8:$U$195,VLOOKUP($L$4,Master!$D$9:$G$20,4,FALSE),FALSE)</f>
        <v>0</v>
      </c>
      <c r="M29" s="150">
        <f t="shared" si="10"/>
        <v>0</v>
      </c>
      <c r="N29" s="150">
        <f t="shared" si="11"/>
        <v>0</v>
      </c>
      <c r="O29" s="148">
        <f t="shared" si="12"/>
        <v>0</v>
      </c>
      <c r="P29" s="151">
        <f t="shared" si="13"/>
        <v>0</v>
      </c>
      <c r="Q29" s="71"/>
    </row>
    <row r="30" spans="2:17" s="72" customFormat="1" ht="12.75" x14ac:dyDescent="0.2">
      <c r="B30" s="70"/>
      <c r="C30" s="98" t="s">
        <v>80</v>
      </c>
      <c r="D30" s="99" t="s">
        <v>79</v>
      </c>
      <c r="E30" s="152">
        <f>IFERROR(VLOOKUP($C30,'2024'!$C$205:$U$392,19,FALSE),0)</f>
        <v>0</v>
      </c>
      <c r="F30" s="153">
        <f>IFERROR(VLOOKUP($C30,'2024'!$C$8:$U$195,19,FALSE),0)</f>
        <v>0</v>
      </c>
      <c r="G30" s="154">
        <f t="shared" si="6"/>
        <v>0</v>
      </c>
      <c r="H30" s="155">
        <f t="shared" si="7"/>
        <v>0</v>
      </c>
      <c r="I30" s="156">
        <f t="shared" si="8"/>
        <v>0</v>
      </c>
      <c r="J30" s="157">
        <f t="shared" si="9"/>
        <v>0</v>
      </c>
      <c r="K30" s="163">
        <f>VLOOKUP($C30,'2024'!$C$205:$U$392,VLOOKUP($L$4,Master!$D$9:$G$20,4,FALSE),FALSE)</f>
        <v>0</v>
      </c>
      <c r="L30" s="164">
        <f>VLOOKUP($C30,'2024'!$C$8:$U$195,VLOOKUP($L$4,Master!$D$9:$G$20,4,FALSE),FALSE)</f>
        <v>0</v>
      </c>
      <c r="M30" s="155">
        <f t="shared" si="10"/>
        <v>0</v>
      </c>
      <c r="N30" s="155">
        <f t="shared" si="11"/>
        <v>0</v>
      </c>
      <c r="O30" s="156">
        <f t="shared" si="12"/>
        <v>0</v>
      </c>
      <c r="P30" s="157">
        <f t="shared" si="13"/>
        <v>0</v>
      </c>
      <c r="Q30" s="71"/>
    </row>
    <row r="31" spans="2:17" s="72" customFormat="1" ht="12.75" x14ac:dyDescent="0.2">
      <c r="B31" s="70"/>
      <c r="C31" s="131" t="s">
        <v>81</v>
      </c>
      <c r="D31" s="132" t="s">
        <v>82</v>
      </c>
      <c r="E31" s="142">
        <f>IFERROR(VLOOKUP($C31,'2024'!$C$205:$U$392,19,FALSE),0)</f>
        <v>35303309.93999999</v>
      </c>
      <c r="F31" s="143">
        <f>IFERROR(VLOOKUP($C31,'2024'!$C$8:$U$195,19,FALSE),0)</f>
        <v>31712411.330000006</v>
      </c>
      <c r="G31" s="144">
        <f t="shared" si="6"/>
        <v>0.89828436438104742</v>
      </c>
      <c r="H31" s="145">
        <f t="shared" si="7"/>
        <v>4.5084463079328981E-3</v>
      </c>
      <c r="I31" s="143">
        <f t="shared" si="8"/>
        <v>-3590898.6099999845</v>
      </c>
      <c r="J31" s="146">
        <f t="shared" si="9"/>
        <v>-0.10171563561895254</v>
      </c>
      <c r="K31" s="142">
        <f>VLOOKUP($C31,'2024'!$C$205:$U$392,VLOOKUP($L$4,Master!$D$9:$G$20,4,FALSE),FALSE)</f>
        <v>6333119.9299999997</v>
      </c>
      <c r="L31" s="143">
        <f>VLOOKUP($C31,'2024'!$C$8:$U$195,VLOOKUP($L$4,Master!$D$9:$G$20,4,FALSE),FALSE)</f>
        <v>5177773.2500000028</v>
      </c>
      <c r="M31" s="145">
        <f t="shared" si="10"/>
        <v>0.81757069299649332</v>
      </c>
      <c r="N31" s="145">
        <f t="shared" si="11"/>
        <v>7.3610651833949431E-4</v>
      </c>
      <c r="O31" s="143">
        <f t="shared" si="12"/>
        <v>-1155346.6799999969</v>
      </c>
      <c r="P31" s="146">
        <f t="shared" si="13"/>
        <v>-0.18242930700350671</v>
      </c>
      <c r="Q31" s="71"/>
    </row>
    <row r="32" spans="2:17" s="72" customFormat="1" ht="12.75" x14ac:dyDescent="0.2">
      <c r="B32" s="70"/>
      <c r="C32" s="133" t="s">
        <v>83</v>
      </c>
      <c r="D32" s="134" t="s">
        <v>84</v>
      </c>
      <c r="E32" s="147">
        <f>IFERROR(VLOOKUP($C32,'2024'!$C$205:$U$392,19,FALSE),0)</f>
        <v>34497580.469999991</v>
      </c>
      <c r="F32" s="148">
        <f>IFERROR(VLOOKUP($C32,'2024'!$C$8:$U$195,19,FALSE),0)</f>
        <v>30945428.470000006</v>
      </c>
      <c r="G32" s="149">
        <f t="shared" si="6"/>
        <v>0.89703185117318507</v>
      </c>
      <c r="H32" s="150">
        <f t="shared" si="7"/>
        <v>4.3994069476826847E-3</v>
      </c>
      <c r="I32" s="148">
        <f t="shared" si="8"/>
        <v>-3552151.9999999851</v>
      </c>
      <c r="J32" s="151">
        <f t="shared" si="9"/>
        <v>-0.10296814882681499</v>
      </c>
      <c r="K32" s="147">
        <f>VLOOKUP($C32,'2024'!$C$205:$U$392,VLOOKUP($L$4,Master!$D$9:$G$20,4,FALSE),FALSE)</f>
        <v>6247238.3499999996</v>
      </c>
      <c r="L32" s="148">
        <f>VLOOKUP($C32,'2024'!$C$8:$U$195,VLOOKUP($L$4,Master!$D$9:$G$20,4,FALSE),FALSE)</f>
        <v>5113376.5300000031</v>
      </c>
      <c r="M32" s="150">
        <f t="shared" si="10"/>
        <v>0.81850191132854777</v>
      </c>
      <c r="N32" s="150">
        <f t="shared" si="11"/>
        <v>7.2695145436451562E-4</v>
      </c>
      <c r="O32" s="148">
        <f t="shared" si="12"/>
        <v>-1133861.8199999966</v>
      </c>
      <c r="P32" s="151">
        <f t="shared" si="13"/>
        <v>-0.18149808867145217</v>
      </c>
      <c r="Q32" s="71"/>
    </row>
    <row r="33" spans="2:17" s="72" customFormat="1" ht="12.75" x14ac:dyDescent="0.2">
      <c r="B33" s="70"/>
      <c r="C33" s="98" t="s">
        <v>85</v>
      </c>
      <c r="D33" s="99" t="s">
        <v>84</v>
      </c>
      <c r="E33" s="152">
        <f>IFERROR(VLOOKUP($C33,'2024'!$C$205:$U$392,19,FALSE),0)</f>
        <v>34497580.469999991</v>
      </c>
      <c r="F33" s="153">
        <f>IFERROR(VLOOKUP($C33,'2024'!$C$8:$U$195,19,FALSE),0)</f>
        <v>30945428.470000006</v>
      </c>
      <c r="G33" s="154">
        <f t="shared" si="6"/>
        <v>0.89703185117318507</v>
      </c>
      <c r="H33" s="155">
        <f t="shared" si="7"/>
        <v>4.3994069476826847E-3</v>
      </c>
      <c r="I33" s="156">
        <f t="shared" si="8"/>
        <v>-3552151.9999999851</v>
      </c>
      <c r="J33" s="157">
        <f t="shared" si="9"/>
        <v>-0.10296814882681499</v>
      </c>
      <c r="K33" s="163">
        <f>VLOOKUP($C33,'2024'!$C$205:$U$392,VLOOKUP($L$4,Master!$D$9:$G$20,4,FALSE),FALSE)</f>
        <v>6247238.3499999996</v>
      </c>
      <c r="L33" s="164">
        <f>VLOOKUP($C33,'2024'!$C$8:$U$195,VLOOKUP($L$4,Master!$D$9:$G$20,4,FALSE),FALSE)</f>
        <v>5113376.5300000031</v>
      </c>
      <c r="M33" s="155">
        <f t="shared" si="10"/>
        <v>0.81850191132854777</v>
      </c>
      <c r="N33" s="155">
        <f t="shared" si="11"/>
        <v>7.2695145436451562E-4</v>
      </c>
      <c r="O33" s="156">
        <f t="shared" si="12"/>
        <v>-1133861.8199999966</v>
      </c>
      <c r="P33" s="157">
        <f t="shared" si="13"/>
        <v>-0.18149808867145217</v>
      </c>
      <c r="Q33" s="71"/>
    </row>
    <row r="34" spans="2:17" s="72" customFormat="1" ht="12.75" x14ac:dyDescent="0.2">
      <c r="B34" s="70"/>
      <c r="C34" s="133" t="s">
        <v>86</v>
      </c>
      <c r="D34" s="134" t="s">
        <v>87</v>
      </c>
      <c r="E34" s="147">
        <f>IFERROR(VLOOKUP($C34,'2024'!$C$205:$U$392,19,FALSE),0)</f>
        <v>0</v>
      </c>
      <c r="F34" s="148">
        <f>IFERROR(VLOOKUP($C34,'2024'!$C$8:$U$195,19,FALSE),0)</f>
        <v>0</v>
      </c>
      <c r="G34" s="149">
        <f t="shared" si="6"/>
        <v>0</v>
      </c>
      <c r="H34" s="150">
        <f t="shared" si="7"/>
        <v>0</v>
      </c>
      <c r="I34" s="148">
        <f t="shared" si="8"/>
        <v>0</v>
      </c>
      <c r="J34" s="151">
        <f t="shared" si="9"/>
        <v>0</v>
      </c>
      <c r="K34" s="147">
        <f>VLOOKUP($C34,'2024'!$C$205:$U$392,VLOOKUP($L$4,Master!$D$9:$G$20,4,FALSE),FALSE)</f>
        <v>0</v>
      </c>
      <c r="L34" s="148">
        <f>VLOOKUP($C34,'2024'!$C$8:$U$195,VLOOKUP($L$4,Master!$D$9:$G$20,4,FALSE),FALSE)</f>
        <v>0</v>
      </c>
      <c r="M34" s="150">
        <f t="shared" si="10"/>
        <v>0</v>
      </c>
      <c r="N34" s="150">
        <f t="shared" si="11"/>
        <v>0</v>
      </c>
      <c r="O34" s="148">
        <f t="shared" si="12"/>
        <v>0</v>
      </c>
      <c r="P34" s="151">
        <f t="shared" si="13"/>
        <v>0</v>
      </c>
      <c r="Q34" s="71"/>
    </row>
    <row r="35" spans="2:17" s="72" customFormat="1" ht="12.75" x14ac:dyDescent="0.2">
      <c r="B35" s="70"/>
      <c r="C35" s="98" t="s">
        <v>88</v>
      </c>
      <c r="D35" s="99" t="s">
        <v>87</v>
      </c>
      <c r="E35" s="152">
        <f>IFERROR(VLOOKUP($C35,'2024'!$C$205:$U$392,19,FALSE),0)</f>
        <v>0</v>
      </c>
      <c r="F35" s="153">
        <f>IFERROR(VLOOKUP($C35,'2024'!$C$8:$U$195,19,FALSE),0)</f>
        <v>0</v>
      </c>
      <c r="G35" s="154">
        <f t="shared" si="6"/>
        <v>0</v>
      </c>
      <c r="H35" s="155">
        <f t="shared" si="7"/>
        <v>0</v>
      </c>
      <c r="I35" s="156">
        <f t="shared" si="8"/>
        <v>0</v>
      </c>
      <c r="J35" s="157">
        <f t="shared" si="9"/>
        <v>0</v>
      </c>
      <c r="K35" s="163">
        <f>VLOOKUP($C35,'2024'!$C$205:$U$392,VLOOKUP($L$4,Master!$D$9:$G$20,4,FALSE),FALSE)</f>
        <v>0</v>
      </c>
      <c r="L35" s="164">
        <f>VLOOKUP($C35,'2024'!$C$8:$U$195,VLOOKUP($L$4,Master!$D$9:$G$20,4,FALSE),FALSE)</f>
        <v>0</v>
      </c>
      <c r="M35" s="155">
        <f t="shared" si="10"/>
        <v>0</v>
      </c>
      <c r="N35" s="155">
        <f t="shared" si="11"/>
        <v>0</v>
      </c>
      <c r="O35" s="156">
        <f t="shared" si="12"/>
        <v>0</v>
      </c>
      <c r="P35" s="157">
        <f t="shared" si="13"/>
        <v>0</v>
      </c>
      <c r="Q35" s="71"/>
    </row>
    <row r="36" spans="2:17" s="72" customFormat="1" ht="12.75" x14ac:dyDescent="0.2">
      <c r="B36" s="70"/>
      <c r="C36" s="133" t="s">
        <v>89</v>
      </c>
      <c r="D36" s="134" t="s">
        <v>90</v>
      </c>
      <c r="E36" s="147">
        <f>IFERROR(VLOOKUP($C36,'2024'!$C$205:$U$392,19,FALSE),0)</f>
        <v>0</v>
      </c>
      <c r="F36" s="148">
        <f>IFERROR(VLOOKUP($C36,'2024'!$C$8:$U$195,19,FALSE),0)</f>
        <v>0</v>
      </c>
      <c r="G36" s="149">
        <f t="shared" si="6"/>
        <v>0</v>
      </c>
      <c r="H36" s="150">
        <f t="shared" si="7"/>
        <v>0</v>
      </c>
      <c r="I36" s="148">
        <f t="shared" si="8"/>
        <v>0</v>
      </c>
      <c r="J36" s="151">
        <f t="shared" si="9"/>
        <v>0</v>
      </c>
      <c r="K36" s="147">
        <f>VLOOKUP($C36,'2024'!$C$205:$U$392,VLOOKUP($L$4,Master!$D$9:$G$20,4,FALSE),FALSE)</f>
        <v>0</v>
      </c>
      <c r="L36" s="148">
        <f>VLOOKUP($C36,'2024'!$C$8:$U$195,VLOOKUP($L$4,Master!$D$9:$G$20,4,FALSE),FALSE)</f>
        <v>0</v>
      </c>
      <c r="M36" s="150">
        <f t="shared" si="10"/>
        <v>0</v>
      </c>
      <c r="N36" s="150">
        <f t="shared" si="11"/>
        <v>0</v>
      </c>
      <c r="O36" s="148">
        <f t="shared" si="12"/>
        <v>0</v>
      </c>
      <c r="P36" s="151">
        <f t="shared" si="13"/>
        <v>0</v>
      </c>
      <c r="Q36" s="71"/>
    </row>
    <row r="37" spans="2:17" s="72" customFormat="1" ht="12.75" x14ac:dyDescent="0.2">
      <c r="B37" s="70"/>
      <c r="C37" s="98" t="s">
        <v>91</v>
      </c>
      <c r="D37" s="99" t="s">
        <v>90</v>
      </c>
      <c r="E37" s="152">
        <f>IFERROR(VLOOKUP($C37,'2024'!$C$205:$U$392,19,FALSE),0)</f>
        <v>0</v>
      </c>
      <c r="F37" s="153">
        <f>IFERROR(VLOOKUP($C37,'2024'!$C$8:$U$195,19,FALSE),0)</f>
        <v>0</v>
      </c>
      <c r="G37" s="154">
        <f t="shared" si="6"/>
        <v>0</v>
      </c>
      <c r="H37" s="155">
        <f t="shared" si="7"/>
        <v>0</v>
      </c>
      <c r="I37" s="156">
        <f t="shared" si="8"/>
        <v>0</v>
      </c>
      <c r="J37" s="157">
        <f t="shared" si="9"/>
        <v>0</v>
      </c>
      <c r="K37" s="163">
        <f>VLOOKUP($C37,'2024'!$C$205:$U$392,VLOOKUP($L$4,Master!$D$9:$G$20,4,FALSE),FALSE)</f>
        <v>0</v>
      </c>
      <c r="L37" s="164">
        <f>VLOOKUP($C37,'2024'!$C$8:$U$195,VLOOKUP($L$4,Master!$D$9:$G$20,4,FALSE),FALSE)</f>
        <v>0</v>
      </c>
      <c r="M37" s="155">
        <f t="shared" si="10"/>
        <v>0</v>
      </c>
      <c r="N37" s="155">
        <f t="shared" si="11"/>
        <v>0</v>
      </c>
      <c r="O37" s="156">
        <f t="shared" si="12"/>
        <v>0</v>
      </c>
      <c r="P37" s="157">
        <f t="shared" si="13"/>
        <v>0</v>
      </c>
      <c r="Q37" s="71"/>
    </row>
    <row r="38" spans="2:17" s="72" customFormat="1" ht="12.75" x14ac:dyDescent="0.2">
      <c r="B38" s="70"/>
      <c r="C38" s="133" t="s">
        <v>92</v>
      </c>
      <c r="D38" s="134" t="s">
        <v>93</v>
      </c>
      <c r="E38" s="147">
        <f>IFERROR(VLOOKUP($C38,'2024'!$C$205:$U$392,19,FALSE),0)</f>
        <v>0</v>
      </c>
      <c r="F38" s="148">
        <f>IFERROR(VLOOKUP($C38,'2024'!$C$8:$U$195,19,FALSE),0)</f>
        <v>0</v>
      </c>
      <c r="G38" s="149">
        <f t="shared" si="6"/>
        <v>0</v>
      </c>
      <c r="H38" s="150">
        <f t="shared" si="7"/>
        <v>0</v>
      </c>
      <c r="I38" s="148">
        <f t="shared" si="8"/>
        <v>0</v>
      </c>
      <c r="J38" s="151">
        <f t="shared" si="9"/>
        <v>0</v>
      </c>
      <c r="K38" s="147">
        <f>VLOOKUP($C38,'2024'!$C$205:$U$392,VLOOKUP($L$4,Master!$D$9:$G$20,4,FALSE),FALSE)</f>
        <v>0</v>
      </c>
      <c r="L38" s="148">
        <f>VLOOKUP($C38,'2024'!$C$8:$U$195,VLOOKUP($L$4,Master!$D$9:$G$20,4,FALSE),FALSE)</f>
        <v>0</v>
      </c>
      <c r="M38" s="150">
        <f t="shared" si="10"/>
        <v>0</v>
      </c>
      <c r="N38" s="150">
        <f t="shared" si="11"/>
        <v>0</v>
      </c>
      <c r="O38" s="148">
        <f t="shared" si="12"/>
        <v>0</v>
      </c>
      <c r="P38" s="151">
        <f t="shared" si="13"/>
        <v>0</v>
      </c>
      <c r="Q38" s="71"/>
    </row>
    <row r="39" spans="2:17" s="72" customFormat="1" ht="12.75" x14ac:dyDescent="0.2">
      <c r="B39" s="70"/>
      <c r="C39" s="98" t="s">
        <v>94</v>
      </c>
      <c r="D39" s="99" t="s">
        <v>93</v>
      </c>
      <c r="E39" s="152">
        <f>IFERROR(VLOOKUP($C39,'2024'!$C$205:$U$392,19,FALSE),0)</f>
        <v>0</v>
      </c>
      <c r="F39" s="153">
        <f>IFERROR(VLOOKUP($C39,'2024'!$C$8:$U$195,19,FALSE),0)</f>
        <v>0</v>
      </c>
      <c r="G39" s="154">
        <f t="shared" si="6"/>
        <v>0</v>
      </c>
      <c r="H39" s="155">
        <f t="shared" si="7"/>
        <v>0</v>
      </c>
      <c r="I39" s="156">
        <f t="shared" si="8"/>
        <v>0</v>
      </c>
      <c r="J39" s="157">
        <f t="shared" si="9"/>
        <v>0</v>
      </c>
      <c r="K39" s="163">
        <f>VLOOKUP($C39,'2024'!$C$205:$U$392,VLOOKUP($L$4,Master!$D$9:$G$20,4,FALSE),FALSE)</f>
        <v>0</v>
      </c>
      <c r="L39" s="164">
        <f>VLOOKUP($C39,'2024'!$C$8:$U$195,VLOOKUP($L$4,Master!$D$9:$G$20,4,FALSE),FALSE)</f>
        <v>0</v>
      </c>
      <c r="M39" s="155">
        <f t="shared" si="10"/>
        <v>0</v>
      </c>
      <c r="N39" s="155">
        <f t="shared" si="11"/>
        <v>0</v>
      </c>
      <c r="O39" s="156">
        <f t="shared" si="12"/>
        <v>0</v>
      </c>
      <c r="P39" s="157">
        <f t="shared" si="13"/>
        <v>0</v>
      </c>
      <c r="Q39" s="71"/>
    </row>
    <row r="40" spans="2:17" s="72" customFormat="1" ht="12.75" x14ac:dyDescent="0.2">
      <c r="B40" s="70"/>
      <c r="C40" s="133" t="s">
        <v>95</v>
      </c>
      <c r="D40" s="134" t="s">
        <v>96</v>
      </c>
      <c r="E40" s="147">
        <f>IFERROR(VLOOKUP($C40,'2024'!$C$205:$U$392,19,FALSE),0)</f>
        <v>805729.4700000002</v>
      </c>
      <c r="F40" s="148">
        <f>IFERROR(VLOOKUP($C40,'2024'!$C$8:$U$195,19,FALSE),0)</f>
        <v>766982.85999999987</v>
      </c>
      <c r="G40" s="149">
        <f t="shared" si="6"/>
        <v>0.95191114208594063</v>
      </c>
      <c r="H40" s="150">
        <f t="shared" si="7"/>
        <v>1.0903936025021323E-4</v>
      </c>
      <c r="I40" s="148">
        <f t="shared" si="8"/>
        <v>-38746.610000000335</v>
      </c>
      <c r="J40" s="151">
        <f t="shared" si="9"/>
        <v>-4.8088857914059327E-2</v>
      </c>
      <c r="K40" s="147">
        <f>VLOOKUP($C40,'2024'!$C$205:$U$392,VLOOKUP($L$4,Master!$D$9:$G$20,4,FALSE),FALSE)</f>
        <v>85881.580000000016</v>
      </c>
      <c r="L40" s="148">
        <f>VLOOKUP($C40,'2024'!$C$8:$U$195,VLOOKUP($L$4,Master!$D$9:$G$20,4,FALSE),FALSE)</f>
        <v>64396.719999999994</v>
      </c>
      <c r="M40" s="150">
        <f t="shared" si="10"/>
        <v>0.74983157040194159</v>
      </c>
      <c r="N40" s="150">
        <f t="shared" si="11"/>
        <v>9.1550639749786735E-6</v>
      </c>
      <c r="O40" s="148">
        <f t="shared" si="12"/>
        <v>-21484.860000000022</v>
      </c>
      <c r="P40" s="151">
        <f t="shared" si="13"/>
        <v>-0.25016842959805835</v>
      </c>
      <c r="Q40" s="71"/>
    </row>
    <row r="41" spans="2:17" s="72" customFormat="1" ht="12.75" x14ac:dyDescent="0.2">
      <c r="B41" s="70"/>
      <c r="C41" s="98" t="s">
        <v>97</v>
      </c>
      <c r="D41" s="99" t="s">
        <v>96</v>
      </c>
      <c r="E41" s="152">
        <f>IFERROR(VLOOKUP($C41,'2024'!$C$205:$U$392,19,FALSE),0)</f>
        <v>805729.4700000002</v>
      </c>
      <c r="F41" s="153">
        <f>IFERROR(VLOOKUP($C41,'2024'!$C$8:$U$195,19,FALSE),0)</f>
        <v>766982.85999999987</v>
      </c>
      <c r="G41" s="154">
        <f t="shared" si="6"/>
        <v>0.95191114208594063</v>
      </c>
      <c r="H41" s="155">
        <f t="shared" si="7"/>
        <v>1.0903936025021323E-4</v>
      </c>
      <c r="I41" s="156">
        <f t="shared" si="8"/>
        <v>-38746.610000000335</v>
      </c>
      <c r="J41" s="157">
        <f t="shared" si="9"/>
        <v>-4.8088857914059327E-2</v>
      </c>
      <c r="K41" s="163">
        <f>VLOOKUP($C41,'2024'!$C$205:$U$392,VLOOKUP($L$4,Master!$D$9:$G$20,4,FALSE),FALSE)</f>
        <v>85881.580000000016</v>
      </c>
      <c r="L41" s="164">
        <f>VLOOKUP($C41,'2024'!$C$8:$U$195,VLOOKUP($L$4,Master!$D$9:$G$20,4,FALSE),FALSE)</f>
        <v>64396.719999999994</v>
      </c>
      <c r="M41" s="155">
        <f t="shared" si="10"/>
        <v>0.74983157040194159</v>
      </c>
      <c r="N41" s="155">
        <f t="shared" si="11"/>
        <v>9.1550639749786735E-6</v>
      </c>
      <c r="O41" s="156">
        <f t="shared" si="12"/>
        <v>-21484.860000000022</v>
      </c>
      <c r="P41" s="157">
        <f t="shared" si="13"/>
        <v>-0.25016842959805835</v>
      </c>
      <c r="Q41" s="71"/>
    </row>
    <row r="42" spans="2:17" s="72" customFormat="1" ht="12.75" x14ac:dyDescent="0.2">
      <c r="B42" s="70"/>
      <c r="C42" s="131" t="s">
        <v>98</v>
      </c>
      <c r="D42" s="132" t="s">
        <v>99</v>
      </c>
      <c r="E42" s="142">
        <f>IFERROR(VLOOKUP($C42,'2024'!$C$205:$U$392,19,FALSE),0)</f>
        <v>101403943.91000012</v>
      </c>
      <c r="F42" s="143">
        <f>IFERROR(VLOOKUP($C42,'2024'!$C$8:$U$195,19,FALSE),0)</f>
        <v>91591448.799999982</v>
      </c>
      <c r="G42" s="144">
        <f t="shared" si="6"/>
        <v>0.9032335949506155</v>
      </c>
      <c r="H42" s="145">
        <f t="shared" si="7"/>
        <v>1.302124663065112E-2</v>
      </c>
      <c r="I42" s="143">
        <f t="shared" si="8"/>
        <v>-9812495.1100001335</v>
      </c>
      <c r="J42" s="146">
        <f t="shared" si="9"/>
        <v>-9.6766405049384455E-2</v>
      </c>
      <c r="K42" s="142">
        <f>VLOOKUP($C42,'2024'!$C$205:$U$392,VLOOKUP($L$4,Master!$D$9:$G$20,4,FALSE),FALSE)</f>
        <v>16578904.450000014</v>
      </c>
      <c r="L42" s="143">
        <f>VLOOKUP($C42,'2024'!$C$8:$U$195,VLOOKUP($L$4,Master!$D$9:$G$20,4,FALSE),FALSE)</f>
        <v>16770802.4</v>
      </c>
      <c r="M42" s="145">
        <f t="shared" si="10"/>
        <v>1.0115748269482296</v>
      </c>
      <c r="N42" s="145">
        <f t="shared" si="11"/>
        <v>2.3842482797839068E-3</v>
      </c>
      <c r="O42" s="143">
        <f t="shared" si="12"/>
        <v>191897.94999998622</v>
      </c>
      <c r="P42" s="146">
        <f t="shared" si="13"/>
        <v>1.1574826948229746E-2</v>
      </c>
      <c r="Q42" s="71"/>
    </row>
    <row r="43" spans="2:17" s="72" customFormat="1" ht="12.75" x14ac:dyDescent="0.2">
      <c r="B43" s="70"/>
      <c r="C43" s="133" t="s">
        <v>100</v>
      </c>
      <c r="D43" s="134" t="s">
        <v>101</v>
      </c>
      <c r="E43" s="147">
        <f>IFERROR(VLOOKUP($C43,'2024'!$C$205:$U$392,19,FALSE),0)</f>
        <v>50629771.000000022</v>
      </c>
      <c r="F43" s="148">
        <f>IFERROR(VLOOKUP($C43,'2024'!$C$8:$U$195,19,FALSE),0)</f>
        <v>47060676.429999985</v>
      </c>
      <c r="G43" s="149">
        <f t="shared" si="6"/>
        <v>0.92950601001138178</v>
      </c>
      <c r="H43" s="150">
        <f t="shared" si="7"/>
        <v>6.6904572689792411E-3</v>
      </c>
      <c r="I43" s="148">
        <f t="shared" si="8"/>
        <v>-3569094.5700000376</v>
      </c>
      <c r="J43" s="151">
        <f t="shared" si="9"/>
        <v>-7.0493989988618277E-2</v>
      </c>
      <c r="K43" s="147">
        <f>VLOOKUP($C43,'2024'!$C$205:$U$392,VLOOKUP($L$4,Master!$D$9:$G$20,4,FALSE),FALSE)</f>
        <v>8234832.1699999999</v>
      </c>
      <c r="L43" s="148">
        <f>VLOOKUP($C43,'2024'!$C$8:$U$195,VLOOKUP($L$4,Master!$D$9:$G$20,4,FALSE),FALSE)</f>
        <v>8552255.9700000007</v>
      </c>
      <c r="M43" s="150">
        <f t="shared" si="10"/>
        <v>1.0385464807839551</v>
      </c>
      <c r="N43" s="150">
        <f t="shared" si="11"/>
        <v>1.2158453184532272E-3</v>
      </c>
      <c r="O43" s="148">
        <f t="shared" si="12"/>
        <v>317423.80000000075</v>
      </c>
      <c r="P43" s="151">
        <f t="shared" si="13"/>
        <v>3.8546480783955159E-2</v>
      </c>
      <c r="Q43" s="71"/>
    </row>
    <row r="44" spans="2:17" s="72" customFormat="1" ht="12.75" x14ac:dyDescent="0.2">
      <c r="B44" s="70"/>
      <c r="C44" s="98" t="s">
        <v>102</v>
      </c>
      <c r="D44" s="99" t="s">
        <v>101</v>
      </c>
      <c r="E44" s="152">
        <f>IFERROR(VLOOKUP($C44,'2024'!$C$205:$U$392,19,FALSE),0)</f>
        <v>50629771.000000022</v>
      </c>
      <c r="F44" s="153">
        <f>IFERROR(VLOOKUP($C44,'2024'!$C$8:$U$195,19,FALSE),0)</f>
        <v>47060676.429999985</v>
      </c>
      <c r="G44" s="154">
        <f t="shared" si="6"/>
        <v>0.92950601001138178</v>
      </c>
      <c r="H44" s="155">
        <f t="shared" si="7"/>
        <v>6.6904572689792411E-3</v>
      </c>
      <c r="I44" s="156">
        <f t="shared" si="8"/>
        <v>-3569094.5700000376</v>
      </c>
      <c r="J44" s="157">
        <f t="shared" si="9"/>
        <v>-7.0493989988618277E-2</v>
      </c>
      <c r="K44" s="163">
        <f>VLOOKUP($C44,'2024'!$C$205:$U$392,VLOOKUP($L$4,Master!$D$9:$G$20,4,FALSE),FALSE)</f>
        <v>8234832.1699999999</v>
      </c>
      <c r="L44" s="164">
        <f>VLOOKUP($C44,'2024'!$C$8:$U$195,VLOOKUP($L$4,Master!$D$9:$G$20,4,FALSE),FALSE)</f>
        <v>8552255.9700000007</v>
      </c>
      <c r="M44" s="155">
        <f t="shared" si="10"/>
        <v>1.0385464807839551</v>
      </c>
      <c r="N44" s="155">
        <f t="shared" si="11"/>
        <v>1.2158453184532272E-3</v>
      </c>
      <c r="O44" s="156">
        <f t="shared" si="12"/>
        <v>317423.80000000075</v>
      </c>
      <c r="P44" s="157">
        <f t="shared" si="13"/>
        <v>3.8546480783955159E-2</v>
      </c>
      <c r="Q44" s="71"/>
    </row>
    <row r="45" spans="2:17" s="72" customFormat="1" ht="12.75" x14ac:dyDescent="0.2">
      <c r="B45" s="70"/>
      <c r="C45" s="133" t="s">
        <v>103</v>
      </c>
      <c r="D45" s="134" t="s">
        <v>104</v>
      </c>
      <c r="E45" s="147">
        <f>IFERROR(VLOOKUP($C45,'2024'!$C$205:$U$392,19,FALSE),0)</f>
        <v>0</v>
      </c>
      <c r="F45" s="148">
        <f>IFERROR(VLOOKUP($C45,'2024'!$C$8:$U$195,19,FALSE),0)</f>
        <v>0</v>
      </c>
      <c r="G45" s="149">
        <f t="shared" si="6"/>
        <v>0</v>
      </c>
      <c r="H45" s="150">
        <f t="shared" si="7"/>
        <v>0</v>
      </c>
      <c r="I45" s="148">
        <f t="shared" si="8"/>
        <v>0</v>
      </c>
      <c r="J45" s="151">
        <f t="shared" si="9"/>
        <v>0</v>
      </c>
      <c r="K45" s="147">
        <f>VLOOKUP($C45,'2024'!$C$205:$U$392,VLOOKUP($L$4,Master!$D$9:$G$20,4,FALSE),FALSE)</f>
        <v>0</v>
      </c>
      <c r="L45" s="148">
        <f>VLOOKUP($C45,'2024'!$C$8:$U$195,VLOOKUP($L$4,Master!$D$9:$G$20,4,FALSE),FALSE)</f>
        <v>0</v>
      </c>
      <c r="M45" s="150">
        <f t="shared" si="10"/>
        <v>0</v>
      </c>
      <c r="N45" s="150">
        <f t="shared" si="11"/>
        <v>0</v>
      </c>
      <c r="O45" s="148">
        <f t="shared" si="12"/>
        <v>0</v>
      </c>
      <c r="P45" s="151">
        <f t="shared" si="13"/>
        <v>0</v>
      </c>
      <c r="Q45" s="71"/>
    </row>
    <row r="46" spans="2:17" s="72" customFormat="1" ht="12.75" x14ac:dyDescent="0.2">
      <c r="B46" s="70"/>
      <c r="C46" s="98" t="s">
        <v>105</v>
      </c>
      <c r="D46" s="99" t="s">
        <v>104</v>
      </c>
      <c r="E46" s="152">
        <f>IFERROR(VLOOKUP($C46,'2024'!$C$205:$U$392,19,FALSE),0)</f>
        <v>0</v>
      </c>
      <c r="F46" s="153">
        <f>IFERROR(VLOOKUP($C46,'2024'!$C$8:$U$195,19,FALSE),0)</f>
        <v>0</v>
      </c>
      <c r="G46" s="154">
        <f t="shared" si="6"/>
        <v>0</v>
      </c>
      <c r="H46" s="155">
        <f t="shared" si="7"/>
        <v>0</v>
      </c>
      <c r="I46" s="156">
        <f t="shared" si="8"/>
        <v>0</v>
      </c>
      <c r="J46" s="157">
        <f t="shared" si="9"/>
        <v>0</v>
      </c>
      <c r="K46" s="163">
        <f>VLOOKUP($C46,'2024'!$C$205:$U$392,VLOOKUP($L$4,Master!$D$9:$G$20,4,FALSE),FALSE)</f>
        <v>0</v>
      </c>
      <c r="L46" s="164">
        <f>VLOOKUP($C46,'2024'!$C$8:$U$195,VLOOKUP($L$4,Master!$D$9:$G$20,4,FALSE),FALSE)</f>
        <v>0</v>
      </c>
      <c r="M46" s="155">
        <f t="shared" si="10"/>
        <v>0</v>
      </c>
      <c r="N46" s="155">
        <f t="shared" si="11"/>
        <v>0</v>
      </c>
      <c r="O46" s="156">
        <f t="shared" si="12"/>
        <v>0</v>
      </c>
      <c r="P46" s="157">
        <f t="shared" si="13"/>
        <v>0</v>
      </c>
      <c r="Q46" s="71"/>
    </row>
    <row r="47" spans="2:17" s="72" customFormat="1" ht="12.75" x14ac:dyDescent="0.2">
      <c r="B47" s="70"/>
      <c r="C47" s="133" t="s">
        <v>106</v>
      </c>
      <c r="D47" s="134" t="s">
        <v>107</v>
      </c>
      <c r="E47" s="147">
        <f>IFERROR(VLOOKUP($C47,'2024'!$C$205:$U$392,19,FALSE),0)</f>
        <v>24345623.020000074</v>
      </c>
      <c r="F47" s="148">
        <f>IFERROR(VLOOKUP($C47,'2024'!$C$8:$U$195,19,FALSE),0)</f>
        <v>22394165.889999993</v>
      </c>
      <c r="G47" s="149">
        <f t="shared" si="6"/>
        <v>0.91984361507623169</v>
      </c>
      <c r="H47" s="150">
        <f t="shared" si="7"/>
        <v>3.1837028561273804E-3</v>
      </c>
      <c r="I47" s="148">
        <f t="shared" si="8"/>
        <v>-1951457.1300000809</v>
      </c>
      <c r="J47" s="151">
        <f t="shared" si="9"/>
        <v>-8.0156384923768323E-2</v>
      </c>
      <c r="K47" s="147">
        <f>VLOOKUP($C47,'2024'!$C$205:$U$392,VLOOKUP($L$4,Master!$D$9:$G$20,4,FALSE),FALSE)</f>
        <v>4105127.0100000128</v>
      </c>
      <c r="L47" s="148">
        <f>VLOOKUP($C47,'2024'!$C$8:$U$195,VLOOKUP($L$4,Master!$D$9:$G$20,4,FALSE),FALSE)</f>
        <v>4016206.1899999985</v>
      </c>
      <c r="M47" s="150">
        <f t="shared" si="10"/>
        <v>0.97833908188871999</v>
      </c>
      <c r="N47" s="150">
        <f t="shared" si="11"/>
        <v>5.7097045635484765E-4</v>
      </c>
      <c r="O47" s="148">
        <f t="shared" si="12"/>
        <v>-88920.820000014268</v>
      </c>
      <c r="P47" s="151">
        <f t="shared" si="13"/>
        <v>-2.1660918111280066E-2</v>
      </c>
      <c r="Q47" s="71"/>
    </row>
    <row r="48" spans="2:17" s="72" customFormat="1" ht="12.75" x14ac:dyDescent="0.2">
      <c r="B48" s="70"/>
      <c r="C48" s="98" t="s">
        <v>108</v>
      </c>
      <c r="D48" s="99" t="s">
        <v>107</v>
      </c>
      <c r="E48" s="152">
        <f>IFERROR(VLOOKUP($C48,'2024'!$C$205:$U$392,19,FALSE),0)</f>
        <v>24345623.020000074</v>
      </c>
      <c r="F48" s="153">
        <f>IFERROR(VLOOKUP($C48,'2024'!$C$8:$U$195,19,FALSE),0)</f>
        <v>22394165.889999993</v>
      </c>
      <c r="G48" s="154">
        <f t="shared" si="6"/>
        <v>0.91984361507623169</v>
      </c>
      <c r="H48" s="155">
        <f t="shared" si="7"/>
        <v>3.1837028561273804E-3</v>
      </c>
      <c r="I48" s="156">
        <f t="shared" si="8"/>
        <v>-1951457.1300000809</v>
      </c>
      <c r="J48" s="157">
        <f t="shared" si="9"/>
        <v>-8.0156384923768323E-2</v>
      </c>
      <c r="K48" s="163">
        <f>VLOOKUP($C48,'2024'!$C$205:$U$392,VLOOKUP($L$4,Master!$D$9:$G$20,4,FALSE),FALSE)</f>
        <v>4105127.0100000128</v>
      </c>
      <c r="L48" s="164">
        <f>VLOOKUP($C48,'2024'!$C$8:$U$195,VLOOKUP($L$4,Master!$D$9:$G$20,4,FALSE),FALSE)</f>
        <v>4016206.1899999985</v>
      </c>
      <c r="M48" s="155">
        <f t="shared" si="10"/>
        <v>0.97833908188871999</v>
      </c>
      <c r="N48" s="155">
        <f t="shared" si="11"/>
        <v>5.7097045635484765E-4</v>
      </c>
      <c r="O48" s="156">
        <f t="shared" si="12"/>
        <v>-88920.820000014268</v>
      </c>
      <c r="P48" s="157">
        <f t="shared" si="13"/>
        <v>-2.1660918111280066E-2</v>
      </c>
      <c r="Q48" s="71"/>
    </row>
    <row r="49" spans="2:17" s="72" customFormat="1" ht="12.75" x14ac:dyDescent="0.2">
      <c r="B49" s="70"/>
      <c r="C49" s="133" t="s">
        <v>109</v>
      </c>
      <c r="D49" s="134" t="s">
        <v>110</v>
      </c>
      <c r="E49" s="147">
        <f>IFERROR(VLOOKUP($C49,'2024'!$C$205:$U$392,19,FALSE),0)</f>
        <v>8363205.8400000017</v>
      </c>
      <c r="F49" s="148">
        <f>IFERROR(VLOOKUP($C49,'2024'!$C$8:$U$195,19,FALSE),0)</f>
        <v>7819808.2600000016</v>
      </c>
      <c r="G49" s="149">
        <f t="shared" si="6"/>
        <v>0.9350252055974746</v>
      </c>
      <c r="H49" s="150">
        <f t="shared" si="7"/>
        <v>1.1117157037247656E-3</v>
      </c>
      <c r="I49" s="148">
        <f t="shared" si="8"/>
        <v>-543397.58000000007</v>
      </c>
      <c r="J49" s="151">
        <f t="shared" si="9"/>
        <v>-6.4974794402525432E-2</v>
      </c>
      <c r="K49" s="147">
        <f>VLOOKUP($C49,'2024'!$C$205:$U$392,VLOOKUP($L$4,Master!$D$9:$G$20,4,FALSE),FALSE)</f>
        <v>1304278.1200000001</v>
      </c>
      <c r="L49" s="148">
        <f>VLOOKUP($C49,'2024'!$C$8:$U$195,VLOOKUP($L$4,Master!$D$9:$G$20,4,FALSE),FALSE)</f>
        <v>1546747.6700000004</v>
      </c>
      <c r="M49" s="150">
        <f t="shared" si="10"/>
        <v>1.1859032565845697</v>
      </c>
      <c r="N49" s="150">
        <f t="shared" si="11"/>
        <v>2.1989588711970434E-4</v>
      </c>
      <c r="O49" s="148">
        <f t="shared" si="12"/>
        <v>242469.55000000028</v>
      </c>
      <c r="P49" s="151">
        <f t="shared" si="13"/>
        <v>0.18590325658456974</v>
      </c>
      <c r="Q49" s="71"/>
    </row>
    <row r="50" spans="2:17" s="72" customFormat="1" ht="12.75" x14ac:dyDescent="0.2">
      <c r="B50" s="70"/>
      <c r="C50" s="98" t="s">
        <v>111</v>
      </c>
      <c r="D50" s="99" t="s">
        <v>110</v>
      </c>
      <c r="E50" s="152">
        <f>IFERROR(VLOOKUP($C50,'2024'!$C$205:$U$392,19,FALSE),0)</f>
        <v>8363205.8400000017</v>
      </c>
      <c r="F50" s="153">
        <f>IFERROR(VLOOKUP($C50,'2024'!$C$8:$U$195,19,FALSE),0)</f>
        <v>7819808.2600000016</v>
      </c>
      <c r="G50" s="154">
        <f t="shared" si="6"/>
        <v>0.9350252055974746</v>
      </c>
      <c r="H50" s="155">
        <f t="shared" si="7"/>
        <v>1.1117157037247656E-3</v>
      </c>
      <c r="I50" s="156">
        <f t="shared" si="8"/>
        <v>-543397.58000000007</v>
      </c>
      <c r="J50" s="157">
        <f t="shared" si="9"/>
        <v>-6.4974794402525432E-2</v>
      </c>
      <c r="K50" s="163">
        <f>VLOOKUP($C50,'2024'!$C$205:$U$392,VLOOKUP($L$4,Master!$D$9:$G$20,4,FALSE),FALSE)</f>
        <v>1304278.1200000001</v>
      </c>
      <c r="L50" s="164">
        <f>VLOOKUP($C50,'2024'!$C$8:$U$195,VLOOKUP($L$4,Master!$D$9:$G$20,4,FALSE),FALSE)</f>
        <v>1546747.6700000004</v>
      </c>
      <c r="M50" s="155">
        <f t="shared" si="10"/>
        <v>1.1859032565845697</v>
      </c>
      <c r="N50" s="155">
        <f t="shared" si="11"/>
        <v>2.1989588711970434E-4</v>
      </c>
      <c r="O50" s="156">
        <f t="shared" si="12"/>
        <v>242469.55000000028</v>
      </c>
      <c r="P50" s="157">
        <f t="shared" si="13"/>
        <v>0.18590325658456974</v>
      </c>
      <c r="Q50" s="71"/>
    </row>
    <row r="51" spans="2:17" s="72" customFormat="1" ht="12.75" x14ac:dyDescent="0.2">
      <c r="B51" s="70"/>
      <c r="C51" s="133" t="s">
        <v>112</v>
      </c>
      <c r="D51" s="134" t="s">
        <v>113</v>
      </c>
      <c r="E51" s="147">
        <f>IFERROR(VLOOKUP($C51,'2024'!$C$205:$U$392,19,FALSE),0)</f>
        <v>0</v>
      </c>
      <c r="F51" s="148">
        <f>IFERROR(VLOOKUP($C51,'2024'!$C$8:$U$195,19,FALSE),0)</f>
        <v>0</v>
      </c>
      <c r="G51" s="149">
        <f t="shared" si="6"/>
        <v>0</v>
      </c>
      <c r="H51" s="150">
        <f t="shared" si="7"/>
        <v>0</v>
      </c>
      <c r="I51" s="148">
        <f t="shared" si="8"/>
        <v>0</v>
      </c>
      <c r="J51" s="151">
        <f t="shared" si="9"/>
        <v>0</v>
      </c>
      <c r="K51" s="147">
        <f>VLOOKUP($C51,'2024'!$C$205:$U$392,VLOOKUP($L$4,Master!$D$9:$G$20,4,FALSE),FALSE)</f>
        <v>0</v>
      </c>
      <c r="L51" s="148">
        <f>VLOOKUP($C51,'2024'!$C$8:$U$195,VLOOKUP($L$4,Master!$D$9:$G$20,4,FALSE),FALSE)</f>
        <v>0</v>
      </c>
      <c r="M51" s="150">
        <f t="shared" si="10"/>
        <v>0</v>
      </c>
      <c r="N51" s="150">
        <f t="shared" si="11"/>
        <v>0</v>
      </c>
      <c r="O51" s="148">
        <f t="shared" si="12"/>
        <v>0</v>
      </c>
      <c r="P51" s="151">
        <f t="shared" si="13"/>
        <v>0</v>
      </c>
      <c r="Q51" s="71"/>
    </row>
    <row r="52" spans="2:17" s="72" customFormat="1" ht="12.75" x14ac:dyDescent="0.2">
      <c r="B52" s="70"/>
      <c r="C52" s="98" t="s">
        <v>114</v>
      </c>
      <c r="D52" s="99" t="s">
        <v>113</v>
      </c>
      <c r="E52" s="152">
        <f>IFERROR(VLOOKUP($C52,'2024'!$C$205:$U$392,19,FALSE),0)</f>
        <v>0</v>
      </c>
      <c r="F52" s="153">
        <f>IFERROR(VLOOKUP($C52,'2024'!$C$8:$U$195,19,FALSE),0)</f>
        <v>0</v>
      </c>
      <c r="G52" s="154">
        <f t="shared" si="6"/>
        <v>0</v>
      </c>
      <c r="H52" s="155">
        <f t="shared" si="7"/>
        <v>0</v>
      </c>
      <c r="I52" s="156">
        <f t="shared" si="8"/>
        <v>0</v>
      </c>
      <c r="J52" s="157">
        <f t="shared" si="9"/>
        <v>0</v>
      </c>
      <c r="K52" s="163">
        <f>VLOOKUP($C52,'2024'!$C$205:$U$392,VLOOKUP($L$4,Master!$D$9:$G$20,4,FALSE),FALSE)</f>
        <v>0</v>
      </c>
      <c r="L52" s="164">
        <f>VLOOKUP($C52,'2024'!$C$8:$U$195,VLOOKUP($L$4,Master!$D$9:$G$20,4,FALSE),FALSE)</f>
        <v>0</v>
      </c>
      <c r="M52" s="155">
        <f t="shared" si="10"/>
        <v>0</v>
      </c>
      <c r="N52" s="155">
        <f t="shared" si="11"/>
        <v>0</v>
      </c>
      <c r="O52" s="156">
        <f t="shared" si="12"/>
        <v>0</v>
      </c>
      <c r="P52" s="157">
        <f t="shared" si="13"/>
        <v>0</v>
      </c>
      <c r="Q52" s="71"/>
    </row>
    <row r="53" spans="2:17" s="72" customFormat="1" ht="12.75" x14ac:dyDescent="0.2">
      <c r="B53" s="70"/>
      <c r="C53" s="133" t="s">
        <v>115</v>
      </c>
      <c r="D53" s="134" t="s">
        <v>116</v>
      </c>
      <c r="E53" s="147">
        <f>IFERROR(VLOOKUP($C53,'2024'!$C$205:$U$392,19,FALSE),0)</f>
        <v>18065344.050000012</v>
      </c>
      <c r="F53" s="148">
        <f>IFERROR(VLOOKUP($C53,'2024'!$C$8:$U$195,19,FALSE),0)</f>
        <v>14316798.220000001</v>
      </c>
      <c r="G53" s="149">
        <f t="shared" si="6"/>
        <v>0.79250072295191032</v>
      </c>
      <c r="H53" s="150">
        <f t="shared" si="7"/>
        <v>2.0353708018197329E-3</v>
      </c>
      <c r="I53" s="148">
        <f t="shared" si="8"/>
        <v>-3748545.8300000113</v>
      </c>
      <c r="J53" s="151">
        <f t="shared" si="9"/>
        <v>-0.20749927704808971</v>
      </c>
      <c r="K53" s="147">
        <f>VLOOKUP($C53,'2024'!$C$205:$U$392,VLOOKUP($L$4,Master!$D$9:$G$20,4,FALSE),FALSE)</f>
        <v>2934667.1500000027</v>
      </c>
      <c r="L53" s="148">
        <f>VLOOKUP($C53,'2024'!$C$8:$U$195,VLOOKUP($L$4,Master!$D$9:$G$20,4,FALSE),FALSE)</f>
        <v>2655592.5700000003</v>
      </c>
      <c r="M53" s="150">
        <f t="shared" si="10"/>
        <v>0.90490417967843406</v>
      </c>
      <c r="N53" s="150">
        <f t="shared" si="11"/>
        <v>3.7753661785612741E-4</v>
      </c>
      <c r="O53" s="148">
        <f t="shared" si="12"/>
        <v>-279074.5800000024</v>
      </c>
      <c r="P53" s="151">
        <f t="shared" si="13"/>
        <v>-9.5095820321565994E-2</v>
      </c>
      <c r="Q53" s="71"/>
    </row>
    <row r="54" spans="2:17" s="72" customFormat="1" ht="12.75" x14ac:dyDescent="0.2">
      <c r="B54" s="70"/>
      <c r="C54" s="98" t="s">
        <v>117</v>
      </c>
      <c r="D54" s="99" t="s">
        <v>116</v>
      </c>
      <c r="E54" s="152">
        <f>IFERROR(VLOOKUP($C54,'2024'!$C$205:$U$392,19,FALSE),0)</f>
        <v>18065344.050000012</v>
      </c>
      <c r="F54" s="153">
        <f>IFERROR(VLOOKUP($C54,'2024'!$C$8:$U$195,19,FALSE),0)</f>
        <v>14316798.220000001</v>
      </c>
      <c r="G54" s="154">
        <f t="shared" si="6"/>
        <v>0.79250072295191032</v>
      </c>
      <c r="H54" s="155">
        <f t="shared" si="7"/>
        <v>2.0353708018197329E-3</v>
      </c>
      <c r="I54" s="156">
        <f t="shared" si="8"/>
        <v>-3748545.8300000113</v>
      </c>
      <c r="J54" s="157">
        <f t="shared" si="9"/>
        <v>-0.20749927704808971</v>
      </c>
      <c r="K54" s="163">
        <f>VLOOKUP($C54,'2024'!$C$205:$U$392,VLOOKUP($L$4,Master!$D$9:$G$20,4,FALSE),FALSE)</f>
        <v>2934667.1500000027</v>
      </c>
      <c r="L54" s="164">
        <f>VLOOKUP($C54,'2024'!$C$8:$U$195,VLOOKUP($L$4,Master!$D$9:$G$20,4,FALSE),FALSE)</f>
        <v>2655592.5700000003</v>
      </c>
      <c r="M54" s="155">
        <f t="shared" si="10"/>
        <v>0.90490417967843406</v>
      </c>
      <c r="N54" s="155">
        <f t="shared" si="11"/>
        <v>3.7753661785612741E-4</v>
      </c>
      <c r="O54" s="156">
        <f t="shared" si="12"/>
        <v>-279074.5800000024</v>
      </c>
      <c r="P54" s="157">
        <f t="shared" si="13"/>
        <v>-9.5095820321565994E-2</v>
      </c>
      <c r="Q54" s="71"/>
    </row>
    <row r="55" spans="2:17" s="72" customFormat="1" ht="12.75" x14ac:dyDescent="0.2">
      <c r="B55" s="70"/>
      <c r="C55" s="131" t="s">
        <v>118</v>
      </c>
      <c r="D55" s="132" t="s">
        <v>119</v>
      </c>
      <c r="E55" s="142">
        <f>IFERROR(VLOOKUP($C55,'2024'!$C$205:$U$392,19,FALSE),0)</f>
        <v>137586605.53000003</v>
      </c>
      <c r="F55" s="143">
        <f>IFERROR(VLOOKUP($C55,'2024'!$C$8:$U$195,19,FALSE),0)</f>
        <v>111192585.49000001</v>
      </c>
      <c r="G55" s="144">
        <f t="shared" si="6"/>
        <v>0.80816431993269178</v>
      </c>
      <c r="H55" s="145">
        <f t="shared" si="7"/>
        <v>1.5807873967870346E-2</v>
      </c>
      <c r="I55" s="143">
        <f t="shared" si="8"/>
        <v>-26394020.040000021</v>
      </c>
      <c r="J55" s="146">
        <f t="shared" si="9"/>
        <v>-0.1918356800673082</v>
      </c>
      <c r="K55" s="142">
        <f>VLOOKUP($C55,'2024'!$C$205:$U$392,VLOOKUP($L$4,Master!$D$9:$G$20,4,FALSE),FALSE)</f>
        <v>27418520.410000008</v>
      </c>
      <c r="L55" s="143">
        <f>VLOOKUP($C55,'2024'!$C$8:$U$195,VLOOKUP($L$4,Master!$D$9:$G$20,4,FALSE),FALSE)</f>
        <v>20843876.32</v>
      </c>
      <c r="M55" s="145">
        <f t="shared" si="10"/>
        <v>0.76021156533296663</v>
      </c>
      <c r="N55" s="145">
        <f t="shared" si="11"/>
        <v>2.9633034290588571E-3</v>
      </c>
      <c r="O55" s="143">
        <f t="shared" si="12"/>
        <v>-6574644.0900000073</v>
      </c>
      <c r="P55" s="146">
        <f t="shared" si="13"/>
        <v>-0.23978843466703334</v>
      </c>
      <c r="Q55" s="71"/>
    </row>
    <row r="56" spans="2:17" s="72" customFormat="1" ht="12.75" x14ac:dyDescent="0.2">
      <c r="B56" s="70"/>
      <c r="C56" s="133" t="s">
        <v>120</v>
      </c>
      <c r="D56" s="134" t="s">
        <v>121</v>
      </c>
      <c r="E56" s="147">
        <f>IFERROR(VLOOKUP($C56,'2024'!$C$205:$U$392,19,FALSE),0)</f>
        <v>26259996.980000015</v>
      </c>
      <c r="F56" s="148">
        <f>IFERROR(VLOOKUP($C56,'2024'!$C$8:$U$195,19,FALSE),0)</f>
        <v>21517391.030000001</v>
      </c>
      <c r="G56" s="149">
        <f t="shared" si="6"/>
        <v>0.81939807709756973</v>
      </c>
      <c r="H56" s="150">
        <f t="shared" si="7"/>
        <v>3.0590547384134205E-3</v>
      </c>
      <c r="I56" s="148">
        <f t="shared" si="8"/>
        <v>-4742605.9500000142</v>
      </c>
      <c r="J56" s="151">
        <f t="shared" si="9"/>
        <v>-0.18060192290243027</v>
      </c>
      <c r="K56" s="147">
        <f>VLOOKUP($C56,'2024'!$C$205:$U$392,VLOOKUP($L$4,Master!$D$9:$G$20,4,FALSE),FALSE)</f>
        <v>4941043.1400000015</v>
      </c>
      <c r="L56" s="148">
        <f>VLOOKUP($C56,'2024'!$C$8:$U$195,VLOOKUP($L$4,Master!$D$9:$G$20,4,FALSE),FALSE)</f>
        <v>4209177.1300000008</v>
      </c>
      <c r="M56" s="150">
        <f t="shared" si="10"/>
        <v>0.85188026308145115</v>
      </c>
      <c r="N56" s="150">
        <f t="shared" si="11"/>
        <v>5.984044825135059E-4</v>
      </c>
      <c r="O56" s="148">
        <f t="shared" si="12"/>
        <v>-731866.01000000071</v>
      </c>
      <c r="P56" s="151">
        <f t="shared" si="13"/>
        <v>-0.14811973691854885</v>
      </c>
      <c r="Q56" s="71"/>
    </row>
    <row r="57" spans="2:17" s="72" customFormat="1" ht="12.75" x14ac:dyDescent="0.2">
      <c r="B57" s="70"/>
      <c r="C57" s="98" t="s">
        <v>122</v>
      </c>
      <c r="D57" s="99" t="s">
        <v>123</v>
      </c>
      <c r="E57" s="152">
        <f>IFERROR(VLOOKUP($C57,'2024'!$C$205:$U$392,19,FALSE),0)</f>
        <v>26259996.980000015</v>
      </c>
      <c r="F57" s="153">
        <f>IFERROR(VLOOKUP($C57,'2024'!$C$8:$U$195,19,FALSE),0)</f>
        <v>21517391.030000001</v>
      </c>
      <c r="G57" s="154">
        <f t="shared" si="6"/>
        <v>0.81939807709756973</v>
      </c>
      <c r="H57" s="155">
        <f t="shared" si="7"/>
        <v>3.0590547384134205E-3</v>
      </c>
      <c r="I57" s="156">
        <f t="shared" si="8"/>
        <v>-4742605.9500000142</v>
      </c>
      <c r="J57" s="157">
        <f t="shared" si="9"/>
        <v>-0.18060192290243027</v>
      </c>
      <c r="K57" s="163">
        <f>VLOOKUP($C57,'2024'!$C$205:$U$392,VLOOKUP($L$4,Master!$D$9:$G$20,4,FALSE),FALSE)</f>
        <v>4941043.1400000015</v>
      </c>
      <c r="L57" s="164">
        <f>VLOOKUP($C57,'2024'!$C$8:$U$195,VLOOKUP($L$4,Master!$D$9:$G$20,4,FALSE),FALSE)</f>
        <v>4209177.1300000008</v>
      </c>
      <c r="M57" s="155">
        <f t="shared" si="10"/>
        <v>0.85188026308145115</v>
      </c>
      <c r="N57" s="155">
        <f t="shared" si="11"/>
        <v>5.984044825135059E-4</v>
      </c>
      <c r="O57" s="156">
        <f t="shared" si="12"/>
        <v>-731866.01000000071</v>
      </c>
      <c r="P57" s="157">
        <f t="shared" si="13"/>
        <v>-0.14811973691854885</v>
      </c>
      <c r="Q57" s="71"/>
    </row>
    <row r="58" spans="2:17" s="72" customFormat="1" ht="12.75" x14ac:dyDescent="0.2">
      <c r="B58" s="70"/>
      <c r="C58" s="98" t="s">
        <v>124</v>
      </c>
      <c r="D58" s="99" t="s">
        <v>125</v>
      </c>
      <c r="E58" s="152">
        <f>IFERROR(VLOOKUP($C58,'2024'!$C$205:$U$392,19,FALSE),0)</f>
        <v>0</v>
      </c>
      <c r="F58" s="153">
        <f>IFERROR(VLOOKUP($C58,'2024'!$C$8:$U$195,19,FALSE),0)</f>
        <v>0</v>
      </c>
      <c r="G58" s="154">
        <f t="shared" si="6"/>
        <v>0</v>
      </c>
      <c r="H58" s="155">
        <f t="shared" si="7"/>
        <v>0</v>
      </c>
      <c r="I58" s="156">
        <f t="shared" si="8"/>
        <v>0</v>
      </c>
      <c r="J58" s="157">
        <f t="shared" si="9"/>
        <v>0</v>
      </c>
      <c r="K58" s="163">
        <f>VLOOKUP($C58,'2024'!$C$205:$U$392,VLOOKUP($L$4,Master!$D$9:$G$20,4,FALSE),FALSE)</f>
        <v>0</v>
      </c>
      <c r="L58" s="164">
        <f>VLOOKUP($C58,'2024'!$C$8:$U$195,VLOOKUP($L$4,Master!$D$9:$G$20,4,FALSE),FALSE)</f>
        <v>0</v>
      </c>
      <c r="M58" s="155">
        <f t="shared" si="10"/>
        <v>0</v>
      </c>
      <c r="N58" s="155">
        <f t="shared" si="11"/>
        <v>0</v>
      </c>
      <c r="O58" s="156">
        <f t="shared" si="12"/>
        <v>0</v>
      </c>
      <c r="P58" s="157">
        <f t="shared" si="13"/>
        <v>0</v>
      </c>
      <c r="Q58" s="71"/>
    </row>
    <row r="59" spans="2:17" s="72" customFormat="1" ht="12.75" x14ac:dyDescent="0.2">
      <c r="B59" s="70"/>
      <c r="C59" s="133" t="s">
        <v>126</v>
      </c>
      <c r="D59" s="134" t="s">
        <v>127</v>
      </c>
      <c r="E59" s="147">
        <f>IFERROR(VLOOKUP($C59,'2024'!$C$205:$U$392,19,FALSE),0)</f>
        <v>16713926.370000007</v>
      </c>
      <c r="F59" s="148">
        <f>IFERROR(VLOOKUP($C59,'2024'!$C$8:$U$195,19,FALSE),0)</f>
        <v>14696788.010000002</v>
      </c>
      <c r="G59" s="149">
        <f t="shared" si="6"/>
        <v>0.87931391371804857</v>
      </c>
      <c r="H59" s="150">
        <f t="shared" si="7"/>
        <v>2.0893926656241116E-3</v>
      </c>
      <c r="I59" s="148">
        <f t="shared" si="8"/>
        <v>-2017138.360000005</v>
      </c>
      <c r="J59" s="151">
        <f t="shared" si="9"/>
        <v>-0.12068608628195149</v>
      </c>
      <c r="K59" s="147">
        <f>VLOOKUP($C59,'2024'!$C$205:$U$392,VLOOKUP($L$4,Master!$D$9:$G$20,4,FALSE),FALSE)</f>
        <v>3073915.1100000013</v>
      </c>
      <c r="L59" s="148">
        <f>VLOOKUP($C59,'2024'!$C$8:$U$195,VLOOKUP($L$4,Master!$D$9:$G$20,4,FALSE),FALSE)</f>
        <v>3576427.8900000011</v>
      </c>
      <c r="M59" s="150">
        <f t="shared" si="10"/>
        <v>1.1634764663361181</v>
      </c>
      <c r="N59" s="150">
        <f t="shared" si="11"/>
        <v>5.0844866221211272E-4</v>
      </c>
      <c r="O59" s="148">
        <f t="shared" si="12"/>
        <v>502512.7799999998</v>
      </c>
      <c r="P59" s="151">
        <f t="shared" si="13"/>
        <v>0.16347646633611804</v>
      </c>
      <c r="Q59" s="71"/>
    </row>
    <row r="60" spans="2:17" s="72" customFormat="1" ht="12.75" x14ac:dyDescent="0.2">
      <c r="B60" s="70"/>
      <c r="C60" s="98" t="s">
        <v>128</v>
      </c>
      <c r="D60" s="99" t="s">
        <v>129</v>
      </c>
      <c r="E60" s="152">
        <f>IFERROR(VLOOKUP($C60,'2024'!$C$205:$U$392,19,FALSE),0)</f>
        <v>16312716.980000004</v>
      </c>
      <c r="F60" s="153">
        <f>IFERROR(VLOOKUP($C60,'2024'!$C$8:$U$195,19,FALSE),0)</f>
        <v>14444286.700000001</v>
      </c>
      <c r="G60" s="154">
        <f t="shared" si="6"/>
        <v>0.88546173624597502</v>
      </c>
      <c r="H60" s="155">
        <f t="shared" si="7"/>
        <v>2.0534954080181976E-3</v>
      </c>
      <c r="I60" s="156">
        <f t="shared" si="8"/>
        <v>-1868430.2800000031</v>
      </c>
      <c r="J60" s="157">
        <f t="shared" si="9"/>
        <v>-0.11453826375402502</v>
      </c>
      <c r="K60" s="163">
        <f>VLOOKUP($C60,'2024'!$C$205:$U$392,VLOOKUP($L$4,Master!$D$9:$G$20,4,FALSE),FALSE)</f>
        <v>2934274.6400000011</v>
      </c>
      <c r="L60" s="164">
        <f>VLOOKUP($C60,'2024'!$C$8:$U$195,VLOOKUP($L$4,Master!$D$9:$G$20,4,FALSE),FALSE)</f>
        <v>3525371.4800000009</v>
      </c>
      <c r="M60" s="155">
        <f t="shared" si="10"/>
        <v>1.2014456424569717</v>
      </c>
      <c r="N60" s="155">
        <f t="shared" si="11"/>
        <v>5.0119014500995184E-4</v>
      </c>
      <c r="O60" s="156">
        <f t="shared" si="12"/>
        <v>591096.83999999985</v>
      </c>
      <c r="P60" s="157">
        <f t="shared" si="13"/>
        <v>0.2014456424569718</v>
      </c>
      <c r="Q60" s="71"/>
    </row>
    <row r="61" spans="2:17" s="72" customFormat="1" ht="12.75" x14ac:dyDescent="0.2">
      <c r="B61" s="70"/>
      <c r="C61" s="98" t="s">
        <v>130</v>
      </c>
      <c r="D61" s="99" t="s">
        <v>131</v>
      </c>
      <c r="E61" s="152">
        <f>IFERROR(VLOOKUP($C61,'2024'!$C$205:$U$392,19,FALSE),0)</f>
        <v>174723.77</v>
      </c>
      <c r="F61" s="153">
        <f>IFERROR(VLOOKUP($C61,'2024'!$C$8:$U$195,19,FALSE),0)</f>
        <v>119543.67999999999</v>
      </c>
      <c r="G61" s="154">
        <f t="shared" si="6"/>
        <v>0.6841867022443483</v>
      </c>
      <c r="H61" s="155">
        <f t="shared" si="7"/>
        <v>1.6995120841626384E-5</v>
      </c>
      <c r="I61" s="156">
        <f t="shared" si="8"/>
        <v>-55180.09</v>
      </c>
      <c r="J61" s="157">
        <f t="shared" si="9"/>
        <v>-0.3158132977556517</v>
      </c>
      <c r="K61" s="163">
        <f>VLOOKUP($C61,'2024'!$C$205:$U$392,VLOOKUP($L$4,Master!$D$9:$G$20,4,FALSE),FALSE)</f>
        <v>34741.29</v>
      </c>
      <c r="L61" s="164">
        <f>VLOOKUP($C61,'2024'!$C$8:$U$195,VLOOKUP($L$4,Master!$D$9:$G$20,4,FALSE),FALSE)</f>
        <v>21548.29</v>
      </c>
      <c r="M61" s="155">
        <f t="shared" si="10"/>
        <v>0.62025014039490189</v>
      </c>
      <c r="N61" s="155">
        <f t="shared" si="11"/>
        <v>3.0634475405174866E-6</v>
      </c>
      <c r="O61" s="156">
        <f t="shared" si="12"/>
        <v>-13193</v>
      </c>
      <c r="P61" s="157">
        <f t="shared" si="13"/>
        <v>-0.37974985960509811</v>
      </c>
      <c r="Q61" s="71"/>
    </row>
    <row r="62" spans="2:17" s="72" customFormat="1" ht="12.75" x14ac:dyDescent="0.2">
      <c r="B62" s="70"/>
      <c r="C62" s="98" t="s">
        <v>132</v>
      </c>
      <c r="D62" s="99" t="s">
        <v>133</v>
      </c>
      <c r="E62" s="152">
        <f>IFERROR(VLOOKUP($C62,'2024'!$C$205:$U$392,19,FALSE),0)</f>
        <v>226485.62</v>
      </c>
      <c r="F62" s="153">
        <f>IFERROR(VLOOKUP($C62,'2024'!$C$8:$U$195,19,FALSE),0)</f>
        <v>132957.62999999998</v>
      </c>
      <c r="G62" s="154">
        <f t="shared" si="6"/>
        <v>0.58704667430983026</v>
      </c>
      <c r="H62" s="155">
        <f t="shared" si="7"/>
        <v>1.890213676428774E-5</v>
      </c>
      <c r="I62" s="156">
        <f t="shared" si="8"/>
        <v>-93527.99000000002</v>
      </c>
      <c r="J62" s="157">
        <f t="shared" si="9"/>
        <v>-0.41295332569016974</v>
      </c>
      <c r="K62" s="163">
        <f>VLOOKUP($C62,'2024'!$C$205:$U$392,VLOOKUP($L$4,Master!$D$9:$G$20,4,FALSE),FALSE)</f>
        <v>104899.18</v>
      </c>
      <c r="L62" s="164">
        <f>VLOOKUP($C62,'2024'!$C$8:$U$195,VLOOKUP($L$4,Master!$D$9:$G$20,4,FALSE),FALSE)</f>
        <v>29508.12</v>
      </c>
      <c r="M62" s="155">
        <f t="shared" si="10"/>
        <v>0.2812998156896937</v>
      </c>
      <c r="N62" s="155">
        <f t="shared" si="11"/>
        <v>4.1950696616434459E-6</v>
      </c>
      <c r="O62" s="156">
        <f t="shared" si="12"/>
        <v>-75391.06</v>
      </c>
      <c r="P62" s="157">
        <f t="shared" si="13"/>
        <v>-0.71870018431030636</v>
      </c>
      <c r="Q62" s="71"/>
    </row>
    <row r="63" spans="2:17" s="72" customFormat="1" ht="12.75" x14ac:dyDescent="0.2">
      <c r="B63" s="70"/>
      <c r="C63" s="133" t="s">
        <v>134</v>
      </c>
      <c r="D63" s="134" t="s">
        <v>135</v>
      </c>
      <c r="E63" s="147">
        <f>IFERROR(VLOOKUP($C63,'2024'!$C$205:$U$392,19,FALSE),0)</f>
        <v>275696.76000000007</v>
      </c>
      <c r="F63" s="148">
        <f>IFERROR(VLOOKUP($C63,'2024'!$C$8:$U$195,19,FALSE),0)</f>
        <v>80271.609999999986</v>
      </c>
      <c r="G63" s="149">
        <f t="shared" si="6"/>
        <v>0.29115906186202539</v>
      </c>
      <c r="H63" s="150">
        <f t="shared" si="7"/>
        <v>1.1411943417685525E-5</v>
      </c>
      <c r="I63" s="148">
        <f t="shared" si="8"/>
        <v>-195425.15000000008</v>
      </c>
      <c r="J63" s="151">
        <f t="shared" si="9"/>
        <v>-0.70884093813797466</v>
      </c>
      <c r="K63" s="147">
        <f>VLOOKUP($C63,'2024'!$C$205:$U$392,VLOOKUP($L$4,Master!$D$9:$G$20,4,FALSE),FALSE)</f>
        <v>45324.460000000006</v>
      </c>
      <c r="L63" s="148">
        <f>VLOOKUP($C63,'2024'!$C$8:$U$195,VLOOKUP($L$4,Master!$D$9:$G$20,4,FALSE),FALSE)</f>
        <v>14223.059999999998</v>
      </c>
      <c r="M63" s="150">
        <f t="shared" si="10"/>
        <v>0.31380539337920399</v>
      </c>
      <c r="N63" s="150">
        <f t="shared" si="11"/>
        <v>2.0220443559852144E-6</v>
      </c>
      <c r="O63" s="148">
        <f t="shared" si="12"/>
        <v>-31101.400000000009</v>
      </c>
      <c r="P63" s="151">
        <f t="shared" si="13"/>
        <v>-0.68619460662079601</v>
      </c>
      <c r="Q63" s="71"/>
    </row>
    <row r="64" spans="2:17" s="72" customFormat="1" ht="12.75" x14ac:dyDescent="0.2">
      <c r="B64" s="70"/>
      <c r="C64" s="98" t="s">
        <v>136</v>
      </c>
      <c r="D64" s="99" t="s">
        <v>137</v>
      </c>
      <c r="E64" s="152">
        <f>IFERROR(VLOOKUP($C64,'2024'!$C$205:$U$392,19,FALSE),0)</f>
        <v>0</v>
      </c>
      <c r="F64" s="153">
        <f>IFERROR(VLOOKUP($C64,'2024'!$C$8:$U$195,19,FALSE),0)</f>
        <v>0</v>
      </c>
      <c r="G64" s="154">
        <f t="shared" si="6"/>
        <v>0</v>
      </c>
      <c r="H64" s="155">
        <f t="shared" si="7"/>
        <v>0</v>
      </c>
      <c r="I64" s="156">
        <f t="shared" si="8"/>
        <v>0</v>
      </c>
      <c r="J64" s="157">
        <f t="shared" si="9"/>
        <v>0</v>
      </c>
      <c r="K64" s="163">
        <f>VLOOKUP($C64,'2024'!$C$205:$U$392,VLOOKUP($L$4,Master!$D$9:$G$20,4,FALSE),FALSE)</f>
        <v>0</v>
      </c>
      <c r="L64" s="164">
        <f>VLOOKUP($C64,'2024'!$C$8:$U$195,VLOOKUP($L$4,Master!$D$9:$G$20,4,FALSE),FALSE)</f>
        <v>0</v>
      </c>
      <c r="M64" s="155">
        <f t="shared" si="10"/>
        <v>0</v>
      </c>
      <c r="N64" s="155">
        <f t="shared" si="11"/>
        <v>0</v>
      </c>
      <c r="O64" s="156">
        <f t="shared" si="12"/>
        <v>0</v>
      </c>
      <c r="P64" s="157">
        <f t="shared" si="13"/>
        <v>0</v>
      </c>
      <c r="Q64" s="71"/>
    </row>
    <row r="65" spans="2:17" s="72" customFormat="1" ht="12.75" x14ac:dyDescent="0.2">
      <c r="B65" s="70"/>
      <c r="C65" s="98" t="s">
        <v>138</v>
      </c>
      <c r="D65" s="99" t="s">
        <v>139</v>
      </c>
      <c r="E65" s="152">
        <f>IFERROR(VLOOKUP($C65,'2024'!$C$205:$U$392,19,FALSE),0)</f>
        <v>275696.76000000007</v>
      </c>
      <c r="F65" s="153">
        <f>IFERROR(VLOOKUP($C65,'2024'!$C$8:$U$195,19,FALSE),0)</f>
        <v>80271.609999999986</v>
      </c>
      <c r="G65" s="154">
        <f t="shared" si="6"/>
        <v>0.29115906186202539</v>
      </c>
      <c r="H65" s="155">
        <f t="shared" si="7"/>
        <v>1.1411943417685525E-5</v>
      </c>
      <c r="I65" s="156">
        <f t="shared" si="8"/>
        <v>-195425.15000000008</v>
      </c>
      <c r="J65" s="157">
        <f t="shared" si="9"/>
        <v>-0.70884093813797466</v>
      </c>
      <c r="K65" s="163">
        <f>VLOOKUP($C65,'2024'!$C$205:$U$392,VLOOKUP($L$4,Master!$D$9:$G$20,4,FALSE),FALSE)</f>
        <v>45324.460000000006</v>
      </c>
      <c r="L65" s="164">
        <f>VLOOKUP($C65,'2024'!$C$8:$U$195,VLOOKUP($L$4,Master!$D$9:$G$20,4,FALSE),FALSE)</f>
        <v>14223.059999999998</v>
      </c>
      <c r="M65" s="155">
        <f t="shared" si="10"/>
        <v>0.31380539337920399</v>
      </c>
      <c r="N65" s="155">
        <f t="shared" si="11"/>
        <v>2.0220443559852144E-6</v>
      </c>
      <c r="O65" s="156">
        <f t="shared" si="12"/>
        <v>-31101.400000000009</v>
      </c>
      <c r="P65" s="157">
        <f t="shared" si="13"/>
        <v>-0.68619460662079601</v>
      </c>
      <c r="Q65" s="71"/>
    </row>
    <row r="66" spans="2:17" s="72" customFormat="1" ht="12.75" x14ac:dyDescent="0.2">
      <c r="B66" s="70"/>
      <c r="C66" s="98" t="s">
        <v>140</v>
      </c>
      <c r="D66" s="99" t="s">
        <v>141</v>
      </c>
      <c r="E66" s="152">
        <f>IFERROR(VLOOKUP($C66,'2024'!$C$205:$U$392,19,FALSE),0)</f>
        <v>0</v>
      </c>
      <c r="F66" s="153">
        <f>IFERROR(VLOOKUP($C66,'2024'!$C$8:$U$195,19,FALSE),0)</f>
        <v>0</v>
      </c>
      <c r="G66" s="154">
        <f t="shared" si="6"/>
        <v>0</v>
      </c>
      <c r="H66" s="155">
        <f t="shared" si="7"/>
        <v>0</v>
      </c>
      <c r="I66" s="156">
        <f t="shared" si="8"/>
        <v>0</v>
      </c>
      <c r="J66" s="157">
        <f t="shared" si="9"/>
        <v>0</v>
      </c>
      <c r="K66" s="163">
        <f>VLOOKUP($C66,'2024'!$C$205:$U$392,VLOOKUP($L$4,Master!$D$9:$G$20,4,FALSE),FALSE)</f>
        <v>0</v>
      </c>
      <c r="L66" s="164">
        <f>VLOOKUP($C66,'2024'!$C$8:$U$195,VLOOKUP($L$4,Master!$D$9:$G$20,4,FALSE),FALSE)</f>
        <v>0</v>
      </c>
      <c r="M66" s="155">
        <f t="shared" si="10"/>
        <v>0</v>
      </c>
      <c r="N66" s="155">
        <f t="shared" si="11"/>
        <v>0</v>
      </c>
      <c r="O66" s="156">
        <f t="shared" si="12"/>
        <v>0</v>
      </c>
      <c r="P66" s="157">
        <f t="shared" si="13"/>
        <v>0</v>
      </c>
      <c r="Q66" s="71"/>
    </row>
    <row r="67" spans="2:17" s="72" customFormat="1" ht="12.75" x14ac:dyDescent="0.2">
      <c r="B67" s="70"/>
      <c r="C67" s="98" t="s">
        <v>142</v>
      </c>
      <c r="D67" s="99" t="s">
        <v>143</v>
      </c>
      <c r="E67" s="152">
        <f>IFERROR(VLOOKUP($C67,'2024'!$C$205:$U$392,19,FALSE),0)</f>
        <v>0</v>
      </c>
      <c r="F67" s="153">
        <f>IFERROR(VLOOKUP($C67,'2024'!$C$8:$U$195,19,FALSE),0)</f>
        <v>0</v>
      </c>
      <c r="G67" s="154">
        <f t="shared" si="6"/>
        <v>0</v>
      </c>
      <c r="H67" s="155">
        <f t="shared" si="7"/>
        <v>0</v>
      </c>
      <c r="I67" s="156">
        <f t="shared" si="8"/>
        <v>0</v>
      </c>
      <c r="J67" s="157">
        <f t="shared" si="9"/>
        <v>0</v>
      </c>
      <c r="K67" s="163">
        <f>VLOOKUP($C67,'2024'!$C$205:$U$392,VLOOKUP($L$4,Master!$D$9:$G$20,4,FALSE),FALSE)</f>
        <v>0</v>
      </c>
      <c r="L67" s="164">
        <f>VLOOKUP($C67,'2024'!$C$8:$U$195,VLOOKUP($L$4,Master!$D$9:$G$20,4,FALSE),FALSE)</f>
        <v>0</v>
      </c>
      <c r="M67" s="155">
        <f t="shared" si="10"/>
        <v>0</v>
      </c>
      <c r="N67" s="155">
        <f t="shared" si="11"/>
        <v>0</v>
      </c>
      <c r="O67" s="156">
        <f t="shared" si="12"/>
        <v>0</v>
      </c>
      <c r="P67" s="157">
        <f t="shared" si="13"/>
        <v>0</v>
      </c>
      <c r="Q67" s="71"/>
    </row>
    <row r="68" spans="2:17" s="72" customFormat="1" ht="12.75" x14ac:dyDescent="0.2">
      <c r="B68" s="70"/>
      <c r="C68" s="98" t="s">
        <v>144</v>
      </c>
      <c r="D68" s="99" t="s">
        <v>145</v>
      </c>
      <c r="E68" s="152">
        <f>IFERROR(VLOOKUP($C68,'2024'!$C$205:$U$392,19,FALSE),0)</f>
        <v>0</v>
      </c>
      <c r="F68" s="153">
        <f>IFERROR(VLOOKUP($C68,'2024'!$C$8:$U$195,19,FALSE),0)</f>
        <v>0</v>
      </c>
      <c r="G68" s="154">
        <f t="shared" si="6"/>
        <v>0</v>
      </c>
      <c r="H68" s="155">
        <f t="shared" si="7"/>
        <v>0</v>
      </c>
      <c r="I68" s="156">
        <f t="shared" si="8"/>
        <v>0</v>
      </c>
      <c r="J68" s="157">
        <f t="shared" si="9"/>
        <v>0</v>
      </c>
      <c r="K68" s="163">
        <f>VLOOKUP($C68,'2024'!$C$205:$U$392,VLOOKUP($L$4,Master!$D$9:$G$20,4,FALSE),FALSE)</f>
        <v>0</v>
      </c>
      <c r="L68" s="164">
        <f>VLOOKUP($C68,'2024'!$C$8:$U$195,VLOOKUP($L$4,Master!$D$9:$G$20,4,FALSE),FALSE)</f>
        <v>0</v>
      </c>
      <c r="M68" s="155">
        <f t="shared" si="10"/>
        <v>0</v>
      </c>
      <c r="N68" s="155">
        <f t="shared" si="11"/>
        <v>0</v>
      </c>
      <c r="O68" s="156">
        <f t="shared" si="12"/>
        <v>0</v>
      </c>
      <c r="P68" s="157">
        <f t="shared" si="13"/>
        <v>0</v>
      </c>
      <c r="Q68" s="71"/>
    </row>
    <row r="69" spans="2:17" s="72" customFormat="1" ht="12.75" x14ac:dyDescent="0.2">
      <c r="B69" s="70"/>
      <c r="C69" s="98" t="s">
        <v>146</v>
      </c>
      <c r="D69" s="99" t="s">
        <v>147</v>
      </c>
      <c r="E69" s="152">
        <f>IFERROR(VLOOKUP($C69,'2024'!$C$205:$U$392,19,FALSE),0)</f>
        <v>0</v>
      </c>
      <c r="F69" s="153">
        <f>IFERROR(VLOOKUP($C69,'2024'!$C$8:$U$195,19,FALSE),0)</f>
        <v>0</v>
      </c>
      <c r="G69" s="154">
        <f t="shared" si="6"/>
        <v>0</v>
      </c>
      <c r="H69" s="155">
        <f t="shared" si="7"/>
        <v>0</v>
      </c>
      <c r="I69" s="156">
        <f t="shared" si="8"/>
        <v>0</v>
      </c>
      <c r="J69" s="157">
        <f t="shared" si="9"/>
        <v>0</v>
      </c>
      <c r="K69" s="163">
        <f>VLOOKUP($C69,'2024'!$C$205:$U$392,VLOOKUP($L$4,Master!$D$9:$G$20,4,FALSE),FALSE)</f>
        <v>0</v>
      </c>
      <c r="L69" s="164">
        <f>VLOOKUP($C69,'2024'!$C$8:$U$195,VLOOKUP($L$4,Master!$D$9:$G$20,4,FALSE),FALSE)</f>
        <v>0</v>
      </c>
      <c r="M69" s="155">
        <f t="shared" si="10"/>
        <v>0</v>
      </c>
      <c r="N69" s="155">
        <f t="shared" si="11"/>
        <v>0</v>
      </c>
      <c r="O69" s="156">
        <f t="shared" si="12"/>
        <v>0</v>
      </c>
      <c r="P69" s="157">
        <f t="shared" si="13"/>
        <v>0</v>
      </c>
      <c r="Q69" s="71"/>
    </row>
    <row r="70" spans="2:17" s="72" customFormat="1" ht="12.75" x14ac:dyDescent="0.2">
      <c r="B70" s="70"/>
      <c r="C70" s="133" t="s">
        <v>148</v>
      </c>
      <c r="D70" s="134" t="s">
        <v>149</v>
      </c>
      <c r="E70" s="147">
        <f>IFERROR(VLOOKUP($C70,'2024'!$C$205:$U$392,19,FALSE),0)</f>
        <v>1054848.83</v>
      </c>
      <c r="F70" s="148">
        <f>IFERROR(VLOOKUP($C70,'2024'!$C$8:$U$195,19,FALSE),0)</f>
        <v>406759.32000000007</v>
      </c>
      <c r="G70" s="149">
        <f t="shared" si="6"/>
        <v>0.38560911140224713</v>
      </c>
      <c r="H70" s="150">
        <f t="shared" si="7"/>
        <v>5.7827597384134212E-5</v>
      </c>
      <c r="I70" s="148">
        <f t="shared" si="8"/>
        <v>-648089.51</v>
      </c>
      <c r="J70" s="151">
        <f t="shared" si="9"/>
        <v>-0.61439088859775293</v>
      </c>
      <c r="K70" s="147">
        <f>VLOOKUP($C70,'2024'!$C$205:$U$392,VLOOKUP($L$4,Master!$D$9:$G$20,4,FALSE),FALSE)</f>
        <v>108046.45000000001</v>
      </c>
      <c r="L70" s="148">
        <f>VLOOKUP($C70,'2024'!$C$8:$U$195,VLOOKUP($L$4,Master!$D$9:$G$20,4,FALSE),FALSE)</f>
        <v>25861.449999999986</v>
      </c>
      <c r="M70" s="150">
        <f t="shared" si="10"/>
        <v>0.23935492558987345</v>
      </c>
      <c r="N70" s="150">
        <f t="shared" si="11"/>
        <v>3.6766349161216925E-6</v>
      </c>
      <c r="O70" s="148">
        <f t="shared" si="12"/>
        <v>-82185.000000000029</v>
      </c>
      <c r="P70" s="151">
        <f t="shared" si="13"/>
        <v>-0.76064507441012652</v>
      </c>
      <c r="Q70" s="71"/>
    </row>
    <row r="71" spans="2:17" s="72" customFormat="1" ht="12.75" x14ac:dyDescent="0.2">
      <c r="B71" s="70"/>
      <c r="C71" s="98" t="s">
        <v>150</v>
      </c>
      <c r="D71" s="99" t="s">
        <v>151</v>
      </c>
      <c r="E71" s="152">
        <f>IFERROR(VLOOKUP($C71,'2024'!$C$205:$U$392,19,FALSE),0)</f>
        <v>0</v>
      </c>
      <c r="F71" s="153">
        <f>IFERROR(VLOOKUP($C71,'2024'!$C$8:$U$195,19,FALSE),0)</f>
        <v>0</v>
      </c>
      <c r="G71" s="154">
        <f t="shared" si="6"/>
        <v>0</v>
      </c>
      <c r="H71" s="155">
        <f t="shared" si="7"/>
        <v>0</v>
      </c>
      <c r="I71" s="156">
        <f t="shared" si="8"/>
        <v>0</v>
      </c>
      <c r="J71" s="157">
        <f t="shared" si="9"/>
        <v>0</v>
      </c>
      <c r="K71" s="163">
        <f>VLOOKUP($C71,'2024'!$C$205:$U$392,VLOOKUP($L$4,Master!$D$9:$G$20,4,FALSE),FALSE)</f>
        <v>0</v>
      </c>
      <c r="L71" s="164">
        <f>VLOOKUP($C71,'2024'!$C$8:$U$195,VLOOKUP($L$4,Master!$D$9:$G$20,4,FALSE),FALSE)</f>
        <v>0</v>
      </c>
      <c r="M71" s="155">
        <f t="shared" si="10"/>
        <v>0</v>
      </c>
      <c r="N71" s="155">
        <f t="shared" si="11"/>
        <v>0</v>
      </c>
      <c r="O71" s="156">
        <f t="shared" si="12"/>
        <v>0</v>
      </c>
      <c r="P71" s="157">
        <f t="shared" si="13"/>
        <v>0</v>
      </c>
      <c r="Q71" s="71"/>
    </row>
    <row r="72" spans="2:17" s="72" customFormat="1" ht="12.75" x14ac:dyDescent="0.2">
      <c r="B72" s="70"/>
      <c r="C72" s="98" t="s">
        <v>152</v>
      </c>
      <c r="D72" s="99" t="s">
        <v>153</v>
      </c>
      <c r="E72" s="152">
        <f>IFERROR(VLOOKUP($C72,'2024'!$C$205:$U$392,19,FALSE),0)</f>
        <v>0</v>
      </c>
      <c r="F72" s="153">
        <f>IFERROR(VLOOKUP($C72,'2024'!$C$8:$U$195,19,FALSE),0)</f>
        <v>0</v>
      </c>
      <c r="G72" s="154">
        <f t="shared" si="6"/>
        <v>0</v>
      </c>
      <c r="H72" s="155">
        <f t="shared" si="7"/>
        <v>0</v>
      </c>
      <c r="I72" s="156">
        <f t="shared" si="8"/>
        <v>0</v>
      </c>
      <c r="J72" s="157">
        <f t="shared" si="9"/>
        <v>0</v>
      </c>
      <c r="K72" s="163">
        <f>VLOOKUP($C72,'2024'!$C$205:$U$392,VLOOKUP($L$4,Master!$D$9:$G$20,4,FALSE),FALSE)</f>
        <v>0</v>
      </c>
      <c r="L72" s="164">
        <f>VLOOKUP($C72,'2024'!$C$8:$U$195,VLOOKUP($L$4,Master!$D$9:$G$20,4,FALSE),FALSE)</f>
        <v>0</v>
      </c>
      <c r="M72" s="155">
        <f t="shared" si="10"/>
        <v>0</v>
      </c>
      <c r="N72" s="155">
        <f t="shared" si="11"/>
        <v>0</v>
      </c>
      <c r="O72" s="156">
        <f t="shared" si="12"/>
        <v>0</v>
      </c>
      <c r="P72" s="157">
        <f t="shared" si="13"/>
        <v>0</v>
      </c>
      <c r="Q72" s="71"/>
    </row>
    <row r="73" spans="2:17" s="72" customFormat="1" ht="12.75" x14ac:dyDescent="0.2">
      <c r="B73" s="70"/>
      <c r="C73" s="98" t="s">
        <v>154</v>
      </c>
      <c r="D73" s="99" t="s">
        <v>155</v>
      </c>
      <c r="E73" s="152">
        <f>IFERROR(VLOOKUP($C73,'2024'!$C$205:$U$392,19,FALSE),0)</f>
        <v>1054848.83</v>
      </c>
      <c r="F73" s="153">
        <f>IFERROR(VLOOKUP($C73,'2024'!$C$8:$U$195,19,FALSE),0)</f>
        <v>406759.32000000007</v>
      </c>
      <c r="G73" s="154">
        <f t="shared" si="6"/>
        <v>0.38560911140224713</v>
      </c>
      <c r="H73" s="155">
        <f t="shared" si="7"/>
        <v>5.7827597384134212E-5</v>
      </c>
      <c r="I73" s="156">
        <f t="shared" si="8"/>
        <v>-648089.51</v>
      </c>
      <c r="J73" s="157">
        <f t="shared" si="9"/>
        <v>-0.61439088859775293</v>
      </c>
      <c r="K73" s="163">
        <f>VLOOKUP($C73,'2024'!$C$205:$U$392,VLOOKUP($L$4,Master!$D$9:$G$20,4,FALSE),FALSE)</f>
        <v>108046.45000000001</v>
      </c>
      <c r="L73" s="164">
        <f>VLOOKUP($C73,'2024'!$C$8:$U$195,VLOOKUP($L$4,Master!$D$9:$G$20,4,FALSE),FALSE)</f>
        <v>25861.449999999986</v>
      </c>
      <c r="M73" s="155">
        <f t="shared" si="10"/>
        <v>0.23935492558987345</v>
      </c>
      <c r="N73" s="155">
        <f t="shared" si="11"/>
        <v>3.6766349161216925E-6</v>
      </c>
      <c r="O73" s="156">
        <f t="shared" si="12"/>
        <v>-82185.000000000029</v>
      </c>
      <c r="P73" s="157">
        <f t="shared" si="13"/>
        <v>-0.76064507441012652</v>
      </c>
      <c r="Q73" s="71"/>
    </row>
    <row r="74" spans="2:17" s="72" customFormat="1" ht="12.75" x14ac:dyDescent="0.2">
      <c r="B74" s="70"/>
      <c r="C74" s="133" t="s">
        <v>156</v>
      </c>
      <c r="D74" s="134" t="s">
        <v>157</v>
      </c>
      <c r="E74" s="147">
        <f>IFERROR(VLOOKUP($C74,'2024'!$C$205:$U$392,19,FALSE),0)</f>
        <v>71596385.580000013</v>
      </c>
      <c r="F74" s="148">
        <f>IFERROR(VLOOKUP($C74,'2024'!$C$8:$U$195,19,FALSE),0)</f>
        <v>53959487.329999998</v>
      </c>
      <c r="G74" s="149">
        <f t="shared" ref="G74:G137" si="14">IFERROR(F74/E74,0)</f>
        <v>0.75366217013437098</v>
      </c>
      <c r="H74" s="150">
        <f t="shared" ref="H74:H137" si="15">F74/$D$4</f>
        <v>7.6712378916690355E-3</v>
      </c>
      <c r="I74" s="148">
        <f t="shared" ref="I74:I137" si="16">F74-E74</f>
        <v>-17636898.250000015</v>
      </c>
      <c r="J74" s="151">
        <f t="shared" ref="J74:J137" si="17">IFERROR(I74/E74,0)</f>
        <v>-0.24633782986562897</v>
      </c>
      <c r="K74" s="147">
        <f>VLOOKUP($C74,'2024'!$C$205:$U$392,VLOOKUP($L$4,Master!$D$9:$G$20,4,FALSE),FALSE)</f>
        <v>15268175.240000002</v>
      </c>
      <c r="L74" s="148">
        <f>VLOOKUP($C74,'2024'!$C$8:$U$195,VLOOKUP($L$4,Master!$D$9:$G$20,4,FALSE),FALSE)</f>
        <v>9307436.8500000015</v>
      </c>
      <c r="M74" s="150">
        <f t="shared" ref="M74:M137" si="18">IFERROR(L74/K74,0)</f>
        <v>0.60959719833553605</v>
      </c>
      <c r="N74" s="150">
        <f t="shared" ref="N74:N137" si="19">L74/$D$4</f>
        <v>1.3232068311060565E-3</v>
      </c>
      <c r="O74" s="148">
        <f t="shared" ref="O74:O137" si="20">L74-K74</f>
        <v>-5960738.3900000006</v>
      </c>
      <c r="P74" s="151">
        <f t="shared" ref="P74:P137" si="21">IFERROR(O74/K74,0)</f>
        <v>-0.39040280166446401</v>
      </c>
      <c r="Q74" s="71"/>
    </row>
    <row r="75" spans="2:17" s="72" customFormat="1" ht="12.75" x14ac:dyDescent="0.2">
      <c r="B75" s="70"/>
      <c r="C75" s="98" t="s">
        <v>158</v>
      </c>
      <c r="D75" s="99" t="s">
        <v>159</v>
      </c>
      <c r="E75" s="152">
        <f>IFERROR(VLOOKUP($C75,'2024'!$C$205:$U$392,19,FALSE),0)</f>
        <v>60870865.739999995</v>
      </c>
      <c r="F75" s="153">
        <f>IFERROR(VLOOKUP($C75,'2024'!$C$8:$U$195,19,FALSE),0)</f>
        <v>42758131.150000006</v>
      </c>
      <c r="G75" s="154">
        <f t="shared" si="14"/>
        <v>0.70244000360754533</v>
      </c>
      <c r="H75" s="155">
        <f t="shared" si="15"/>
        <v>6.0787789522320172E-3</v>
      </c>
      <c r="I75" s="156">
        <f t="shared" si="16"/>
        <v>-18112734.589999989</v>
      </c>
      <c r="J75" s="157">
        <f t="shared" si="17"/>
        <v>-0.29755999639245462</v>
      </c>
      <c r="K75" s="163">
        <f>VLOOKUP($C75,'2024'!$C$205:$U$392,VLOOKUP($L$4,Master!$D$9:$G$20,4,FALSE),FALSE)</f>
        <v>13629893.65</v>
      </c>
      <c r="L75" s="164">
        <f>VLOOKUP($C75,'2024'!$C$8:$U$195,VLOOKUP($L$4,Master!$D$9:$G$20,4,FALSE),FALSE)</f>
        <v>7717048.9800000004</v>
      </c>
      <c r="M75" s="155">
        <f t="shared" si="18"/>
        <v>0.56618556080956661</v>
      </c>
      <c r="N75" s="155">
        <f t="shared" si="19"/>
        <v>1.0971067642877453E-3</v>
      </c>
      <c r="O75" s="156">
        <f t="shared" si="20"/>
        <v>-5912844.6699999999</v>
      </c>
      <c r="P75" s="157">
        <f t="shared" si="21"/>
        <v>-0.43381443919043344</v>
      </c>
      <c r="Q75" s="71"/>
    </row>
    <row r="76" spans="2:17" s="72" customFormat="1" ht="12.75" x14ac:dyDescent="0.2">
      <c r="B76" s="70"/>
      <c r="C76" s="98" t="s">
        <v>160</v>
      </c>
      <c r="D76" s="99" t="s">
        <v>161</v>
      </c>
      <c r="E76" s="152">
        <f>IFERROR(VLOOKUP($C76,'2024'!$C$205:$U$392,19,FALSE),0)</f>
        <v>1382831.6599999997</v>
      </c>
      <c r="F76" s="153">
        <f>IFERROR(VLOOKUP($C76,'2024'!$C$8:$U$195,19,FALSE),0)</f>
        <v>1079627.2899999996</v>
      </c>
      <c r="G76" s="154">
        <f t="shared" si="14"/>
        <v>0.78073660101186848</v>
      </c>
      <c r="H76" s="155">
        <f t="shared" si="15"/>
        <v>1.5348696189934597E-4</v>
      </c>
      <c r="I76" s="156">
        <f t="shared" si="16"/>
        <v>-303204.37000000011</v>
      </c>
      <c r="J76" s="157">
        <f t="shared" si="17"/>
        <v>-0.21926339898813149</v>
      </c>
      <c r="K76" s="163">
        <f>VLOOKUP($C76,'2024'!$C$205:$U$392,VLOOKUP($L$4,Master!$D$9:$G$20,4,FALSE),FALSE)</f>
        <v>217686.80999999994</v>
      </c>
      <c r="L76" s="164">
        <f>VLOOKUP($C76,'2024'!$C$8:$U$195,VLOOKUP($L$4,Master!$D$9:$G$20,4,FALSE),FALSE)</f>
        <v>177440.56999999992</v>
      </c>
      <c r="M76" s="155">
        <f t="shared" si="18"/>
        <v>0.8151186100802339</v>
      </c>
      <c r="N76" s="155">
        <f t="shared" si="19"/>
        <v>2.522612595962467E-5</v>
      </c>
      <c r="O76" s="156">
        <f t="shared" si="20"/>
        <v>-40246.24000000002</v>
      </c>
      <c r="P76" s="157">
        <f t="shared" si="21"/>
        <v>-0.18488138991976608</v>
      </c>
      <c r="Q76" s="71"/>
    </row>
    <row r="77" spans="2:17" s="72" customFormat="1" ht="12.75" x14ac:dyDescent="0.2">
      <c r="B77" s="70"/>
      <c r="C77" s="98" t="s">
        <v>162</v>
      </c>
      <c r="D77" s="99" t="s">
        <v>34</v>
      </c>
      <c r="E77" s="152">
        <f>IFERROR(VLOOKUP($C77,'2024'!$C$205:$U$392,19,FALSE),0)</f>
        <v>9048644.5500000007</v>
      </c>
      <c r="F77" s="153">
        <f>IFERROR(VLOOKUP($C77,'2024'!$C$8:$U$195,19,FALSE),0)</f>
        <v>8935197.7000000011</v>
      </c>
      <c r="G77" s="154">
        <f t="shared" si="14"/>
        <v>0.98746255868786448</v>
      </c>
      <c r="H77" s="155">
        <f t="shared" si="15"/>
        <v>1.270286849587717E-3</v>
      </c>
      <c r="I77" s="156">
        <f t="shared" si="16"/>
        <v>-113446.84999999963</v>
      </c>
      <c r="J77" s="157">
        <f t="shared" si="17"/>
        <v>-1.2537441312135486E-2</v>
      </c>
      <c r="K77" s="163">
        <f>VLOOKUP($C77,'2024'!$C$205:$U$392,VLOOKUP($L$4,Master!$D$9:$G$20,4,FALSE),FALSE)</f>
        <v>1395940.8199999996</v>
      </c>
      <c r="L77" s="164">
        <f>VLOOKUP($C77,'2024'!$C$8:$U$195,VLOOKUP($L$4,Master!$D$9:$G$20,4,FALSE),FALSE)</f>
        <v>1380827.2100000002</v>
      </c>
      <c r="M77" s="155">
        <f t="shared" si="18"/>
        <v>0.98917317282834427</v>
      </c>
      <c r="N77" s="155">
        <f t="shared" si="19"/>
        <v>1.9630753625248795E-4</v>
      </c>
      <c r="O77" s="156">
        <f t="shared" si="20"/>
        <v>-15113.609999999404</v>
      </c>
      <c r="P77" s="157">
        <f t="shared" si="21"/>
        <v>-1.0826827171655749E-2</v>
      </c>
      <c r="Q77" s="71"/>
    </row>
    <row r="78" spans="2:17" s="72" customFormat="1" ht="12.75" x14ac:dyDescent="0.2">
      <c r="B78" s="70"/>
      <c r="C78" s="98" t="s">
        <v>163</v>
      </c>
      <c r="D78" s="99" t="s">
        <v>35</v>
      </c>
      <c r="E78" s="152">
        <f>IFERROR(VLOOKUP($C78,'2024'!$C$205:$U$392,19,FALSE),0)</f>
        <v>294043.63</v>
      </c>
      <c r="F78" s="153">
        <f>IFERROR(VLOOKUP($C78,'2024'!$C$8:$U$195,19,FALSE),0)</f>
        <v>1186531.19</v>
      </c>
      <c r="G78" s="154">
        <f t="shared" si="14"/>
        <v>4.0352215417827617</v>
      </c>
      <c r="H78" s="155">
        <f t="shared" si="15"/>
        <v>1.6868512794995734E-4</v>
      </c>
      <c r="I78" s="156">
        <f t="shared" si="16"/>
        <v>892487.55999999994</v>
      </c>
      <c r="J78" s="157">
        <f t="shared" si="17"/>
        <v>3.0352215417827617</v>
      </c>
      <c r="K78" s="163">
        <f>VLOOKUP($C78,'2024'!$C$205:$U$392,VLOOKUP($L$4,Master!$D$9:$G$20,4,FALSE),FALSE)</f>
        <v>24653.96</v>
      </c>
      <c r="L78" s="164">
        <f>VLOOKUP($C78,'2024'!$C$8:$U$195,VLOOKUP($L$4,Master!$D$9:$G$20,4,FALSE),FALSE)</f>
        <v>32120.089999999997</v>
      </c>
      <c r="M78" s="155">
        <f t="shared" si="18"/>
        <v>1.3028369478980253</v>
      </c>
      <c r="N78" s="155">
        <f t="shared" si="19"/>
        <v>4.5664046061984641E-6</v>
      </c>
      <c r="O78" s="156">
        <f t="shared" si="20"/>
        <v>7466.1299999999974</v>
      </c>
      <c r="P78" s="157">
        <f t="shared" si="21"/>
        <v>0.30283694789802523</v>
      </c>
      <c r="Q78" s="71"/>
    </row>
    <row r="79" spans="2:17" s="72" customFormat="1" ht="12.75" x14ac:dyDescent="0.2">
      <c r="B79" s="70"/>
      <c r="C79" s="98" t="s">
        <v>164</v>
      </c>
      <c r="D79" s="99" t="s">
        <v>165</v>
      </c>
      <c r="E79" s="152">
        <f>IFERROR(VLOOKUP($C79,'2024'!$C$205:$U$392,19,FALSE),0)</f>
        <v>0</v>
      </c>
      <c r="F79" s="153">
        <f>IFERROR(VLOOKUP($C79,'2024'!$C$8:$U$195,19,FALSE),0)</f>
        <v>0</v>
      </c>
      <c r="G79" s="154">
        <f t="shared" si="14"/>
        <v>0</v>
      </c>
      <c r="H79" s="155">
        <f t="shared" si="15"/>
        <v>0</v>
      </c>
      <c r="I79" s="156">
        <f t="shared" si="16"/>
        <v>0</v>
      </c>
      <c r="J79" s="157">
        <f t="shared" si="17"/>
        <v>0</v>
      </c>
      <c r="K79" s="163">
        <f>VLOOKUP($C79,'2024'!$C$205:$U$392,VLOOKUP($L$4,Master!$D$9:$G$20,4,FALSE),FALSE)</f>
        <v>0</v>
      </c>
      <c r="L79" s="164">
        <f>VLOOKUP($C79,'2024'!$C$8:$U$195,VLOOKUP($L$4,Master!$D$9:$G$20,4,FALSE),FALSE)</f>
        <v>0</v>
      </c>
      <c r="M79" s="155">
        <f t="shared" si="18"/>
        <v>0</v>
      </c>
      <c r="N79" s="155">
        <f t="shared" si="19"/>
        <v>0</v>
      </c>
      <c r="O79" s="156">
        <f t="shared" si="20"/>
        <v>0</v>
      </c>
      <c r="P79" s="157">
        <f t="shared" si="21"/>
        <v>0</v>
      </c>
      <c r="Q79" s="71"/>
    </row>
    <row r="80" spans="2:17" s="72" customFormat="1" ht="12.75" x14ac:dyDescent="0.2">
      <c r="B80" s="70"/>
      <c r="C80" s="133" t="s">
        <v>166</v>
      </c>
      <c r="D80" s="134" t="s">
        <v>167</v>
      </c>
      <c r="E80" s="147">
        <f>IFERROR(VLOOKUP($C80,'2024'!$C$205:$U$392,19,FALSE),0)</f>
        <v>9356858.1600000001</v>
      </c>
      <c r="F80" s="148">
        <f>IFERROR(VLOOKUP($C80,'2024'!$C$8:$U$195,19,FALSE),0)</f>
        <v>9356858.1600000001</v>
      </c>
      <c r="G80" s="149">
        <f t="shared" si="14"/>
        <v>1</v>
      </c>
      <c r="H80" s="150">
        <f t="shared" si="15"/>
        <v>1.3302328916690361E-3</v>
      </c>
      <c r="I80" s="148">
        <f t="shared" si="16"/>
        <v>0</v>
      </c>
      <c r="J80" s="151">
        <f t="shared" si="17"/>
        <v>0</v>
      </c>
      <c r="K80" s="147">
        <f>VLOOKUP($C80,'2024'!$C$205:$U$392,VLOOKUP($L$4,Master!$D$9:$G$20,4,FALSE),FALSE)</f>
        <v>1559476.36</v>
      </c>
      <c r="L80" s="148">
        <f>VLOOKUP($C80,'2024'!$C$8:$U$195,VLOOKUP($L$4,Master!$D$9:$G$20,4,FALSE),FALSE)</f>
        <v>1559476.3599999999</v>
      </c>
      <c r="M80" s="150">
        <f t="shared" si="18"/>
        <v>0.99999999999999989</v>
      </c>
      <c r="N80" s="150">
        <f t="shared" si="19"/>
        <v>2.2170548194483934E-4</v>
      </c>
      <c r="O80" s="148">
        <f t="shared" si="20"/>
        <v>0</v>
      </c>
      <c r="P80" s="151">
        <f t="shared" si="21"/>
        <v>0</v>
      </c>
      <c r="Q80" s="71"/>
    </row>
    <row r="81" spans="2:17" s="72" customFormat="1" ht="12.75" x14ac:dyDescent="0.2">
      <c r="B81" s="70"/>
      <c r="C81" s="98" t="s">
        <v>168</v>
      </c>
      <c r="D81" s="99" t="s">
        <v>167</v>
      </c>
      <c r="E81" s="152">
        <f>IFERROR(VLOOKUP($C81,'2024'!$C$205:$U$392,19,FALSE),0)</f>
        <v>9356858.1600000001</v>
      </c>
      <c r="F81" s="153">
        <f>IFERROR(VLOOKUP($C81,'2024'!$C$8:$U$195,19,FALSE),0)</f>
        <v>9356858.1600000001</v>
      </c>
      <c r="G81" s="154">
        <f t="shared" si="14"/>
        <v>1</v>
      </c>
      <c r="H81" s="155">
        <f t="shared" si="15"/>
        <v>1.3302328916690361E-3</v>
      </c>
      <c r="I81" s="156">
        <f t="shared" si="16"/>
        <v>0</v>
      </c>
      <c r="J81" s="157">
        <f t="shared" si="17"/>
        <v>0</v>
      </c>
      <c r="K81" s="163">
        <f>VLOOKUP($C81,'2024'!$C$205:$U$392,VLOOKUP($L$4,Master!$D$9:$G$20,4,FALSE),FALSE)</f>
        <v>1559476.36</v>
      </c>
      <c r="L81" s="164">
        <f>VLOOKUP($C81,'2024'!$C$8:$U$195,VLOOKUP($L$4,Master!$D$9:$G$20,4,FALSE),FALSE)</f>
        <v>1559476.3599999999</v>
      </c>
      <c r="M81" s="155">
        <f t="shared" si="18"/>
        <v>0.99999999999999989</v>
      </c>
      <c r="N81" s="155">
        <f t="shared" si="19"/>
        <v>2.2170548194483934E-4</v>
      </c>
      <c r="O81" s="156">
        <f t="shared" si="20"/>
        <v>0</v>
      </c>
      <c r="P81" s="157">
        <f t="shared" si="21"/>
        <v>0</v>
      </c>
      <c r="Q81" s="71"/>
    </row>
    <row r="82" spans="2:17" s="72" customFormat="1" ht="12.75" x14ac:dyDescent="0.2">
      <c r="B82" s="70"/>
      <c r="C82" s="133" t="s">
        <v>169</v>
      </c>
      <c r="D82" s="134" t="s">
        <v>170</v>
      </c>
      <c r="E82" s="147">
        <f>IFERROR(VLOOKUP($C82,'2024'!$C$205:$U$392,19,FALSE),0)</f>
        <v>8886967.75</v>
      </c>
      <c r="F82" s="148">
        <f>IFERROR(VLOOKUP($C82,'2024'!$C$8:$U$195,19,FALSE),0)</f>
        <v>7399851.75</v>
      </c>
      <c r="G82" s="149">
        <f t="shared" si="14"/>
        <v>0.83266328382929033</v>
      </c>
      <c r="H82" s="150">
        <f t="shared" si="15"/>
        <v>1.0520119064543645E-3</v>
      </c>
      <c r="I82" s="148">
        <f t="shared" si="16"/>
        <v>-1487116</v>
      </c>
      <c r="J82" s="151">
        <f t="shared" si="17"/>
        <v>-0.16733671617070964</v>
      </c>
      <c r="K82" s="147">
        <f>VLOOKUP($C82,'2024'!$C$205:$U$392,VLOOKUP($L$4,Master!$D$9:$G$20,4,FALSE),FALSE)</f>
        <v>1817771.23</v>
      </c>
      <c r="L82" s="148">
        <f>VLOOKUP($C82,'2024'!$C$8:$U$195,VLOOKUP($L$4,Master!$D$9:$G$20,4,FALSE),FALSE)</f>
        <v>1440945.6800000002</v>
      </c>
      <c r="M82" s="150">
        <f t="shared" si="18"/>
        <v>0.79269913409290793</v>
      </c>
      <c r="N82" s="150">
        <f t="shared" si="19"/>
        <v>2.048543758885414E-4</v>
      </c>
      <c r="O82" s="148">
        <f t="shared" si="20"/>
        <v>-376825.54999999981</v>
      </c>
      <c r="P82" s="151">
        <f t="shared" si="21"/>
        <v>-0.20730086590709207</v>
      </c>
      <c r="Q82" s="71"/>
    </row>
    <row r="83" spans="2:17" s="72" customFormat="1" ht="12.75" x14ac:dyDescent="0.2">
      <c r="B83" s="70"/>
      <c r="C83" s="98" t="s">
        <v>171</v>
      </c>
      <c r="D83" s="99" t="s">
        <v>172</v>
      </c>
      <c r="E83" s="152">
        <f>IFERROR(VLOOKUP($C83,'2024'!$C$205:$U$392,19,FALSE),0)</f>
        <v>0</v>
      </c>
      <c r="F83" s="153">
        <f>IFERROR(VLOOKUP($C83,'2024'!$C$8:$U$195,19,FALSE),0)</f>
        <v>0</v>
      </c>
      <c r="G83" s="154">
        <f t="shared" si="14"/>
        <v>0</v>
      </c>
      <c r="H83" s="155">
        <f t="shared" si="15"/>
        <v>0</v>
      </c>
      <c r="I83" s="156">
        <f t="shared" si="16"/>
        <v>0</v>
      </c>
      <c r="J83" s="157">
        <f t="shared" si="17"/>
        <v>0</v>
      </c>
      <c r="K83" s="163">
        <f>VLOOKUP($C83,'2024'!$C$205:$U$392,VLOOKUP($L$4,Master!$D$9:$G$20,4,FALSE),FALSE)</f>
        <v>0</v>
      </c>
      <c r="L83" s="164">
        <f>VLOOKUP($C83,'2024'!$C$8:$U$195,VLOOKUP($L$4,Master!$D$9:$G$20,4,FALSE),FALSE)</f>
        <v>0</v>
      </c>
      <c r="M83" s="155">
        <f t="shared" si="18"/>
        <v>0</v>
      </c>
      <c r="N83" s="155">
        <f t="shared" si="19"/>
        <v>0</v>
      </c>
      <c r="O83" s="156">
        <f t="shared" si="20"/>
        <v>0</v>
      </c>
      <c r="P83" s="157">
        <f t="shared" si="21"/>
        <v>0</v>
      </c>
      <c r="Q83" s="71"/>
    </row>
    <row r="84" spans="2:17" s="72" customFormat="1" ht="12.75" x14ac:dyDescent="0.2">
      <c r="B84" s="70"/>
      <c r="C84" s="98" t="s">
        <v>173</v>
      </c>
      <c r="D84" s="99" t="s">
        <v>174</v>
      </c>
      <c r="E84" s="152">
        <f>IFERROR(VLOOKUP($C84,'2024'!$C$205:$U$392,19,FALSE),0)</f>
        <v>0</v>
      </c>
      <c r="F84" s="153">
        <f>IFERROR(VLOOKUP($C84,'2024'!$C$8:$U$195,19,FALSE),0)</f>
        <v>0</v>
      </c>
      <c r="G84" s="154">
        <f t="shared" si="14"/>
        <v>0</v>
      </c>
      <c r="H84" s="155">
        <f t="shared" si="15"/>
        <v>0</v>
      </c>
      <c r="I84" s="156">
        <f t="shared" si="16"/>
        <v>0</v>
      </c>
      <c r="J84" s="157">
        <f t="shared" si="17"/>
        <v>0</v>
      </c>
      <c r="K84" s="163">
        <f>VLOOKUP($C84,'2024'!$C$205:$U$392,VLOOKUP($L$4,Master!$D$9:$G$20,4,FALSE),FALSE)</f>
        <v>0</v>
      </c>
      <c r="L84" s="164">
        <f>VLOOKUP($C84,'2024'!$C$8:$U$195,VLOOKUP($L$4,Master!$D$9:$G$20,4,FALSE),FALSE)</f>
        <v>0</v>
      </c>
      <c r="M84" s="155">
        <f t="shared" si="18"/>
        <v>0</v>
      </c>
      <c r="N84" s="155">
        <f t="shared" si="19"/>
        <v>0</v>
      </c>
      <c r="O84" s="156">
        <f t="shared" si="20"/>
        <v>0</v>
      </c>
      <c r="P84" s="157">
        <f t="shared" si="21"/>
        <v>0</v>
      </c>
      <c r="Q84" s="71"/>
    </row>
    <row r="85" spans="2:17" s="72" customFormat="1" ht="12.75" x14ac:dyDescent="0.2">
      <c r="B85" s="70"/>
      <c r="C85" s="98" t="s">
        <v>175</v>
      </c>
      <c r="D85" s="99" t="s">
        <v>176</v>
      </c>
      <c r="E85" s="152">
        <f>IFERROR(VLOOKUP($C85,'2024'!$C$205:$U$392,19,FALSE),0)</f>
        <v>5720690.379999999</v>
      </c>
      <c r="F85" s="153">
        <f>IFERROR(VLOOKUP($C85,'2024'!$C$8:$U$195,19,FALSE),0)</f>
        <v>3051388.09</v>
      </c>
      <c r="G85" s="154">
        <f t="shared" si="14"/>
        <v>0.53339507774584372</v>
      </c>
      <c r="H85" s="155">
        <f t="shared" si="15"/>
        <v>4.3380552885982372E-4</v>
      </c>
      <c r="I85" s="156">
        <f t="shared" si="16"/>
        <v>-2669302.2899999991</v>
      </c>
      <c r="J85" s="157">
        <f t="shared" si="17"/>
        <v>-0.46660492225415623</v>
      </c>
      <c r="K85" s="163">
        <f>VLOOKUP($C85,'2024'!$C$205:$U$392,VLOOKUP($L$4,Master!$D$9:$G$20,4,FALSE),FALSE)</f>
        <v>1065739.6099999999</v>
      </c>
      <c r="L85" s="164">
        <f>VLOOKUP($C85,'2024'!$C$8:$U$195,VLOOKUP($L$4,Master!$D$9:$G$20,4,FALSE),FALSE)</f>
        <v>872412.76</v>
      </c>
      <c r="M85" s="155">
        <f t="shared" si="18"/>
        <v>0.81859841917670684</v>
      </c>
      <c r="N85" s="155">
        <f t="shared" si="19"/>
        <v>1.2402797270400911E-4</v>
      </c>
      <c r="O85" s="156">
        <f t="shared" si="20"/>
        <v>-193326.84999999986</v>
      </c>
      <c r="P85" s="157">
        <f t="shared" si="21"/>
        <v>-0.18140158082329311</v>
      </c>
      <c r="Q85" s="71"/>
    </row>
    <row r="86" spans="2:17" s="72" customFormat="1" ht="12.75" x14ac:dyDescent="0.2">
      <c r="B86" s="70"/>
      <c r="C86" s="98" t="s">
        <v>177</v>
      </c>
      <c r="D86" s="99" t="s">
        <v>178</v>
      </c>
      <c r="E86" s="152">
        <f>IFERROR(VLOOKUP($C86,'2024'!$C$205:$U$392,19,FALSE),0)</f>
        <v>3166277.3700000006</v>
      </c>
      <c r="F86" s="153">
        <f>IFERROR(VLOOKUP($C86,'2024'!$C$8:$U$195,19,FALSE),0)</f>
        <v>4348463.66</v>
      </c>
      <c r="G86" s="154">
        <f t="shared" si="14"/>
        <v>1.3733678865916916</v>
      </c>
      <c r="H86" s="155">
        <f t="shared" si="15"/>
        <v>6.1820637759454086E-4</v>
      </c>
      <c r="I86" s="156">
        <f t="shared" si="16"/>
        <v>1182186.2899999996</v>
      </c>
      <c r="J86" s="157">
        <f t="shared" si="17"/>
        <v>0.37336788659169157</v>
      </c>
      <c r="K86" s="163">
        <f>VLOOKUP($C86,'2024'!$C$205:$U$392,VLOOKUP($L$4,Master!$D$9:$G$20,4,FALSE),FALSE)</f>
        <v>752031.62000000011</v>
      </c>
      <c r="L86" s="164">
        <f>VLOOKUP($C86,'2024'!$C$8:$U$195,VLOOKUP($L$4,Master!$D$9:$G$20,4,FALSE),FALSE)</f>
        <v>568532.92000000004</v>
      </c>
      <c r="M86" s="155">
        <f t="shared" si="18"/>
        <v>0.75599603112432956</v>
      </c>
      <c r="N86" s="155">
        <f t="shared" si="19"/>
        <v>8.0826403184532285E-5</v>
      </c>
      <c r="O86" s="156">
        <f t="shared" si="20"/>
        <v>-183498.70000000007</v>
      </c>
      <c r="P86" s="157">
        <f t="shared" si="21"/>
        <v>-0.24400396887567047</v>
      </c>
      <c r="Q86" s="71"/>
    </row>
    <row r="87" spans="2:17" s="72" customFormat="1" ht="12.75" x14ac:dyDescent="0.2">
      <c r="B87" s="70"/>
      <c r="C87" s="133" t="s">
        <v>179</v>
      </c>
      <c r="D87" s="134" t="s">
        <v>180</v>
      </c>
      <c r="E87" s="147">
        <f>IFERROR(VLOOKUP($C87,'2024'!$C$205:$U$392,19,FALSE),0)</f>
        <v>3292793.7300000004</v>
      </c>
      <c r="F87" s="148">
        <f>IFERROR(VLOOKUP($C87,'2024'!$C$8:$U$195,19,FALSE),0)</f>
        <v>3657543.0700000003</v>
      </c>
      <c r="G87" s="149">
        <f t="shared" si="14"/>
        <v>1.1107719978560575</v>
      </c>
      <c r="H87" s="150">
        <f t="shared" si="15"/>
        <v>5.1998053312482236E-4</v>
      </c>
      <c r="I87" s="148">
        <f t="shared" si="16"/>
        <v>364749.33999999985</v>
      </c>
      <c r="J87" s="151">
        <f t="shared" si="17"/>
        <v>0.11077199785605757</v>
      </c>
      <c r="K87" s="147">
        <f>VLOOKUP($C87,'2024'!$C$205:$U$392,VLOOKUP($L$4,Master!$D$9:$G$20,4,FALSE),FALSE)</f>
        <v>580771.44000000006</v>
      </c>
      <c r="L87" s="148">
        <f>VLOOKUP($C87,'2024'!$C$8:$U$195,VLOOKUP($L$4,Master!$D$9:$G$20,4,FALSE),FALSE)</f>
        <v>686755.1100000001</v>
      </c>
      <c r="M87" s="150">
        <f t="shared" si="18"/>
        <v>1.1824877442320512</v>
      </c>
      <c r="N87" s="150">
        <f t="shared" si="19"/>
        <v>9.7633652260449257E-5</v>
      </c>
      <c r="O87" s="148">
        <f t="shared" si="20"/>
        <v>105983.67000000004</v>
      </c>
      <c r="P87" s="151">
        <f t="shared" si="21"/>
        <v>0.18248774423205114</v>
      </c>
      <c r="Q87" s="71"/>
    </row>
    <row r="88" spans="2:17" s="72" customFormat="1" ht="25.5" x14ac:dyDescent="0.2">
      <c r="B88" s="70"/>
      <c r="C88" s="98" t="s">
        <v>181</v>
      </c>
      <c r="D88" s="99" t="s">
        <v>182</v>
      </c>
      <c r="E88" s="152">
        <f>IFERROR(VLOOKUP($C88,'2024'!$C$205:$U$392,19,FALSE),0)</f>
        <v>0</v>
      </c>
      <c r="F88" s="153">
        <f>IFERROR(VLOOKUP($C88,'2024'!$C$8:$U$195,19,FALSE),0)</f>
        <v>0</v>
      </c>
      <c r="G88" s="154">
        <f t="shared" si="14"/>
        <v>0</v>
      </c>
      <c r="H88" s="155">
        <f t="shared" si="15"/>
        <v>0</v>
      </c>
      <c r="I88" s="156">
        <f t="shared" si="16"/>
        <v>0</v>
      </c>
      <c r="J88" s="157">
        <f t="shared" si="17"/>
        <v>0</v>
      </c>
      <c r="K88" s="163">
        <f>VLOOKUP($C88,'2024'!$C$205:$U$392,VLOOKUP($L$4,Master!$D$9:$G$20,4,FALSE),FALSE)</f>
        <v>0</v>
      </c>
      <c r="L88" s="164">
        <f>VLOOKUP($C88,'2024'!$C$8:$U$195,VLOOKUP($L$4,Master!$D$9:$G$20,4,FALSE),FALSE)</f>
        <v>0</v>
      </c>
      <c r="M88" s="155">
        <f t="shared" si="18"/>
        <v>0</v>
      </c>
      <c r="N88" s="155">
        <f t="shared" si="19"/>
        <v>0</v>
      </c>
      <c r="O88" s="156">
        <f t="shared" si="20"/>
        <v>0</v>
      </c>
      <c r="P88" s="157">
        <f t="shared" si="21"/>
        <v>0</v>
      </c>
      <c r="Q88" s="71"/>
    </row>
    <row r="89" spans="2:17" s="72" customFormat="1" ht="12.75" x14ac:dyDescent="0.2">
      <c r="B89" s="70"/>
      <c r="C89" s="98" t="s">
        <v>183</v>
      </c>
      <c r="D89" s="99" t="s">
        <v>184</v>
      </c>
      <c r="E89" s="152">
        <f>IFERROR(VLOOKUP($C89,'2024'!$C$205:$U$392,19,FALSE),0)</f>
        <v>2942290.7500000009</v>
      </c>
      <c r="F89" s="153">
        <f>IFERROR(VLOOKUP($C89,'2024'!$C$8:$U$195,19,FALSE),0)</f>
        <v>3396574.5600000005</v>
      </c>
      <c r="G89" s="154">
        <f t="shared" si="14"/>
        <v>1.1543980009453516</v>
      </c>
      <c r="H89" s="155">
        <f t="shared" si="15"/>
        <v>4.8287952232015932E-4</v>
      </c>
      <c r="I89" s="156">
        <f t="shared" si="16"/>
        <v>454283.80999999959</v>
      </c>
      <c r="J89" s="157">
        <f t="shared" si="17"/>
        <v>0.15439800094535167</v>
      </c>
      <c r="K89" s="163">
        <f>VLOOKUP($C89,'2024'!$C$205:$U$392,VLOOKUP($L$4,Master!$D$9:$G$20,4,FALSE),FALSE)</f>
        <v>508062.6100000001</v>
      </c>
      <c r="L89" s="164">
        <f>VLOOKUP($C89,'2024'!$C$8:$U$195,VLOOKUP($L$4,Master!$D$9:$G$20,4,FALSE),FALSE)</f>
        <v>612196.6100000001</v>
      </c>
      <c r="M89" s="155">
        <f t="shared" si="18"/>
        <v>1.2049629276990093</v>
      </c>
      <c r="N89" s="155">
        <f t="shared" si="19"/>
        <v>8.7033922377025892E-5</v>
      </c>
      <c r="O89" s="156">
        <f t="shared" si="20"/>
        <v>104134</v>
      </c>
      <c r="P89" s="157">
        <f t="shared" si="21"/>
        <v>0.20496292769900934</v>
      </c>
      <c r="Q89" s="71"/>
    </row>
    <row r="90" spans="2:17" s="72" customFormat="1" ht="12.75" x14ac:dyDescent="0.2">
      <c r="B90" s="70"/>
      <c r="C90" s="98" t="s">
        <v>185</v>
      </c>
      <c r="D90" s="99" t="s">
        <v>135</v>
      </c>
      <c r="E90" s="152">
        <f>IFERROR(VLOOKUP($C90,'2024'!$C$205:$U$392,19,FALSE),0)</f>
        <v>0</v>
      </c>
      <c r="F90" s="153">
        <f>IFERROR(VLOOKUP($C90,'2024'!$C$8:$U$195,19,FALSE),0)</f>
        <v>0</v>
      </c>
      <c r="G90" s="154">
        <f t="shared" si="14"/>
        <v>0</v>
      </c>
      <c r="H90" s="155">
        <f t="shared" si="15"/>
        <v>0</v>
      </c>
      <c r="I90" s="156">
        <f t="shared" si="16"/>
        <v>0</v>
      </c>
      <c r="J90" s="157">
        <f t="shared" si="17"/>
        <v>0</v>
      </c>
      <c r="K90" s="163">
        <f>VLOOKUP($C90,'2024'!$C$205:$U$392,VLOOKUP($L$4,Master!$D$9:$G$20,4,FALSE),FALSE)</f>
        <v>0</v>
      </c>
      <c r="L90" s="164">
        <f>VLOOKUP($C90,'2024'!$C$8:$U$195,VLOOKUP($L$4,Master!$D$9:$G$20,4,FALSE),FALSE)</f>
        <v>0</v>
      </c>
      <c r="M90" s="155">
        <f t="shared" si="18"/>
        <v>0</v>
      </c>
      <c r="N90" s="155">
        <f t="shared" si="19"/>
        <v>0</v>
      </c>
      <c r="O90" s="156">
        <f t="shared" si="20"/>
        <v>0</v>
      </c>
      <c r="P90" s="157">
        <f t="shared" si="21"/>
        <v>0</v>
      </c>
      <c r="Q90" s="71"/>
    </row>
    <row r="91" spans="2:17" s="72" customFormat="1" ht="12.75" x14ac:dyDescent="0.2">
      <c r="B91" s="70"/>
      <c r="C91" s="98" t="s">
        <v>186</v>
      </c>
      <c r="D91" s="99" t="s">
        <v>187</v>
      </c>
      <c r="E91" s="152">
        <f>IFERROR(VLOOKUP($C91,'2024'!$C$205:$U$392,19,FALSE),0)</f>
        <v>0</v>
      </c>
      <c r="F91" s="153">
        <f>IFERROR(VLOOKUP($C91,'2024'!$C$8:$U$195,19,FALSE),0)</f>
        <v>0</v>
      </c>
      <c r="G91" s="154">
        <f t="shared" si="14"/>
        <v>0</v>
      </c>
      <c r="H91" s="155">
        <f t="shared" si="15"/>
        <v>0</v>
      </c>
      <c r="I91" s="156">
        <f t="shared" si="16"/>
        <v>0</v>
      </c>
      <c r="J91" s="157">
        <f t="shared" si="17"/>
        <v>0</v>
      </c>
      <c r="K91" s="163">
        <f>VLOOKUP($C91,'2024'!$C$205:$U$392,VLOOKUP($L$4,Master!$D$9:$G$20,4,FALSE),FALSE)</f>
        <v>0</v>
      </c>
      <c r="L91" s="164">
        <f>VLOOKUP($C91,'2024'!$C$8:$U$195,VLOOKUP($L$4,Master!$D$9:$G$20,4,FALSE),FALSE)</f>
        <v>0</v>
      </c>
      <c r="M91" s="155">
        <f t="shared" si="18"/>
        <v>0</v>
      </c>
      <c r="N91" s="155">
        <f t="shared" si="19"/>
        <v>0</v>
      </c>
      <c r="O91" s="156">
        <f t="shared" si="20"/>
        <v>0</v>
      </c>
      <c r="P91" s="157">
        <f t="shared" si="21"/>
        <v>0</v>
      </c>
      <c r="Q91" s="71"/>
    </row>
    <row r="92" spans="2:17" s="72" customFormat="1" ht="12.75" x14ac:dyDescent="0.2">
      <c r="B92" s="70"/>
      <c r="C92" s="98" t="s">
        <v>188</v>
      </c>
      <c r="D92" s="99" t="s">
        <v>189</v>
      </c>
      <c r="E92" s="152">
        <f>IFERROR(VLOOKUP($C92,'2024'!$C$205:$U$392,19,FALSE),0)</f>
        <v>0</v>
      </c>
      <c r="F92" s="153">
        <f>IFERROR(VLOOKUP($C92,'2024'!$C$8:$U$195,19,FALSE),0)</f>
        <v>0</v>
      </c>
      <c r="G92" s="154">
        <f t="shared" si="14"/>
        <v>0</v>
      </c>
      <c r="H92" s="155">
        <f t="shared" si="15"/>
        <v>0</v>
      </c>
      <c r="I92" s="156">
        <f t="shared" si="16"/>
        <v>0</v>
      </c>
      <c r="J92" s="157">
        <f t="shared" si="17"/>
        <v>0</v>
      </c>
      <c r="K92" s="163">
        <f>VLOOKUP($C92,'2024'!$C$205:$U$392,VLOOKUP($L$4,Master!$D$9:$G$20,4,FALSE),FALSE)</f>
        <v>0</v>
      </c>
      <c r="L92" s="164">
        <f>VLOOKUP($C92,'2024'!$C$8:$U$195,VLOOKUP($L$4,Master!$D$9:$G$20,4,FALSE),FALSE)</f>
        <v>0</v>
      </c>
      <c r="M92" s="155">
        <f t="shared" si="18"/>
        <v>0</v>
      </c>
      <c r="N92" s="155">
        <f t="shared" si="19"/>
        <v>0</v>
      </c>
      <c r="O92" s="156">
        <f t="shared" si="20"/>
        <v>0</v>
      </c>
      <c r="P92" s="157">
        <f t="shared" si="21"/>
        <v>0</v>
      </c>
      <c r="Q92" s="71"/>
    </row>
    <row r="93" spans="2:17" s="72" customFormat="1" ht="12.75" x14ac:dyDescent="0.2">
      <c r="B93" s="70"/>
      <c r="C93" s="98" t="s">
        <v>190</v>
      </c>
      <c r="D93" s="99" t="s">
        <v>191</v>
      </c>
      <c r="E93" s="152">
        <f>IFERROR(VLOOKUP($C93,'2024'!$C$205:$U$392,19,FALSE),0)</f>
        <v>0</v>
      </c>
      <c r="F93" s="153">
        <f>IFERROR(VLOOKUP($C93,'2024'!$C$8:$U$195,19,FALSE),0)</f>
        <v>0</v>
      </c>
      <c r="G93" s="154">
        <f t="shared" si="14"/>
        <v>0</v>
      </c>
      <c r="H93" s="155">
        <f t="shared" si="15"/>
        <v>0</v>
      </c>
      <c r="I93" s="156">
        <f t="shared" si="16"/>
        <v>0</v>
      </c>
      <c r="J93" s="157">
        <f t="shared" si="17"/>
        <v>0</v>
      </c>
      <c r="K93" s="163">
        <f>VLOOKUP($C93,'2024'!$C$205:$U$392,VLOOKUP($L$4,Master!$D$9:$G$20,4,FALSE),FALSE)</f>
        <v>0</v>
      </c>
      <c r="L93" s="164">
        <f>VLOOKUP($C93,'2024'!$C$8:$U$195,VLOOKUP($L$4,Master!$D$9:$G$20,4,FALSE),FALSE)</f>
        <v>0</v>
      </c>
      <c r="M93" s="155">
        <f t="shared" si="18"/>
        <v>0</v>
      </c>
      <c r="N93" s="155">
        <f t="shared" si="19"/>
        <v>0</v>
      </c>
      <c r="O93" s="156">
        <f t="shared" si="20"/>
        <v>0</v>
      </c>
      <c r="P93" s="157">
        <f t="shared" si="21"/>
        <v>0</v>
      </c>
      <c r="Q93" s="71"/>
    </row>
    <row r="94" spans="2:17" s="72" customFormat="1" ht="12.75" x14ac:dyDescent="0.2">
      <c r="B94" s="70"/>
      <c r="C94" s="98" t="s">
        <v>192</v>
      </c>
      <c r="D94" s="99" t="s">
        <v>193</v>
      </c>
      <c r="E94" s="152">
        <f>IFERROR(VLOOKUP($C94,'2024'!$C$205:$U$392,19,FALSE),0)</f>
        <v>350502.98000000004</v>
      </c>
      <c r="F94" s="153">
        <f>IFERROR(VLOOKUP($C94,'2024'!$C$8:$U$195,19,FALSE),0)</f>
        <v>260968.50999999998</v>
      </c>
      <c r="G94" s="154">
        <f t="shared" si="14"/>
        <v>0.74455432590045301</v>
      </c>
      <c r="H94" s="155">
        <f t="shared" si="15"/>
        <v>3.7101010804663062E-5</v>
      </c>
      <c r="I94" s="156">
        <f t="shared" si="16"/>
        <v>-89534.470000000059</v>
      </c>
      <c r="J94" s="157">
        <f t="shared" si="17"/>
        <v>-0.25544567409954705</v>
      </c>
      <c r="K94" s="163">
        <f>VLOOKUP($C94,'2024'!$C$205:$U$392,VLOOKUP($L$4,Master!$D$9:$G$20,4,FALSE),FALSE)</f>
        <v>72708.83</v>
      </c>
      <c r="L94" s="164">
        <f>VLOOKUP($C94,'2024'!$C$8:$U$195,VLOOKUP($L$4,Master!$D$9:$G$20,4,FALSE),FALSE)</f>
        <v>74558.499999999971</v>
      </c>
      <c r="M94" s="155">
        <f t="shared" si="18"/>
        <v>1.0254394136173002</v>
      </c>
      <c r="N94" s="155">
        <f t="shared" si="19"/>
        <v>1.0599729883423369E-5</v>
      </c>
      <c r="O94" s="156">
        <f t="shared" si="20"/>
        <v>1849.6699999999691</v>
      </c>
      <c r="P94" s="157">
        <f t="shared" si="21"/>
        <v>2.5439413617300254E-2</v>
      </c>
      <c r="Q94" s="71"/>
    </row>
    <row r="95" spans="2:17" s="72" customFormat="1" ht="12.75" x14ac:dyDescent="0.2">
      <c r="B95" s="70"/>
      <c r="C95" s="133" t="s">
        <v>194</v>
      </c>
      <c r="D95" s="134" t="s">
        <v>195</v>
      </c>
      <c r="E95" s="147">
        <f>IFERROR(VLOOKUP($C95,'2024'!$C$205:$U$392,19,FALSE),0)</f>
        <v>149131.37000000002</v>
      </c>
      <c r="F95" s="148">
        <f>IFERROR(VLOOKUP($C95,'2024'!$C$8:$U$195,19,FALSE),0)</f>
        <v>117635.20999999999</v>
      </c>
      <c r="G95" s="149">
        <f t="shared" si="14"/>
        <v>0.78880258392315428</v>
      </c>
      <c r="H95" s="150">
        <f t="shared" si="15"/>
        <v>1.6723800113733293E-5</v>
      </c>
      <c r="I95" s="148">
        <f t="shared" si="16"/>
        <v>-31496.160000000033</v>
      </c>
      <c r="J95" s="151">
        <f t="shared" si="17"/>
        <v>-0.21119741607684572</v>
      </c>
      <c r="K95" s="147">
        <f>VLOOKUP($C95,'2024'!$C$205:$U$392,VLOOKUP($L$4,Master!$D$9:$G$20,4,FALSE),FALSE)</f>
        <v>23996.980000000007</v>
      </c>
      <c r="L95" s="148">
        <f>VLOOKUP($C95,'2024'!$C$8:$U$195,VLOOKUP($L$4,Master!$D$9:$G$20,4,FALSE),FALSE)</f>
        <v>23572.79</v>
      </c>
      <c r="M95" s="150">
        <f t="shared" si="18"/>
        <v>0.98232319233503529</v>
      </c>
      <c r="N95" s="150">
        <f t="shared" si="19"/>
        <v>3.3512638612453796E-6</v>
      </c>
      <c r="O95" s="148">
        <f t="shared" si="20"/>
        <v>-424.19000000000597</v>
      </c>
      <c r="P95" s="151">
        <f t="shared" si="21"/>
        <v>-1.7676807664964753E-2</v>
      </c>
      <c r="Q95" s="71"/>
    </row>
    <row r="96" spans="2:17" s="72" customFormat="1" ht="12.75" x14ac:dyDescent="0.2">
      <c r="B96" s="70"/>
      <c r="C96" s="98" t="s">
        <v>196</v>
      </c>
      <c r="D96" s="99" t="s">
        <v>195</v>
      </c>
      <c r="E96" s="152">
        <f>IFERROR(VLOOKUP($C96,'2024'!$C$205:$U$392,19,FALSE),0)</f>
        <v>149131.37000000002</v>
      </c>
      <c r="F96" s="153">
        <f>IFERROR(VLOOKUP($C96,'2024'!$C$8:$U$195,19,FALSE),0)</f>
        <v>117635.20999999999</v>
      </c>
      <c r="G96" s="154">
        <f t="shared" si="14"/>
        <v>0.78880258392315428</v>
      </c>
      <c r="H96" s="155">
        <f t="shared" si="15"/>
        <v>1.6723800113733293E-5</v>
      </c>
      <c r="I96" s="156">
        <f t="shared" si="16"/>
        <v>-31496.160000000033</v>
      </c>
      <c r="J96" s="157">
        <f t="shared" si="17"/>
        <v>-0.21119741607684572</v>
      </c>
      <c r="K96" s="163">
        <f>VLOOKUP($C96,'2024'!$C$205:$U$392,VLOOKUP($L$4,Master!$D$9:$G$20,4,FALSE),FALSE)</f>
        <v>23996.980000000007</v>
      </c>
      <c r="L96" s="164">
        <f>VLOOKUP($C96,'2024'!$C$8:$U$195,VLOOKUP($L$4,Master!$D$9:$G$20,4,FALSE),FALSE)</f>
        <v>23572.79</v>
      </c>
      <c r="M96" s="155">
        <f t="shared" si="18"/>
        <v>0.98232319233503529</v>
      </c>
      <c r="N96" s="155">
        <f t="shared" si="19"/>
        <v>3.3512638612453796E-6</v>
      </c>
      <c r="O96" s="156">
        <f t="shared" si="20"/>
        <v>-424.19000000000597</v>
      </c>
      <c r="P96" s="157">
        <f t="shared" si="21"/>
        <v>-1.7676807664964753E-2</v>
      </c>
      <c r="Q96" s="71"/>
    </row>
    <row r="97" spans="2:17" s="72" customFormat="1" ht="12.75" x14ac:dyDescent="0.2">
      <c r="B97" s="70"/>
      <c r="C97" s="131" t="s">
        <v>197</v>
      </c>
      <c r="D97" s="132" t="s">
        <v>198</v>
      </c>
      <c r="E97" s="142">
        <f>IFERROR(VLOOKUP($C97,'2024'!$C$205:$U$392,19,FALSE),0)</f>
        <v>5314957.2699999996</v>
      </c>
      <c r="F97" s="143">
        <f>IFERROR(VLOOKUP($C97,'2024'!$C$8:$U$195,19,FALSE),0)</f>
        <v>9307384.6300000008</v>
      </c>
      <c r="G97" s="144">
        <f t="shared" si="14"/>
        <v>1.7511682892607716</v>
      </c>
      <c r="H97" s="145">
        <f t="shared" si="15"/>
        <v>1.3231994071651978E-3</v>
      </c>
      <c r="I97" s="143">
        <f t="shared" si="16"/>
        <v>3992427.3600000013</v>
      </c>
      <c r="J97" s="146">
        <f t="shared" si="17"/>
        <v>0.75116828926077173</v>
      </c>
      <c r="K97" s="142">
        <f>VLOOKUP($C97,'2024'!$C$205:$U$392,VLOOKUP($L$4,Master!$D$9:$G$20,4,FALSE),FALSE)</f>
        <v>982904.5199999999</v>
      </c>
      <c r="L97" s="143">
        <f>VLOOKUP($C97,'2024'!$C$8:$U$195,VLOOKUP($L$4,Master!$D$9:$G$20,4,FALSE),FALSE)</f>
        <v>860457.25</v>
      </c>
      <c r="M97" s="145">
        <f t="shared" si="18"/>
        <v>0.87542302684700246</v>
      </c>
      <c r="N97" s="145">
        <f t="shared" si="19"/>
        <v>1.2232829826556725E-4</v>
      </c>
      <c r="O97" s="143">
        <f t="shared" si="20"/>
        <v>-122447.2699999999</v>
      </c>
      <c r="P97" s="146">
        <f t="shared" si="21"/>
        <v>-0.12457697315299752</v>
      </c>
      <c r="Q97" s="71"/>
    </row>
    <row r="98" spans="2:17" s="72" customFormat="1" ht="12.75" x14ac:dyDescent="0.2">
      <c r="B98" s="70"/>
      <c r="C98" s="133" t="s">
        <v>199</v>
      </c>
      <c r="D98" s="134" t="s">
        <v>200</v>
      </c>
      <c r="E98" s="147">
        <f>IFERROR(VLOOKUP($C98,'2024'!$C$205:$U$392,19,FALSE),0)</f>
        <v>0</v>
      </c>
      <c r="F98" s="148">
        <f>IFERROR(VLOOKUP($C98,'2024'!$C$8:$U$195,19,FALSE),0)</f>
        <v>0</v>
      </c>
      <c r="G98" s="149">
        <f t="shared" si="14"/>
        <v>0</v>
      </c>
      <c r="H98" s="150">
        <f t="shared" si="15"/>
        <v>0</v>
      </c>
      <c r="I98" s="148">
        <f t="shared" si="16"/>
        <v>0</v>
      </c>
      <c r="J98" s="151">
        <f t="shared" si="17"/>
        <v>0</v>
      </c>
      <c r="K98" s="147">
        <f>VLOOKUP($C98,'2024'!$C$205:$U$392,VLOOKUP($L$4,Master!$D$9:$G$20,4,FALSE),FALSE)</f>
        <v>0</v>
      </c>
      <c r="L98" s="148">
        <f>VLOOKUP($C98,'2024'!$C$8:$U$195,VLOOKUP($L$4,Master!$D$9:$G$20,4,FALSE),FALSE)</f>
        <v>0</v>
      </c>
      <c r="M98" s="150">
        <f t="shared" si="18"/>
        <v>0</v>
      </c>
      <c r="N98" s="150">
        <f t="shared" si="19"/>
        <v>0</v>
      </c>
      <c r="O98" s="148">
        <f t="shared" si="20"/>
        <v>0</v>
      </c>
      <c r="P98" s="151">
        <f t="shared" si="21"/>
        <v>0</v>
      </c>
      <c r="Q98" s="71"/>
    </row>
    <row r="99" spans="2:17" s="72" customFormat="1" ht="12.75" x14ac:dyDescent="0.2">
      <c r="B99" s="70"/>
      <c r="C99" s="98" t="s">
        <v>201</v>
      </c>
      <c r="D99" s="99" t="s">
        <v>200</v>
      </c>
      <c r="E99" s="152">
        <f>IFERROR(VLOOKUP($C99,'2024'!$C$205:$U$392,19,FALSE),0)</f>
        <v>0</v>
      </c>
      <c r="F99" s="153">
        <f>IFERROR(VLOOKUP($C99,'2024'!$C$8:$U$195,19,FALSE),0)</f>
        <v>0</v>
      </c>
      <c r="G99" s="154">
        <f t="shared" si="14"/>
        <v>0</v>
      </c>
      <c r="H99" s="155">
        <f t="shared" si="15"/>
        <v>0</v>
      </c>
      <c r="I99" s="156">
        <f t="shared" si="16"/>
        <v>0</v>
      </c>
      <c r="J99" s="157">
        <f t="shared" si="17"/>
        <v>0</v>
      </c>
      <c r="K99" s="163">
        <f>VLOOKUP($C99,'2024'!$C$205:$U$392,VLOOKUP($L$4,Master!$D$9:$G$20,4,FALSE),FALSE)</f>
        <v>0</v>
      </c>
      <c r="L99" s="164">
        <f>VLOOKUP($C99,'2024'!$C$8:$U$195,VLOOKUP($L$4,Master!$D$9:$G$20,4,FALSE),FALSE)</f>
        <v>0</v>
      </c>
      <c r="M99" s="155">
        <f t="shared" si="18"/>
        <v>0</v>
      </c>
      <c r="N99" s="155">
        <f t="shared" si="19"/>
        <v>0</v>
      </c>
      <c r="O99" s="156">
        <f t="shared" si="20"/>
        <v>0</v>
      </c>
      <c r="P99" s="157">
        <f t="shared" si="21"/>
        <v>0</v>
      </c>
      <c r="Q99" s="71"/>
    </row>
    <row r="100" spans="2:17" s="72" customFormat="1" ht="12.75" x14ac:dyDescent="0.2">
      <c r="B100" s="70"/>
      <c r="C100" s="133" t="s">
        <v>202</v>
      </c>
      <c r="D100" s="134" t="s">
        <v>203</v>
      </c>
      <c r="E100" s="147">
        <f>IFERROR(VLOOKUP($C100,'2024'!$C$205:$U$392,19,FALSE),0)</f>
        <v>0</v>
      </c>
      <c r="F100" s="148">
        <f>IFERROR(VLOOKUP($C100,'2024'!$C$8:$U$195,19,FALSE),0)</f>
        <v>0</v>
      </c>
      <c r="G100" s="149">
        <f t="shared" si="14"/>
        <v>0</v>
      </c>
      <c r="H100" s="150">
        <f t="shared" si="15"/>
        <v>0</v>
      </c>
      <c r="I100" s="148">
        <f t="shared" si="16"/>
        <v>0</v>
      </c>
      <c r="J100" s="151">
        <f t="shared" si="17"/>
        <v>0</v>
      </c>
      <c r="K100" s="147">
        <f>VLOOKUP($C100,'2024'!$C$205:$U$392,VLOOKUP($L$4,Master!$D$9:$G$20,4,FALSE),FALSE)</f>
        <v>0</v>
      </c>
      <c r="L100" s="148">
        <f>VLOOKUP($C100,'2024'!$C$8:$U$195,VLOOKUP($L$4,Master!$D$9:$G$20,4,FALSE),FALSE)</f>
        <v>0</v>
      </c>
      <c r="M100" s="150">
        <f t="shared" si="18"/>
        <v>0</v>
      </c>
      <c r="N100" s="150">
        <f t="shared" si="19"/>
        <v>0</v>
      </c>
      <c r="O100" s="148">
        <f t="shared" si="20"/>
        <v>0</v>
      </c>
      <c r="P100" s="151">
        <f t="shared" si="21"/>
        <v>0</v>
      </c>
      <c r="Q100" s="71"/>
    </row>
    <row r="101" spans="2:17" s="72" customFormat="1" ht="12.75" x14ac:dyDescent="0.2">
      <c r="B101" s="70"/>
      <c r="C101" s="98" t="s">
        <v>204</v>
      </c>
      <c r="D101" s="99" t="s">
        <v>203</v>
      </c>
      <c r="E101" s="152">
        <f>IFERROR(VLOOKUP($C101,'2024'!$C$205:$U$392,19,FALSE),0)</f>
        <v>0</v>
      </c>
      <c r="F101" s="153">
        <f>IFERROR(VLOOKUP($C101,'2024'!$C$8:$U$195,19,FALSE),0)</f>
        <v>0</v>
      </c>
      <c r="G101" s="154">
        <f t="shared" si="14"/>
        <v>0</v>
      </c>
      <c r="H101" s="155">
        <f t="shared" si="15"/>
        <v>0</v>
      </c>
      <c r="I101" s="156">
        <f t="shared" si="16"/>
        <v>0</v>
      </c>
      <c r="J101" s="157">
        <f t="shared" si="17"/>
        <v>0</v>
      </c>
      <c r="K101" s="163">
        <f>VLOOKUP($C101,'2024'!$C$205:$U$392,VLOOKUP($L$4,Master!$D$9:$G$20,4,FALSE),FALSE)</f>
        <v>0</v>
      </c>
      <c r="L101" s="164">
        <f>VLOOKUP($C101,'2024'!$C$8:$U$195,VLOOKUP($L$4,Master!$D$9:$G$20,4,FALSE),FALSE)</f>
        <v>0</v>
      </c>
      <c r="M101" s="155">
        <f t="shared" si="18"/>
        <v>0</v>
      </c>
      <c r="N101" s="155">
        <f t="shared" si="19"/>
        <v>0</v>
      </c>
      <c r="O101" s="156">
        <f t="shared" si="20"/>
        <v>0</v>
      </c>
      <c r="P101" s="157">
        <f t="shared" si="21"/>
        <v>0</v>
      </c>
      <c r="Q101" s="71"/>
    </row>
    <row r="102" spans="2:17" s="72" customFormat="1" ht="12.75" x14ac:dyDescent="0.2">
      <c r="B102" s="70"/>
      <c r="C102" s="133" t="s">
        <v>205</v>
      </c>
      <c r="D102" s="134" t="s">
        <v>206</v>
      </c>
      <c r="E102" s="147">
        <f>IFERROR(VLOOKUP($C102,'2024'!$C$205:$U$392,19,FALSE),0)</f>
        <v>0</v>
      </c>
      <c r="F102" s="148">
        <f>IFERROR(VLOOKUP($C102,'2024'!$C$8:$U$195,19,FALSE),0)</f>
        <v>0</v>
      </c>
      <c r="G102" s="149">
        <f t="shared" si="14"/>
        <v>0</v>
      </c>
      <c r="H102" s="150">
        <f t="shared" si="15"/>
        <v>0</v>
      </c>
      <c r="I102" s="148">
        <f t="shared" si="16"/>
        <v>0</v>
      </c>
      <c r="J102" s="151">
        <f t="shared" si="17"/>
        <v>0</v>
      </c>
      <c r="K102" s="147">
        <f>VLOOKUP($C102,'2024'!$C$205:$U$392,VLOOKUP($L$4,Master!$D$9:$G$20,4,FALSE),FALSE)</f>
        <v>0</v>
      </c>
      <c r="L102" s="148">
        <f>VLOOKUP($C102,'2024'!$C$8:$U$195,VLOOKUP($L$4,Master!$D$9:$G$20,4,FALSE),FALSE)</f>
        <v>0</v>
      </c>
      <c r="M102" s="150">
        <f t="shared" si="18"/>
        <v>0</v>
      </c>
      <c r="N102" s="150">
        <f t="shared" si="19"/>
        <v>0</v>
      </c>
      <c r="O102" s="148">
        <f t="shared" si="20"/>
        <v>0</v>
      </c>
      <c r="P102" s="151">
        <f t="shared" si="21"/>
        <v>0</v>
      </c>
      <c r="Q102" s="71"/>
    </row>
    <row r="103" spans="2:17" s="72" customFormat="1" ht="12.75" x14ac:dyDescent="0.2">
      <c r="B103" s="70"/>
      <c r="C103" s="98" t="s">
        <v>207</v>
      </c>
      <c r="D103" s="99" t="s">
        <v>206</v>
      </c>
      <c r="E103" s="152">
        <f>IFERROR(VLOOKUP($C103,'2024'!$C$205:$U$392,19,FALSE),0)</f>
        <v>0</v>
      </c>
      <c r="F103" s="153">
        <f>IFERROR(VLOOKUP($C103,'2024'!$C$8:$U$195,19,FALSE),0)</f>
        <v>0</v>
      </c>
      <c r="G103" s="154">
        <f t="shared" si="14"/>
        <v>0</v>
      </c>
      <c r="H103" s="155">
        <f t="shared" si="15"/>
        <v>0</v>
      </c>
      <c r="I103" s="156">
        <f t="shared" si="16"/>
        <v>0</v>
      </c>
      <c r="J103" s="157">
        <f t="shared" si="17"/>
        <v>0</v>
      </c>
      <c r="K103" s="163">
        <f>VLOOKUP($C103,'2024'!$C$205:$U$392,VLOOKUP($L$4,Master!$D$9:$G$20,4,FALSE),FALSE)</f>
        <v>0</v>
      </c>
      <c r="L103" s="164">
        <f>VLOOKUP($C103,'2024'!$C$8:$U$195,VLOOKUP($L$4,Master!$D$9:$G$20,4,FALSE),FALSE)</f>
        <v>0</v>
      </c>
      <c r="M103" s="155">
        <f t="shared" si="18"/>
        <v>0</v>
      </c>
      <c r="N103" s="155">
        <f t="shared" si="19"/>
        <v>0</v>
      </c>
      <c r="O103" s="156">
        <f t="shared" si="20"/>
        <v>0</v>
      </c>
      <c r="P103" s="157">
        <f t="shared" si="21"/>
        <v>0</v>
      </c>
      <c r="Q103" s="71"/>
    </row>
    <row r="104" spans="2:17" s="72" customFormat="1" ht="12.75" x14ac:dyDescent="0.2">
      <c r="B104" s="70"/>
      <c r="C104" s="133" t="s">
        <v>208</v>
      </c>
      <c r="D104" s="134" t="s">
        <v>209</v>
      </c>
      <c r="E104" s="147">
        <f>IFERROR(VLOOKUP($C104,'2024'!$C$205:$U$392,19,FALSE),0)</f>
        <v>0</v>
      </c>
      <c r="F104" s="148">
        <f>IFERROR(VLOOKUP($C104,'2024'!$C$8:$U$195,19,FALSE),0)</f>
        <v>0</v>
      </c>
      <c r="G104" s="149">
        <f t="shared" si="14"/>
        <v>0</v>
      </c>
      <c r="H104" s="150">
        <f t="shared" si="15"/>
        <v>0</v>
      </c>
      <c r="I104" s="148">
        <f t="shared" si="16"/>
        <v>0</v>
      </c>
      <c r="J104" s="151">
        <f t="shared" si="17"/>
        <v>0</v>
      </c>
      <c r="K104" s="147">
        <f>VLOOKUP($C104,'2024'!$C$205:$U$392,VLOOKUP($L$4,Master!$D$9:$G$20,4,FALSE),FALSE)</f>
        <v>0</v>
      </c>
      <c r="L104" s="148">
        <f>VLOOKUP($C104,'2024'!$C$8:$U$195,VLOOKUP($L$4,Master!$D$9:$G$20,4,FALSE),FALSE)</f>
        <v>0</v>
      </c>
      <c r="M104" s="150">
        <f t="shared" si="18"/>
        <v>0</v>
      </c>
      <c r="N104" s="150">
        <f t="shared" si="19"/>
        <v>0</v>
      </c>
      <c r="O104" s="148">
        <f t="shared" si="20"/>
        <v>0</v>
      </c>
      <c r="P104" s="151">
        <f t="shared" si="21"/>
        <v>0</v>
      </c>
      <c r="Q104" s="71"/>
    </row>
    <row r="105" spans="2:17" s="72" customFormat="1" ht="12.75" x14ac:dyDescent="0.2">
      <c r="B105" s="70"/>
      <c r="C105" s="98" t="s">
        <v>210</v>
      </c>
      <c r="D105" s="99" t="s">
        <v>209</v>
      </c>
      <c r="E105" s="152">
        <f>IFERROR(VLOOKUP($C105,'2024'!$C$205:$U$392,19,FALSE),0)</f>
        <v>0</v>
      </c>
      <c r="F105" s="153">
        <f>IFERROR(VLOOKUP($C105,'2024'!$C$8:$U$195,19,FALSE),0)</f>
        <v>0</v>
      </c>
      <c r="G105" s="154">
        <f t="shared" si="14"/>
        <v>0</v>
      </c>
      <c r="H105" s="155">
        <f t="shared" si="15"/>
        <v>0</v>
      </c>
      <c r="I105" s="156">
        <f t="shared" si="16"/>
        <v>0</v>
      </c>
      <c r="J105" s="157">
        <f t="shared" si="17"/>
        <v>0</v>
      </c>
      <c r="K105" s="163">
        <f>VLOOKUP($C105,'2024'!$C$205:$U$392,VLOOKUP($L$4,Master!$D$9:$G$20,4,FALSE),FALSE)</f>
        <v>0</v>
      </c>
      <c r="L105" s="164">
        <f>VLOOKUP($C105,'2024'!$C$8:$U$195,VLOOKUP($L$4,Master!$D$9:$G$20,4,FALSE),FALSE)</f>
        <v>0</v>
      </c>
      <c r="M105" s="155">
        <f t="shared" si="18"/>
        <v>0</v>
      </c>
      <c r="N105" s="155">
        <f t="shared" si="19"/>
        <v>0</v>
      </c>
      <c r="O105" s="156">
        <f t="shared" si="20"/>
        <v>0</v>
      </c>
      <c r="P105" s="157">
        <f t="shared" si="21"/>
        <v>0</v>
      </c>
      <c r="Q105" s="71"/>
    </row>
    <row r="106" spans="2:17" s="72" customFormat="1" ht="12.75" x14ac:dyDescent="0.2">
      <c r="B106" s="70"/>
      <c r="C106" s="133" t="s">
        <v>211</v>
      </c>
      <c r="D106" s="134" t="s">
        <v>212</v>
      </c>
      <c r="E106" s="147">
        <f>IFERROR(VLOOKUP($C106,'2024'!$C$205:$U$392,19,FALSE),0)</f>
        <v>0</v>
      </c>
      <c r="F106" s="148">
        <f>IFERROR(VLOOKUP($C106,'2024'!$C$8:$U$195,19,FALSE),0)</f>
        <v>0</v>
      </c>
      <c r="G106" s="149">
        <f t="shared" si="14"/>
        <v>0</v>
      </c>
      <c r="H106" s="150">
        <f t="shared" si="15"/>
        <v>0</v>
      </c>
      <c r="I106" s="148">
        <f t="shared" si="16"/>
        <v>0</v>
      </c>
      <c r="J106" s="151">
        <f t="shared" si="17"/>
        <v>0</v>
      </c>
      <c r="K106" s="147">
        <f>VLOOKUP($C106,'2024'!$C$205:$U$392,VLOOKUP($L$4,Master!$D$9:$G$20,4,FALSE),FALSE)</f>
        <v>0</v>
      </c>
      <c r="L106" s="148">
        <f>VLOOKUP($C106,'2024'!$C$8:$U$195,VLOOKUP($L$4,Master!$D$9:$G$20,4,FALSE),FALSE)</f>
        <v>0</v>
      </c>
      <c r="M106" s="150">
        <f t="shared" si="18"/>
        <v>0</v>
      </c>
      <c r="N106" s="150">
        <f t="shared" si="19"/>
        <v>0</v>
      </c>
      <c r="O106" s="148">
        <f t="shared" si="20"/>
        <v>0</v>
      </c>
      <c r="P106" s="151">
        <f t="shared" si="21"/>
        <v>0</v>
      </c>
      <c r="Q106" s="71"/>
    </row>
    <row r="107" spans="2:17" s="72" customFormat="1" ht="12.75" x14ac:dyDescent="0.2">
      <c r="B107" s="70"/>
      <c r="C107" s="98" t="s">
        <v>213</v>
      </c>
      <c r="D107" s="99" t="s">
        <v>212</v>
      </c>
      <c r="E107" s="152">
        <f>IFERROR(VLOOKUP($C107,'2024'!$C$205:$U$392,19,FALSE),0)</f>
        <v>0</v>
      </c>
      <c r="F107" s="153">
        <f>IFERROR(VLOOKUP($C107,'2024'!$C$8:$U$195,19,FALSE),0)</f>
        <v>0</v>
      </c>
      <c r="G107" s="154">
        <f t="shared" si="14"/>
        <v>0</v>
      </c>
      <c r="H107" s="155">
        <f t="shared" si="15"/>
        <v>0</v>
      </c>
      <c r="I107" s="156">
        <f t="shared" si="16"/>
        <v>0</v>
      </c>
      <c r="J107" s="157">
        <f t="shared" si="17"/>
        <v>0</v>
      </c>
      <c r="K107" s="163">
        <f>VLOOKUP($C107,'2024'!$C$205:$U$392,VLOOKUP($L$4,Master!$D$9:$G$20,4,FALSE),FALSE)</f>
        <v>0</v>
      </c>
      <c r="L107" s="164">
        <f>VLOOKUP($C107,'2024'!$C$8:$U$195,VLOOKUP($L$4,Master!$D$9:$G$20,4,FALSE),FALSE)</f>
        <v>0</v>
      </c>
      <c r="M107" s="155">
        <f t="shared" si="18"/>
        <v>0</v>
      </c>
      <c r="N107" s="155">
        <f t="shared" si="19"/>
        <v>0</v>
      </c>
      <c r="O107" s="156">
        <f t="shared" si="20"/>
        <v>0</v>
      </c>
      <c r="P107" s="157">
        <f t="shared" si="21"/>
        <v>0</v>
      </c>
      <c r="Q107" s="71"/>
    </row>
    <row r="108" spans="2:17" s="72" customFormat="1" ht="12.75" x14ac:dyDescent="0.2">
      <c r="B108" s="70"/>
      <c r="C108" s="133" t="s">
        <v>214</v>
      </c>
      <c r="D108" s="134" t="s">
        <v>215</v>
      </c>
      <c r="E108" s="147">
        <f>IFERROR(VLOOKUP($C108,'2024'!$C$205:$U$392,19,FALSE),0)</f>
        <v>5314957.2699999996</v>
      </c>
      <c r="F108" s="148">
        <f>IFERROR(VLOOKUP($C108,'2024'!$C$8:$U$195,19,FALSE),0)</f>
        <v>9307384.6300000008</v>
      </c>
      <c r="G108" s="149">
        <f t="shared" si="14"/>
        <v>1.7511682892607716</v>
      </c>
      <c r="H108" s="150">
        <f t="shared" si="15"/>
        <v>1.3231994071651978E-3</v>
      </c>
      <c r="I108" s="148">
        <f t="shared" si="16"/>
        <v>3992427.3600000013</v>
      </c>
      <c r="J108" s="151">
        <f t="shared" si="17"/>
        <v>0.75116828926077173</v>
      </c>
      <c r="K108" s="147">
        <f>VLOOKUP($C108,'2024'!$C$205:$U$392,VLOOKUP($L$4,Master!$D$9:$G$20,4,FALSE),FALSE)</f>
        <v>982904.5199999999</v>
      </c>
      <c r="L108" s="148">
        <f>VLOOKUP($C108,'2024'!$C$8:$U$195,VLOOKUP($L$4,Master!$D$9:$G$20,4,FALSE),FALSE)</f>
        <v>860457.25</v>
      </c>
      <c r="M108" s="150">
        <f t="shared" si="18"/>
        <v>0.87542302684700246</v>
      </c>
      <c r="N108" s="150">
        <f t="shared" si="19"/>
        <v>1.2232829826556725E-4</v>
      </c>
      <c r="O108" s="148">
        <f t="shared" si="20"/>
        <v>-122447.2699999999</v>
      </c>
      <c r="P108" s="151">
        <f t="shared" si="21"/>
        <v>-0.12457697315299752</v>
      </c>
      <c r="Q108" s="71"/>
    </row>
    <row r="109" spans="2:17" s="72" customFormat="1" ht="12.75" x14ac:dyDescent="0.2">
      <c r="B109" s="70"/>
      <c r="C109" s="98" t="s">
        <v>216</v>
      </c>
      <c r="D109" s="99" t="s">
        <v>215</v>
      </c>
      <c r="E109" s="152">
        <f>IFERROR(VLOOKUP($C109,'2024'!$C$205:$U$392,19,FALSE),0)</f>
        <v>5314957.2699999996</v>
      </c>
      <c r="F109" s="153">
        <f>IFERROR(VLOOKUP($C109,'2024'!$C$8:$U$195,19,FALSE),0)</f>
        <v>9307384.6300000008</v>
      </c>
      <c r="G109" s="154">
        <f t="shared" si="14"/>
        <v>1.7511682892607716</v>
      </c>
      <c r="H109" s="155">
        <f t="shared" si="15"/>
        <v>1.3231994071651978E-3</v>
      </c>
      <c r="I109" s="156">
        <f t="shared" si="16"/>
        <v>3992427.3600000013</v>
      </c>
      <c r="J109" s="157">
        <f t="shared" si="17"/>
        <v>0.75116828926077173</v>
      </c>
      <c r="K109" s="163">
        <f>VLOOKUP($C109,'2024'!$C$205:$U$392,VLOOKUP($L$4,Master!$D$9:$G$20,4,FALSE),FALSE)</f>
        <v>982904.5199999999</v>
      </c>
      <c r="L109" s="164">
        <f>VLOOKUP($C109,'2024'!$C$8:$U$195,VLOOKUP($L$4,Master!$D$9:$G$20,4,FALSE),FALSE)</f>
        <v>860457.25</v>
      </c>
      <c r="M109" s="155">
        <f t="shared" si="18"/>
        <v>0.87542302684700246</v>
      </c>
      <c r="N109" s="155">
        <f t="shared" si="19"/>
        <v>1.2232829826556725E-4</v>
      </c>
      <c r="O109" s="156">
        <f t="shared" si="20"/>
        <v>-122447.2699999999</v>
      </c>
      <c r="P109" s="157">
        <f t="shared" si="21"/>
        <v>-0.12457697315299752</v>
      </c>
      <c r="Q109" s="71"/>
    </row>
    <row r="110" spans="2:17" s="72" customFormat="1" ht="12.75" x14ac:dyDescent="0.2">
      <c r="B110" s="70"/>
      <c r="C110" s="131" t="s">
        <v>217</v>
      </c>
      <c r="D110" s="132" t="s">
        <v>218</v>
      </c>
      <c r="E110" s="142">
        <f>IFERROR(VLOOKUP($C110,'2024'!$C$205:$U$392,19,FALSE),0)</f>
        <v>3533674.7</v>
      </c>
      <c r="F110" s="143">
        <f>IFERROR(VLOOKUP($C110,'2024'!$C$8:$U$195,19,FALSE),0)</f>
        <v>2651926.2500000005</v>
      </c>
      <c r="G110" s="144">
        <f t="shared" si="14"/>
        <v>0.75047265952352671</v>
      </c>
      <c r="H110" s="145">
        <f t="shared" si="15"/>
        <v>3.7701538953653689E-4</v>
      </c>
      <c r="I110" s="143">
        <f t="shared" si="16"/>
        <v>-881748.44999999972</v>
      </c>
      <c r="J110" s="146">
        <f t="shared" si="17"/>
        <v>-0.24952734047647332</v>
      </c>
      <c r="K110" s="142">
        <f>VLOOKUP($C110,'2024'!$C$205:$U$392,VLOOKUP($L$4,Master!$D$9:$G$20,4,FALSE),FALSE)</f>
        <v>584940.2300000001</v>
      </c>
      <c r="L110" s="143">
        <f>VLOOKUP($C110,'2024'!$C$8:$U$195,VLOOKUP($L$4,Master!$D$9:$G$20,4,FALSE),FALSE)</f>
        <v>494218.8000000001</v>
      </c>
      <c r="M110" s="145">
        <f t="shared" si="18"/>
        <v>0.84490478625482812</v>
      </c>
      <c r="N110" s="145">
        <f t="shared" si="19"/>
        <v>7.0261415979528028E-5</v>
      </c>
      <c r="O110" s="143">
        <f t="shared" si="20"/>
        <v>-90721.43</v>
      </c>
      <c r="P110" s="146">
        <f t="shared" si="21"/>
        <v>-0.15509521374517185</v>
      </c>
      <c r="Q110" s="71"/>
    </row>
    <row r="111" spans="2:17" s="72" customFormat="1" ht="12.75" x14ac:dyDescent="0.2">
      <c r="B111" s="70"/>
      <c r="C111" s="133" t="s">
        <v>219</v>
      </c>
      <c r="D111" s="134" t="s">
        <v>220</v>
      </c>
      <c r="E111" s="147">
        <f>IFERROR(VLOOKUP($C111,'2024'!$C$205:$U$392,19,FALSE),0)</f>
        <v>0</v>
      </c>
      <c r="F111" s="148">
        <f>IFERROR(VLOOKUP($C111,'2024'!$C$8:$U$195,19,FALSE),0)</f>
        <v>0</v>
      </c>
      <c r="G111" s="149">
        <f t="shared" si="14"/>
        <v>0</v>
      </c>
      <c r="H111" s="150">
        <f t="shared" si="15"/>
        <v>0</v>
      </c>
      <c r="I111" s="148">
        <f t="shared" si="16"/>
        <v>0</v>
      </c>
      <c r="J111" s="151">
        <f t="shared" si="17"/>
        <v>0</v>
      </c>
      <c r="K111" s="147">
        <f>VLOOKUP($C111,'2024'!$C$205:$U$392,VLOOKUP($L$4,Master!$D$9:$G$20,4,FALSE),FALSE)</f>
        <v>0</v>
      </c>
      <c r="L111" s="148">
        <f>VLOOKUP($C111,'2024'!$C$8:$U$195,VLOOKUP($L$4,Master!$D$9:$G$20,4,FALSE),FALSE)</f>
        <v>0</v>
      </c>
      <c r="M111" s="150">
        <f t="shared" si="18"/>
        <v>0</v>
      </c>
      <c r="N111" s="150">
        <f t="shared" si="19"/>
        <v>0</v>
      </c>
      <c r="O111" s="148">
        <f t="shared" si="20"/>
        <v>0</v>
      </c>
      <c r="P111" s="151">
        <f t="shared" si="21"/>
        <v>0</v>
      </c>
      <c r="Q111" s="71"/>
    </row>
    <row r="112" spans="2:17" s="72" customFormat="1" ht="12.75" x14ac:dyDescent="0.2">
      <c r="B112" s="70"/>
      <c r="C112" s="98" t="s">
        <v>221</v>
      </c>
      <c r="D112" s="99" t="s">
        <v>220</v>
      </c>
      <c r="E112" s="152">
        <f>IFERROR(VLOOKUP($C112,'2024'!$C$205:$U$392,19,FALSE),0)</f>
        <v>0</v>
      </c>
      <c r="F112" s="153">
        <f>IFERROR(VLOOKUP($C112,'2024'!$C$8:$U$195,19,FALSE),0)</f>
        <v>0</v>
      </c>
      <c r="G112" s="154">
        <f t="shared" si="14"/>
        <v>0</v>
      </c>
      <c r="H112" s="155">
        <f t="shared" si="15"/>
        <v>0</v>
      </c>
      <c r="I112" s="156">
        <f t="shared" si="16"/>
        <v>0</v>
      </c>
      <c r="J112" s="157">
        <f t="shared" si="17"/>
        <v>0</v>
      </c>
      <c r="K112" s="163">
        <f>VLOOKUP($C112,'2024'!$C$205:$U$392,VLOOKUP($L$4,Master!$D$9:$G$20,4,FALSE),FALSE)</f>
        <v>0</v>
      </c>
      <c r="L112" s="164">
        <f>VLOOKUP($C112,'2024'!$C$8:$U$195,VLOOKUP($L$4,Master!$D$9:$G$20,4,FALSE),FALSE)</f>
        <v>0</v>
      </c>
      <c r="M112" s="155">
        <f t="shared" si="18"/>
        <v>0</v>
      </c>
      <c r="N112" s="155">
        <f t="shared" si="19"/>
        <v>0</v>
      </c>
      <c r="O112" s="156">
        <f t="shared" si="20"/>
        <v>0</v>
      </c>
      <c r="P112" s="157">
        <f t="shared" si="21"/>
        <v>0</v>
      </c>
      <c r="Q112" s="71"/>
    </row>
    <row r="113" spans="2:17" s="72" customFormat="1" ht="12.75" x14ac:dyDescent="0.2">
      <c r="B113" s="70"/>
      <c r="C113" s="133" t="s">
        <v>222</v>
      </c>
      <c r="D113" s="134" t="s">
        <v>223</v>
      </c>
      <c r="E113" s="147">
        <f>IFERROR(VLOOKUP($C113,'2024'!$C$205:$U$392,19,FALSE),0)</f>
        <v>0</v>
      </c>
      <c r="F113" s="148">
        <f>IFERROR(VLOOKUP($C113,'2024'!$C$8:$U$195,19,FALSE),0)</f>
        <v>0</v>
      </c>
      <c r="G113" s="149">
        <f t="shared" si="14"/>
        <v>0</v>
      </c>
      <c r="H113" s="150">
        <f t="shared" si="15"/>
        <v>0</v>
      </c>
      <c r="I113" s="148">
        <f t="shared" si="16"/>
        <v>0</v>
      </c>
      <c r="J113" s="151">
        <f t="shared" si="17"/>
        <v>0</v>
      </c>
      <c r="K113" s="147">
        <f>VLOOKUP($C113,'2024'!$C$205:$U$392,VLOOKUP($L$4,Master!$D$9:$G$20,4,FALSE),FALSE)</f>
        <v>0</v>
      </c>
      <c r="L113" s="148">
        <f>VLOOKUP($C113,'2024'!$C$8:$U$195,VLOOKUP($L$4,Master!$D$9:$G$20,4,FALSE),FALSE)</f>
        <v>0</v>
      </c>
      <c r="M113" s="150">
        <f t="shared" si="18"/>
        <v>0</v>
      </c>
      <c r="N113" s="150">
        <f t="shared" si="19"/>
        <v>0</v>
      </c>
      <c r="O113" s="148">
        <f t="shared" si="20"/>
        <v>0</v>
      </c>
      <c r="P113" s="151">
        <f t="shared" si="21"/>
        <v>0</v>
      </c>
      <c r="Q113" s="71"/>
    </row>
    <row r="114" spans="2:17" s="72" customFormat="1" ht="12.75" x14ac:dyDescent="0.2">
      <c r="B114" s="70"/>
      <c r="C114" s="98" t="s">
        <v>224</v>
      </c>
      <c r="D114" s="99" t="s">
        <v>223</v>
      </c>
      <c r="E114" s="152">
        <f>IFERROR(VLOOKUP($C114,'2024'!$C$205:$U$392,19,FALSE),0)</f>
        <v>0</v>
      </c>
      <c r="F114" s="153">
        <f>IFERROR(VLOOKUP($C114,'2024'!$C$8:$U$195,19,FALSE),0)</f>
        <v>0</v>
      </c>
      <c r="G114" s="154">
        <f t="shared" si="14"/>
        <v>0</v>
      </c>
      <c r="H114" s="155">
        <f t="shared" si="15"/>
        <v>0</v>
      </c>
      <c r="I114" s="156">
        <f t="shared" si="16"/>
        <v>0</v>
      </c>
      <c r="J114" s="157">
        <f t="shared" si="17"/>
        <v>0</v>
      </c>
      <c r="K114" s="163">
        <f>VLOOKUP($C114,'2024'!$C$205:$U$392,VLOOKUP($L$4,Master!$D$9:$G$20,4,FALSE),FALSE)</f>
        <v>0</v>
      </c>
      <c r="L114" s="164">
        <f>VLOOKUP($C114,'2024'!$C$8:$U$195,VLOOKUP($L$4,Master!$D$9:$G$20,4,FALSE),FALSE)</f>
        <v>0</v>
      </c>
      <c r="M114" s="155">
        <f t="shared" si="18"/>
        <v>0</v>
      </c>
      <c r="N114" s="155">
        <f t="shared" si="19"/>
        <v>0</v>
      </c>
      <c r="O114" s="156">
        <f t="shared" si="20"/>
        <v>0</v>
      </c>
      <c r="P114" s="157">
        <f t="shared" si="21"/>
        <v>0</v>
      </c>
      <c r="Q114" s="71"/>
    </row>
    <row r="115" spans="2:17" s="72" customFormat="1" ht="12.75" x14ac:dyDescent="0.2">
      <c r="B115" s="70"/>
      <c r="C115" s="133" t="s">
        <v>225</v>
      </c>
      <c r="D115" s="134" t="s">
        <v>226</v>
      </c>
      <c r="E115" s="147">
        <f>IFERROR(VLOOKUP($C115,'2024'!$C$205:$U$392,19,FALSE),0)</f>
        <v>0</v>
      </c>
      <c r="F115" s="148">
        <f>IFERROR(VLOOKUP($C115,'2024'!$C$8:$U$195,19,FALSE),0)</f>
        <v>0</v>
      </c>
      <c r="G115" s="149">
        <f t="shared" si="14"/>
        <v>0</v>
      </c>
      <c r="H115" s="150">
        <f t="shared" si="15"/>
        <v>0</v>
      </c>
      <c r="I115" s="148">
        <f t="shared" si="16"/>
        <v>0</v>
      </c>
      <c r="J115" s="151">
        <f t="shared" si="17"/>
        <v>0</v>
      </c>
      <c r="K115" s="147">
        <f>VLOOKUP($C115,'2024'!$C$205:$U$392,VLOOKUP($L$4,Master!$D$9:$G$20,4,FALSE),FALSE)</f>
        <v>0</v>
      </c>
      <c r="L115" s="148">
        <f>VLOOKUP($C115,'2024'!$C$8:$U$195,VLOOKUP($L$4,Master!$D$9:$G$20,4,FALSE),FALSE)</f>
        <v>0</v>
      </c>
      <c r="M115" s="150">
        <f t="shared" si="18"/>
        <v>0</v>
      </c>
      <c r="N115" s="150">
        <f t="shared" si="19"/>
        <v>0</v>
      </c>
      <c r="O115" s="148">
        <f t="shared" si="20"/>
        <v>0</v>
      </c>
      <c r="P115" s="151">
        <f t="shared" si="21"/>
        <v>0</v>
      </c>
      <c r="Q115" s="71"/>
    </row>
    <row r="116" spans="2:17" s="72" customFormat="1" ht="12.75" x14ac:dyDescent="0.2">
      <c r="B116" s="70"/>
      <c r="C116" s="98" t="s">
        <v>227</v>
      </c>
      <c r="D116" s="99" t="s">
        <v>226</v>
      </c>
      <c r="E116" s="152">
        <f>IFERROR(VLOOKUP($C116,'2024'!$C$205:$U$392,19,FALSE),0)</f>
        <v>0</v>
      </c>
      <c r="F116" s="153">
        <f>IFERROR(VLOOKUP($C116,'2024'!$C$8:$U$195,19,FALSE),0)</f>
        <v>0</v>
      </c>
      <c r="G116" s="154">
        <f t="shared" si="14"/>
        <v>0</v>
      </c>
      <c r="H116" s="155">
        <f t="shared" si="15"/>
        <v>0</v>
      </c>
      <c r="I116" s="156">
        <f t="shared" si="16"/>
        <v>0</v>
      </c>
      <c r="J116" s="157">
        <f t="shared" si="17"/>
        <v>0</v>
      </c>
      <c r="K116" s="163">
        <f>VLOOKUP($C116,'2024'!$C$205:$U$392,VLOOKUP($L$4,Master!$D$9:$G$20,4,FALSE),FALSE)</f>
        <v>0</v>
      </c>
      <c r="L116" s="164">
        <f>VLOOKUP($C116,'2024'!$C$8:$U$195,VLOOKUP($L$4,Master!$D$9:$G$20,4,FALSE),FALSE)</f>
        <v>0</v>
      </c>
      <c r="M116" s="155">
        <f t="shared" si="18"/>
        <v>0</v>
      </c>
      <c r="N116" s="155">
        <f t="shared" si="19"/>
        <v>0</v>
      </c>
      <c r="O116" s="156">
        <f t="shared" si="20"/>
        <v>0</v>
      </c>
      <c r="P116" s="157">
        <f t="shared" si="21"/>
        <v>0</v>
      </c>
      <c r="Q116" s="71"/>
    </row>
    <row r="117" spans="2:17" s="72" customFormat="1" ht="12.75" x14ac:dyDescent="0.2">
      <c r="B117" s="70"/>
      <c r="C117" s="133" t="s">
        <v>228</v>
      </c>
      <c r="D117" s="134" t="s">
        <v>229</v>
      </c>
      <c r="E117" s="147">
        <f>IFERROR(VLOOKUP($C117,'2024'!$C$205:$U$392,19,FALSE),0)</f>
        <v>0</v>
      </c>
      <c r="F117" s="148">
        <f>IFERROR(VLOOKUP($C117,'2024'!$C$8:$U$195,19,FALSE),0)</f>
        <v>0</v>
      </c>
      <c r="G117" s="149">
        <f t="shared" si="14"/>
        <v>0</v>
      </c>
      <c r="H117" s="150">
        <f t="shared" si="15"/>
        <v>0</v>
      </c>
      <c r="I117" s="148">
        <f t="shared" si="16"/>
        <v>0</v>
      </c>
      <c r="J117" s="151">
        <f t="shared" si="17"/>
        <v>0</v>
      </c>
      <c r="K117" s="147">
        <f>VLOOKUP($C117,'2024'!$C$205:$U$392,VLOOKUP($L$4,Master!$D$9:$G$20,4,FALSE),FALSE)</f>
        <v>0</v>
      </c>
      <c r="L117" s="148">
        <f>VLOOKUP($C117,'2024'!$C$8:$U$195,VLOOKUP($L$4,Master!$D$9:$G$20,4,FALSE),FALSE)</f>
        <v>0</v>
      </c>
      <c r="M117" s="150">
        <f t="shared" si="18"/>
        <v>0</v>
      </c>
      <c r="N117" s="150">
        <f t="shared" si="19"/>
        <v>0</v>
      </c>
      <c r="O117" s="148">
        <f t="shared" si="20"/>
        <v>0</v>
      </c>
      <c r="P117" s="151">
        <f t="shared" si="21"/>
        <v>0</v>
      </c>
      <c r="Q117" s="71"/>
    </row>
    <row r="118" spans="2:17" s="72" customFormat="1" ht="12.75" x14ac:dyDescent="0.2">
      <c r="B118" s="70"/>
      <c r="C118" s="98" t="s">
        <v>230</v>
      </c>
      <c r="D118" s="99" t="s">
        <v>229</v>
      </c>
      <c r="E118" s="152">
        <f>IFERROR(VLOOKUP($C118,'2024'!$C$205:$U$392,19,FALSE),0)</f>
        <v>0</v>
      </c>
      <c r="F118" s="153">
        <f>IFERROR(VLOOKUP($C118,'2024'!$C$8:$U$195,19,FALSE),0)</f>
        <v>0</v>
      </c>
      <c r="G118" s="154">
        <f t="shared" si="14"/>
        <v>0</v>
      </c>
      <c r="H118" s="155">
        <f t="shared" si="15"/>
        <v>0</v>
      </c>
      <c r="I118" s="156">
        <f t="shared" si="16"/>
        <v>0</v>
      </c>
      <c r="J118" s="157">
        <f t="shared" si="17"/>
        <v>0</v>
      </c>
      <c r="K118" s="163">
        <f>VLOOKUP($C118,'2024'!$C$205:$U$392,VLOOKUP($L$4,Master!$D$9:$G$20,4,FALSE),FALSE)</f>
        <v>0</v>
      </c>
      <c r="L118" s="164">
        <f>VLOOKUP($C118,'2024'!$C$8:$U$195,VLOOKUP($L$4,Master!$D$9:$G$20,4,FALSE),FALSE)</f>
        <v>0</v>
      </c>
      <c r="M118" s="155">
        <f t="shared" si="18"/>
        <v>0</v>
      </c>
      <c r="N118" s="155">
        <f t="shared" si="19"/>
        <v>0</v>
      </c>
      <c r="O118" s="156">
        <f t="shared" si="20"/>
        <v>0</v>
      </c>
      <c r="P118" s="157">
        <f t="shared" si="21"/>
        <v>0</v>
      </c>
      <c r="Q118" s="71"/>
    </row>
    <row r="119" spans="2:17" s="72" customFormat="1" ht="12.75" x14ac:dyDescent="0.2">
      <c r="B119" s="70"/>
      <c r="C119" s="133" t="s">
        <v>231</v>
      </c>
      <c r="D119" s="134" t="s">
        <v>232</v>
      </c>
      <c r="E119" s="147">
        <f>IFERROR(VLOOKUP($C119,'2024'!$C$205:$U$392,19,FALSE),0)</f>
        <v>0</v>
      </c>
      <c r="F119" s="148">
        <f>IFERROR(VLOOKUP($C119,'2024'!$C$8:$U$195,19,FALSE),0)</f>
        <v>0</v>
      </c>
      <c r="G119" s="149">
        <f t="shared" si="14"/>
        <v>0</v>
      </c>
      <c r="H119" s="150">
        <f t="shared" si="15"/>
        <v>0</v>
      </c>
      <c r="I119" s="148">
        <f t="shared" si="16"/>
        <v>0</v>
      </c>
      <c r="J119" s="151">
        <f t="shared" si="17"/>
        <v>0</v>
      </c>
      <c r="K119" s="147">
        <f>VLOOKUP($C119,'2024'!$C$205:$U$392,VLOOKUP($L$4,Master!$D$9:$G$20,4,FALSE),FALSE)</f>
        <v>0</v>
      </c>
      <c r="L119" s="148">
        <f>VLOOKUP($C119,'2024'!$C$8:$U$195,VLOOKUP($L$4,Master!$D$9:$G$20,4,FALSE),FALSE)</f>
        <v>0</v>
      </c>
      <c r="M119" s="150">
        <f t="shared" si="18"/>
        <v>0</v>
      </c>
      <c r="N119" s="150">
        <f t="shared" si="19"/>
        <v>0</v>
      </c>
      <c r="O119" s="148">
        <f t="shared" si="20"/>
        <v>0</v>
      </c>
      <c r="P119" s="151">
        <f t="shared" si="21"/>
        <v>0</v>
      </c>
      <c r="Q119" s="71"/>
    </row>
    <row r="120" spans="2:17" s="72" customFormat="1" ht="12.75" x14ac:dyDescent="0.2">
      <c r="B120" s="70"/>
      <c r="C120" s="98" t="s">
        <v>233</v>
      </c>
      <c r="D120" s="99" t="s">
        <v>232</v>
      </c>
      <c r="E120" s="152">
        <f>IFERROR(VLOOKUP($C120,'2024'!$C$205:$U$392,19,FALSE),0)</f>
        <v>0</v>
      </c>
      <c r="F120" s="153">
        <f>IFERROR(VLOOKUP($C120,'2024'!$C$8:$U$195,19,FALSE),0)</f>
        <v>0</v>
      </c>
      <c r="G120" s="154">
        <f t="shared" si="14"/>
        <v>0</v>
      </c>
      <c r="H120" s="155">
        <f t="shared" si="15"/>
        <v>0</v>
      </c>
      <c r="I120" s="156">
        <f t="shared" si="16"/>
        <v>0</v>
      </c>
      <c r="J120" s="157">
        <f t="shared" si="17"/>
        <v>0</v>
      </c>
      <c r="K120" s="163">
        <f>VLOOKUP($C120,'2024'!$C$205:$U$392,VLOOKUP($L$4,Master!$D$9:$G$20,4,FALSE),FALSE)</f>
        <v>0</v>
      </c>
      <c r="L120" s="164">
        <f>VLOOKUP($C120,'2024'!$C$8:$U$195,VLOOKUP($L$4,Master!$D$9:$G$20,4,FALSE),FALSE)</f>
        <v>0</v>
      </c>
      <c r="M120" s="155">
        <f t="shared" si="18"/>
        <v>0</v>
      </c>
      <c r="N120" s="155">
        <f t="shared" si="19"/>
        <v>0</v>
      </c>
      <c r="O120" s="156">
        <f t="shared" si="20"/>
        <v>0</v>
      </c>
      <c r="P120" s="157">
        <f t="shared" si="21"/>
        <v>0</v>
      </c>
      <c r="Q120" s="71"/>
    </row>
    <row r="121" spans="2:17" s="72" customFormat="1" ht="12.75" x14ac:dyDescent="0.2">
      <c r="B121" s="70"/>
      <c r="C121" s="133" t="s">
        <v>234</v>
      </c>
      <c r="D121" s="134" t="s">
        <v>235</v>
      </c>
      <c r="E121" s="147">
        <f>IFERROR(VLOOKUP($C121,'2024'!$C$205:$U$392,19,FALSE),0)</f>
        <v>3533674.7</v>
      </c>
      <c r="F121" s="148">
        <f>IFERROR(VLOOKUP($C121,'2024'!$C$8:$U$195,19,FALSE),0)</f>
        <v>2651926.2500000005</v>
      </c>
      <c r="G121" s="149">
        <f t="shared" si="14"/>
        <v>0.75047265952352671</v>
      </c>
      <c r="H121" s="150">
        <f t="shared" si="15"/>
        <v>3.7701538953653689E-4</v>
      </c>
      <c r="I121" s="148">
        <f t="shared" si="16"/>
        <v>-881748.44999999972</v>
      </c>
      <c r="J121" s="151">
        <f t="shared" si="17"/>
        <v>-0.24952734047647332</v>
      </c>
      <c r="K121" s="147">
        <f>VLOOKUP($C121,'2024'!$C$205:$U$392,VLOOKUP($L$4,Master!$D$9:$G$20,4,FALSE),FALSE)</f>
        <v>584940.2300000001</v>
      </c>
      <c r="L121" s="148">
        <f>VLOOKUP($C121,'2024'!$C$8:$U$195,VLOOKUP($L$4,Master!$D$9:$G$20,4,FALSE),FALSE)</f>
        <v>494218.8000000001</v>
      </c>
      <c r="M121" s="150">
        <f t="shared" si="18"/>
        <v>0.84490478625482812</v>
      </c>
      <c r="N121" s="150">
        <f t="shared" si="19"/>
        <v>7.0261415979528028E-5</v>
      </c>
      <c r="O121" s="148">
        <f t="shared" si="20"/>
        <v>-90721.43</v>
      </c>
      <c r="P121" s="151">
        <f t="shared" si="21"/>
        <v>-0.15509521374517185</v>
      </c>
      <c r="Q121" s="71"/>
    </row>
    <row r="122" spans="2:17" s="72" customFormat="1" ht="12.75" x14ac:dyDescent="0.2">
      <c r="B122" s="70"/>
      <c r="C122" s="98" t="s">
        <v>236</v>
      </c>
      <c r="D122" s="99" t="s">
        <v>235</v>
      </c>
      <c r="E122" s="152">
        <f>IFERROR(VLOOKUP($C122,'2024'!$C$205:$U$392,19,FALSE),0)</f>
        <v>3533674.7</v>
      </c>
      <c r="F122" s="153">
        <f>IFERROR(VLOOKUP($C122,'2024'!$C$8:$U$195,19,FALSE),0)</f>
        <v>2651926.2500000005</v>
      </c>
      <c r="G122" s="154">
        <f t="shared" si="14"/>
        <v>0.75047265952352671</v>
      </c>
      <c r="H122" s="155">
        <f t="shared" si="15"/>
        <v>3.7701538953653689E-4</v>
      </c>
      <c r="I122" s="156">
        <f t="shared" si="16"/>
        <v>-881748.44999999972</v>
      </c>
      <c r="J122" s="157">
        <f t="shared" si="17"/>
        <v>-0.24952734047647332</v>
      </c>
      <c r="K122" s="163">
        <f>VLOOKUP($C122,'2024'!$C$205:$U$392,VLOOKUP($L$4,Master!$D$9:$G$20,4,FALSE),FALSE)</f>
        <v>584940.2300000001</v>
      </c>
      <c r="L122" s="164">
        <f>VLOOKUP($C122,'2024'!$C$8:$U$195,VLOOKUP($L$4,Master!$D$9:$G$20,4,FALSE),FALSE)</f>
        <v>494218.8000000001</v>
      </c>
      <c r="M122" s="155">
        <f t="shared" si="18"/>
        <v>0.84490478625482812</v>
      </c>
      <c r="N122" s="155">
        <f t="shared" si="19"/>
        <v>7.0261415979528028E-5</v>
      </c>
      <c r="O122" s="156">
        <f t="shared" si="20"/>
        <v>-90721.43</v>
      </c>
      <c r="P122" s="157">
        <f t="shared" si="21"/>
        <v>-0.15509521374517185</v>
      </c>
      <c r="Q122" s="71"/>
    </row>
    <row r="123" spans="2:17" s="72" customFormat="1" ht="12.75" x14ac:dyDescent="0.2">
      <c r="B123" s="70"/>
      <c r="C123" s="131" t="s">
        <v>237</v>
      </c>
      <c r="D123" s="132" t="s">
        <v>33</v>
      </c>
      <c r="E123" s="142">
        <f>IFERROR(VLOOKUP($C123,'2024'!$C$205:$U$392,19,FALSE),0)</f>
        <v>211773869.31</v>
      </c>
      <c r="F123" s="143">
        <f>IFERROR(VLOOKUP($C123,'2024'!$C$8:$U$195,19,FALSE),0)</f>
        <v>204100942.17000002</v>
      </c>
      <c r="G123" s="144">
        <f t="shared" si="14"/>
        <v>0.96376830075872977</v>
      </c>
      <c r="H123" s="145">
        <f t="shared" si="15"/>
        <v>2.9016340939721354E-2</v>
      </c>
      <c r="I123" s="143">
        <f t="shared" si="16"/>
        <v>-7672927.1399999857</v>
      </c>
      <c r="J123" s="146">
        <f t="shared" si="17"/>
        <v>-3.6231699241270218E-2</v>
      </c>
      <c r="K123" s="142">
        <f>VLOOKUP($C123,'2024'!$C$205:$U$392,VLOOKUP($L$4,Master!$D$9:$G$20,4,FALSE),FALSE)</f>
        <v>37371994.995000012</v>
      </c>
      <c r="L123" s="143">
        <f>VLOOKUP($C123,'2024'!$C$8:$U$195,VLOOKUP($L$4,Master!$D$9:$G$20,4,FALSE),FALSE)</f>
        <v>36776692.13000001</v>
      </c>
      <c r="M123" s="145">
        <f t="shared" si="18"/>
        <v>0.98407088342274351</v>
      </c>
      <c r="N123" s="145">
        <f t="shared" si="19"/>
        <v>5.2284179883423385E-3</v>
      </c>
      <c r="O123" s="143">
        <f t="shared" si="20"/>
        <v>-595302.86500000209</v>
      </c>
      <c r="P123" s="146">
        <f t="shared" si="21"/>
        <v>-1.5929116577256514E-2</v>
      </c>
      <c r="Q123" s="71"/>
    </row>
    <row r="124" spans="2:17" s="72" customFormat="1" ht="12.75" x14ac:dyDescent="0.2">
      <c r="B124" s="70"/>
      <c r="C124" s="133" t="s">
        <v>238</v>
      </c>
      <c r="D124" s="134" t="s">
        <v>239</v>
      </c>
      <c r="E124" s="147">
        <f>IFERROR(VLOOKUP($C124,'2024'!$C$205:$U$392,19,FALSE),0)</f>
        <v>0</v>
      </c>
      <c r="F124" s="148">
        <f>IFERROR(VLOOKUP($C124,'2024'!$C$8:$U$195,19,FALSE),0)</f>
        <v>0</v>
      </c>
      <c r="G124" s="149">
        <f t="shared" si="14"/>
        <v>0</v>
      </c>
      <c r="H124" s="150">
        <f t="shared" si="15"/>
        <v>0</v>
      </c>
      <c r="I124" s="148">
        <f t="shared" si="16"/>
        <v>0</v>
      </c>
      <c r="J124" s="151">
        <f t="shared" si="17"/>
        <v>0</v>
      </c>
      <c r="K124" s="147">
        <f>VLOOKUP($C124,'2024'!$C$205:$U$392,VLOOKUP($L$4,Master!$D$9:$G$20,4,FALSE),FALSE)</f>
        <v>0</v>
      </c>
      <c r="L124" s="148">
        <f>VLOOKUP($C124,'2024'!$C$8:$U$195,VLOOKUP($L$4,Master!$D$9:$G$20,4,FALSE),FALSE)</f>
        <v>0</v>
      </c>
      <c r="M124" s="150">
        <f t="shared" si="18"/>
        <v>0</v>
      </c>
      <c r="N124" s="150">
        <f t="shared" si="19"/>
        <v>0</v>
      </c>
      <c r="O124" s="148">
        <f t="shared" si="20"/>
        <v>0</v>
      </c>
      <c r="P124" s="151">
        <f t="shared" si="21"/>
        <v>0</v>
      </c>
      <c r="Q124" s="71"/>
    </row>
    <row r="125" spans="2:17" s="72" customFormat="1" ht="12.75" x14ac:dyDescent="0.2">
      <c r="B125" s="70"/>
      <c r="C125" s="98" t="s">
        <v>240</v>
      </c>
      <c r="D125" s="99" t="s">
        <v>241</v>
      </c>
      <c r="E125" s="152">
        <f>IFERROR(VLOOKUP($C125,'2024'!$C$205:$U$392,19,FALSE),0)</f>
        <v>0</v>
      </c>
      <c r="F125" s="153">
        <f>IFERROR(VLOOKUP($C125,'2024'!$C$8:$U$195,19,FALSE),0)</f>
        <v>0</v>
      </c>
      <c r="G125" s="154">
        <f t="shared" si="14"/>
        <v>0</v>
      </c>
      <c r="H125" s="155">
        <f t="shared" si="15"/>
        <v>0</v>
      </c>
      <c r="I125" s="156">
        <f t="shared" si="16"/>
        <v>0</v>
      </c>
      <c r="J125" s="157">
        <f t="shared" si="17"/>
        <v>0</v>
      </c>
      <c r="K125" s="163">
        <f>VLOOKUP($C125,'2024'!$C$205:$U$392,VLOOKUP($L$4,Master!$D$9:$G$20,4,FALSE),FALSE)</f>
        <v>0</v>
      </c>
      <c r="L125" s="164">
        <f>VLOOKUP($C125,'2024'!$C$8:$U$195,VLOOKUP($L$4,Master!$D$9:$G$20,4,FALSE),FALSE)</f>
        <v>0</v>
      </c>
      <c r="M125" s="155">
        <f t="shared" si="18"/>
        <v>0</v>
      </c>
      <c r="N125" s="155">
        <f t="shared" si="19"/>
        <v>0</v>
      </c>
      <c r="O125" s="156">
        <f t="shared" si="20"/>
        <v>0</v>
      </c>
      <c r="P125" s="157">
        <f t="shared" si="21"/>
        <v>0</v>
      </c>
      <c r="Q125" s="71"/>
    </row>
    <row r="126" spans="2:17" s="72" customFormat="1" ht="12.75" x14ac:dyDescent="0.2">
      <c r="B126" s="70"/>
      <c r="C126" s="98" t="s">
        <v>242</v>
      </c>
      <c r="D126" s="99" t="s">
        <v>243</v>
      </c>
      <c r="E126" s="152">
        <f>IFERROR(VLOOKUP($C126,'2024'!$C$205:$U$392,19,FALSE),0)</f>
        <v>0</v>
      </c>
      <c r="F126" s="153">
        <f>IFERROR(VLOOKUP($C126,'2024'!$C$8:$U$195,19,FALSE),0)</f>
        <v>0</v>
      </c>
      <c r="G126" s="154">
        <f t="shared" si="14"/>
        <v>0</v>
      </c>
      <c r="H126" s="155">
        <f t="shared" si="15"/>
        <v>0</v>
      </c>
      <c r="I126" s="156">
        <f t="shared" si="16"/>
        <v>0</v>
      </c>
      <c r="J126" s="157">
        <f t="shared" si="17"/>
        <v>0</v>
      </c>
      <c r="K126" s="163">
        <f>VLOOKUP($C126,'2024'!$C$205:$U$392,VLOOKUP($L$4,Master!$D$9:$G$20,4,FALSE),FALSE)</f>
        <v>0</v>
      </c>
      <c r="L126" s="164">
        <f>VLOOKUP($C126,'2024'!$C$8:$U$195,VLOOKUP($L$4,Master!$D$9:$G$20,4,FALSE),FALSE)</f>
        <v>0</v>
      </c>
      <c r="M126" s="155">
        <f t="shared" si="18"/>
        <v>0</v>
      </c>
      <c r="N126" s="155">
        <f t="shared" si="19"/>
        <v>0</v>
      </c>
      <c r="O126" s="156">
        <f t="shared" si="20"/>
        <v>0</v>
      </c>
      <c r="P126" s="157">
        <f t="shared" si="21"/>
        <v>0</v>
      </c>
      <c r="Q126" s="71"/>
    </row>
    <row r="127" spans="2:17" s="72" customFormat="1" ht="12.75" x14ac:dyDescent="0.2">
      <c r="B127" s="70"/>
      <c r="C127" s="98" t="s">
        <v>244</v>
      </c>
      <c r="D127" s="99" t="s">
        <v>245</v>
      </c>
      <c r="E127" s="152">
        <f>IFERROR(VLOOKUP($C127,'2024'!$C$205:$U$392,19,FALSE),0)</f>
        <v>0</v>
      </c>
      <c r="F127" s="153">
        <f>IFERROR(VLOOKUP($C127,'2024'!$C$8:$U$195,19,FALSE),0)</f>
        <v>0</v>
      </c>
      <c r="G127" s="154">
        <f t="shared" si="14"/>
        <v>0</v>
      </c>
      <c r="H127" s="155">
        <f t="shared" si="15"/>
        <v>0</v>
      </c>
      <c r="I127" s="156">
        <f t="shared" si="16"/>
        <v>0</v>
      </c>
      <c r="J127" s="157">
        <f t="shared" si="17"/>
        <v>0</v>
      </c>
      <c r="K127" s="163">
        <f>VLOOKUP($C127,'2024'!$C$205:$U$392,VLOOKUP($L$4,Master!$D$9:$G$20,4,FALSE),FALSE)</f>
        <v>0</v>
      </c>
      <c r="L127" s="164">
        <f>VLOOKUP($C127,'2024'!$C$8:$U$195,VLOOKUP($L$4,Master!$D$9:$G$20,4,FALSE),FALSE)</f>
        <v>0</v>
      </c>
      <c r="M127" s="155">
        <f t="shared" si="18"/>
        <v>0</v>
      </c>
      <c r="N127" s="155">
        <f t="shared" si="19"/>
        <v>0</v>
      </c>
      <c r="O127" s="156">
        <f t="shared" si="20"/>
        <v>0</v>
      </c>
      <c r="P127" s="157">
        <f t="shared" si="21"/>
        <v>0</v>
      </c>
      <c r="Q127" s="71"/>
    </row>
    <row r="128" spans="2:17" s="72" customFormat="1" ht="12.75" x14ac:dyDescent="0.2">
      <c r="B128" s="70"/>
      <c r="C128" s="133" t="s">
        <v>246</v>
      </c>
      <c r="D128" s="134" t="s">
        <v>247</v>
      </c>
      <c r="E128" s="147">
        <f>IFERROR(VLOOKUP($C128,'2024'!$C$205:$U$392,19,FALSE),0)</f>
        <v>0</v>
      </c>
      <c r="F128" s="148">
        <f>IFERROR(VLOOKUP($C128,'2024'!$C$8:$U$195,19,FALSE),0)</f>
        <v>0</v>
      </c>
      <c r="G128" s="149">
        <f t="shared" si="14"/>
        <v>0</v>
      </c>
      <c r="H128" s="150">
        <f t="shared" si="15"/>
        <v>0</v>
      </c>
      <c r="I128" s="148">
        <f t="shared" si="16"/>
        <v>0</v>
      </c>
      <c r="J128" s="151">
        <f t="shared" si="17"/>
        <v>0</v>
      </c>
      <c r="K128" s="147">
        <f>VLOOKUP($C128,'2024'!$C$205:$U$392,VLOOKUP($L$4,Master!$D$9:$G$20,4,FALSE),FALSE)</f>
        <v>0</v>
      </c>
      <c r="L128" s="148">
        <f>VLOOKUP($C128,'2024'!$C$8:$U$195,VLOOKUP($L$4,Master!$D$9:$G$20,4,FALSE),FALSE)</f>
        <v>0</v>
      </c>
      <c r="M128" s="150">
        <f t="shared" si="18"/>
        <v>0</v>
      </c>
      <c r="N128" s="150">
        <f t="shared" si="19"/>
        <v>0</v>
      </c>
      <c r="O128" s="148">
        <f t="shared" si="20"/>
        <v>0</v>
      </c>
      <c r="P128" s="151">
        <f t="shared" si="21"/>
        <v>0</v>
      </c>
      <c r="Q128" s="71"/>
    </row>
    <row r="129" spans="2:17" s="72" customFormat="1" ht="12.75" x14ac:dyDescent="0.2">
      <c r="B129" s="70"/>
      <c r="C129" s="98" t="s">
        <v>248</v>
      </c>
      <c r="D129" s="99" t="s">
        <v>249</v>
      </c>
      <c r="E129" s="152">
        <f>IFERROR(VLOOKUP($C129,'2024'!$C$205:$U$392,19,FALSE),0)</f>
        <v>0</v>
      </c>
      <c r="F129" s="153">
        <f>IFERROR(VLOOKUP($C129,'2024'!$C$8:$U$195,19,FALSE),0)</f>
        <v>0</v>
      </c>
      <c r="G129" s="154">
        <f t="shared" si="14"/>
        <v>0</v>
      </c>
      <c r="H129" s="155">
        <f t="shared" si="15"/>
        <v>0</v>
      </c>
      <c r="I129" s="156">
        <f t="shared" si="16"/>
        <v>0</v>
      </c>
      <c r="J129" s="157">
        <f t="shared" si="17"/>
        <v>0</v>
      </c>
      <c r="K129" s="163">
        <f>VLOOKUP($C129,'2024'!$C$205:$U$392,VLOOKUP($L$4,Master!$D$9:$G$20,4,FALSE),FALSE)</f>
        <v>0</v>
      </c>
      <c r="L129" s="164">
        <f>VLOOKUP($C129,'2024'!$C$8:$U$195,VLOOKUP($L$4,Master!$D$9:$G$20,4,FALSE),FALSE)</f>
        <v>0</v>
      </c>
      <c r="M129" s="155">
        <f t="shared" si="18"/>
        <v>0</v>
      </c>
      <c r="N129" s="155">
        <f t="shared" si="19"/>
        <v>0</v>
      </c>
      <c r="O129" s="156">
        <f t="shared" si="20"/>
        <v>0</v>
      </c>
      <c r="P129" s="157">
        <f t="shared" si="21"/>
        <v>0</v>
      </c>
      <c r="Q129" s="71"/>
    </row>
    <row r="130" spans="2:17" s="72" customFormat="1" ht="12.75" x14ac:dyDescent="0.2">
      <c r="B130" s="70"/>
      <c r="C130" s="98" t="s">
        <v>250</v>
      </c>
      <c r="D130" s="99" t="s">
        <v>251</v>
      </c>
      <c r="E130" s="152">
        <f>IFERROR(VLOOKUP($C130,'2024'!$C$205:$U$392,19,FALSE),0)</f>
        <v>0</v>
      </c>
      <c r="F130" s="153">
        <f>IFERROR(VLOOKUP($C130,'2024'!$C$8:$U$195,19,FALSE),0)</f>
        <v>0</v>
      </c>
      <c r="G130" s="154">
        <f t="shared" si="14"/>
        <v>0</v>
      </c>
      <c r="H130" s="155">
        <f t="shared" si="15"/>
        <v>0</v>
      </c>
      <c r="I130" s="156">
        <f t="shared" si="16"/>
        <v>0</v>
      </c>
      <c r="J130" s="157">
        <f t="shared" si="17"/>
        <v>0</v>
      </c>
      <c r="K130" s="163">
        <f>VLOOKUP($C130,'2024'!$C$205:$U$392,VLOOKUP($L$4,Master!$D$9:$G$20,4,FALSE),FALSE)</f>
        <v>0</v>
      </c>
      <c r="L130" s="164">
        <f>VLOOKUP($C130,'2024'!$C$8:$U$195,VLOOKUP($L$4,Master!$D$9:$G$20,4,FALSE),FALSE)</f>
        <v>0</v>
      </c>
      <c r="M130" s="155">
        <f t="shared" si="18"/>
        <v>0</v>
      </c>
      <c r="N130" s="155">
        <f t="shared" si="19"/>
        <v>0</v>
      </c>
      <c r="O130" s="156">
        <f t="shared" si="20"/>
        <v>0</v>
      </c>
      <c r="P130" s="157">
        <f t="shared" si="21"/>
        <v>0</v>
      </c>
      <c r="Q130" s="71"/>
    </row>
    <row r="131" spans="2:17" s="72" customFormat="1" ht="12.75" x14ac:dyDescent="0.2">
      <c r="B131" s="70"/>
      <c r="C131" s="98" t="s">
        <v>252</v>
      </c>
      <c r="D131" s="99" t="s">
        <v>253</v>
      </c>
      <c r="E131" s="152">
        <f>IFERROR(VLOOKUP($C131,'2024'!$C$205:$U$392,19,FALSE),0)</f>
        <v>0</v>
      </c>
      <c r="F131" s="153">
        <f>IFERROR(VLOOKUP($C131,'2024'!$C$8:$U$195,19,FALSE),0)</f>
        <v>0</v>
      </c>
      <c r="G131" s="154">
        <f t="shared" si="14"/>
        <v>0</v>
      </c>
      <c r="H131" s="155">
        <f t="shared" si="15"/>
        <v>0</v>
      </c>
      <c r="I131" s="156">
        <f t="shared" si="16"/>
        <v>0</v>
      </c>
      <c r="J131" s="157">
        <f t="shared" si="17"/>
        <v>0</v>
      </c>
      <c r="K131" s="163">
        <f>VLOOKUP($C131,'2024'!$C$205:$U$392,VLOOKUP($L$4,Master!$D$9:$G$20,4,FALSE),FALSE)</f>
        <v>0</v>
      </c>
      <c r="L131" s="164">
        <f>VLOOKUP($C131,'2024'!$C$8:$U$195,VLOOKUP($L$4,Master!$D$9:$G$20,4,FALSE),FALSE)</f>
        <v>0</v>
      </c>
      <c r="M131" s="155">
        <f t="shared" si="18"/>
        <v>0</v>
      </c>
      <c r="N131" s="155">
        <f t="shared" si="19"/>
        <v>0</v>
      </c>
      <c r="O131" s="156">
        <f t="shared" si="20"/>
        <v>0</v>
      </c>
      <c r="P131" s="157">
        <f t="shared" si="21"/>
        <v>0</v>
      </c>
      <c r="Q131" s="71"/>
    </row>
    <row r="132" spans="2:17" s="72" customFormat="1" ht="12.75" x14ac:dyDescent="0.2">
      <c r="B132" s="70"/>
      <c r="C132" s="98" t="s">
        <v>254</v>
      </c>
      <c r="D132" s="99" t="s">
        <v>255</v>
      </c>
      <c r="E132" s="152">
        <f>IFERROR(VLOOKUP($C132,'2024'!$C$205:$U$392,19,FALSE),0)</f>
        <v>0</v>
      </c>
      <c r="F132" s="153">
        <f>IFERROR(VLOOKUP($C132,'2024'!$C$8:$U$195,19,FALSE),0)</f>
        <v>0</v>
      </c>
      <c r="G132" s="154">
        <f t="shared" si="14"/>
        <v>0</v>
      </c>
      <c r="H132" s="155">
        <f t="shared" si="15"/>
        <v>0</v>
      </c>
      <c r="I132" s="156">
        <f t="shared" si="16"/>
        <v>0</v>
      </c>
      <c r="J132" s="157">
        <f t="shared" si="17"/>
        <v>0</v>
      </c>
      <c r="K132" s="163">
        <f>VLOOKUP($C132,'2024'!$C$205:$U$392,VLOOKUP($L$4,Master!$D$9:$G$20,4,FALSE),FALSE)</f>
        <v>0</v>
      </c>
      <c r="L132" s="164">
        <f>VLOOKUP($C132,'2024'!$C$8:$U$195,VLOOKUP($L$4,Master!$D$9:$G$20,4,FALSE),FALSE)</f>
        <v>0</v>
      </c>
      <c r="M132" s="155">
        <f t="shared" si="18"/>
        <v>0</v>
      </c>
      <c r="N132" s="155">
        <f t="shared" si="19"/>
        <v>0</v>
      </c>
      <c r="O132" s="156">
        <f t="shared" si="20"/>
        <v>0</v>
      </c>
      <c r="P132" s="157">
        <f t="shared" si="21"/>
        <v>0</v>
      </c>
      <c r="Q132" s="71"/>
    </row>
    <row r="133" spans="2:17" s="72" customFormat="1" ht="12.75" x14ac:dyDescent="0.2">
      <c r="B133" s="70"/>
      <c r="C133" s="133" t="s">
        <v>256</v>
      </c>
      <c r="D133" s="134" t="s">
        <v>257</v>
      </c>
      <c r="E133" s="147">
        <f>IFERROR(VLOOKUP($C133,'2024'!$C$205:$U$392,19,FALSE),0)</f>
        <v>0</v>
      </c>
      <c r="F133" s="148">
        <f>IFERROR(VLOOKUP($C133,'2024'!$C$8:$U$195,19,FALSE),0)</f>
        <v>0</v>
      </c>
      <c r="G133" s="149">
        <f t="shared" si="14"/>
        <v>0</v>
      </c>
      <c r="H133" s="150">
        <f t="shared" si="15"/>
        <v>0</v>
      </c>
      <c r="I133" s="148">
        <f t="shared" si="16"/>
        <v>0</v>
      </c>
      <c r="J133" s="151">
        <f t="shared" si="17"/>
        <v>0</v>
      </c>
      <c r="K133" s="147">
        <f>VLOOKUP($C133,'2024'!$C$205:$U$392,VLOOKUP($L$4,Master!$D$9:$G$20,4,FALSE),FALSE)</f>
        <v>0</v>
      </c>
      <c r="L133" s="148">
        <f>VLOOKUP($C133,'2024'!$C$8:$U$195,VLOOKUP($L$4,Master!$D$9:$G$20,4,FALSE),FALSE)</f>
        <v>0</v>
      </c>
      <c r="M133" s="150">
        <f t="shared" si="18"/>
        <v>0</v>
      </c>
      <c r="N133" s="150">
        <f t="shared" si="19"/>
        <v>0</v>
      </c>
      <c r="O133" s="148">
        <f t="shared" si="20"/>
        <v>0</v>
      </c>
      <c r="P133" s="151">
        <f t="shared" si="21"/>
        <v>0</v>
      </c>
      <c r="Q133" s="71"/>
    </row>
    <row r="134" spans="2:17" s="72" customFormat="1" ht="12.75" x14ac:dyDescent="0.2">
      <c r="B134" s="70"/>
      <c r="C134" s="98" t="s">
        <v>258</v>
      </c>
      <c r="D134" s="99" t="s">
        <v>259</v>
      </c>
      <c r="E134" s="152">
        <f>IFERROR(VLOOKUP($C134,'2024'!$C$205:$U$392,19,FALSE),0)</f>
        <v>0</v>
      </c>
      <c r="F134" s="153">
        <f>IFERROR(VLOOKUP($C134,'2024'!$C$8:$U$195,19,FALSE),0)</f>
        <v>0</v>
      </c>
      <c r="G134" s="154">
        <f t="shared" si="14"/>
        <v>0</v>
      </c>
      <c r="H134" s="155">
        <f t="shared" si="15"/>
        <v>0</v>
      </c>
      <c r="I134" s="156">
        <f t="shared" si="16"/>
        <v>0</v>
      </c>
      <c r="J134" s="157">
        <f t="shared" si="17"/>
        <v>0</v>
      </c>
      <c r="K134" s="163">
        <f>VLOOKUP($C134,'2024'!$C$205:$U$392,VLOOKUP($L$4,Master!$D$9:$G$20,4,FALSE),FALSE)</f>
        <v>0</v>
      </c>
      <c r="L134" s="164">
        <f>VLOOKUP($C134,'2024'!$C$8:$U$195,VLOOKUP($L$4,Master!$D$9:$G$20,4,FALSE),FALSE)</f>
        <v>0</v>
      </c>
      <c r="M134" s="155">
        <f t="shared" si="18"/>
        <v>0</v>
      </c>
      <c r="N134" s="155">
        <f t="shared" si="19"/>
        <v>0</v>
      </c>
      <c r="O134" s="156">
        <f t="shared" si="20"/>
        <v>0</v>
      </c>
      <c r="P134" s="157">
        <f t="shared" si="21"/>
        <v>0</v>
      </c>
      <c r="Q134" s="71"/>
    </row>
    <row r="135" spans="2:17" s="72" customFormat="1" ht="12.75" x14ac:dyDescent="0.2">
      <c r="B135" s="70"/>
      <c r="C135" s="98" t="s">
        <v>260</v>
      </c>
      <c r="D135" s="99" t="s">
        <v>261</v>
      </c>
      <c r="E135" s="152">
        <f>IFERROR(VLOOKUP($C135,'2024'!$C$205:$U$392,19,FALSE),0)</f>
        <v>0</v>
      </c>
      <c r="F135" s="153">
        <f>IFERROR(VLOOKUP($C135,'2024'!$C$8:$U$195,19,FALSE),0)</f>
        <v>0</v>
      </c>
      <c r="G135" s="154">
        <f t="shared" si="14"/>
        <v>0</v>
      </c>
      <c r="H135" s="155">
        <f t="shared" si="15"/>
        <v>0</v>
      </c>
      <c r="I135" s="156">
        <f t="shared" si="16"/>
        <v>0</v>
      </c>
      <c r="J135" s="157">
        <f t="shared" si="17"/>
        <v>0</v>
      </c>
      <c r="K135" s="163">
        <f>VLOOKUP($C135,'2024'!$C$205:$U$392,VLOOKUP($L$4,Master!$D$9:$G$20,4,FALSE),FALSE)</f>
        <v>0</v>
      </c>
      <c r="L135" s="164">
        <f>VLOOKUP($C135,'2024'!$C$8:$U$195,VLOOKUP($L$4,Master!$D$9:$G$20,4,FALSE),FALSE)</f>
        <v>0</v>
      </c>
      <c r="M135" s="155">
        <f t="shared" si="18"/>
        <v>0</v>
      </c>
      <c r="N135" s="155">
        <f t="shared" si="19"/>
        <v>0</v>
      </c>
      <c r="O135" s="156">
        <f t="shared" si="20"/>
        <v>0</v>
      </c>
      <c r="P135" s="157">
        <f t="shared" si="21"/>
        <v>0</v>
      </c>
      <c r="Q135" s="71"/>
    </row>
    <row r="136" spans="2:17" s="72" customFormat="1" ht="12.75" x14ac:dyDescent="0.2">
      <c r="B136" s="70"/>
      <c r="C136" s="98" t="s">
        <v>262</v>
      </c>
      <c r="D136" s="99" t="s">
        <v>263</v>
      </c>
      <c r="E136" s="152">
        <f>IFERROR(VLOOKUP($C136,'2024'!$C$205:$U$392,19,FALSE),0)</f>
        <v>0</v>
      </c>
      <c r="F136" s="153">
        <f>IFERROR(VLOOKUP($C136,'2024'!$C$8:$U$195,19,FALSE),0)</f>
        <v>0</v>
      </c>
      <c r="G136" s="154">
        <f t="shared" si="14"/>
        <v>0</v>
      </c>
      <c r="H136" s="155">
        <f t="shared" si="15"/>
        <v>0</v>
      </c>
      <c r="I136" s="156">
        <f t="shared" si="16"/>
        <v>0</v>
      </c>
      <c r="J136" s="157">
        <f t="shared" si="17"/>
        <v>0</v>
      </c>
      <c r="K136" s="163">
        <f>VLOOKUP($C136,'2024'!$C$205:$U$392,VLOOKUP($L$4,Master!$D$9:$G$20,4,FALSE),FALSE)</f>
        <v>0</v>
      </c>
      <c r="L136" s="164">
        <f>VLOOKUP($C136,'2024'!$C$8:$U$195,VLOOKUP($L$4,Master!$D$9:$G$20,4,FALSE),FALSE)</f>
        <v>0</v>
      </c>
      <c r="M136" s="155">
        <f t="shared" si="18"/>
        <v>0</v>
      </c>
      <c r="N136" s="155">
        <f t="shared" si="19"/>
        <v>0</v>
      </c>
      <c r="O136" s="156">
        <f t="shared" si="20"/>
        <v>0</v>
      </c>
      <c r="P136" s="157">
        <f t="shared" si="21"/>
        <v>0</v>
      </c>
      <c r="Q136" s="71"/>
    </row>
    <row r="137" spans="2:17" s="72" customFormat="1" ht="12.75" x14ac:dyDescent="0.2">
      <c r="B137" s="70"/>
      <c r="C137" s="98" t="s">
        <v>264</v>
      </c>
      <c r="D137" s="99" t="s">
        <v>265</v>
      </c>
      <c r="E137" s="152">
        <f>IFERROR(VLOOKUP($C137,'2024'!$C$205:$U$392,19,FALSE),0)</f>
        <v>0</v>
      </c>
      <c r="F137" s="153">
        <f>IFERROR(VLOOKUP($C137,'2024'!$C$8:$U$195,19,FALSE),0)</f>
        <v>0</v>
      </c>
      <c r="G137" s="154">
        <f t="shared" si="14"/>
        <v>0</v>
      </c>
      <c r="H137" s="155">
        <f t="shared" si="15"/>
        <v>0</v>
      </c>
      <c r="I137" s="156">
        <f t="shared" si="16"/>
        <v>0</v>
      </c>
      <c r="J137" s="157">
        <f t="shared" si="17"/>
        <v>0</v>
      </c>
      <c r="K137" s="163">
        <f>VLOOKUP($C137,'2024'!$C$205:$U$392,VLOOKUP($L$4,Master!$D$9:$G$20,4,FALSE),FALSE)</f>
        <v>0</v>
      </c>
      <c r="L137" s="164">
        <f>VLOOKUP($C137,'2024'!$C$8:$U$195,VLOOKUP($L$4,Master!$D$9:$G$20,4,FALSE),FALSE)</f>
        <v>0</v>
      </c>
      <c r="M137" s="155">
        <f t="shared" si="18"/>
        <v>0</v>
      </c>
      <c r="N137" s="155">
        <f t="shared" si="19"/>
        <v>0</v>
      </c>
      <c r="O137" s="156">
        <f t="shared" si="20"/>
        <v>0</v>
      </c>
      <c r="P137" s="157">
        <f t="shared" si="21"/>
        <v>0</v>
      </c>
      <c r="Q137" s="71"/>
    </row>
    <row r="138" spans="2:17" s="72" customFormat="1" ht="12.75" x14ac:dyDescent="0.2">
      <c r="B138" s="70"/>
      <c r="C138" s="133" t="s">
        <v>266</v>
      </c>
      <c r="D138" s="134" t="s">
        <v>267</v>
      </c>
      <c r="E138" s="147">
        <f>IFERROR(VLOOKUP($C138,'2024'!$C$205:$U$392,19,FALSE),0)</f>
        <v>202517753.40000001</v>
      </c>
      <c r="F138" s="148">
        <f>IFERROR(VLOOKUP($C138,'2024'!$C$8:$U$195,19,FALSE),0)</f>
        <v>195610558.99000001</v>
      </c>
      <c r="G138" s="149">
        <f t="shared" ref="G138:G196" si="22">IFERROR(F138/E138,0)</f>
        <v>0.96589338813986669</v>
      </c>
      <c r="H138" s="150">
        <f t="shared" ref="H138:H196" si="23">F138/$D$4</f>
        <v>2.7809291866647712E-2</v>
      </c>
      <c r="I138" s="148">
        <f t="shared" ref="I138:I196" si="24">F138-E138</f>
        <v>-6907194.4099999964</v>
      </c>
      <c r="J138" s="151">
        <f t="shared" ref="J138:J196" si="25">IFERROR(I138/E138,0)</f>
        <v>-3.4106611860133328E-2</v>
      </c>
      <c r="K138" s="147">
        <f>VLOOKUP($C138,'2024'!$C$205:$U$392,VLOOKUP($L$4,Master!$D$9:$G$20,4,FALSE),FALSE)</f>
        <v>35486546.641666673</v>
      </c>
      <c r="L138" s="148">
        <f>VLOOKUP($C138,'2024'!$C$8:$U$195,VLOOKUP($L$4,Master!$D$9:$G$20,4,FALSE),FALSE)</f>
        <v>35029838.980000012</v>
      </c>
      <c r="M138" s="150">
        <f t="shared" ref="M138:M196" si="26">IFERROR(L138/K138,0)</f>
        <v>0.98713011817468832</v>
      </c>
      <c r="N138" s="150">
        <f t="shared" ref="N138:N196" si="27">L138/$D$4</f>
        <v>4.9800737816320748E-3</v>
      </c>
      <c r="O138" s="148">
        <f t="shared" ref="O138:O196" si="28">L138-K138</f>
        <v>-456707.6616666615</v>
      </c>
      <c r="P138" s="151">
        <f t="shared" ref="P138:P196" si="29">IFERROR(O138/K138,0)</f>
        <v>-1.286988182531169E-2</v>
      </c>
      <c r="Q138" s="71"/>
    </row>
    <row r="139" spans="2:17" s="72" customFormat="1" ht="12.75" x14ac:dyDescent="0.2">
      <c r="B139" s="70"/>
      <c r="C139" s="98" t="s">
        <v>268</v>
      </c>
      <c r="D139" s="99" t="s">
        <v>267</v>
      </c>
      <c r="E139" s="152">
        <f>IFERROR(VLOOKUP($C139,'2024'!$C$205:$U$392,19,FALSE),0)</f>
        <v>202517753.40000001</v>
      </c>
      <c r="F139" s="153">
        <f>IFERROR(VLOOKUP($C139,'2024'!$C$8:$U$195,19,FALSE),0)</f>
        <v>195610558.99000001</v>
      </c>
      <c r="G139" s="154">
        <f t="shared" si="22"/>
        <v>0.96589338813986669</v>
      </c>
      <c r="H139" s="155">
        <f t="shared" si="23"/>
        <v>2.7809291866647712E-2</v>
      </c>
      <c r="I139" s="156">
        <f t="shared" si="24"/>
        <v>-6907194.4099999964</v>
      </c>
      <c r="J139" s="157">
        <f t="shared" si="25"/>
        <v>-3.4106611860133328E-2</v>
      </c>
      <c r="K139" s="163">
        <f>VLOOKUP($C139,'2024'!$C$205:$U$392,VLOOKUP($L$4,Master!$D$9:$G$20,4,FALSE),FALSE)</f>
        <v>35486546.641666673</v>
      </c>
      <c r="L139" s="164">
        <f>VLOOKUP($C139,'2024'!$C$8:$U$195,VLOOKUP($L$4,Master!$D$9:$G$20,4,FALSE),FALSE)</f>
        <v>35029838.980000012</v>
      </c>
      <c r="M139" s="155">
        <f t="shared" si="26"/>
        <v>0.98713011817468832</v>
      </c>
      <c r="N139" s="155">
        <f t="shared" si="27"/>
        <v>4.9800737816320748E-3</v>
      </c>
      <c r="O139" s="156">
        <f t="shared" si="28"/>
        <v>-456707.6616666615</v>
      </c>
      <c r="P139" s="157">
        <f t="shared" si="29"/>
        <v>-1.286988182531169E-2</v>
      </c>
      <c r="Q139" s="71"/>
    </row>
    <row r="140" spans="2:17" s="72" customFormat="1" ht="12.75" x14ac:dyDescent="0.2">
      <c r="B140" s="70"/>
      <c r="C140" s="133" t="s">
        <v>269</v>
      </c>
      <c r="D140" s="134" t="s">
        <v>270</v>
      </c>
      <c r="E140" s="147">
        <f>IFERROR(VLOOKUP($C140,'2024'!$C$205:$U$392,19,FALSE),0)</f>
        <v>4393409.6500000004</v>
      </c>
      <c r="F140" s="148">
        <f>IFERROR(VLOOKUP($C140,'2024'!$C$8:$U$195,19,FALSE),0)</f>
        <v>5349004.25</v>
      </c>
      <c r="G140" s="149">
        <f t="shared" si="22"/>
        <v>1.2175063734382245</v>
      </c>
      <c r="H140" s="150">
        <f t="shared" si="23"/>
        <v>7.6044985072504971E-4</v>
      </c>
      <c r="I140" s="148">
        <f t="shared" si="24"/>
        <v>955594.59999999963</v>
      </c>
      <c r="J140" s="151">
        <f t="shared" si="25"/>
        <v>0.21750637343822457</v>
      </c>
      <c r="K140" s="147">
        <f>VLOOKUP($C140,'2024'!$C$205:$U$392,VLOOKUP($L$4,Master!$D$9:$G$20,4,FALSE),FALSE)</f>
        <v>924397.31</v>
      </c>
      <c r="L140" s="148">
        <f>VLOOKUP($C140,'2024'!$C$8:$U$195,VLOOKUP($L$4,Master!$D$9:$G$20,4,FALSE),FALSE)</f>
        <v>1024527.8300000001</v>
      </c>
      <c r="M140" s="150">
        <f t="shared" si="26"/>
        <v>1.1083197873001167</v>
      </c>
      <c r="N140" s="150">
        <f t="shared" si="27"/>
        <v>1.4565365794711404E-4</v>
      </c>
      <c r="O140" s="148">
        <f t="shared" si="28"/>
        <v>100130.52000000002</v>
      </c>
      <c r="P140" s="151">
        <f t="shared" si="29"/>
        <v>0.10831978730011667</v>
      </c>
      <c r="Q140" s="71"/>
    </row>
    <row r="141" spans="2:17" s="72" customFormat="1" ht="12.75" x14ac:dyDescent="0.2">
      <c r="B141" s="70"/>
      <c r="C141" s="98" t="s">
        <v>271</v>
      </c>
      <c r="D141" s="99" t="s">
        <v>270</v>
      </c>
      <c r="E141" s="152">
        <f>IFERROR(VLOOKUP($C141,'2024'!$C$205:$U$392,19,FALSE),0)</f>
        <v>4393409.6500000004</v>
      </c>
      <c r="F141" s="153">
        <f>IFERROR(VLOOKUP($C141,'2024'!$C$8:$U$195,19,FALSE),0)</f>
        <v>5349004.25</v>
      </c>
      <c r="G141" s="154">
        <f t="shared" si="22"/>
        <v>1.2175063734382245</v>
      </c>
      <c r="H141" s="155">
        <f t="shared" si="23"/>
        <v>7.6044985072504971E-4</v>
      </c>
      <c r="I141" s="156">
        <f t="shared" si="24"/>
        <v>955594.59999999963</v>
      </c>
      <c r="J141" s="157">
        <f t="shared" si="25"/>
        <v>0.21750637343822457</v>
      </c>
      <c r="K141" s="163">
        <f>VLOOKUP($C141,'2024'!$C$205:$U$392,VLOOKUP($L$4,Master!$D$9:$G$20,4,FALSE),FALSE)</f>
        <v>924397.31</v>
      </c>
      <c r="L141" s="164">
        <f>VLOOKUP($C141,'2024'!$C$8:$U$195,VLOOKUP($L$4,Master!$D$9:$G$20,4,FALSE),FALSE)</f>
        <v>1024527.8300000001</v>
      </c>
      <c r="M141" s="155">
        <f t="shared" si="26"/>
        <v>1.1083197873001167</v>
      </c>
      <c r="N141" s="155">
        <f t="shared" si="27"/>
        <v>1.4565365794711404E-4</v>
      </c>
      <c r="O141" s="156">
        <f t="shared" si="28"/>
        <v>100130.52000000002</v>
      </c>
      <c r="P141" s="157">
        <f t="shared" si="29"/>
        <v>0.10831978730011667</v>
      </c>
      <c r="Q141" s="71"/>
    </row>
    <row r="142" spans="2:17" s="72" customFormat="1" ht="12.75" x14ac:dyDescent="0.2">
      <c r="B142" s="70"/>
      <c r="C142" s="133" t="s">
        <v>272</v>
      </c>
      <c r="D142" s="134" t="s">
        <v>273</v>
      </c>
      <c r="E142" s="147">
        <f>IFERROR(VLOOKUP($C142,'2024'!$C$205:$U$392,19,FALSE),0)</f>
        <v>4862706.2599999988</v>
      </c>
      <c r="F142" s="148">
        <f>IFERROR(VLOOKUP($C142,'2024'!$C$8:$U$195,19,FALSE),0)</f>
        <v>3141378.9299999997</v>
      </c>
      <c r="G142" s="149">
        <f t="shared" si="22"/>
        <v>0.64601453635819661</v>
      </c>
      <c r="H142" s="150">
        <f t="shared" si="23"/>
        <v>4.465992223485925E-4</v>
      </c>
      <c r="I142" s="148">
        <f t="shared" si="24"/>
        <v>-1721327.3299999991</v>
      </c>
      <c r="J142" s="151">
        <f t="shared" si="25"/>
        <v>-0.35398546364180333</v>
      </c>
      <c r="K142" s="147">
        <f>VLOOKUP($C142,'2024'!$C$205:$U$392,VLOOKUP($L$4,Master!$D$9:$G$20,4,FALSE),FALSE)</f>
        <v>961051.04333333322</v>
      </c>
      <c r="L142" s="148">
        <f>VLOOKUP($C142,'2024'!$C$8:$U$195,VLOOKUP($L$4,Master!$D$9:$G$20,4,FALSE),FALSE)</f>
        <v>722325.32</v>
      </c>
      <c r="M142" s="150">
        <f t="shared" si="26"/>
        <v>0.75159932972412047</v>
      </c>
      <c r="N142" s="150">
        <f t="shared" si="27"/>
        <v>1.0269054876315041E-4</v>
      </c>
      <c r="O142" s="148">
        <f t="shared" si="28"/>
        <v>-238725.72333333327</v>
      </c>
      <c r="P142" s="151">
        <f t="shared" si="29"/>
        <v>-0.24840067027587948</v>
      </c>
      <c r="Q142" s="71"/>
    </row>
    <row r="143" spans="2:17" s="72" customFormat="1" ht="12.75" x14ac:dyDescent="0.2">
      <c r="B143" s="70"/>
      <c r="C143" s="98" t="s">
        <v>274</v>
      </c>
      <c r="D143" s="99" t="s">
        <v>273</v>
      </c>
      <c r="E143" s="152">
        <f>IFERROR(VLOOKUP($C143,'2024'!$C$205:$U$392,19,FALSE),0)</f>
        <v>4862706.2599999988</v>
      </c>
      <c r="F143" s="153">
        <f>IFERROR(VLOOKUP($C143,'2024'!$C$8:$U$195,19,FALSE),0)</f>
        <v>3141378.9299999997</v>
      </c>
      <c r="G143" s="154">
        <f t="shared" si="22"/>
        <v>0.64601453635819661</v>
      </c>
      <c r="H143" s="155">
        <f t="shared" si="23"/>
        <v>4.465992223485925E-4</v>
      </c>
      <c r="I143" s="156">
        <f t="shared" si="24"/>
        <v>-1721327.3299999991</v>
      </c>
      <c r="J143" s="157">
        <f t="shared" si="25"/>
        <v>-0.35398546364180333</v>
      </c>
      <c r="K143" s="163">
        <f>VLOOKUP($C143,'2024'!$C$205:$U$392,VLOOKUP($L$4,Master!$D$9:$G$20,4,FALSE),FALSE)</f>
        <v>961051.04333333322</v>
      </c>
      <c r="L143" s="164">
        <f>VLOOKUP($C143,'2024'!$C$8:$U$195,VLOOKUP($L$4,Master!$D$9:$G$20,4,FALSE),FALSE)</f>
        <v>722325.32</v>
      </c>
      <c r="M143" s="155">
        <f t="shared" si="26"/>
        <v>0.75159932972412047</v>
      </c>
      <c r="N143" s="155">
        <f t="shared" si="27"/>
        <v>1.0269054876315041E-4</v>
      </c>
      <c r="O143" s="156">
        <f t="shared" si="28"/>
        <v>-238725.72333333327</v>
      </c>
      <c r="P143" s="157">
        <f t="shared" si="29"/>
        <v>-0.24840067027587948</v>
      </c>
      <c r="Q143" s="71"/>
    </row>
    <row r="144" spans="2:17" s="72" customFormat="1" ht="12.75" x14ac:dyDescent="0.2">
      <c r="B144" s="70"/>
      <c r="C144" s="131" t="s">
        <v>275</v>
      </c>
      <c r="D144" s="132" t="s">
        <v>276</v>
      </c>
      <c r="E144" s="142">
        <f>IFERROR(VLOOKUP($C144,'2024'!$C$205:$U$392,19,FALSE),0)</f>
        <v>28421010.980000012</v>
      </c>
      <c r="F144" s="143">
        <f>IFERROR(VLOOKUP($C144,'2024'!$C$8:$U$195,19,FALSE),0)</f>
        <v>17778634.899999999</v>
      </c>
      <c r="G144" s="144">
        <f t="shared" si="22"/>
        <v>0.62554547804477822</v>
      </c>
      <c r="H144" s="145">
        <f t="shared" si="23"/>
        <v>2.5275284191071936E-3</v>
      </c>
      <c r="I144" s="143">
        <f t="shared" si="24"/>
        <v>-10642376.080000013</v>
      </c>
      <c r="J144" s="146">
        <f t="shared" si="25"/>
        <v>-0.37445452195522178</v>
      </c>
      <c r="K144" s="142">
        <f>VLOOKUP($C144,'2024'!$C$205:$U$392,VLOOKUP($L$4,Master!$D$9:$G$20,4,FALSE),FALSE)</f>
        <v>4536683.8500000043</v>
      </c>
      <c r="L144" s="143">
        <f>VLOOKUP($C144,'2024'!$C$8:$U$195,VLOOKUP($L$4,Master!$D$9:$G$20,4,FALSE),FALSE)</f>
        <v>2821188.5599999987</v>
      </c>
      <c r="M144" s="145">
        <f t="shared" si="26"/>
        <v>0.6218613977255647</v>
      </c>
      <c r="N144" s="145">
        <f t="shared" si="27"/>
        <v>4.0107883992038652E-4</v>
      </c>
      <c r="O144" s="143">
        <f t="shared" si="28"/>
        <v>-1715495.2900000056</v>
      </c>
      <c r="P144" s="146">
        <f t="shared" si="29"/>
        <v>-0.3781386022744353</v>
      </c>
      <c r="Q144" s="71"/>
    </row>
    <row r="145" spans="2:17" s="72" customFormat="1" ht="12.75" x14ac:dyDescent="0.2">
      <c r="B145" s="70"/>
      <c r="C145" s="133" t="s">
        <v>277</v>
      </c>
      <c r="D145" s="134" t="s">
        <v>278</v>
      </c>
      <c r="E145" s="147">
        <f>IFERROR(VLOOKUP($C145,'2024'!$C$205:$U$392,19,FALSE),0)</f>
        <v>6487519.6899999995</v>
      </c>
      <c r="F145" s="148">
        <f>IFERROR(VLOOKUP($C145,'2024'!$C$8:$U$195,19,FALSE),0)</f>
        <v>5134437.8099999996</v>
      </c>
      <c r="G145" s="149">
        <f t="shared" si="22"/>
        <v>0.79143309852520849</v>
      </c>
      <c r="H145" s="150">
        <f t="shared" si="23"/>
        <v>7.2994566533977814E-4</v>
      </c>
      <c r="I145" s="148">
        <f t="shared" si="24"/>
        <v>-1353081.88</v>
      </c>
      <c r="J145" s="151">
        <f t="shared" si="25"/>
        <v>-0.20856690147479151</v>
      </c>
      <c r="K145" s="147">
        <f>VLOOKUP($C145,'2024'!$C$205:$U$392,VLOOKUP($L$4,Master!$D$9:$G$20,4,FALSE),FALSE)</f>
        <v>374686.26000000007</v>
      </c>
      <c r="L145" s="148">
        <f>VLOOKUP($C145,'2024'!$C$8:$U$195,VLOOKUP($L$4,Master!$D$9:$G$20,4,FALSE),FALSE)</f>
        <v>302349.78999999986</v>
      </c>
      <c r="M145" s="150">
        <f t="shared" si="26"/>
        <v>0.806941225973965</v>
      </c>
      <c r="N145" s="150">
        <f t="shared" si="27"/>
        <v>4.2984047483650821E-5</v>
      </c>
      <c r="O145" s="148">
        <f t="shared" si="28"/>
        <v>-72336.470000000205</v>
      </c>
      <c r="P145" s="151">
        <f t="shared" si="29"/>
        <v>-0.193058774026035</v>
      </c>
      <c r="Q145" s="71"/>
    </row>
    <row r="146" spans="2:17" s="72" customFormat="1" ht="12.75" x14ac:dyDescent="0.2">
      <c r="B146" s="70"/>
      <c r="C146" s="98" t="s">
        <v>279</v>
      </c>
      <c r="D146" s="99" t="s">
        <v>278</v>
      </c>
      <c r="E146" s="152">
        <f>IFERROR(VLOOKUP($C146,'2024'!$C$205:$U$392,19,FALSE),0)</f>
        <v>6487519.6899999995</v>
      </c>
      <c r="F146" s="153">
        <f>IFERROR(VLOOKUP($C146,'2024'!$C$8:$U$195,19,FALSE),0)</f>
        <v>5134437.8099999996</v>
      </c>
      <c r="G146" s="154">
        <f t="shared" si="22"/>
        <v>0.79143309852520849</v>
      </c>
      <c r="H146" s="155">
        <f t="shared" si="23"/>
        <v>7.2994566533977814E-4</v>
      </c>
      <c r="I146" s="156">
        <f t="shared" si="24"/>
        <v>-1353081.88</v>
      </c>
      <c r="J146" s="157">
        <f t="shared" si="25"/>
        <v>-0.20856690147479151</v>
      </c>
      <c r="K146" s="163">
        <f>VLOOKUP($C146,'2024'!$C$205:$U$392,VLOOKUP($L$4,Master!$D$9:$G$20,4,FALSE),FALSE)</f>
        <v>374686.26000000007</v>
      </c>
      <c r="L146" s="164">
        <f>VLOOKUP($C146,'2024'!$C$8:$U$195,VLOOKUP($L$4,Master!$D$9:$G$20,4,FALSE),FALSE)</f>
        <v>302349.78999999986</v>
      </c>
      <c r="M146" s="155">
        <f t="shared" si="26"/>
        <v>0.806941225973965</v>
      </c>
      <c r="N146" s="155">
        <f t="shared" si="27"/>
        <v>4.2984047483650821E-5</v>
      </c>
      <c r="O146" s="156">
        <f t="shared" si="28"/>
        <v>-72336.470000000205</v>
      </c>
      <c r="P146" s="157">
        <f t="shared" si="29"/>
        <v>-0.193058774026035</v>
      </c>
      <c r="Q146" s="71"/>
    </row>
    <row r="147" spans="2:17" s="72" customFormat="1" ht="12.75" x14ac:dyDescent="0.2">
      <c r="B147" s="70"/>
      <c r="C147" s="133" t="s">
        <v>280</v>
      </c>
      <c r="D147" s="134" t="s">
        <v>281</v>
      </c>
      <c r="E147" s="147">
        <f>IFERROR(VLOOKUP($C147,'2024'!$C$205:$U$392,19,FALSE),0)</f>
        <v>12907636.820000015</v>
      </c>
      <c r="F147" s="148">
        <f>IFERROR(VLOOKUP($C147,'2024'!$C$8:$U$195,19,FALSE),0)</f>
        <v>8563731.7599999979</v>
      </c>
      <c r="G147" s="149">
        <f t="shared" si="22"/>
        <v>0.66346240442175597</v>
      </c>
      <c r="H147" s="150">
        <f t="shared" si="23"/>
        <v>1.2174767927210688E-3</v>
      </c>
      <c r="I147" s="148">
        <f t="shared" si="24"/>
        <v>-4343905.0600000173</v>
      </c>
      <c r="J147" s="151">
        <f t="shared" si="25"/>
        <v>-0.33653759557824403</v>
      </c>
      <c r="K147" s="147">
        <f>VLOOKUP($C147,'2024'!$C$205:$U$392,VLOOKUP($L$4,Master!$D$9:$G$20,4,FALSE),FALSE)</f>
        <v>2363596.3200000045</v>
      </c>
      <c r="L147" s="148">
        <f>VLOOKUP($C147,'2024'!$C$8:$U$195,VLOOKUP($L$4,Master!$D$9:$G$20,4,FALSE),FALSE)</f>
        <v>1784454.3199999989</v>
      </c>
      <c r="M147" s="150">
        <f t="shared" si="26"/>
        <v>0.75497423350193549</v>
      </c>
      <c r="N147" s="150">
        <f t="shared" si="27"/>
        <v>2.5368983793005388E-4</v>
      </c>
      <c r="O147" s="148">
        <f t="shared" si="28"/>
        <v>-579142.00000000559</v>
      </c>
      <c r="P147" s="151">
        <f t="shared" si="29"/>
        <v>-0.24502576649806448</v>
      </c>
      <c r="Q147" s="71"/>
    </row>
    <row r="148" spans="2:17" s="72" customFormat="1" ht="12.75" x14ac:dyDescent="0.2">
      <c r="B148" s="70"/>
      <c r="C148" s="98" t="s">
        <v>282</v>
      </c>
      <c r="D148" s="99" t="s">
        <v>281</v>
      </c>
      <c r="E148" s="152">
        <f>IFERROR(VLOOKUP($C148,'2024'!$C$205:$U$392,19,FALSE),0)</f>
        <v>12907636.820000015</v>
      </c>
      <c r="F148" s="153">
        <f>IFERROR(VLOOKUP($C148,'2024'!$C$8:$U$195,19,FALSE),0)</f>
        <v>8563731.7599999979</v>
      </c>
      <c r="G148" s="154">
        <f t="shared" si="22"/>
        <v>0.66346240442175597</v>
      </c>
      <c r="H148" s="155">
        <f t="shared" si="23"/>
        <v>1.2174767927210688E-3</v>
      </c>
      <c r="I148" s="156">
        <f t="shared" si="24"/>
        <v>-4343905.0600000173</v>
      </c>
      <c r="J148" s="157">
        <f t="shared" si="25"/>
        <v>-0.33653759557824403</v>
      </c>
      <c r="K148" s="163">
        <f>VLOOKUP($C148,'2024'!$C$205:$U$392,VLOOKUP($L$4,Master!$D$9:$G$20,4,FALSE),FALSE)</f>
        <v>2363596.3200000045</v>
      </c>
      <c r="L148" s="164">
        <f>VLOOKUP($C148,'2024'!$C$8:$U$195,VLOOKUP($L$4,Master!$D$9:$G$20,4,FALSE),FALSE)</f>
        <v>1784454.3199999989</v>
      </c>
      <c r="M148" s="155">
        <f t="shared" si="26"/>
        <v>0.75497423350193549</v>
      </c>
      <c r="N148" s="155">
        <f t="shared" si="27"/>
        <v>2.5368983793005388E-4</v>
      </c>
      <c r="O148" s="156">
        <f t="shared" si="28"/>
        <v>-579142.00000000559</v>
      </c>
      <c r="P148" s="157">
        <f t="shared" si="29"/>
        <v>-0.24502576649806448</v>
      </c>
      <c r="Q148" s="71"/>
    </row>
    <row r="149" spans="2:17" s="72" customFormat="1" ht="12.75" x14ac:dyDescent="0.2">
      <c r="B149" s="70"/>
      <c r="C149" s="133" t="s">
        <v>283</v>
      </c>
      <c r="D149" s="134" t="s">
        <v>284</v>
      </c>
      <c r="E149" s="147">
        <f>IFERROR(VLOOKUP($C149,'2024'!$C$205:$U$392,19,FALSE),0)</f>
        <v>0</v>
      </c>
      <c r="F149" s="148">
        <f>IFERROR(VLOOKUP($C149,'2024'!$C$8:$U$195,19,FALSE),0)</f>
        <v>0</v>
      </c>
      <c r="G149" s="149">
        <f t="shared" si="22"/>
        <v>0</v>
      </c>
      <c r="H149" s="150">
        <f t="shared" si="23"/>
        <v>0</v>
      </c>
      <c r="I149" s="148">
        <f t="shared" si="24"/>
        <v>0</v>
      </c>
      <c r="J149" s="151">
        <f t="shared" si="25"/>
        <v>0</v>
      </c>
      <c r="K149" s="147">
        <f>VLOOKUP($C149,'2024'!$C$205:$U$392,VLOOKUP($L$4,Master!$D$9:$G$20,4,FALSE),FALSE)</f>
        <v>0</v>
      </c>
      <c r="L149" s="148">
        <f>VLOOKUP($C149,'2024'!$C$8:$U$195,VLOOKUP($L$4,Master!$D$9:$G$20,4,FALSE),FALSE)</f>
        <v>0</v>
      </c>
      <c r="M149" s="150">
        <f t="shared" si="26"/>
        <v>0</v>
      </c>
      <c r="N149" s="150">
        <f t="shared" si="27"/>
        <v>0</v>
      </c>
      <c r="O149" s="148">
        <f t="shared" si="28"/>
        <v>0</v>
      </c>
      <c r="P149" s="151">
        <f t="shared" si="29"/>
        <v>0</v>
      </c>
      <c r="Q149" s="71"/>
    </row>
    <row r="150" spans="2:17" s="72" customFormat="1" ht="12.75" x14ac:dyDescent="0.2">
      <c r="B150" s="70"/>
      <c r="C150" s="98" t="s">
        <v>285</v>
      </c>
      <c r="D150" s="99" t="s">
        <v>284</v>
      </c>
      <c r="E150" s="152">
        <f>IFERROR(VLOOKUP($C150,'2024'!$C$205:$U$392,19,FALSE),0)</f>
        <v>0</v>
      </c>
      <c r="F150" s="153">
        <f>IFERROR(VLOOKUP($C150,'2024'!$C$8:$U$195,19,FALSE),0)</f>
        <v>0</v>
      </c>
      <c r="G150" s="154">
        <f t="shared" si="22"/>
        <v>0</v>
      </c>
      <c r="H150" s="155">
        <f t="shared" si="23"/>
        <v>0</v>
      </c>
      <c r="I150" s="156">
        <f t="shared" si="24"/>
        <v>0</v>
      </c>
      <c r="J150" s="157">
        <f t="shared" si="25"/>
        <v>0</v>
      </c>
      <c r="K150" s="163">
        <f>VLOOKUP($C150,'2024'!$C$205:$U$392,VLOOKUP($L$4,Master!$D$9:$G$20,4,FALSE),FALSE)</f>
        <v>0</v>
      </c>
      <c r="L150" s="164">
        <f>VLOOKUP($C150,'2024'!$C$8:$U$195,VLOOKUP($L$4,Master!$D$9:$G$20,4,FALSE),FALSE)</f>
        <v>0</v>
      </c>
      <c r="M150" s="155">
        <f t="shared" si="26"/>
        <v>0</v>
      </c>
      <c r="N150" s="155">
        <f t="shared" si="27"/>
        <v>0</v>
      </c>
      <c r="O150" s="156">
        <f t="shared" si="28"/>
        <v>0</v>
      </c>
      <c r="P150" s="157">
        <f t="shared" si="29"/>
        <v>0</v>
      </c>
      <c r="Q150" s="71"/>
    </row>
    <row r="151" spans="2:17" s="72" customFormat="1" ht="12.75" x14ac:dyDescent="0.2">
      <c r="B151" s="70"/>
      <c r="C151" s="133" t="s">
        <v>286</v>
      </c>
      <c r="D151" s="134" t="s">
        <v>287</v>
      </c>
      <c r="E151" s="147">
        <f>IFERROR(VLOOKUP($C151,'2024'!$C$205:$U$392,19,FALSE),0)</f>
        <v>0</v>
      </c>
      <c r="F151" s="148">
        <f>IFERROR(VLOOKUP($C151,'2024'!$C$8:$U$195,19,FALSE),0)</f>
        <v>0</v>
      </c>
      <c r="G151" s="149">
        <f t="shared" si="22"/>
        <v>0</v>
      </c>
      <c r="H151" s="150">
        <f t="shared" si="23"/>
        <v>0</v>
      </c>
      <c r="I151" s="148">
        <f t="shared" si="24"/>
        <v>0</v>
      </c>
      <c r="J151" s="151">
        <f t="shared" si="25"/>
        <v>0</v>
      </c>
      <c r="K151" s="147">
        <f>VLOOKUP($C151,'2024'!$C$205:$U$392,VLOOKUP($L$4,Master!$D$9:$G$20,4,FALSE),FALSE)</f>
        <v>0</v>
      </c>
      <c r="L151" s="148">
        <f>VLOOKUP($C151,'2024'!$C$8:$U$195,VLOOKUP($L$4,Master!$D$9:$G$20,4,FALSE),FALSE)</f>
        <v>0</v>
      </c>
      <c r="M151" s="150">
        <f t="shared" si="26"/>
        <v>0</v>
      </c>
      <c r="N151" s="150">
        <f t="shared" si="27"/>
        <v>0</v>
      </c>
      <c r="O151" s="148">
        <f t="shared" si="28"/>
        <v>0</v>
      </c>
      <c r="P151" s="151">
        <f t="shared" si="29"/>
        <v>0</v>
      </c>
      <c r="Q151" s="71"/>
    </row>
    <row r="152" spans="2:17" s="72" customFormat="1" ht="12.75" x14ac:dyDescent="0.2">
      <c r="B152" s="70"/>
      <c r="C152" s="98" t="s">
        <v>288</v>
      </c>
      <c r="D152" s="99" t="s">
        <v>287</v>
      </c>
      <c r="E152" s="152">
        <f>IFERROR(VLOOKUP($C152,'2024'!$C$205:$U$392,19,FALSE),0)</f>
        <v>0</v>
      </c>
      <c r="F152" s="153">
        <f>IFERROR(VLOOKUP($C152,'2024'!$C$8:$U$195,19,FALSE),0)</f>
        <v>0</v>
      </c>
      <c r="G152" s="154">
        <f t="shared" si="22"/>
        <v>0</v>
      </c>
      <c r="H152" s="155">
        <f t="shared" si="23"/>
        <v>0</v>
      </c>
      <c r="I152" s="156">
        <f t="shared" si="24"/>
        <v>0</v>
      </c>
      <c r="J152" s="157">
        <f t="shared" si="25"/>
        <v>0</v>
      </c>
      <c r="K152" s="163">
        <f>VLOOKUP($C152,'2024'!$C$205:$U$392,VLOOKUP($L$4,Master!$D$9:$G$20,4,FALSE),FALSE)</f>
        <v>0</v>
      </c>
      <c r="L152" s="164">
        <f>VLOOKUP($C152,'2024'!$C$8:$U$195,VLOOKUP($L$4,Master!$D$9:$G$20,4,FALSE),FALSE)</f>
        <v>0</v>
      </c>
      <c r="M152" s="155">
        <f t="shared" si="26"/>
        <v>0</v>
      </c>
      <c r="N152" s="155">
        <f t="shared" si="27"/>
        <v>0</v>
      </c>
      <c r="O152" s="156">
        <f t="shared" si="28"/>
        <v>0</v>
      </c>
      <c r="P152" s="157">
        <f t="shared" si="29"/>
        <v>0</v>
      </c>
      <c r="Q152" s="71"/>
    </row>
    <row r="153" spans="2:17" s="72" customFormat="1" ht="12.75" x14ac:dyDescent="0.2">
      <c r="B153" s="70"/>
      <c r="C153" s="133" t="s">
        <v>289</v>
      </c>
      <c r="D153" s="134" t="s">
        <v>290</v>
      </c>
      <c r="E153" s="147">
        <f>IFERROR(VLOOKUP($C153,'2024'!$C$205:$U$392,19,FALSE),0)</f>
        <v>1010836.0599999999</v>
      </c>
      <c r="F153" s="148">
        <f>IFERROR(VLOOKUP($C153,'2024'!$C$8:$U$195,19,FALSE),0)</f>
        <v>13254.550000000001</v>
      </c>
      <c r="G153" s="149">
        <f t="shared" si="22"/>
        <v>1.3112462568856122E-2</v>
      </c>
      <c r="H153" s="150">
        <f t="shared" si="23"/>
        <v>1.884354563548479E-6</v>
      </c>
      <c r="I153" s="148">
        <f t="shared" si="24"/>
        <v>-997581.50999999989</v>
      </c>
      <c r="J153" s="151">
        <f t="shared" si="25"/>
        <v>-0.98688753743114388</v>
      </c>
      <c r="K153" s="147">
        <f>VLOOKUP($C153,'2024'!$C$205:$U$392,VLOOKUP($L$4,Master!$D$9:$G$20,4,FALSE),FALSE)</f>
        <v>155721.00999999998</v>
      </c>
      <c r="L153" s="148">
        <f>VLOOKUP($C153,'2024'!$C$8:$U$195,VLOOKUP($L$4,Master!$D$9:$G$20,4,FALSE),FALSE)</f>
        <v>1581.31</v>
      </c>
      <c r="M153" s="150">
        <f t="shared" si="26"/>
        <v>1.0154763316780441E-2</v>
      </c>
      <c r="N153" s="150">
        <f t="shared" si="27"/>
        <v>2.2480949673016774E-7</v>
      </c>
      <c r="O153" s="148">
        <f t="shared" si="28"/>
        <v>-154139.69999999998</v>
      </c>
      <c r="P153" s="151">
        <f t="shared" si="29"/>
        <v>-0.98984523668321955</v>
      </c>
      <c r="Q153" s="71"/>
    </row>
    <row r="154" spans="2:17" s="72" customFormat="1" ht="12.75" x14ac:dyDescent="0.2">
      <c r="B154" s="70"/>
      <c r="C154" s="98" t="s">
        <v>291</v>
      </c>
      <c r="D154" s="99" t="s">
        <v>290</v>
      </c>
      <c r="E154" s="152">
        <f>IFERROR(VLOOKUP($C154,'2024'!$C$205:$U$392,19,FALSE),0)</f>
        <v>1010836.0599999999</v>
      </c>
      <c r="F154" s="153">
        <f>IFERROR(VLOOKUP($C154,'2024'!$C$8:$U$195,19,FALSE),0)</f>
        <v>13254.550000000001</v>
      </c>
      <c r="G154" s="154">
        <f t="shared" si="22"/>
        <v>1.3112462568856122E-2</v>
      </c>
      <c r="H154" s="155">
        <f t="shared" si="23"/>
        <v>1.884354563548479E-6</v>
      </c>
      <c r="I154" s="156">
        <f t="shared" si="24"/>
        <v>-997581.50999999989</v>
      </c>
      <c r="J154" s="157">
        <f t="shared" si="25"/>
        <v>-0.98688753743114388</v>
      </c>
      <c r="K154" s="163">
        <f>VLOOKUP($C154,'2024'!$C$205:$U$392,VLOOKUP($L$4,Master!$D$9:$G$20,4,FALSE),FALSE)</f>
        <v>155721.00999999998</v>
      </c>
      <c r="L154" s="164">
        <f>VLOOKUP($C154,'2024'!$C$8:$U$195,VLOOKUP($L$4,Master!$D$9:$G$20,4,FALSE),FALSE)</f>
        <v>1581.31</v>
      </c>
      <c r="M154" s="155">
        <f t="shared" si="26"/>
        <v>1.0154763316780441E-2</v>
      </c>
      <c r="N154" s="155">
        <f t="shared" si="27"/>
        <v>2.2480949673016774E-7</v>
      </c>
      <c r="O154" s="156">
        <f t="shared" si="28"/>
        <v>-154139.69999999998</v>
      </c>
      <c r="P154" s="157">
        <f t="shared" si="29"/>
        <v>-0.98984523668321955</v>
      </c>
      <c r="Q154" s="71"/>
    </row>
    <row r="155" spans="2:17" s="72" customFormat="1" ht="12.75" x14ac:dyDescent="0.2">
      <c r="B155" s="70"/>
      <c r="C155" s="133" t="s">
        <v>292</v>
      </c>
      <c r="D155" s="134" t="s">
        <v>293</v>
      </c>
      <c r="E155" s="147">
        <f>IFERROR(VLOOKUP($C155,'2024'!$C$205:$U$392,19,FALSE),0)</f>
        <v>8015018.4099999983</v>
      </c>
      <c r="F155" s="148">
        <f>IFERROR(VLOOKUP($C155,'2024'!$C$8:$U$195,19,FALSE),0)</f>
        <v>4067210.7800000007</v>
      </c>
      <c r="G155" s="149">
        <f t="shared" si="22"/>
        <v>0.50744871339603093</v>
      </c>
      <c r="H155" s="150">
        <f t="shared" si="23"/>
        <v>5.7822160648279798E-4</v>
      </c>
      <c r="I155" s="148">
        <f t="shared" si="24"/>
        <v>-3947807.6299999976</v>
      </c>
      <c r="J155" s="151">
        <f t="shared" si="25"/>
        <v>-0.49255128660396907</v>
      </c>
      <c r="K155" s="147">
        <f>VLOOKUP($C155,'2024'!$C$205:$U$392,VLOOKUP($L$4,Master!$D$9:$G$20,4,FALSE),FALSE)</f>
        <v>1642680.2599999998</v>
      </c>
      <c r="L155" s="148">
        <f>VLOOKUP($C155,'2024'!$C$8:$U$195,VLOOKUP($L$4,Master!$D$9:$G$20,4,FALSE),FALSE)</f>
        <v>732803.14</v>
      </c>
      <c r="M155" s="150">
        <f t="shared" si="26"/>
        <v>0.4461021160624406</v>
      </c>
      <c r="N155" s="150">
        <f t="shared" si="27"/>
        <v>1.0418014500995166E-4</v>
      </c>
      <c r="O155" s="148">
        <f t="shared" si="28"/>
        <v>-909877.11999999976</v>
      </c>
      <c r="P155" s="151">
        <f t="shared" si="29"/>
        <v>-0.55389788393755934</v>
      </c>
      <c r="Q155" s="71"/>
    </row>
    <row r="156" spans="2:17" s="72" customFormat="1" ht="12.75" x14ac:dyDescent="0.2">
      <c r="B156" s="70"/>
      <c r="C156" s="98" t="s">
        <v>294</v>
      </c>
      <c r="D156" s="99" t="s">
        <v>293</v>
      </c>
      <c r="E156" s="152">
        <f>IFERROR(VLOOKUP($C156,'2024'!$C$205:$U$392,19,FALSE),0)</f>
        <v>8015018.4099999983</v>
      </c>
      <c r="F156" s="153">
        <f>IFERROR(VLOOKUP($C156,'2024'!$C$8:$U$195,19,FALSE),0)</f>
        <v>4067210.7800000007</v>
      </c>
      <c r="G156" s="154">
        <f t="shared" si="22"/>
        <v>0.50744871339603093</v>
      </c>
      <c r="H156" s="155">
        <f t="shared" si="23"/>
        <v>5.7822160648279798E-4</v>
      </c>
      <c r="I156" s="156">
        <f t="shared" si="24"/>
        <v>-3947807.6299999976</v>
      </c>
      <c r="J156" s="157">
        <f t="shared" si="25"/>
        <v>-0.49255128660396907</v>
      </c>
      <c r="K156" s="163">
        <f>VLOOKUP($C156,'2024'!$C$205:$U$392,VLOOKUP($L$4,Master!$D$9:$G$20,4,FALSE),FALSE)</f>
        <v>1642680.2599999998</v>
      </c>
      <c r="L156" s="164">
        <f>VLOOKUP($C156,'2024'!$C$8:$U$195,VLOOKUP($L$4,Master!$D$9:$G$20,4,FALSE),FALSE)</f>
        <v>732803.14</v>
      </c>
      <c r="M156" s="155">
        <f t="shared" si="26"/>
        <v>0.4461021160624406</v>
      </c>
      <c r="N156" s="155">
        <f t="shared" si="27"/>
        <v>1.0418014500995166E-4</v>
      </c>
      <c r="O156" s="156">
        <f t="shared" si="28"/>
        <v>-909877.11999999976</v>
      </c>
      <c r="P156" s="157">
        <f t="shared" si="29"/>
        <v>-0.55389788393755934</v>
      </c>
      <c r="Q156" s="71"/>
    </row>
    <row r="157" spans="2:17" s="72" customFormat="1" ht="12.75" x14ac:dyDescent="0.2">
      <c r="B157" s="70"/>
      <c r="C157" s="131" t="s">
        <v>295</v>
      </c>
      <c r="D157" s="132" t="s">
        <v>296</v>
      </c>
      <c r="E157" s="142">
        <f>IFERROR(VLOOKUP($C157,'2024'!$C$205:$U$392,19,FALSE),0)</f>
        <v>146108040.51999998</v>
      </c>
      <c r="F157" s="143">
        <f>IFERROR(VLOOKUP($C157,'2024'!$C$8:$U$195,19,FALSE),0)</f>
        <v>146486287.25999999</v>
      </c>
      <c r="G157" s="144">
        <f t="shared" si="22"/>
        <v>1.0025888153633011</v>
      </c>
      <c r="H157" s="145">
        <f t="shared" si="23"/>
        <v>2.0825460230309921E-2</v>
      </c>
      <c r="I157" s="143">
        <f t="shared" si="24"/>
        <v>378246.74000000954</v>
      </c>
      <c r="J157" s="146">
        <f t="shared" si="25"/>
        <v>2.5888153633011955E-3</v>
      </c>
      <c r="K157" s="142">
        <f>VLOOKUP($C157,'2024'!$C$205:$U$392,VLOOKUP($L$4,Master!$D$9:$G$20,4,FALSE),FALSE)</f>
        <v>24718957.549999997</v>
      </c>
      <c r="L157" s="143">
        <f>VLOOKUP($C157,'2024'!$C$8:$U$195,VLOOKUP($L$4,Master!$D$9:$G$20,4,FALSE),FALSE)</f>
        <v>25663784.450000003</v>
      </c>
      <c r="M157" s="145">
        <f t="shared" si="26"/>
        <v>1.0382227647783637</v>
      </c>
      <c r="N157" s="145">
        <f t="shared" si="27"/>
        <v>3.6485334731305094E-3</v>
      </c>
      <c r="O157" s="143">
        <f t="shared" si="28"/>
        <v>944826.90000000596</v>
      </c>
      <c r="P157" s="146">
        <f t="shared" si="29"/>
        <v>3.8222764778363644E-2</v>
      </c>
      <c r="Q157" s="71"/>
    </row>
    <row r="158" spans="2:17" s="72" customFormat="1" ht="12.75" x14ac:dyDescent="0.2">
      <c r="B158" s="70"/>
      <c r="C158" s="133" t="s">
        <v>297</v>
      </c>
      <c r="D158" s="134" t="s">
        <v>298</v>
      </c>
      <c r="E158" s="147">
        <f>IFERROR(VLOOKUP($C158,'2024'!$C$205:$U$392,19,FALSE),0)</f>
        <v>76639720.400000006</v>
      </c>
      <c r="F158" s="148">
        <f>IFERROR(VLOOKUP($C158,'2024'!$C$8:$U$195,19,FALSE),0)</f>
        <v>79664631.810000017</v>
      </c>
      <c r="G158" s="149">
        <f t="shared" si="22"/>
        <v>1.0394692385908026</v>
      </c>
      <c r="H158" s="150">
        <f t="shared" si="23"/>
        <v>1.1325651380437876E-2</v>
      </c>
      <c r="I158" s="148">
        <f t="shared" si="24"/>
        <v>3024911.4100000113</v>
      </c>
      <c r="J158" s="151">
        <f t="shared" si="25"/>
        <v>3.946923859080273E-2</v>
      </c>
      <c r="K158" s="147">
        <f>VLOOKUP($C158,'2024'!$C$205:$U$392,VLOOKUP($L$4,Master!$D$9:$G$20,4,FALSE),FALSE)</f>
        <v>12662501.23</v>
      </c>
      <c r="L158" s="148">
        <f>VLOOKUP($C158,'2024'!$C$8:$U$195,VLOOKUP($L$4,Master!$D$9:$G$20,4,FALSE),FALSE)</f>
        <v>13680702.750000002</v>
      </c>
      <c r="M158" s="150">
        <f t="shared" si="26"/>
        <v>1.080410773630385</v>
      </c>
      <c r="N158" s="150">
        <f t="shared" si="27"/>
        <v>1.9449392593119139E-3</v>
      </c>
      <c r="O158" s="148">
        <f t="shared" si="28"/>
        <v>1018201.5200000014</v>
      </c>
      <c r="P158" s="151">
        <f t="shared" si="29"/>
        <v>8.0410773630384985E-2</v>
      </c>
      <c r="Q158" s="71"/>
    </row>
    <row r="159" spans="2:17" s="72" customFormat="1" ht="12.75" x14ac:dyDescent="0.2">
      <c r="B159" s="70"/>
      <c r="C159" s="98" t="s">
        <v>299</v>
      </c>
      <c r="D159" s="99" t="s">
        <v>300</v>
      </c>
      <c r="E159" s="152">
        <f>IFERROR(VLOOKUP($C159,'2024'!$C$205:$U$392,19,FALSE),0)</f>
        <v>18442046.090000004</v>
      </c>
      <c r="F159" s="153">
        <f>IFERROR(VLOOKUP($C159,'2024'!$C$8:$U$195,19,FALSE),0)</f>
        <v>19044173.969999999</v>
      </c>
      <c r="G159" s="154">
        <f t="shared" si="22"/>
        <v>1.0326497329559594</v>
      </c>
      <c r="H159" s="155">
        <f t="shared" si="23"/>
        <v>2.7074458302530566E-3</v>
      </c>
      <c r="I159" s="156">
        <f t="shared" si="24"/>
        <v>602127.87999999523</v>
      </c>
      <c r="J159" s="157">
        <f t="shared" si="25"/>
        <v>3.2649732955959396E-2</v>
      </c>
      <c r="K159" s="163">
        <f>VLOOKUP($C159,'2024'!$C$205:$U$392,VLOOKUP($L$4,Master!$D$9:$G$20,4,FALSE),FALSE)</f>
        <v>3032346.5100000007</v>
      </c>
      <c r="L159" s="164">
        <f>VLOOKUP($C159,'2024'!$C$8:$U$195,VLOOKUP($L$4,Master!$D$9:$G$20,4,FALSE),FALSE)</f>
        <v>3110908.16</v>
      </c>
      <c r="M159" s="155">
        <f t="shared" si="26"/>
        <v>1.0259078735695015</v>
      </c>
      <c r="N159" s="155">
        <f t="shared" si="27"/>
        <v>4.4226729599090137E-4</v>
      </c>
      <c r="O159" s="156">
        <f t="shared" si="28"/>
        <v>78561.649999999441</v>
      </c>
      <c r="P159" s="157">
        <f t="shared" si="29"/>
        <v>2.59078735695016E-2</v>
      </c>
      <c r="Q159" s="71"/>
    </row>
    <row r="160" spans="2:17" s="72" customFormat="1" ht="12.75" x14ac:dyDescent="0.2">
      <c r="B160" s="70"/>
      <c r="C160" s="98" t="s">
        <v>301</v>
      </c>
      <c r="D160" s="99" t="s">
        <v>36</v>
      </c>
      <c r="E160" s="152">
        <f>IFERROR(VLOOKUP($C160,'2024'!$C$205:$U$392,19,FALSE),0)</f>
        <v>58197674.31000001</v>
      </c>
      <c r="F160" s="153">
        <f>IFERROR(VLOOKUP($C160,'2024'!$C$8:$U$195,19,FALSE),0)</f>
        <v>60620457.840000018</v>
      </c>
      <c r="G160" s="154">
        <f t="shared" si="22"/>
        <v>1.0416302465472183</v>
      </c>
      <c r="H160" s="155">
        <f t="shared" si="23"/>
        <v>8.6182055501848199E-3</v>
      </c>
      <c r="I160" s="156">
        <f t="shared" si="24"/>
        <v>2422783.5300000086</v>
      </c>
      <c r="J160" s="157">
        <f t="shared" si="25"/>
        <v>4.1630246547218225E-2</v>
      </c>
      <c r="K160" s="163">
        <f>VLOOKUP($C160,'2024'!$C$205:$U$392,VLOOKUP($L$4,Master!$D$9:$G$20,4,FALSE),FALSE)</f>
        <v>9630154.7200000007</v>
      </c>
      <c r="L160" s="164">
        <f>VLOOKUP($C160,'2024'!$C$8:$U$195,VLOOKUP($L$4,Master!$D$9:$G$20,4,FALSE),FALSE)</f>
        <v>10569794.590000002</v>
      </c>
      <c r="M160" s="155">
        <f t="shared" si="26"/>
        <v>1.0975726659976239</v>
      </c>
      <c r="N160" s="155">
        <f t="shared" si="27"/>
        <v>1.5026719633210125E-3</v>
      </c>
      <c r="O160" s="156">
        <f t="shared" si="28"/>
        <v>939639.87000000104</v>
      </c>
      <c r="P160" s="157">
        <f t="shared" si="29"/>
        <v>9.7572665997623861E-2</v>
      </c>
      <c r="Q160" s="71"/>
    </row>
    <row r="161" spans="2:17" s="72" customFormat="1" ht="12.75" x14ac:dyDescent="0.2">
      <c r="B161" s="70"/>
      <c r="C161" s="133" t="s">
        <v>302</v>
      </c>
      <c r="D161" s="134" t="s">
        <v>303</v>
      </c>
      <c r="E161" s="147">
        <f>IFERROR(VLOOKUP($C161,'2024'!$C$205:$U$392,19,FALSE),0)</f>
        <v>24256401.449999999</v>
      </c>
      <c r="F161" s="148">
        <f>IFERROR(VLOOKUP($C161,'2024'!$C$8:$U$195,19,FALSE),0)</f>
        <v>24560520.630000003</v>
      </c>
      <c r="G161" s="149">
        <f t="shared" si="22"/>
        <v>1.0125376874482759</v>
      </c>
      <c r="H161" s="150">
        <f t="shared" si="23"/>
        <v>3.491686185669605E-3</v>
      </c>
      <c r="I161" s="148">
        <f t="shared" si="24"/>
        <v>304119.18000000343</v>
      </c>
      <c r="J161" s="151">
        <f t="shared" si="25"/>
        <v>1.253768744827578E-2</v>
      </c>
      <c r="K161" s="147">
        <f>VLOOKUP($C161,'2024'!$C$205:$U$392,VLOOKUP($L$4,Master!$D$9:$G$20,4,FALSE),FALSE)</f>
        <v>4032002.52</v>
      </c>
      <c r="L161" s="148">
        <f>VLOOKUP($C161,'2024'!$C$8:$U$195,VLOOKUP($L$4,Master!$D$9:$G$20,4,FALSE),FALSE)</f>
        <v>3966869.34</v>
      </c>
      <c r="M161" s="150">
        <f t="shared" si="26"/>
        <v>0.98384594759628274</v>
      </c>
      <c r="N161" s="150">
        <f t="shared" si="27"/>
        <v>5.6395640318453221E-4</v>
      </c>
      <c r="O161" s="148">
        <f t="shared" si="28"/>
        <v>-65133.180000000168</v>
      </c>
      <c r="P161" s="151">
        <f t="shared" si="29"/>
        <v>-1.6154052403717291E-2</v>
      </c>
      <c r="Q161" s="71"/>
    </row>
    <row r="162" spans="2:17" s="72" customFormat="1" ht="12.75" x14ac:dyDescent="0.2">
      <c r="B162" s="70"/>
      <c r="C162" s="98" t="s">
        <v>304</v>
      </c>
      <c r="D162" s="99" t="s">
        <v>305</v>
      </c>
      <c r="E162" s="152">
        <f>IFERROR(VLOOKUP($C162,'2024'!$C$205:$U$392,19,FALSE),0)</f>
        <v>0</v>
      </c>
      <c r="F162" s="153">
        <f>IFERROR(VLOOKUP($C162,'2024'!$C$8:$U$195,19,FALSE),0)</f>
        <v>0</v>
      </c>
      <c r="G162" s="154">
        <f t="shared" si="22"/>
        <v>0</v>
      </c>
      <c r="H162" s="155">
        <f t="shared" si="23"/>
        <v>0</v>
      </c>
      <c r="I162" s="156">
        <f t="shared" si="24"/>
        <v>0</v>
      </c>
      <c r="J162" s="157">
        <f t="shared" si="25"/>
        <v>0</v>
      </c>
      <c r="K162" s="163">
        <f>VLOOKUP($C162,'2024'!$C$205:$U$392,VLOOKUP($L$4,Master!$D$9:$G$20,4,FALSE),FALSE)</f>
        <v>0</v>
      </c>
      <c r="L162" s="164">
        <f>VLOOKUP($C162,'2024'!$C$8:$U$195,VLOOKUP($L$4,Master!$D$9:$G$20,4,FALSE),FALSE)</f>
        <v>0</v>
      </c>
      <c r="M162" s="155">
        <f t="shared" si="26"/>
        <v>0</v>
      </c>
      <c r="N162" s="155">
        <f t="shared" si="27"/>
        <v>0</v>
      </c>
      <c r="O162" s="156">
        <f t="shared" si="28"/>
        <v>0</v>
      </c>
      <c r="P162" s="157">
        <f t="shared" si="29"/>
        <v>0</v>
      </c>
      <c r="Q162" s="71"/>
    </row>
    <row r="163" spans="2:17" s="72" customFormat="1" ht="12.75" x14ac:dyDescent="0.2">
      <c r="B163" s="70"/>
      <c r="C163" s="98" t="s">
        <v>306</v>
      </c>
      <c r="D163" s="99" t="s">
        <v>307</v>
      </c>
      <c r="E163" s="152">
        <f>IFERROR(VLOOKUP($C163,'2024'!$C$205:$U$392,19,FALSE),0)</f>
        <v>24256401.449999999</v>
      </c>
      <c r="F163" s="153">
        <f>IFERROR(VLOOKUP($C163,'2024'!$C$8:$U$195,19,FALSE),0)</f>
        <v>24560520.630000003</v>
      </c>
      <c r="G163" s="154">
        <f t="shared" si="22"/>
        <v>1.0125376874482759</v>
      </c>
      <c r="H163" s="155">
        <f t="shared" si="23"/>
        <v>3.491686185669605E-3</v>
      </c>
      <c r="I163" s="156">
        <f t="shared" si="24"/>
        <v>304119.18000000343</v>
      </c>
      <c r="J163" s="157">
        <f t="shared" si="25"/>
        <v>1.253768744827578E-2</v>
      </c>
      <c r="K163" s="163">
        <f>VLOOKUP($C163,'2024'!$C$205:$U$392,VLOOKUP($L$4,Master!$D$9:$G$20,4,FALSE),FALSE)</f>
        <v>4032002.52</v>
      </c>
      <c r="L163" s="164">
        <f>VLOOKUP($C163,'2024'!$C$8:$U$195,VLOOKUP($L$4,Master!$D$9:$G$20,4,FALSE),FALSE)</f>
        <v>3966869.34</v>
      </c>
      <c r="M163" s="155">
        <f t="shared" si="26"/>
        <v>0.98384594759628274</v>
      </c>
      <c r="N163" s="155">
        <f t="shared" si="27"/>
        <v>5.6395640318453221E-4</v>
      </c>
      <c r="O163" s="156">
        <f t="shared" si="28"/>
        <v>-65133.180000000168</v>
      </c>
      <c r="P163" s="157">
        <f t="shared" si="29"/>
        <v>-1.6154052403717291E-2</v>
      </c>
      <c r="Q163" s="71"/>
    </row>
    <row r="164" spans="2:17" s="72" customFormat="1" ht="12.75" x14ac:dyDescent="0.2">
      <c r="B164" s="70"/>
      <c r="C164" s="133" t="s">
        <v>308</v>
      </c>
      <c r="D164" s="134" t="s">
        <v>309</v>
      </c>
      <c r="E164" s="147">
        <f>IFERROR(VLOOKUP($C164,'2024'!$C$205:$U$392,19,FALSE),0)</f>
        <v>0</v>
      </c>
      <c r="F164" s="148">
        <f>IFERROR(VLOOKUP($C164,'2024'!$C$8:$U$195,19,FALSE),0)</f>
        <v>0</v>
      </c>
      <c r="G164" s="149">
        <f t="shared" si="22"/>
        <v>0</v>
      </c>
      <c r="H164" s="150">
        <f t="shared" si="23"/>
        <v>0</v>
      </c>
      <c r="I164" s="148">
        <f t="shared" si="24"/>
        <v>0</v>
      </c>
      <c r="J164" s="151">
        <f t="shared" si="25"/>
        <v>0</v>
      </c>
      <c r="K164" s="147">
        <f>VLOOKUP($C164,'2024'!$C$205:$U$392,VLOOKUP($L$4,Master!$D$9:$G$20,4,FALSE),FALSE)</f>
        <v>0</v>
      </c>
      <c r="L164" s="148">
        <f>VLOOKUP($C164,'2024'!$C$8:$U$195,VLOOKUP($L$4,Master!$D$9:$G$20,4,FALSE),FALSE)</f>
        <v>0</v>
      </c>
      <c r="M164" s="150">
        <f t="shared" si="26"/>
        <v>0</v>
      </c>
      <c r="N164" s="150">
        <f t="shared" si="27"/>
        <v>0</v>
      </c>
      <c r="O164" s="148">
        <f t="shared" si="28"/>
        <v>0</v>
      </c>
      <c r="P164" s="151">
        <f t="shared" si="29"/>
        <v>0</v>
      </c>
      <c r="Q164" s="71"/>
    </row>
    <row r="165" spans="2:17" s="72" customFormat="1" ht="12.75" x14ac:dyDescent="0.2">
      <c r="B165" s="70"/>
      <c r="C165" s="98" t="s">
        <v>310</v>
      </c>
      <c r="D165" s="99" t="s">
        <v>309</v>
      </c>
      <c r="E165" s="152">
        <f>IFERROR(VLOOKUP($C165,'2024'!$C$205:$U$392,19,FALSE),0)</f>
        <v>0</v>
      </c>
      <c r="F165" s="153">
        <f>IFERROR(VLOOKUP($C165,'2024'!$C$8:$U$195,19,FALSE),0)</f>
        <v>0</v>
      </c>
      <c r="G165" s="154">
        <f t="shared" si="22"/>
        <v>0</v>
      </c>
      <c r="H165" s="155">
        <f t="shared" si="23"/>
        <v>0</v>
      </c>
      <c r="I165" s="156">
        <f t="shared" si="24"/>
        <v>0</v>
      </c>
      <c r="J165" s="157">
        <f t="shared" si="25"/>
        <v>0</v>
      </c>
      <c r="K165" s="163">
        <f>VLOOKUP($C165,'2024'!$C$205:$U$392,VLOOKUP($L$4,Master!$D$9:$G$20,4,FALSE),FALSE)</f>
        <v>0</v>
      </c>
      <c r="L165" s="164">
        <f>VLOOKUP($C165,'2024'!$C$8:$U$195,VLOOKUP($L$4,Master!$D$9:$G$20,4,FALSE),FALSE)</f>
        <v>0</v>
      </c>
      <c r="M165" s="155">
        <f t="shared" si="26"/>
        <v>0</v>
      </c>
      <c r="N165" s="155">
        <f t="shared" si="27"/>
        <v>0</v>
      </c>
      <c r="O165" s="156">
        <f t="shared" si="28"/>
        <v>0</v>
      </c>
      <c r="P165" s="157">
        <f t="shared" si="29"/>
        <v>0</v>
      </c>
      <c r="Q165" s="71"/>
    </row>
    <row r="166" spans="2:17" s="72" customFormat="1" ht="12.75" x14ac:dyDescent="0.2">
      <c r="B166" s="70"/>
      <c r="C166" s="133" t="s">
        <v>311</v>
      </c>
      <c r="D166" s="134" t="s">
        <v>312</v>
      </c>
      <c r="E166" s="147">
        <f>IFERROR(VLOOKUP($C166,'2024'!$C$205:$U$392,19,FALSE),0)</f>
        <v>19710566.920000002</v>
      </c>
      <c r="F166" s="148">
        <f>IFERROR(VLOOKUP($C166,'2024'!$C$8:$U$195,19,FALSE),0)</f>
        <v>19424504.259999998</v>
      </c>
      <c r="G166" s="149">
        <f t="shared" si="22"/>
        <v>0.98548683753435118</v>
      </c>
      <c r="H166" s="150">
        <f t="shared" si="23"/>
        <v>2.7615161017912992E-3</v>
      </c>
      <c r="I166" s="148">
        <f t="shared" si="24"/>
        <v>-286062.66000000387</v>
      </c>
      <c r="J166" s="151">
        <f t="shared" si="25"/>
        <v>-1.4513162465648849E-2</v>
      </c>
      <c r="K166" s="147">
        <f>VLOOKUP($C166,'2024'!$C$205:$U$392,VLOOKUP($L$4,Master!$D$9:$G$20,4,FALSE),FALSE)</f>
        <v>3310857.54</v>
      </c>
      <c r="L166" s="148">
        <f>VLOOKUP($C166,'2024'!$C$8:$U$195,VLOOKUP($L$4,Master!$D$9:$G$20,4,FALSE),FALSE)</f>
        <v>3227526.25</v>
      </c>
      <c r="M166" s="150">
        <f t="shared" si="26"/>
        <v>0.9748309043825546</v>
      </c>
      <c r="N166" s="150">
        <f t="shared" si="27"/>
        <v>4.5884649559283479E-4</v>
      </c>
      <c r="O166" s="148">
        <f t="shared" si="28"/>
        <v>-83331.290000000037</v>
      </c>
      <c r="P166" s="151">
        <f t="shared" si="29"/>
        <v>-2.5169095617445392E-2</v>
      </c>
      <c r="Q166" s="71"/>
    </row>
    <row r="167" spans="2:17" s="72" customFormat="1" ht="12.75" x14ac:dyDescent="0.2">
      <c r="B167" s="70"/>
      <c r="C167" s="98" t="s">
        <v>313</v>
      </c>
      <c r="D167" s="99" t="s">
        <v>314</v>
      </c>
      <c r="E167" s="152">
        <f>IFERROR(VLOOKUP($C167,'2024'!$C$205:$U$392,19,FALSE),0)</f>
        <v>19540566.920000002</v>
      </c>
      <c r="F167" s="153">
        <f>IFERROR(VLOOKUP($C167,'2024'!$C$8:$U$195,19,FALSE),0)</f>
        <v>19127474.100000001</v>
      </c>
      <c r="G167" s="154">
        <f t="shared" si="22"/>
        <v>0.97885973207987154</v>
      </c>
      <c r="H167" s="155">
        <f t="shared" si="23"/>
        <v>2.7192883281205575E-3</v>
      </c>
      <c r="I167" s="156">
        <f t="shared" si="24"/>
        <v>-413092.8200000003</v>
      </c>
      <c r="J167" s="157">
        <f t="shared" si="25"/>
        <v>-2.1140267920128505E-2</v>
      </c>
      <c r="K167" s="163">
        <f>VLOOKUP($C167,'2024'!$C$205:$U$392,VLOOKUP($L$4,Master!$D$9:$G$20,4,FALSE),FALSE)</f>
        <v>3250857.54</v>
      </c>
      <c r="L167" s="164">
        <f>VLOOKUP($C167,'2024'!$C$8:$U$195,VLOOKUP($L$4,Master!$D$9:$G$20,4,FALSE),FALSE)</f>
        <v>3227526.25</v>
      </c>
      <c r="M167" s="155">
        <f t="shared" si="26"/>
        <v>0.9928230352413413</v>
      </c>
      <c r="N167" s="155">
        <f t="shared" si="27"/>
        <v>4.5884649559283479E-4</v>
      </c>
      <c r="O167" s="156">
        <f t="shared" si="28"/>
        <v>-23331.290000000037</v>
      </c>
      <c r="P167" s="157">
        <f t="shared" si="29"/>
        <v>-7.1769647586587375E-3</v>
      </c>
      <c r="Q167" s="71"/>
    </row>
    <row r="168" spans="2:17" s="72" customFormat="1" ht="12.75" x14ac:dyDescent="0.2">
      <c r="B168" s="70"/>
      <c r="C168" s="98" t="s">
        <v>315</v>
      </c>
      <c r="D168" s="99" t="s">
        <v>316</v>
      </c>
      <c r="E168" s="152">
        <f>IFERROR(VLOOKUP($C168,'2024'!$C$205:$U$392,19,FALSE),0)</f>
        <v>170000</v>
      </c>
      <c r="F168" s="153">
        <f>IFERROR(VLOOKUP($C168,'2024'!$C$8:$U$195,19,FALSE),0)</f>
        <v>297030.15999999997</v>
      </c>
      <c r="G168" s="154">
        <f t="shared" si="22"/>
        <v>1.7472362352941175</v>
      </c>
      <c r="H168" s="155">
        <f t="shared" si="23"/>
        <v>4.2227773670742103E-5</v>
      </c>
      <c r="I168" s="156">
        <f t="shared" si="24"/>
        <v>127030.15999999997</v>
      </c>
      <c r="J168" s="157">
        <f t="shared" si="25"/>
        <v>0.74723623529411753</v>
      </c>
      <c r="K168" s="163">
        <f>VLOOKUP($C168,'2024'!$C$205:$U$392,VLOOKUP($L$4,Master!$D$9:$G$20,4,FALSE),FALSE)</f>
        <v>60000</v>
      </c>
      <c r="L168" s="164">
        <f>VLOOKUP($C168,'2024'!$C$8:$U$195,VLOOKUP($L$4,Master!$D$9:$G$20,4,FALSE),FALSE)</f>
        <v>0</v>
      </c>
      <c r="M168" s="155">
        <f t="shared" si="26"/>
        <v>0</v>
      </c>
      <c r="N168" s="155">
        <f t="shared" si="27"/>
        <v>0</v>
      </c>
      <c r="O168" s="156">
        <f t="shared" si="28"/>
        <v>-60000</v>
      </c>
      <c r="P168" s="157">
        <f t="shared" si="29"/>
        <v>-1</v>
      </c>
      <c r="Q168" s="71"/>
    </row>
    <row r="169" spans="2:17" s="72" customFormat="1" ht="12.75" x14ac:dyDescent="0.2">
      <c r="B169" s="70"/>
      <c r="C169" s="133" t="s">
        <v>317</v>
      </c>
      <c r="D169" s="134" t="s">
        <v>318</v>
      </c>
      <c r="E169" s="147">
        <f>IFERROR(VLOOKUP($C169,'2024'!$C$205:$U$392,19,FALSE),0)</f>
        <v>0</v>
      </c>
      <c r="F169" s="148">
        <f>IFERROR(VLOOKUP($C169,'2024'!$C$8:$U$195,19,FALSE),0)</f>
        <v>0</v>
      </c>
      <c r="G169" s="149">
        <f t="shared" si="22"/>
        <v>0</v>
      </c>
      <c r="H169" s="150">
        <f t="shared" si="23"/>
        <v>0</v>
      </c>
      <c r="I169" s="148">
        <f t="shared" si="24"/>
        <v>0</v>
      </c>
      <c r="J169" s="151">
        <f t="shared" si="25"/>
        <v>0</v>
      </c>
      <c r="K169" s="147">
        <f>VLOOKUP($C169,'2024'!$C$205:$U$392,VLOOKUP($L$4,Master!$D$9:$G$20,4,FALSE),FALSE)</f>
        <v>0</v>
      </c>
      <c r="L169" s="148">
        <f>VLOOKUP($C169,'2024'!$C$8:$U$195,VLOOKUP($L$4,Master!$D$9:$G$20,4,FALSE),FALSE)</f>
        <v>0</v>
      </c>
      <c r="M169" s="150">
        <f t="shared" si="26"/>
        <v>0</v>
      </c>
      <c r="N169" s="150">
        <f t="shared" si="27"/>
        <v>0</v>
      </c>
      <c r="O169" s="148">
        <f t="shared" si="28"/>
        <v>0</v>
      </c>
      <c r="P169" s="151">
        <f t="shared" si="29"/>
        <v>0</v>
      </c>
      <c r="Q169" s="71"/>
    </row>
    <row r="170" spans="2:17" s="72" customFormat="1" ht="12.75" x14ac:dyDescent="0.2">
      <c r="B170" s="70"/>
      <c r="C170" s="98" t="s">
        <v>319</v>
      </c>
      <c r="D170" s="99" t="s">
        <v>318</v>
      </c>
      <c r="E170" s="152">
        <f>IFERROR(VLOOKUP($C170,'2024'!$C$205:$U$392,19,FALSE),0)</f>
        <v>0</v>
      </c>
      <c r="F170" s="153">
        <f>IFERROR(VLOOKUP($C170,'2024'!$C$8:$U$195,19,FALSE),0)</f>
        <v>0</v>
      </c>
      <c r="G170" s="154">
        <f t="shared" si="22"/>
        <v>0</v>
      </c>
      <c r="H170" s="155">
        <f t="shared" si="23"/>
        <v>0</v>
      </c>
      <c r="I170" s="156">
        <f t="shared" si="24"/>
        <v>0</v>
      </c>
      <c r="J170" s="157">
        <f t="shared" si="25"/>
        <v>0</v>
      </c>
      <c r="K170" s="163">
        <f>VLOOKUP($C170,'2024'!$C$205:$U$392,VLOOKUP($L$4,Master!$D$9:$G$20,4,FALSE),FALSE)</f>
        <v>0</v>
      </c>
      <c r="L170" s="164">
        <f>VLOOKUP($C170,'2024'!$C$8:$U$195,VLOOKUP($L$4,Master!$D$9:$G$20,4,FALSE),FALSE)</f>
        <v>0</v>
      </c>
      <c r="M170" s="155">
        <f t="shared" si="26"/>
        <v>0</v>
      </c>
      <c r="N170" s="155">
        <f t="shared" si="27"/>
        <v>0</v>
      </c>
      <c r="O170" s="156">
        <f t="shared" si="28"/>
        <v>0</v>
      </c>
      <c r="P170" s="157">
        <f t="shared" si="29"/>
        <v>0</v>
      </c>
      <c r="Q170" s="71"/>
    </row>
    <row r="171" spans="2:17" s="72" customFormat="1" ht="12.75" x14ac:dyDescent="0.2">
      <c r="B171" s="70"/>
      <c r="C171" s="133" t="s">
        <v>320</v>
      </c>
      <c r="D171" s="134" t="s">
        <v>321</v>
      </c>
      <c r="E171" s="147">
        <f>IFERROR(VLOOKUP($C171,'2024'!$C$205:$U$392,19,FALSE),0)</f>
        <v>20087106.68</v>
      </c>
      <c r="F171" s="148">
        <f>IFERROR(VLOOKUP($C171,'2024'!$C$8:$U$195,19,FALSE),0)</f>
        <v>17794913.969999999</v>
      </c>
      <c r="G171" s="149">
        <f t="shared" si="22"/>
        <v>0.88588736314711503</v>
      </c>
      <c r="H171" s="150">
        <f t="shared" si="23"/>
        <v>2.5298427594540799E-3</v>
      </c>
      <c r="I171" s="148">
        <f t="shared" si="24"/>
        <v>-2292192.7100000009</v>
      </c>
      <c r="J171" s="151">
        <f t="shared" si="25"/>
        <v>-0.11411263685288503</v>
      </c>
      <c r="K171" s="147">
        <f>VLOOKUP($C171,'2024'!$C$205:$U$392,VLOOKUP($L$4,Master!$D$9:$G$20,4,FALSE),FALSE)</f>
        <v>3433080.0900000003</v>
      </c>
      <c r="L171" s="148">
        <f>VLOOKUP($C171,'2024'!$C$8:$U$195,VLOOKUP($L$4,Master!$D$9:$G$20,4,FALSE),FALSE)</f>
        <v>3229297.71</v>
      </c>
      <c r="M171" s="150">
        <f t="shared" si="26"/>
        <v>0.94064153044562371</v>
      </c>
      <c r="N171" s="150">
        <f t="shared" si="27"/>
        <v>4.5909833807222062E-4</v>
      </c>
      <c r="O171" s="148">
        <f t="shared" si="28"/>
        <v>-203782.38000000035</v>
      </c>
      <c r="P171" s="151">
        <f t="shared" si="29"/>
        <v>-5.9358469554376264E-2</v>
      </c>
      <c r="Q171" s="71"/>
    </row>
    <row r="172" spans="2:17" s="72" customFormat="1" ht="12.75" x14ac:dyDescent="0.2">
      <c r="B172" s="70"/>
      <c r="C172" s="98" t="s">
        <v>322</v>
      </c>
      <c r="D172" s="99" t="s">
        <v>321</v>
      </c>
      <c r="E172" s="152">
        <f>IFERROR(VLOOKUP($C172,'2024'!$C$205:$U$392,19,FALSE),0)</f>
        <v>20087106.68</v>
      </c>
      <c r="F172" s="153">
        <f>IFERROR(VLOOKUP($C172,'2024'!$C$8:$U$195,19,FALSE),0)</f>
        <v>17794913.969999999</v>
      </c>
      <c r="G172" s="154">
        <f t="shared" si="22"/>
        <v>0.88588736314711503</v>
      </c>
      <c r="H172" s="155">
        <f t="shared" si="23"/>
        <v>2.5298427594540799E-3</v>
      </c>
      <c r="I172" s="156">
        <f t="shared" si="24"/>
        <v>-2292192.7100000009</v>
      </c>
      <c r="J172" s="157">
        <f t="shared" si="25"/>
        <v>-0.11411263685288503</v>
      </c>
      <c r="K172" s="163">
        <f>VLOOKUP($C172,'2024'!$C$205:$U$392,VLOOKUP($L$4,Master!$D$9:$G$20,4,FALSE),FALSE)</f>
        <v>3433080.0900000003</v>
      </c>
      <c r="L172" s="164">
        <f>VLOOKUP($C172,'2024'!$C$8:$U$195,VLOOKUP($L$4,Master!$D$9:$G$20,4,FALSE),FALSE)</f>
        <v>3229297.71</v>
      </c>
      <c r="M172" s="155">
        <f t="shared" si="26"/>
        <v>0.94064153044562371</v>
      </c>
      <c r="N172" s="155">
        <f t="shared" si="27"/>
        <v>4.5909833807222062E-4</v>
      </c>
      <c r="O172" s="156">
        <f t="shared" si="28"/>
        <v>-203782.38000000035</v>
      </c>
      <c r="P172" s="157">
        <f t="shared" si="29"/>
        <v>-5.9358469554376264E-2</v>
      </c>
      <c r="Q172" s="71"/>
    </row>
    <row r="173" spans="2:17" s="72" customFormat="1" ht="12.75" x14ac:dyDescent="0.2">
      <c r="B173" s="70"/>
      <c r="C173" s="133" t="s">
        <v>323</v>
      </c>
      <c r="D173" s="134" t="s">
        <v>324</v>
      </c>
      <c r="E173" s="147">
        <f>IFERROR(VLOOKUP($C173,'2024'!$C$205:$U$392,19,FALSE),0)</f>
        <v>0</v>
      </c>
      <c r="F173" s="148">
        <f>IFERROR(VLOOKUP($C173,'2024'!$C$8:$U$195,19,FALSE),0)</f>
        <v>0</v>
      </c>
      <c r="G173" s="149">
        <f t="shared" si="22"/>
        <v>0</v>
      </c>
      <c r="H173" s="150">
        <f t="shared" si="23"/>
        <v>0</v>
      </c>
      <c r="I173" s="148">
        <f t="shared" si="24"/>
        <v>0</v>
      </c>
      <c r="J173" s="151">
        <f t="shared" si="25"/>
        <v>0</v>
      </c>
      <c r="K173" s="147">
        <f>VLOOKUP($C173,'2024'!$C$205:$U$392,VLOOKUP($L$4,Master!$D$9:$G$20,4,FALSE),FALSE)</f>
        <v>0</v>
      </c>
      <c r="L173" s="148">
        <f>VLOOKUP($C173,'2024'!$C$8:$U$195,VLOOKUP($L$4,Master!$D$9:$G$20,4,FALSE),FALSE)</f>
        <v>0</v>
      </c>
      <c r="M173" s="150">
        <f t="shared" si="26"/>
        <v>0</v>
      </c>
      <c r="N173" s="150">
        <f t="shared" si="27"/>
        <v>0</v>
      </c>
      <c r="O173" s="148">
        <f t="shared" si="28"/>
        <v>0</v>
      </c>
      <c r="P173" s="151">
        <f t="shared" si="29"/>
        <v>0</v>
      </c>
      <c r="Q173" s="71"/>
    </row>
    <row r="174" spans="2:17" s="72" customFormat="1" ht="12.75" x14ac:dyDescent="0.2">
      <c r="B174" s="70"/>
      <c r="C174" s="98" t="s">
        <v>325</v>
      </c>
      <c r="D174" s="99" t="s">
        <v>324</v>
      </c>
      <c r="E174" s="152">
        <f>IFERROR(VLOOKUP($C174,'2024'!$C$205:$U$392,19,FALSE),0)</f>
        <v>0</v>
      </c>
      <c r="F174" s="153">
        <f>IFERROR(VLOOKUP($C174,'2024'!$C$8:$U$195,19,FALSE),0)</f>
        <v>0</v>
      </c>
      <c r="G174" s="154">
        <f t="shared" si="22"/>
        <v>0</v>
      </c>
      <c r="H174" s="155">
        <f t="shared" si="23"/>
        <v>0</v>
      </c>
      <c r="I174" s="156">
        <f t="shared" si="24"/>
        <v>0</v>
      </c>
      <c r="J174" s="157">
        <f t="shared" si="25"/>
        <v>0</v>
      </c>
      <c r="K174" s="163">
        <f>VLOOKUP($C174,'2024'!$C$205:$U$392,VLOOKUP($L$4,Master!$D$9:$G$20,4,FALSE),FALSE)</f>
        <v>0</v>
      </c>
      <c r="L174" s="164">
        <f>VLOOKUP($C174,'2024'!$C$8:$U$195,VLOOKUP($L$4,Master!$D$9:$G$20,4,FALSE),FALSE)</f>
        <v>0</v>
      </c>
      <c r="M174" s="155">
        <f t="shared" si="26"/>
        <v>0</v>
      </c>
      <c r="N174" s="155">
        <f t="shared" si="27"/>
        <v>0</v>
      </c>
      <c r="O174" s="156">
        <f t="shared" si="28"/>
        <v>0</v>
      </c>
      <c r="P174" s="157">
        <f t="shared" si="29"/>
        <v>0</v>
      </c>
      <c r="Q174" s="71"/>
    </row>
    <row r="175" spans="2:17" s="72" customFormat="1" ht="12.75" x14ac:dyDescent="0.2">
      <c r="B175" s="70"/>
      <c r="C175" s="133" t="s">
        <v>326</v>
      </c>
      <c r="D175" s="134" t="s">
        <v>327</v>
      </c>
      <c r="E175" s="147">
        <f>IFERROR(VLOOKUP($C175,'2024'!$C$205:$U$392,19,FALSE),0)</f>
        <v>5414245.0699999994</v>
      </c>
      <c r="F175" s="148">
        <f>IFERROR(VLOOKUP($C175,'2024'!$C$8:$U$195,19,FALSE),0)</f>
        <v>5041716.59</v>
      </c>
      <c r="G175" s="149">
        <f t="shared" si="22"/>
        <v>0.9311947510347921</v>
      </c>
      <c r="H175" s="150">
        <f t="shared" si="23"/>
        <v>7.1676380295706567E-4</v>
      </c>
      <c r="I175" s="148">
        <f t="shared" si="24"/>
        <v>-372528.47999999952</v>
      </c>
      <c r="J175" s="151">
        <f t="shared" si="25"/>
        <v>-6.8805248965207913E-2</v>
      </c>
      <c r="K175" s="147">
        <f>VLOOKUP($C175,'2024'!$C$205:$U$392,VLOOKUP($L$4,Master!$D$9:$G$20,4,FALSE),FALSE)</f>
        <v>1280516.17</v>
      </c>
      <c r="L175" s="148">
        <f>VLOOKUP($C175,'2024'!$C$8:$U$195,VLOOKUP($L$4,Master!$D$9:$G$20,4,FALSE),FALSE)</f>
        <v>1559388.4</v>
      </c>
      <c r="M175" s="150">
        <f t="shared" si="26"/>
        <v>1.2177811077543832</v>
      </c>
      <c r="N175" s="150">
        <f t="shared" si="27"/>
        <v>2.2169297696900765E-4</v>
      </c>
      <c r="O175" s="148">
        <f t="shared" si="28"/>
        <v>278872.23</v>
      </c>
      <c r="P175" s="151">
        <f t="shared" si="29"/>
        <v>0.21778110775438314</v>
      </c>
      <c r="Q175" s="71"/>
    </row>
    <row r="176" spans="2:17" s="72" customFormat="1" ht="12.75" x14ac:dyDescent="0.2">
      <c r="B176" s="70"/>
      <c r="C176" s="98" t="s">
        <v>328</v>
      </c>
      <c r="D176" s="99" t="s">
        <v>327</v>
      </c>
      <c r="E176" s="152">
        <f>IFERROR(VLOOKUP($C176,'2024'!$C$205:$U$392,19,FALSE),0)</f>
        <v>5414245.0699999994</v>
      </c>
      <c r="F176" s="153">
        <f>IFERROR(VLOOKUP($C176,'2024'!$C$8:$U$195,19,FALSE),0)</f>
        <v>5041716.59</v>
      </c>
      <c r="G176" s="154">
        <f t="shared" si="22"/>
        <v>0.9311947510347921</v>
      </c>
      <c r="H176" s="155">
        <f t="shared" si="23"/>
        <v>7.1676380295706567E-4</v>
      </c>
      <c r="I176" s="156">
        <f t="shared" si="24"/>
        <v>-372528.47999999952</v>
      </c>
      <c r="J176" s="157">
        <f t="shared" si="25"/>
        <v>-6.8805248965207913E-2</v>
      </c>
      <c r="K176" s="163">
        <f>VLOOKUP($C176,'2024'!$C$205:$U$392,VLOOKUP($L$4,Master!$D$9:$G$20,4,FALSE),FALSE)</f>
        <v>1280516.17</v>
      </c>
      <c r="L176" s="164">
        <f>VLOOKUP($C176,'2024'!$C$8:$U$195,VLOOKUP($L$4,Master!$D$9:$G$20,4,FALSE),FALSE)</f>
        <v>1559388.4</v>
      </c>
      <c r="M176" s="155">
        <f t="shared" si="26"/>
        <v>1.2177811077543832</v>
      </c>
      <c r="N176" s="155">
        <f t="shared" si="27"/>
        <v>2.2169297696900765E-4</v>
      </c>
      <c r="O176" s="156">
        <f t="shared" si="28"/>
        <v>278872.23</v>
      </c>
      <c r="P176" s="157">
        <f t="shared" si="29"/>
        <v>0.21778110775438314</v>
      </c>
      <c r="Q176" s="71"/>
    </row>
    <row r="177" spans="2:17" s="72" customFormat="1" ht="12.75" x14ac:dyDescent="0.2">
      <c r="B177" s="70"/>
      <c r="C177" s="131" t="s">
        <v>329</v>
      </c>
      <c r="D177" s="132" t="s">
        <v>330</v>
      </c>
      <c r="E177" s="142">
        <f>IFERROR(VLOOKUP($C177,'2024'!$C$205:$U$392,19,FALSE),0)</f>
        <v>519309546.33000004</v>
      </c>
      <c r="F177" s="143">
        <f>IFERROR(VLOOKUP($C177,'2024'!$C$8:$U$195,19,FALSE),0)</f>
        <v>502933847.00999987</v>
      </c>
      <c r="G177" s="144">
        <f t="shared" si="22"/>
        <v>0.96846640036616216</v>
      </c>
      <c r="H177" s="145">
        <f t="shared" si="23"/>
        <v>7.1500404749786736E-2</v>
      </c>
      <c r="I177" s="143">
        <f t="shared" si="24"/>
        <v>-16375699.320000172</v>
      </c>
      <c r="J177" s="146">
        <f t="shared" si="25"/>
        <v>-3.1533599633837818E-2</v>
      </c>
      <c r="K177" s="142">
        <f>VLOOKUP($C177,'2024'!$C$205:$U$392,VLOOKUP($L$4,Master!$D$9:$G$20,4,FALSE),FALSE)</f>
        <v>90530755.719999999</v>
      </c>
      <c r="L177" s="143">
        <f>VLOOKUP($C177,'2024'!$C$8:$U$195,VLOOKUP($L$4,Master!$D$9:$G$20,4,FALSE),FALSE)</f>
        <v>87463868.119999945</v>
      </c>
      <c r="M177" s="145">
        <f t="shared" si="26"/>
        <v>0.96612325197543314</v>
      </c>
      <c r="N177" s="145">
        <f t="shared" si="27"/>
        <v>1.2434442439579179E-2</v>
      </c>
      <c r="O177" s="143">
        <f t="shared" si="28"/>
        <v>-3066887.6000000536</v>
      </c>
      <c r="P177" s="146">
        <f t="shared" si="29"/>
        <v>-3.3876748024566847E-2</v>
      </c>
      <c r="Q177" s="71"/>
    </row>
    <row r="178" spans="2:17" s="72" customFormat="1" ht="12.75" x14ac:dyDescent="0.2">
      <c r="B178" s="70"/>
      <c r="C178" s="133" t="s">
        <v>331</v>
      </c>
      <c r="D178" s="134" t="s">
        <v>332</v>
      </c>
      <c r="E178" s="147">
        <f>IFERROR(VLOOKUP($C178,'2024'!$C$205:$U$392,19,FALSE),0)</f>
        <v>0</v>
      </c>
      <c r="F178" s="148">
        <f>IFERROR(VLOOKUP($C178,'2024'!$C$8:$U$195,19,FALSE),0)</f>
        <v>0</v>
      </c>
      <c r="G178" s="149">
        <f t="shared" si="22"/>
        <v>0</v>
      </c>
      <c r="H178" s="150">
        <f t="shared" si="23"/>
        <v>0</v>
      </c>
      <c r="I178" s="148">
        <f t="shared" si="24"/>
        <v>0</v>
      </c>
      <c r="J178" s="151">
        <f t="shared" si="25"/>
        <v>0</v>
      </c>
      <c r="K178" s="147">
        <f>VLOOKUP($C178,'2024'!$C$205:$U$392,VLOOKUP($L$4,Master!$D$9:$G$20,4,FALSE),FALSE)</f>
        <v>0</v>
      </c>
      <c r="L178" s="148">
        <f>VLOOKUP($C178,'2024'!$C$8:$U$195,VLOOKUP($L$4,Master!$D$9:$G$20,4,FALSE),FALSE)</f>
        <v>0</v>
      </c>
      <c r="M178" s="150">
        <f t="shared" si="26"/>
        <v>0</v>
      </c>
      <c r="N178" s="150">
        <f t="shared" si="27"/>
        <v>0</v>
      </c>
      <c r="O178" s="148">
        <f t="shared" si="28"/>
        <v>0</v>
      </c>
      <c r="P178" s="151">
        <f t="shared" si="29"/>
        <v>0</v>
      </c>
      <c r="Q178" s="71"/>
    </row>
    <row r="179" spans="2:17" s="72" customFormat="1" ht="12.75" x14ac:dyDescent="0.2">
      <c r="B179" s="70"/>
      <c r="C179" s="98" t="s">
        <v>333</v>
      </c>
      <c r="D179" s="99" t="s">
        <v>334</v>
      </c>
      <c r="E179" s="152">
        <f>IFERROR(VLOOKUP($C179,'2024'!$C$205:$U$392,19,FALSE),0)</f>
        <v>0</v>
      </c>
      <c r="F179" s="153">
        <f>IFERROR(VLOOKUP($C179,'2024'!$C$8:$U$195,19,FALSE),0)</f>
        <v>0</v>
      </c>
      <c r="G179" s="154">
        <f t="shared" si="22"/>
        <v>0</v>
      </c>
      <c r="H179" s="155">
        <f t="shared" si="23"/>
        <v>0</v>
      </c>
      <c r="I179" s="156">
        <f t="shared" si="24"/>
        <v>0</v>
      </c>
      <c r="J179" s="157">
        <f t="shared" si="25"/>
        <v>0</v>
      </c>
      <c r="K179" s="163">
        <f>VLOOKUP($C179,'2024'!$C$205:$U$392,VLOOKUP($L$4,Master!$D$9:$G$20,4,FALSE),FALSE)</f>
        <v>0</v>
      </c>
      <c r="L179" s="164">
        <f>VLOOKUP($C179,'2024'!$C$8:$U$195,VLOOKUP($L$4,Master!$D$9:$G$20,4,FALSE),FALSE)</f>
        <v>0</v>
      </c>
      <c r="M179" s="155">
        <f t="shared" si="26"/>
        <v>0</v>
      </c>
      <c r="N179" s="155">
        <f t="shared" si="27"/>
        <v>0</v>
      </c>
      <c r="O179" s="156">
        <f t="shared" si="28"/>
        <v>0</v>
      </c>
      <c r="P179" s="157">
        <f t="shared" si="29"/>
        <v>0</v>
      </c>
      <c r="Q179" s="71"/>
    </row>
    <row r="180" spans="2:17" s="72" customFormat="1" ht="12.75" x14ac:dyDescent="0.2">
      <c r="B180" s="70"/>
      <c r="C180" s="98" t="s">
        <v>335</v>
      </c>
      <c r="D180" s="99" t="s">
        <v>336</v>
      </c>
      <c r="E180" s="152">
        <f>IFERROR(VLOOKUP($C180,'2024'!$C$205:$U$392,19,FALSE),0)</f>
        <v>0</v>
      </c>
      <c r="F180" s="153">
        <f>IFERROR(VLOOKUP($C180,'2024'!$C$8:$U$195,19,FALSE),0)</f>
        <v>0</v>
      </c>
      <c r="G180" s="154">
        <f t="shared" si="22"/>
        <v>0</v>
      </c>
      <c r="H180" s="155">
        <f t="shared" si="23"/>
        <v>0</v>
      </c>
      <c r="I180" s="156">
        <f t="shared" si="24"/>
        <v>0</v>
      </c>
      <c r="J180" s="157">
        <f t="shared" si="25"/>
        <v>0</v>
      </c>
      <c r="K180" s="163">
        <f>VLOOKUP($C180,'2024'!$C$205:$U$392,VLOOKUP($L$4,Master!$D$9:$G$20,4,FALSE),FALSE)</f>
        <v>0</v>
      </c>
      <c r="L180" s="164">
        <f>VLOOKUP($C180,'2024'!$C$8:$U$195,VLOOKUP($L$4,Master!$D$9:$G$20,4,FALSE),FALSE)</f>
        <v>0</v>
      </c>
      <c r="M180" s="155">
        <f t="shared" si="26"/>
        <v>0</v>
      </c>
      <c r="N180" s="155">
        <f t="shared" si="27"/>
        <v>0</v>
      </c>
      <c r="O180" s="156">
        <f t="shared" si="28"/>
        <v>0</v>
      </c>
      <c r="P180" s="157">
        <f t="shared" si="29"/>
        <v>0</v>
      </c>
      <c r="Q180" s="71"/>
    </row>
    <row r="181" spans="2:17" s="72" customFormat="1" ht="12.75" x14ac:dyDescent="0.2">
      <c r="B181" s="70"/>
      <c r="C181" s="133" t="s">
        <v>337</v>
      </c>
      <c r="D181" s="134" t="s">
        <v>338</v>
      </c>
      <c r="E181" s="147">
        <f>IFERROR(VLOOKUP($C181,'2024'!$C$205:$U$392,19,FALSE),0)</f>
        <v>363738441.50000006</v>
      </c>
      <c r="F181" s="148">
        <f>IFERROR(VLOOKUP($C181,'2024'!$C$8:$U$195,19,FALSE),0)</f>
        <v>357555116.02999997</v>
      </c>
      <c r="G181" s="149">
        <f t="shared" si="22"/>
        <v>0.98300062692163903</v>
      </c>
      <c r="H181" s="150">
        <f t="shared" si="23"/>
        <v>5.0832402051464311E-2</v>
      </c>
      <c r="I181" s="148">
        <f t="shared" si="24"/>
        <v>-6183325.4700000882</v>
      </c>
      <c r="J181" s="151">
        <f t="shared" si="25"/>
        <v>-1.6999373078361E-2</v>
      </c>
      <c r="K181" s="147">
        <f>VLOOKUP($C181,'2024'!$C$205:$U$392,VLOOKUP($L$4,Master!$D$9:$G$20,4,FALSE),FALSE)</f>
        <v>64913581.910000011</v>
      </c>
      <c r="L181" s="148">
        <f>VLOOKUP($C181,'2024'!$C$8:$U$195,VLOOKUP($L$4,Master!$D$9:$G$20,4,FALSE),FALSE)</f>
        <v>62314874.899999946</v>
      </c>
      <c r="M181" s="150">
        <f t="shared" si="26"/>
        <v>0.95996666747487358</v>
      </c>
      <c r="N181" s="150">
        <f t="shared" si="27"/>
        <v>8.8590950952516269E-3</v>
      </c>
      <c r="O181" s="148">
        <f t="shared" si="28"/>
        <v>-2598707.010000065</v>
      </c>
      <c r="P181" s="151">
        <f t="shared" si="29"/>
        <v>-4.0033332525126475E-2</v>
      </c>
      <c r="Q181" s="71"/>
    </row>
    <row r="182" spans="2:17" s="72" customFormat="1" ht="12.75" x14ac:dyDescent="0.2">
      <c r="B182" s="70"/>
      <c r="C182" s="98" t="s">
        <v>339</v>
      </c>
      <c r="D182" s="99" t="s">
        <v>338</v>
      </c>
      <c r="E182" s="152">
        <f>IFERROR(VLOOKUP($C182,'2024'!$C$205:$U$392,19,FALSE),0)</f>
        <v>363738441.50000006</v>
      </c>
      <c r="F182" s="153">
        <f>IFERROR(VLOOKUP($C182,'2024'!$C$8:$U$195,19,FALSE),0)</f>
        <v>357555116.02999997</v>
      </c>
      <c r="G182" s="154">
        <f t="shared" si="22"/>
        <v>0.98300062692163903</v>
      </c>
      <c r="H182" s="155">
        <f t="shared" si="23"/>
        <v>5.0832402051464311E-2</v>
      </c>
      <c r="I182" s="156">
        <f t="shared" si="24"/>
        <v>-6183325.4700000882</v>
      </c>
      <c r="J182" s="157">
        <f t="shared" si="25"/>
        <v>-1.6999373078361E-2</v>
      </c>
      <c r="K182" s="163">
        <f>VLOOKUP($C182,'2024'!$C$205:$U$392,VLOOKUP($L$4,Master!$D$9:$G$20,4,FALSE),FALSE)</f>
        <v>64913581.910000011</v>
      </c>
      <c r="L182" s="164">
        <f>VLOOKUP($C182,'2024'!$C$8:$U$195,VLOOKUP($L$4,Master!$D$9:$G$20,4,FALSE),FALSE)</f>
        <v>62314874.899999946</v>
      </c>
      <c r="M182" s="155">
        <f t="shared" si="26"/>
        <v>0.95996666747487358</v>
      </c>
      <c r="N182" s="155">
        <f t="shared" si="27"/>
        <v>8.8590950952516269E-3</v>
      </c>
      <c r="O182" s="156">
        <f t="shared" si="28"/>
        <v>-2598707.010000065</v>
      </c>
      <c r="P182" s="157">
        <f t="shared" si="29"/>
        <v>-4.0033332525126475E-2</v>
      </c>
      <c r="Q182" s="71"/>
    </row>
    <row r="183" spans="2:17" s="72" customFormat="1" ht="12.75" x14ac:dyDescent="0.2">
      <c r="B183" s="70"/>
      <c r="C183" s="133" t="s">
        <v>340</v>
      </c>
      <c r="D183" s="134" t="s">
        <v>341</v>
      </c>
      <c r="E183" s="147">
        <f>IFERROR(VLOOKUP($C183,'2024'!$C$205:$U$392,19,FALSE),0)</f>
        <v>0</v>
      </c>
      <c r="F183" s="148">
        <f>IFERROR(VLOOKUP($C183,'2024'!$C$8:$U$195,19,FALSE),0)</f>
        <v>0</v>
      </c>
      <c r="G183" s="149">
        <f t="shared" si="22"/>
        <v>0</v>
      </c>
      <c r="H183" s="150">
        <f t="shared" si="23"/>
        <v>0</v>
      </c>
      <c r="I183" s="148">
        <f t="shared" si="24"/>
        <v>0</v>
      </c>
      <c r="J183" s="151">
        <f t="shared" si="25"/>
        <v>0</v>
      </c>
      <c r="K183" s="147">
        <f>VLOOKUP($C183,'2024'!$C$205:$U$392,VLOOKUP($L$4,Master!$D$9:$G$20,4,FALSE),FALSE)</f>
        <v>0</v>
      </c>
      <c r="L183" s="148">
        <f>VLOOKUP($C183,'2024'!$C$8:$U$195,VLOOKUP($L$4,Master!$D$9:$G$20,4,FALSE),FALSE)</f>
        <v>0</v>
      </c>
      <c r="M183" s="150">
        <f t="shared" si="26"/>
        <v>0</v>
      </c>
      <c r="N183" s="150">
        <f t="shared" si="27"/>
        <v>0</v>
      </c>
      <c r="O183" s="148">
        <f t="shared" si="28"/>
        <v>0</v>
      </c>
      <c r="P183" s="151">
        <f t="shared" si="29"/>
        <v>0</v>
      </c>
      <c r="Q183" s="71"/>
    </row>
    <row r="184" spans="2:17" s="72" customFormat="1" ht="12.75" x14ac:dyDescent="0.2">
      <c r="B184" s="70"/>
      <c r="C184" s="98" t="s">
        <v>342</v>
      </c>
      <c r="D184" s="99" t="s">
        <v>341</v>
      </c>
      <c r="E184" s="152">
        <f>IFERROR(VLOOKUP($C184,'2024'!$C$205:$U$392,19,FALSE),0)</f>
        <v>0</v>
      </c>
      <c r="F184" s="153">
        <f>IFERROR(VLOOKUP($C184,'2024'!$C$8:$U$195,19,FALSE),0)</f>
        <v>0</v>
      </c>
      <c r="G184" s="154">
        <f t="shared" si="22"/>
        <v>0</v>
      </c>
      <c r="H184" s="155">
        <f t="shared" si="23"/>
        <v>0</v>
      </c>
      <c r="I184" s="156">
        <f t="shared" si="24"/>
        <v>0</v>
      </c>
      <c r="J184" s="157">
        <f t="shared" si="25"/>
        <v>0</v>
      </c>
      <c r="K184" s="163">
        <f>VLOOKUP($C184,'2024'!$C$205:$U$392,VLOOKUP($L$4,Master!$D$9:$G$20,4,FALSE),FALSE)</f>
        <v>0</v>
      </c>
      <c r="L184" s="164">
        <f>VLOOKUP($C184,'2024'!$C$8:$U$195,VLOOKUP($L$4,Master!$D$9:$G$20,4,FALSE),FALSE)</f>
        <v>0</v>
      </c>
      <c r="M184" s="155">
        <f t="shared" si="26"/>
        <v>0</v>
      </c>
      <c r="N184" s="155">
        <f t="shared" si="27"/>
        <v>0</v>
      </c>
      <c r="O184" s="156">
        <f t="shared" si="28"/>
        <v>0</v>
      </c>
      <c r="P184" s="157">
        <f t="shared" si="29"/>
        <v>0</v>
      </c>
      <c r="Q184" s="71"/>
    </row>
    <row r="185" spans="2:17" s="72" customFormat="1" ht="12.75" x14ac:dyDescent="0.2">
      <c r="B185" s="70"/>
      <c r="C185" s="133" t="s">
        <v>343</v>
      </c>
      <c r="D185" s="134" t="s">
        <v>344</v>
      </c>
      <c r="E185" s="147">
        <f>IFERROR(VLOOKUP($C185,'2024'!$C$205:$U$392,19,FALSE),0)</f>
        <v>0</v>
      </c>
      <c r="F185" s="148">
        <f>IFERROR(VLOOKUP($C185,'2024'!$C$8:$U$195,19,FALSE),0)</f>
        <v>0</v>
      </c>
      <c r="G185" s="149">
        <f t="shared" si="22"/>
        <v>0</v>
      </c>
      <c r="H185" s="150">
        <f t="shared" si="23"/>
        <v>0</v>
      </c>
      <c r="I185" s="148">
        <f t="shared" si="24"/>
        <v>0</v>
      </c>
      <c r="J185" s="151">
        <f t="shared" si="25"/>
        <v>0</v>
      </c>
      <c r="K185" s="147">
        <f>VLOOKUP($C185,'2024'!$C$205:$U$392,VLOOKUP($L$4,Master!$D$9:$G$20,4,FALSE),FALSE)</f>
        <v>0</v>
      </c>
      <c r="L185" s="148">
        <f>VLOOKUP($C185,'2024'!$C$8:$U$195,VLOOKUP($L$4,Master!$D$9:$G$20,4,FALSE),FALSE)</f>
        <v>0</v>
      </c>
      <c r="M185" s="150">
        <f t="shared" si="26"/>
        <v>0</v>
      </c>
      <c r="N185" s="150">
        <f t="shared" si="27"/>
        <v>0</v>
      </c>
      <c r="O185" s="148">
        <f t="shared" si="28"/>
        <v>0</v>
      </c>
      <c r="P185" s="151">
        <f t="shared" si="29"/>
        <v>0</v>
      </c>
      <c r="Q185" s="71"/>
    </row>
    <row r="186" spans="2:17" s="72" customFormat="1" ht="12.75" x14ac:dyDescent="0.2">
      <c r="B186" s="70"/>
      <c r="C186" s="98" t="s">
        <v>345</v>
      </c>
      <c r="D186" s="99" t="s">
        <v>344</v>
      </c>
      <c r="E186" s="152">
        <f>IFERROR(VLOOKUP($C186,'2024'!$C$205:$U$392,19,FALSE),0)</f>
        <v>0</v>
      </c>
      <c r="F186" s="153">
        <f>IFERROR(VLOOKUP($C186,'2024'!$C$8:$U$195,19,FALSE),0)</f>
        <v>0</v>
      </c>
      <c r="G186" s="154">
        <f t="shared" si="22"/>
        <v>0</v>
      </c>
      <c r="H186" s="155">
        <f t="shared" si="23"/>
        <v>0</v>
      </c>
      <c r="I186" s="156">
        <f t="shared" si="24"/>
        <v>0</v>
      </c>
      <c r="J186" s="157">
        <f t="shared" si="25"/>
        <v>0</v>
      </c>
      <c r="K186" s="163">
        <f>VLOOKUP($C186,'2024'!$C$205:$U$392,VLOOKUP($L$4,Master!$D$9:$G$20,4,FALSE),FALSE)</f>
        <v>0</v>
      </c>
      <c r="L186" s="164">
        <f>VLOOKUP($C186,'2024'!$C$8:$U$195,VLOOKUP($L$4,Master!$D$9:$G$20,4,FALSE),FALSE)</f>
        <v>0</v>
      </c>
      <c r="M186" s="155">
        <f t="shared" si="26"/>
        <v>0</v>
      </c>
      <c r="N186" s="155">
        <f t="shared" si="27"/>
        <v>0</v>
      </c>
      <c r="O186" s="156">
        <f t="shared" si="28"/>
        <v>0</v>
      </c>
      <c r="P186" s="157">
        <f t="shared" si="29"/>
        <v>0</v>
      </c>
      <c r="Q186" s="71"/>
    </row>
    <row r="187" spans="2:17" s="72" customFormat="1" ht="12.75" x14ac:dyDescent="0.2">
      <c r="B187" s="70"/>
      <c r="C187" s="133" t="s">
        <v>346</v>
      </c>
      <c r="D187" s="134" t="s">
        <v>347</v>
      </c>
      <c r="E187" s="147">
        <f>IFERROR(VLOOKUP($C187,'2024'!$C$205:$U$392,19,FALSE),0)</f>
        <v>31286151.840000004</v>
      </c>
      <c r="F187" s="148">
        <f>IFERROR(VLOOKUP($C187,'2024'!$C$8:$U$195,19,FALSE),0)</f>
        <v>27325393.62999998</v>
      </c>
      <c r="G187" s="149">
        <f t="shared" si="22"/>
        <v>0.87340219307712652</v>
      </c>
      <c r="H187" s="150">
        <f t="shared" si="23"/>
        <v>3.8847588328120531E-3</v>
      </c>
      <c r="I187" s="148">
        <f t="shared" si="24"/>
        <v>-3960758.2100000232</v>
      </c>
      <c r="J187" s="151">
        <f t="shared" si="25"/>
        <v>-0.12659780692287348</v>
      </c>
      <c r="K187" s="147">
        <f>VLOOKUP($C187,'2024'!$C$205:$U$392,VLOOKUP($L$4,Master!$D$9:$G$20,4,FALSE),FALSE)</f>
        <v>5341592.8500000006</v>
      </c>
      <c r="L187" s="148">
        <f>VLOOKUP($C187,'2024'!$C$8:$U$195,VLOOKUP($L$4,Master!$D$9:$G$20,4,FALSE),FALSE)</f>
        <v>5207660.1799999978</v>
      </c>
      <c r="M187" s="150">
        <f t="shared" si="26"/>
        <v>0.97492645475590622</v>
      </c>
      <c r="N187" s="150">
        <f t="shared" si="27"/>
        <v>7.403554421381856E-4</v>
      </c>
      <c r="O187" s="148">
        <f t="shared" si="28"/>
        <v>-133932.67000000272</v>
      </c>
      <c r="P187" s="151">
        <f t="shared" si="29"/>
        <v>-2.5073545244093755E-2</v>
      </c>
      <c r="Q187" s="71"/>
    </row>
    <row r="188" spans="2:17" s="72" customFormat="1" ht="12.75" x14ac:dyDescent="0.2">
      <c r="B188" s="70"/>
      <c r="C188" s="98" t="s">
        <v>348</v>
      </c>
      <c r="D188" s="99" t="s">
        <v>347</v>
      </c>
      <c r="E188" s="152">
        <f>IFERROR(VLOOKUP($C188,'2024'!$C$205:$U$392,19,FALSE),0)</f>
        <v>31286151.840000004</v>
      </c>
      <c r="F188" s="153">
        <f>IFERROR(VLOOKUP($C188,'2024'!$C$8:$U$195,19,FALSE),0)</f>
        <v>27325393.62999998</v>
      </c>
      <c r="G188" s="154">
        <f t="shared" si="22"/>
        <v>0.87340219307712652</v>
      </c>
      <c r="H188" s="155">
        <f t="shared" si="23"/>
        <v>3.8847588328120531E-3</v>
      </c>
      <c r="I188" s="156">
        <f t="shared" si="24"/>
        <v>-3960758.2100000232</v>
      </c>
      <c r="J188" s="157">
        <f t="shared" si="25"/>
        <v>-0.12659780692287348</v>
      </c>
      <c r="K188" s="163">
        <f>VLOOKUP($C188,'2024'!$C$205:$U$392,VLOOKUP($L$4,Master!$D$9:$G$20,4,FALSE),FALSE)</f>
        <v>5341592.8500000006</v>
      </c>
      <c r="L188" s="164">
        <f>VLOOKUP($C188,'2024'!$C$8:$U$195,VLOOKUP($L$4,Master!$D$9:$G$20,4,FALSE),FALSE)</f>
        <v>5207660.1799999978</v>
      </c>
      <c r="M188" s="155">
        <f t="shared" si="26"/>
        <v>0.97492645475590622</v>
      </c>
      <c r="N188" s="155">
        <f t="shared" si="27"/>
        <v>7.403554421381856E-4</v>
      </c>
      <c r="O188" s="156">
        <f t="shared" si="28"/>
        <v>-133932.67000000272</v>
      </c>
      <c r="P188" s="157">
        <f t="shared" si="29"/>
        <v>-2.5073545244093755E-2</v>
      </c>
      <c r="Q188" s="71"/>
    </row>
    <row r="189" spans="2:17" s="72" customFormat="1" ht="12.75" x14ac:dyDescent="0.2">
      <c r="B189" s="70"/>
      <c r="C189" s="133" t="s">
        <v>349</v>
      </c>
      <c r="D189" s="134" t="s">
        <v>350</v>
      </c>
      <c r="E189" s="147">
        <f>IFERROR(VLOOKUP($C189,'2024'!$C$205:$U$392,19,FALSE),0)</f>
        <v>0</v>
      </c>
      <c r="F189" s="148">
        <f>IFERROR(VLOOKUP($C189,'2024'!$C$8:$U$195,19,FALSE),0)</f>
        <v>0</v>
      </c>
      <c r="G189" s="149">
        <f t="shared" si="22"/>
        <v>0</v>
      </c>
      <c r="H189" s="150">
        <f t="shared" si="23"/>
        <v>0</v>
      </c>
      <c r="I189" s="148">
        <f t="shared" si="24"/>
        <v>0</v>
      </c>
      <c r="J189" s="151">
        <f t="shared" si="25"/>
        <v>0</v>
      </c>
      <c r="K189" s="147">
        <f>VLOOKUP($C189,'2024'!$C$205:$U$392,VLOOKUP($L$4,Master!$D$9:$G$20,4,FALSE),FALSE)</f>
        <v>0</v>
      </c>
      <c r="L189" s="148">
        <f>VLOOKUP($C189,'2024'!$C$8:$U$195,VLOOKUP($L$4,Master!$D$9:$G$20,4,FALSE),FALSE)</f>
        <v>0</v>
      </c>
      <c r="M189" s="150">
        <f t="shared" si="26"/>
        <v>0</v>
      </c>
      <c r="N189" s="150">
        <f t="shared" si="27"/>
        <v>0</v>
      </c>
      <c r="O189" s="148">
        <f t="shared" si="28"/>
        <v>0</v>
      </c>
      <c r="P189" s="151">
        <f t="shared" si="29"/>
        <v>0</v>
      </c>
      <c r="Q189" s="71"/>
    </row>
    <row r="190" spans="2:17" s="72" customFormat="1" ht="12.75" x14ac:dyDescent="0.2">
      <c r="B190" s="70"/>
      <c r="C190" s="98" t="s">
        <v>351</v>
      </c>
      <c r="D190" s="99" t="s">
        <v>350</v>
      </c>
      <c r="E190" s="152">
        <f>IFERROR(VLOOKUP($C190,'2024'!$C$205:$U$392,19,FALSE),0)</f>
        <v>0</v>
      </c>
      <c r="F190" s="153">
        <f>IFERROR(VLOOKUP($C190,'2024'!$C$8:$U$195,19,FALSE),0)</f>
        <v>0</v>
      </c>
      <c r="G190" s="154">
        <f t="shared" si="22"/>
        <v>0</v>
      </c>
      <c r="H190" s="155">
        <f t="shared" si="23"/>
        <v>0</v>
      </c>
      <c r="I190" s="156">
        <f t="shared" si="24"/>
        <v>0</v>
      </c>
      <c r="J190" s="157">
        <f t="shared" si="25"/>
        <v>0</v>
      </c>
      <c r="K190" s="163">
        <f>VLOOKUP($C190,'2024'!$C$205:$U$392,VLOOKUP($L$4,Master!$D$9:$G$20,4,FALSE),FALSE)</f>
        <v>0</v>
      </c>
      <c r="L190" s="164">
        <f>VLOOKUP($C190,'2024'!$C$8:$U$195,VLOOKUP($L$4,Master!$D$9:$G$20,4,FALSE),FALSE)</f>
        <v>0</v>
      </c>
      <c r="M190" s="155">
        <f t="shared" si="26"/>
        <v>0</v>
      </c>
      <c r="N190" s="155">
        <f t="shared" si="27"/>
        <v>0</v>
      </c>
      <c r="O190" s="156">
        <f t="shared" si="28"/>
        <v>0</v>
      </c>
      <c r="P190" s="157">
        <f t="shared" si="29"/>
        <v>0</v>
      </c>
      <c r="Q190" s="71"/>
    </row>
    <row r="191" spans="2:17" s="72" customFormat="1" ht="12.75" x14ac:dyDescent="0.2">
      <c r="B191" s="70"/>
      <c r="C191" s="133" t="s">
        <v>352</v>
      </c>
      <c r="D191" s="134" t="s">
        <v>353</v>
      </c>
      <c r="E191" s="147">
        <f>IFERROR(VLOOKUP($C191,'2024'!$C$205:$U$392,19,FALSE),0)</f>
        <v>240276.63999999998</v>
      </c>
      <c r="F191" s="148">
        <f>IFERROR(VLOOKUP($C191,'2024'!$C$8:$U$195,19,FALSE),0)</f>
        <v>733363.51</v>
      </c>
      <c r="G191" s="149">
        <f t="shared" si="22"/>
        <v>3.0521631649252297</v>
      </c>
      <c r="H191" s="150">
        <f t="shared" si="23"/>
        <v>1.0425981091839636E-4</v>
      </c>
      <c r="I191" s="148">
        <f t="shared" si="24"/>
        <v>493086.87</v>
      </c>
      <c r="J191" s="151">
        <f t="shared" si="25"/>
        <v>2.0521631649252297</v>
      </c>
      <c r="K191" s="147">
        <f>VLOOKUP($C191,'2024'!$C$205:$U$392,VLOOKUP($L$4,Master!$D$9:$G$20,4,FALSE),FALSE)</f>
        <v>38185.21</v>
      </c>
      <c r="L191" s="148">
        <f>VLOOKUP($C191,'2024'!$C$8:$U$195,VLOOKUP($L$4,Master!$D$9:$G$20,4,FALSE),FALSE)</f>
        <v>223688.25</v>
      </c>
      <c r="M191" s="150">
        <f t="shared" si="26"/>
        <v>5.8579814016997682</v>
      </c>
      <c r="N191" s="150">
        <f t="shared" si="27"/>
        <v>3.1801002274665912E-5</v>
      </c>
      <c r="O191" s="148">
        <f t="shared" si="28"/>
        <v>185503.04</v>
      </c>
      <c r="P191" s="151">
        <f t="shared" si="29"/>
        <v>4.8579814016997682</v>
      </c>
      <c r="Q191" s="71"/>
    </row>
    <row r="192" spans="2:17" s="72" customFormat="1" ht="12.75" x14ac:dyDescent="0.2">
      <c r="B192" s="70"/>
      <c r="C192" s="98" t="s">
        <v>354</v>
      </c>
      <c r="D192" s="99" t="s">
        <v>353</v>
      </c>
      <c r="E192" s="152">
        <f>IFERROR(VLOOKUP($C192,'2024'!$C$205:$U$392,19,FALSE),0)</f>
        <v>240276.63999999998</v>
      </c>
      <c r="F192" s="153">
        <f>IFERROR(VLOOKUP($C192,'2024'!$C$8:$U$195,19,FALSE),0)</f>
        <v>733363.51</v>
      </c>
      <c r="G192" s="154">
        <f t="shared" si="22"/>
        <v>3.0521631649252297</v>
      </c>
      <c r="H192" s="155">
        <f t="shared" si="23"/>
        <v>1.0425981091839636E-4</v>
      </c>
      <c r="I192" s="156">
        <f t="shared" si="24"/>
        <v>493086.87</v>
      </c>
      <c r="J192" s="157">
        <f t="shared" si="25"/>
        <v>2.0521631649252297</v>
      </c>
      <c r="K192" s="163">
        <f>VLOOKUP($C192,'2024'!$C$205:$U$392,VLOOKUP($L$4,Master!$D$9:$G$20,4,FALSE),FALSE)</f>
        <v>38185.21</v>
      </c>
      <c r="L192" s="164">
        <f>VLOOKUP($C192,'2024'!$C$8:$U$195,VLOOKUP($L$4,Master!$D$9:$G$20,4,FALSE),FALSE)</f>
        <v>223688.25</v>
      </c>
      <c r="M192" s="155">
        <f t="shared" si="26"/>
        <v>5.8579814016997682</v>
      </c>
      <c r="N192" s="155">
        <f t="shared" si="27"/>
        <v>3.1801002274665912E-5</v>
      </c>
      <c r="O192" s="156">
        <f t="shared" si="28"/>
        <v>185503.04</v>
      </c>
      <c r="P192" s="157">
        <f t="shared" si="29"/>
        <v>4.8579814016997682</v>
      </c>
      <c r="Q192" s="71"/>
    </row>
    <row r="193" spans="2:17" s="72" customFormat="1" ht="12.75" x14ac:dyDescent="0.2">
      <c r="B193" s="70"/>
      <c r="C193" s="133" t="s">
        <v>355</v>
      </c>
      <c r="D193" s="134" t="s">
        <v>356</v>
      </c>
      <c r="E193" s="147">
        <f>IFERROR(VLOOKUP($C193,'2024'!$C$205:$U$392,19,FALSE),0)</f>
        <v>0</v>
      </c>
      <c r="F193" s="148">
        <f>IFERROR(VLOOKUP($C193,'2024'!$C$8:$U$195,19,FALSE),0)</f>
        <v>0</v>
      </c>
      <c r="G193" s="149">
        <f t="shared" si="22"/>
        <v>0</v>
      </c>
      <c r="H193" s="150">
        <f t="shared" si="23"/>
        <v>0</v>
      </c>
      <c r="I193" s="148">
        <f t="shared" si="24"/>
        <v>0</v>
      </c>
      <c r="J193" s="151">
        <f t="shared" si="25"/>
        <v>0</v>
      </c>
      <c r="K193" s="147">
        <f>VLOOKUP($C193,'2024'!$C$205:$U$392,VLOOKUP($L$4,Master!$D$9:$G$20,4,FALSE),FALSE)</f>
        <v>0</v>
      </c>
      <c r="L193" s="148">
        <f>VLOOKUP($C193,'2024'!$C$8:$U$195,VLOOKUP($L$4,Master!$D$9:$G$20,4,FALSE),FALSE)</f>
        <v>0</v>
      </c>
      <c r="M193" s="150">
        <f t="shared" si="26"/>
        <v>0</v>
      </c>
      <c r="N193" s="150">
        <f t="shared" si="27"/>
        <v>0</v>
      </c>
      <c r="O193" s="148">
        <f t="shared" si="28"/>
        <v>0</v>
      </c>
      <c r="P193" s="151">
        <f t="shared" si="29"/>
        <v>0</v>
      </c>
      <c r="Q193" s="71"/>
    </row>
    <row r="194" spans="2:17" s="72" customFormat="1" ht="12.75" x14ac:dyDescent="0.2">
      <c r="B194" s="70"/>
      <c r="C194" s="98" t="s">
        <v>357</v>
      </c>
      <c r="D194" s="99" t="s">
        <v>356</v>
      </c>
      <c r="E194" s="152">
        <f>IFERROR(VLOOKUP($C194,'2024'!$C$205:$U$392,19,FALSE),0)</f>
        <v>0</v>
      </c>
      <c r="F194" s="153">
        <f>IFERROR(VLOOKUP($C194,'2024'!$C$8:$U$195,19,FALSE),0)</f>
        <v>0</v>
      </c>
      <c r="G194" s="154">
        <f t="shared" si="22"/>
        <v>0</v>
      </c>
      <c r="H194" s="155">
        <f t="shared" si="23"/>
        <v>0</v>
      </c>
      <c r="I194" s="156">
        <f t="shared" si="24"/>
        <v>0</v>
      </c>
      <c r="J194" s="157">
        <f t="shared" si="25"/>
        <v>0</v>
      </c>
      <c r="K194" s="163">
        <f>VLOOKUP($C194,'2024'!$C$205:$U$392,VLOOKUP($L$4,Master!$D$9:$G$20,4,FALSE),FALSE)</f>
        <v>0</v>
      </c>
      <c r="L194" s="164">
        <f>VLOOKUP($C194,'2024'!$C$8:$U$195,VLOOKUP($L$4,Master!$D$9:$G$20,4,FALSE),FALSE)</f>
        <v>0</v>
      </c>
      <c r="M194" s="155">
        <f t="shared" si="26"/>
        <v>0</v>
      </c>
      <c r="N194" s="155">
        <f t="shared" si="27"/>
        <v>0</v>
      </c>
      <c r="O194" s="156">
        <f t="shared" si="28"/>
        <v>0</v>
      </c>
      <c r="P194" s="157">
        <f t="shared" si="29"/>
        <v>0</v>
      </c>
      <c r="Q194" s="71"/>
    </row>
    <row r="195" spans="2:17" s="72" customFormat="1" ht="12.75" x14ac:dyDescent="0.2">
      <c r="B195" s="70"/>
      <c r="C195" s="133" t="s">
        <v>358</v>
      </c>
      <c r="D195" s="134" t="s">
        <v>359</v>
      </c>
      <c r="E195" s="147">
        <f>IFERROR(VLOOKUP($C195,'2024'!$C$205:$U$392,19,FALSE),0)</f>
        <v>124044676.34999996</v>
      </c>
      <c r="F195" s="148">
        <f>IFERROR(VLOOKUP($C195,'2024'!$C$8:$U$195,19,FALSE),0)</f>
        <v>117319973.84</v>
      </c>
      <c r="G195" s="149">
        <f t="shared" si="22"/>
        <v>0.94578806033540863</v>
      </c>
      <c r="H195" s="150">
        <f t="shared" si="23"/>
        <v>1.6678984054591981E-2</v>
      </c>
      <c r="I195" s="148">
        <f t="shared" si="24"/>
        <v>-6724702.5099999607</v>
      </c>
      <c r="J195" s="151">
        <f t="shared" si="25"/>
        <v>-5.4211939664591362E-2</v>
      </c>
      <c r="K195" s="147">
        <f>VLOOKUP($C195,'2024'!$C$205:$U$392,VLOOKUP($L$4,Master!$D$9:$G$20,4,FALSE),FALSE)</f>
        <v>20237395.75</v>
      </c>
      <c r="L195" s="148">
        <f>VLOOKUP($C195,'2024'!$C$8:$U$195,VLOOKUP($L$4,Master!$D$9:$G$20,4,FALSE),FALSE)</f>
        <v>19717644.790000003</v>
      </c>
      <c r="M195" s="150">
        <f t="shared" si="26"/>
        <v>0.97431730018918083</v>
      </c>
      <c r="N195" s="150">
        <f t="shared" si="27"/>
        <v>2.8031908999147006E-3</v>
      </c>
      <c r="O195" s="148">
        <f t="shared" si="28"/>
        <v>-519750.95999999717</v>
      </c>
      <c r="P195" s="151">
        <f t="shared" si="29"/>
        <v>-2.5682699810819144E-2</v>
      </c>
      <c r="Q195" s="71"/>
    </row>
    <row r="196" spans="2:17" s="72" customFormat="1" ht="13.5" thickBot="1" x14ac:dyDescent="0.25">
      <c r="B196" s="70"/>
      <c r="C196" s="98" t="s">
        <v>360</v>
      </c>
      <c r="D196" s="99" t="s">
        <v>359</v>
      </c>
      <c r="E196" s="158">
        <f>IFERROR(VLOOKUP($C196,'2024'!$C$205:$U$392,19,FALSE),0)</f>
        <v>124044676.34999996</v>
      </c>
      <c r="F196" s="159">
        <f>IFERROR(VLOOKUP($C196,'2024'!$C$8:$U$195,19,FALSE),0)</f>
        <v>117319973.84</v>
      </c>
      <c r="G196" s="160">
        <f t="shared" si="22"/>
        <v>0.94578806033540863</v>
      </c>
      <c r="H196" s="161">
        <f t="shared" si="23"/>
        <v>1.6678984054591981E-2</v>
      </c>
      <c r="I196" s="159">
        <f t="shared" si="24"/>
        <v>-6724702.5099999607</v>
      </c>
      <c r="J196" s="162">
        <f t="shared" si="25"/>
        <v>-5.4211939664591362E-2</v>
      </c>
      <c r="K196" s="158">
        <f>VLOOKUP($C196,'2024'!$C$205:$U$392,VLOOKUP($L$4,Master!$D$9:$G$20,4,FALSE),FALSE)</f>
        <v>20237395.75</v>
      </c>
      <c r="L196" s="159">
        <f>VLOOKUP($C196,'2024'!$C$8:$U$195,VLOOKUP($L$4,Master!$D$9:$G$20,4,FALSE),FALSE)</f>
        <v>19717644.790000003</v>
      </c>
      <c r="M196" s="161">
        <f t="shared" si="26"/>
        <v>0.97431730018918083</v>
      </c>
      <c r="N196" s="161">
        <f t="shared" si="27"/>
        <v>2.8031908999147006E-3</v>
      </c>
      <c r="O196" s="159">
        <f t="shared" si="28"/>
        <v>-519750.95999999717</v>
      </c>
      <c r="P196" s="162">
        <f t="shared" si="29"/>
        <v>-2.5682699810819144E-2</v>
      </c>
      <c r="Q196" s="71"/>
    </row>
    <row r="197" spans="2:17" ht="16.5" thickTop="1" thickBot="1" x14ac:dyDescent="0.25">
      <c r="B197" s="73"/>
      <c r="C197" s="74"/>
      <c r="D197" s="75"/>
      <c r="E197" s="76"/>
      <c r="F197" s="76"/>
      <c r="G197" s="77"/>
      <c r="H197" s="77"/>
      <c r="I197" s="76"/>
      <c r="J197" s="77"/>
      <c r="K197" s="78"/>
      <c r="L197" s="76"/>
      <c r="M197" s="76"/>
      <c r="N197" s="77"/>
      <c r="O197" s="76"/>
      <c r="P197" s="77"/>
      <c r="Q197" s="79"/>
    </row>
    <row r="198" spans="2:17" ht="15.75" thickTop="1" x14ac:dyDescent="0.2"/>
    <row r="199" spans="2:17" x14ac:dyDescent="0.2">
      <c r="E199" s="85"/>
      <c r="F199" s="85"/>
      <c r="G199" s="86"/>
      <c r="H199" s="86"/>
      <c r="I199" s="87"/>
      <c r="J199" s="86"/>
      <c r="K199" s="85"/>
      <c r="L199" s="85"/>
      <c r="M199" s="85"/>
      <c r="N199" s="86"/>
      <c r="O199" s="87"/>
      <c r="P199" s="86"/>
    </row>
    <row r="200" spans="2:17" x14ac:dyDescent="0.2">
      <c r="E200" s="88"/>
      <c r="F200" s="88"/>
    </row>
  </sheetData>
  <sheetProtection algorithmName="SHA-512" hashValue="DDitCYOKe+I3CUgJMm6HUKX+u+5/4n5lNBh7xUUE52hWDIQJk5L82r8FqCughplLt+R3ACrkunFV75cArsNY5A==" saltValue="tHN5sqoM/875w7kQ2bAaUA==" spinCount="100000" sheet="1" objects="1" scenarios="1"/>
  <mergeCells count="5">
    <mergeCell ref="O5:P5"/>
    <mergeCell ref="C8:D8"/>
    <mergeCell ref="F5:H5"/>
    <mergeCell ref="I5:J5"/>
    <mergeCell ref="L5:N5"/>
  </mergeCells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394"/>
  <sheetViews>
    <sheetView showGridLines="0" zoomScale="80" zoomScaleNormal="80" workbookViewId="0">
      <selection activeCell="Q7" sqref="Q7"/>
    </sheetView>
  </sheetViews>
  <sheetFormatPr defaultColWidth="9.140625" defaultRowHeight="12.75" x14ac:dyDescent="0.2"/>
  <cols>
    <col min="1" max="2" width="3.5703125" style="25" customWidth="1"/>
    <col min="3" max="3" width="11.85546875" style="82" customWidth="1"/>
    <col min="4" max="4" width="58" style="82" customWidth="1"/>
    <col min="5" max="16" width="17.85546875" style="82" bestFit="1" customWidth="1"/>
    <col min="17" max="17" width="20.5703125" style="82" bestFit="1" customWidth="1"/>
    <col min="18" max="18" width="3.85546875" style="25" customWidth="1"/>
    <col min="19" max="19" width="3.85546875" style="25" hidden="1" customWidth="1"/>
    <col min="20" max="20" width="3.5703125" style="25" hidden="1" customWidth="1"/>
    <col min="21" max="21" width="20.5703125" style="82" hidden="1" customWidth="1"/>
    <col min="22" max="22" width="3.85546875" style="25" hidden="1" customWidth="1"/>
    <col min="23" max="23" width="9.140625" style="25" hidden="1" customWidth="1"/>
    <col min="24" max="24" width="0" style="25" hidden="1" customWidth="1"/>
    <col min="25" max="16384" width="9.140625" style="25"/>
  </cols>
  <sheetData>
    <row r="1" spans="2:22" x14ac:dyDescent="0.2">
      <c r="C1" s="80"/>
      <c r="D1" s="81"/>
    </row>
    <row r="2" spans="2:22" ht="13.5" thickBot="1" x14ac:dyDescent="0.25">
      <c r="C2" s="26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U2" s="28"/>
    </row>
    <row r="3" spans="2:22" s="89" customFormat="1" ht="14.25" thickTop="1" thickBot="1" x14ac:dyDescent="0.25">
      <c r="B3" s="32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8"/>
      <c r="T3" s="32"/>
      <c r="U3" s="34"/>
      <c r="V3" s="38"/>
    </row>
    <row r="4" spans="2:22" s="89" customFormat="1" ht="19.5" thickBot="1" x14ac:dyDescent="0.25">
      <c r="B4" s="49"/>
      <c r="C4" s="27"/>
      <c r="D4" s="27"/>
      <c r="E4" s="176" t="s">
        <v>40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8"/>
      <c r="R4" s="52"/>
      <c r="T4" s="49"/>
      <c r="V4" s="52"/>
    </row>
    <row r="5" spans="2:22" s="89" customFormat="1" x14ac:dyDescent="0.2">
      <c r="B5" s="49"/>
      <c r="C5" s="27"/>
      <c r="D5" s="27"/>
      <c r="E5" s="90" t="s">
        <v>4</v>
      </c>
      <c r="F5" s="90" t="s">
        <v>15</v>
      </c>
      <c r="G5" s="90" t="s">
        <v>16</v>
      </c>
      <c r="H5" s="90" t="s">
        <v>17</v>
      </c>
      <c r="I5" s="90" t="s">
        <v>18</v>
      </c>
      <c r="J5" s="90" t="s">
        <v>19</v>
      </c>
      <c r="K5" s="90" t="s">
        <v>20</v>
      </c>
      <c r="L5" s="90" t="s">
        <v>21</v>
      </c>
      <c r="M5" s="90" t="s">
        <v>22</v>
      </c>
      <c r="N5" s="90" t="s">
        <v>23</v>
      </c>
      <c r="O5" s="90" t="s">
        <v>24</v>
      </c>
      <c r="P5" s="90" t="s">
        <v>25</v>
      </c>
      <c r="Q5" s="90" t="s">
        <v>26</v>
      </c>
      <c r="R5" s="52"/>
      <c r="T5" s="49"/>
      <c r="U5" s="90" t="s">
        <v>6</v>
      </c>
      <c r="V5" s="52"/>
    </row>
    <row r="6" spans="2:22" s="94" customFormat="1" ht="13.5" thickBot="1" x14ac:dyDescent="0.3">
      <c r="B6" s="64"/>
      <c r="C6" s="91" t="s">
        <v>363</v>
      </c>
      <c r="D6" s="92" t="s">
        <v>27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69"/>
      <c r="T6" s="64"/>
      <c r="U6" s="93"/>
      <c r="V6" s="69"/>
    </row>
    <row r="7" spans="2:22" ht="15" customHeight="1" thickBot="1" x14ac:dyDescent="0.25">
      <c r="B7" s="95"/>
      <c r="C7" s="179" t="s">
        <v>31</v>
      </c>
      <c r="D7" s="180"/>
      <c r="E7" s="96">
        <v>173468574.63999999</v>
      </c>
      <c r="F7" s="96">
        <v>221668628.54000002</v>
      </c>
      <c r="G7" s="96">
        <v>293199745.30000001</v>
      </c>
      <c r="H7" s="96">
        <v>376558822.67999995</v>
      </c>
      <c r="I7" s="96">
        <v>256085169.58999997</v>
      </c>
      <c r="J7" s="96">
        <v>273405003.07999998</v>
      </c>
      <c r="K7" s="96"/>
      <c r="L7" s="96"/>
      <c r="M7" s="96"/>
      <c r="N7" s="96"/>
      <c r="O7" s="96"/>
      <c r="P7" s="96"/>
      <c r="Q7" s="96">
        <f t="shared" ref="Q7:Q70" si="0">SUM(E7:P7)</f>
        <v>1594385943.8299999</v>
      </c>
      <c r="R7" s="97"/>
      <c r="T7" s="95"/>
      <c r="U7" s="96">
        <f>SUM(U8:U195)</f>
        <v>4783157831.4900007</v>
      </c>
      <c r="V7" s="97"/>
    </row>
    <row r="8" spans="2:22" x14ac:dyDescent="0.2">
      <c r="B8" s="95"/>
      <c r="C8" s="131" t="s">
        <v>42</v>
      </c>
      <c r="D8" s="132" t="s">
        <v>43</v>
      </c>
      <c r="E8" s="135">
        <v>46632797.849999994</v>
      </c>
      <c r="F8" s="135">
        <v>27745129.630000003</v>
      </c>
      <c r="G8" s="135">
        <v>88647168.410000011</v>
      </c>
      <c r="H8" s="135">
        <v>167866638.57999998</v>
      </c>
      <c r="I8" s="135">
        <v>69206399.720000014</v>
      </c>
      <c r="J8" s="135">
        <v>76532341.799999997</v>
      </c>
      <c r="K8" s="135"/>
      <c r="L8" s="135"/>
      <c r="M8" s="135"/>
      <c r="N8" s="135"/>
      <c r="O8" s="135"/>
      <c r="P8" s="135"/>
      <c r="Q8" s="135">
        <f t="shared" si="0"/>
        <v>476630475.99000001</v>
      </c>
      <c r="R8" s="97"/>
      <c r="T8" s="95"/>
      <c r="U8" s="100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476630475.99000001</v>
      </c>
      <c r="V8" s="97"/>
    </row>
    <row r="9" spans="2:22" x14ac:dyDescent="0.2">
      <c r="B9" s="95"/>
      <c r="C9" s="133" t="s">
        <v>44</v>
      </c>
      <c r="D9" s="134" t="s">
        <v>45</v>
      </c>
      <c r="E9" s="136">
        <v>40739489.18</v>
      </c>
      <c r="F9" s="136">
        <v>18028928.180000003</v>
      </c>
      <c r="G9" s="136">
        <v>73488515.770000011</v>
      </c>
      <c r="H9" s="136">
        <v>134963298.99000001</v>
      </c>
      <c r="I9" s="136">
        <v>56881143.120000012</v>
      </c>
      <c r="J9" s="136">
        <v>65541621.959999993</v>
      </c>
      <c r="K9" s="136"/>
      <c r="L9" s="136"/>
      <c r="M9" s="136"/>
      <c r="N9" s="136"/>
      <c r="O9" s="136"/>
      <c r="P9" s="136"/>
      <c r="Q9" s="136">
        <f t="shared" si="0"/>
        <v>389642997.19999999</v>
      </c>
      <c r="R9" s="97"/>
      <c r="T9" s="95"/>
      <c r="U9" s="100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389642997.19999999</v>
      </c>
      <c r="V9" s="97"/>
    </row>
    <row r="10" spans="2:22" x14ac:dyDescent="0.2">
      <c r="B10" s="95"/>
      <c r="C10" s="98" t="s">
        <v>46</v>
      </c>
      <c r="D10" s="99" t="s">
        <v>47</v>
      </c>
      <c r="E10" s="100">
        <v>1630434.2999999991</v>
      </c>
      <c r="F10" s="100">
        <v>2471557.7000000007</v>
      </c>
      <c r="G10" s="100">
        <v>3254602.080000001</v>
      </c>
      <c r="H10" s="100">
        <v>4088973.3500000006</v>
      </c>
      <c r="I10" s="100">
        <v>1950340.24</v>
      </c>
      <c r="J10" s="100">
        <v>2994759.25</v>
      </c>
      <c r="K10" s="100"/>
      <c r="L10" s="100"/>
      <c r="M10" s="100"/>
      <c r="N10" s="100"/>
      <c r="O10" s="100"/>
      <c r="P10" s="100"/>
      <c r="Q10" s="100">
        <f t="shared" si="0"/>
        <v>16390666.920000002</v>
      </c>
      <c r="R10" s="97"/>
      <c r="T10" s="95"/>
      <c r="U10" s="100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16390666.920000002</v>
      </c>
      <c r="V10" s="97"/>
    </row>
    <row r="11" spans="2:22" x14ac:dyDescent="0.2">
      <c r="B11" s="95"/>
      <c r="C11" s="98" t="s">
        <v>48</v>
      </c>
      <c r="D11" s="99" t="s">
        <v>49</v>
      </c>
      <c r="E11" s="100">
        <v>38252763.280000001</v>
      </c>
      <c r="F11" s="100">
        <v>13572878.320000002</v>
      </c>
      <c r="G11" s="100">
        <v>68390179.530000016</v>
      </c>
      <c r="H11" s="100">
        <v>128941222.53</v>
      </c>
      <c r="I11" s="100">
        <v>53111475.350000009</v>
      </c>
      <c r="J11" s="100">
        <v>60765007.139999993</v>
      </c>
      <c r="K11" s="100"/>
      <c r="L11" s="100"/>
      <c r="M11" s="100"/>
      <c r="N11" s="100"/>
      <c r="O11" s="100"/>
      <c r="P11" s="100"/>
      <c r="Q11" s="100">
        <f t="shared" si="0"/>
        <v>363033526.15000004</v>
      </c>
      <c r="R11" s="97"/>
      <c r="T11" s="95"/>
      <c r="U11" s="100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363033526.15000004</v>
      </c>
      <c r="V11" s="97"/>
    </row>
    <row r="12" spans="2:22" x14ac:dyDescent="0.2">
      <c r="B12" s="95"/>
      <c r="C12" s="98" t="s">
        <v>50</v>
      </c>
      <c r="D12" s="99" t="s">
        <v>51</v>
      </c>
      <c r="E12" s="100">
        <v>856291.59999999974</v>
      </c>
      <c r="F12" s="100">
        <v>1984492.159999999</v>
      </c>
      <c r="G12" s="100">
        <v>1843734.1600000001</v>
      </c>
      <c r="H12" s="100">
        <v>1933103.1100000013</v>
      </c>
      <c r="I12" s="100">
        <v>1819327.5299999998</v>
      </c>
      <c r="J12" s="100">
        <v>1781855.57</v>
      </c>
      <c r="K12" s="100"/>
      <c r="L12" s="100"/>
      <c r="M12" s="100"/>
      <c r="N12" s="100"/>
      <c r="O12" s="100"/>
      <c r="P12" s="100"/>
      <c r="Q12" s="100">
        <f t="shared" si="0"/>
        <v>10218804.130000001</v>
      </c>
      <c r="R12" s="97"/>
      <c r="T12" s="95"/>
      <c r="U12" s="100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10218804.130000001</v>
      </c>
      <c r="V12" s="97"/>
    </row>
    <row r="13" spans="2:22" x14ac:dyDescent="0.2">
      <c r="B13" s="95"/>
      <c r="C13" s="133" t="s">
        <v>52</v>
      </c>
      <c r="D13" s="134" t="s">
        <v>53</v>
      </c>
      <c r="E13" s="136">
        <v>0</v>
      </c>
      <c r="F13" s="136">
        <v>0</v>
      </c>
      <c r="G13" s="136">
        <v>0</v>
      </c>
      <c r="H13" s="136">
        <v>0</v>
      </c>
      <c r="I13" s="136">
        <v>0</v>
      </c>
      <c r="J13" s="136">
        <v>0</v>
      </c>
      <c r="K13" s="136"/>
      <c r="L13" s="136"/>
      <c r="M13" s="136"/>
      <c r="N13" s="136"/>
      <c r="O13" s="136"/>
      <c r="P13" s="136"/>
      <c r="Q13" s="136">
        <f t="shared" si="0"/>
        <v>0</v>
      </c>
      <c r="R13" s="97"/>
      <c r="T13" s="95"/>
      <c r="U13" s="100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0</v>
      </c>
      <c r="V13" s="97"/>
    </row>
    <row r="14" spans="2:22" x14ac:dyDescent="0.2">
      <c r="B14" s="95"/>
      <c r="C14" s="98" t="s">
        <v>54</v>
      </c>
      <c r="D14" s="99" t="s">
        <v>55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  <c r="J14" s="100">
        <v>0</v>
      </c>
      <c r="K14" s="100"/>
      <c r="L14" s="100"/>
      <c r="M14" s="100"/>
      <c r="N14" s="100"/>
      <c r="O14" s="100"/>
      <c r="P14" s="100"/>
      <c r="Q14" s="100">
        <f t="shared" si="0"/>
        <v>0</v>
      </c>
      <c r="R14" s="97"/>
      <c r="T14" s="95"/>
      <c r="U14" s="100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0</v>
      </c>
      <c r="V14" s="97"/>
    </row>
    <row r="15" spans="2:22" x14ac:dyDescent="0.2">
      <c r="B15" s="95"/>
      <c r="C15" s="98" t="s">
        <v>56</v>
      </c>
      <c r="D15" s="99" t="s">
        <v>57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100">
        <v>0</v>
      </c>
      <c r="K15" s="100"/>
      <c r="L15" s="100"/>
      <c r="M15" s="100"/>
      <c r="N15" s="100"/>
      <c r="O15" s="100"/>
      <c r="P15" s="100"/>
      <c r="Q15" s="100">
        <f t="shared" si="0"/>
        <v>0</v>
      </c>
      <c r="R15" s="97"/>
      <c r="T15" s="95"/>
      <c r="U15" s="100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0</v>
      </c>
      <c r="V15" s="97"/>
    </row>
    <row r="16" spans="2:22" x14ac:dyDescent="0.2">
      <c r="B16" s="95"/>
      <c r="C16" s="133" t="s">
        <v>58</v>
      </c>
      <c r="D16" s="134" t="s">
        <v>59</v>
      </c>
      <c r="E16" s="136">
        <v>550965.25999999989</v>
      </c>
      <c r="F16" s="136">
        <v>4847623.339999998</v>
      </c>
      <c r="G16" s="136">
        <v>2420927.3100000005</v>
      </c>
      <c r="H16" s="136">
        <v>1042269.0399999998</v>
      </c>
      <c r="I16" s="136">
        <v>1745515.35</v>
      </c>
      <c r="J16" s="136">
        <v>954718.46999999974</v>
      </c>
      <c r="K16" s="136"/>
      <c r="L16" s="136"/>
      <c r="M16" s="136"/>
      <c r="N16" s="136"/>
      <c r="O16" s="136"/>
      <c r="P16" s="136"/>
      <c r="Q16" s="136">
        <f t="shared" si="0"/>
        <v>11562018.769999996</v>
      </c>
      <c r="R16" s="97"/>
      <c r="T16" s="95"/>
      <c r="U16" s="100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11562018.769999996</v>
      </c>
      <c r="V16" s="97"/>
    </row>
    <row r="17" spans="2:22" x14ac:dyDescent="0.2">
      <c r="B17" s="95"/>
      <c r="C17" s="98" t="s">
        <v>60</v>
      </c>
      <c r="D17" s="99" t="s">
        <v>61</v>
      </c>
      <c r="E17" s="100">
        <v>172341.53999999998</v>
      </c>
      <c r="F17" s="100">
        <v>248541.27000000002</v>
      </c>
      <c r="G17" s="100">
        <v>516263.9</v>
      </c>
      <c r="H17" s="100">
        <v>258303.33999999994</v>
      </c>
      <c r="I17" s="100">
        <v>222432.32000000004</v>
      </c>
      <c r="J17" s="100">
        <v>291567.34999999986</v>
      </c>
      <c r="K17" s="100"/>
      <c r="L17" s="100"/>
      <c r="M17" s="100"/>
      <c r="N17" s="100"/>
      <c r="O17" s="100"/>
      <c r="P17" s="100"/>
      <c r="Q17" s="100">
        <f t="shared" si="0"/>
        <v>1709449.7199999997</v>
      </c>
      <c r="R17" s="97"/>
      <c r="T17" s="95"/>
      <c r="U17" s="100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1709449.7199999997</v>
      </c>
      <c r="V17" s="97"/>
    </row>
    <row r="18" spans="2:22" x14ac:dyDescent="0.2">
      <c r="B18" s="95"/>
      <c r="C18" s="98" t="s">
        <v>62</v>
      </c>
      <c r="D18" s="99" t="s">
        <v>63</v>
      </c>
      <c r="E18" s="100">
        <v>109072.24</v>
      </c>
      <c r="F18" s="100">
        <v>4179263.2299999986</v>
      </c>
      <c r="G18" s="100">
        <v>282070.80999999994</v>
      </c>
      <c r="H18" s="100">
        <v>321252.19</v>
      </c>
      <c r="I18" s="100">
        <v>478468.05000000005</v>
      </c>
      <c r="J18" s="100">
        <v>257658.84999999998</v>
      </c>
      <c r="K18" s="100"/>
      <c r="L18" s="100"/>
      <c r="M18" s="100"/>
      <c r="N18" s="100"/>
      <c r="O18" s="100"/>
      <c r="P18" s="100"/>
      <c r="Q18" s="100">
        <f t="shared" si="0"/>
        <v>5627785.3699999982</v>
      </c>
      <c r="R18" s="97"/>
      <c r="T18" s="95"/>
      <c r="U18" s="100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5627785.3699999982</v>
      </c>
      <c r="V18" s="97"/>
    </row>
    <row r="19" spans="2:22" x14ac:dyDescent="0.2">
      <c r="B19" s="95"/>
      <c r="C19" s="98" t="s">
        <v>64</v>
      </c>
      <c r="D19" s="99" t="s">
        <v>65</v>
      </c>
      <c r="E19" s="100">
        <v>269551.47999999992</v>
      </c>
      <c r="F19" s="100">
        <v>419818.83999999997</v>
      </c>
      <c r="G19" s="100">
        <v>1622592.6000000003</v>
      </c>
      <c r="H19" s="100">
        <v>462713.50999999989</v>
      </c>
      <c r="I19" s="100">
        <v>1044614.9800000001</v>
      </c>
      <c r="J19" s="100">
        <v>405492.2699999999</v>
      </c>
      <c r="K19" s="100"/>
      <c r="L19" s="100"/>
      <c r="M19" s="100"/>
      <c r="N19" s="100"/>
      <c r="O19" s="100"/>
      <c r="P19" s="100"/>
      <c r="Q19" s="100">
        <f t="shared" si="0"/>
        <v>4224783.68</v>
      </c>
      <c r="R19" s="97"/>
      <c r="T19" s="95"/>
      <c r="U19" s="100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4224783.68</v>
      </c>
      <c r="V19" s="97"/>
    </row>
    <row r="20" spans="2:22" x14ac:dyDescent="0.2">
      <c r="B20" s="95"/>
      <c r="C20" s="133" t="s">
        <v>66</v>
      </c>
      <c r="D20" s="134" t="s">
        <v>67</v>
      </c>
      <c r="E20" s="136">
        <v>137441.88999999998</v>
      </c>
      <c r="F20" s="136">
        <v>285705.64999999997</v>
      </c>
      <c r="G20" s="136">
        <v>488637.03999999986</v>
      </c>
      <c r="H20" s="136">
        <v>282617.63999999996</v>
      </c>
      <c r="I20" s="136">
        <v>1953555.0499999998</v>
      </c>
      <c r="J20" s="136">
        <v>3266888.59</v>
      </c>
      <c r="K20" s="136"/>
      <c r="L20" s="136"/>
      <c r="M20" s="136"/>
      <c r="N20" s="136"/>
      <c r="O20" s="136"/>
      <c r="P20" s="136"/>
      <c r="Q20" s="136">
        <f t="shared" si="0"/>
        <v>6414845.8599999994</v>
      </c>
      <c r="R20" s="97"/>
      <c r="T20" s="95"/>
      <c r="U20" s="100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6414845.8599999994</v>
      </c>
      <c r="V20" s="97"/>
    </row>
    <row r="21" spans="2:22" x14ac:dyDescent="0.2">
      <c r="B21" s="95"/>
      <c r="C21" s="98" t="s">
        <v>68</v>
      </c>
      <c r="D21" s="99" t="s">
        <v>67</v>
      </c>
      <c r="E21" s="100">
        <v>137441.88999999998</v>
      </c>
      <c r="F21" s="100">
        <v>285705.64999999997</v>
      </c>
      <c r="G21" s="100">
        <v>488637.03999999986</v>
      </c>
      <c r="H21" s="100">
        <v>282617.63999999996</v>
      </c>
      <c r="I21" s="100">
        <v>1953555.0499999998</v>
      </c>
      <c r="J21" s="100">
        <v>3266888.59</v>
      </c>
      <c r="K21" s="100"/>
      <c r="L21" s="100"/>
      <c r="M21" s="100"/>
      <c r="N21" s="100"/>
      <c r="O21" s="100"/>
      <c r="P21" s="100"/>
      <c r="Q21" s="100">
        <f t="shared" si="0"/>
        <v>6414845.8599999994</v>
      </c>
      <c r="R21" s="97"/>
      <c r="T21" s="95"/>
      <c r="U21" s="100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6414845.8599999994</v>
      </c>
      <c r="V21" s="97"/>
    </row>
    <row r="22" spans="2:22" x14ac:dyDescent="0.2">
      <c r="B22" s="95"/>
      <c r="C22" s="133" t="s">
        <v>69</v>
      </c>
      <c r="D22" s="134" t="s">
        <v>70</v>
      </c>
      <c r="E22" s="136">
        <v>0</v>
      </c>
      <c r="F22" s="136">
        <v>0</v>
      </c>
      <c r="G22" s="136">
        <v>0</v>
      </c>
      <c r="H22" s="136">
        <v>0</v>
      </c>
      <c r="I22" s="136">
        <v>0</v>
      </c>
      <c r="J22" s="136">
        <v>0</v>
      </c>
      <c r="K22" s="136"/>
      <c r="L22" s="136"/>
      <c r="M22" s="136"/>
      <c r="N22" s="136"/>
      <c r="O22" s="136"/>
      <c r="P22" s="136"/>
      <c r="Q22" s="136">
        <f t="shared" si="0"/>
        <v>0</v>
      </c>
      <c r="R22" s="97"/>
      <c r="T22" s="95"/>
      <c r="U22" s="100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0</v>
      </c>
      <c r="V22" s="97"/>
    </row>
    <row r="23" spans="2:22" x14ac:dyDescent="0.2">
      <c r="B23" s="95"/>
      <c r="C23" s="98" t="s">
        <v>71</v>
      </c>
      <c r="D23" s="99" t="s">
        <v>70</v>
      </c>
      <c r="E23" s="100">
        <v>0</v>
      </c>
      <c r="F23" s="100">
        <v>0</v>
      </c>
      <c r="G23" s="100">
        <v>0</v>
      </c>
      <c r="H23" s="100">
        <v>0</v>
      </c>
      <c r="I23" s="100">
        <v>0</v>
      </c>
      <c r="J23" s="100">
        <v>0</v>
      </c>
      <c r="K23" s="100"/>
      <c r="L23" s="100"/>
      <c r="M23" s="100"/>
      <c r="N23" s="100"/>
      <c r="O23" s="100"/>
      <c r="P23" s="100"/>
      <c r="Q23" s="100">
        <f t="shared" si="0"/>
        <v>0</v>
      </c>
      <c r="R23" s="97"/>
      <c r="T23" s="95"/>
      <c r="U23" s="100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0</v>
      </c>
      <c r="V23" s="97"/>
    </row>
    <row r="24" spans="2:22" x14ac:dyDescent="0.2">
      <c r="B24" s="95"/>
      <c r="C24" s="133" t="s">
        <v>72</v>
      </c>
      <c r="D24" s="134" t="s">
        <v>73</v>
      </c>
      <c r="E24" s="136">
        <v>146381.36999999997</v>
      </c>
      <c r="F24" s="136">
        <v>297777.94000000012</v>
      </c>
      <c r="G24" s="136">
        <v>278196.61</v>
      </c>
      <c r="H24" s="136">
        <v>230172.94999999995</v>
      </c>
      <c r="I24" s="136">
        <v>222164.65000000002</v>
      </c>
      <c r="J24" s="136">
        <v>231201.23</v>
      </c>
      <c r="K24" s="136"/>
      <c r="L24" s="136"/>
      <c r="M24" s="136"/>
      <c r="N24" s="136"/>
      <c r="O24" s="136"/>
      <c r="P24" s="136"/>
      <c r="Q24" s="136">
        <f t="shared" si="0"/>
        <v>1405894.75</v>
      </c>
      <c r="R24" s="97"/>
      <c r="T24" s="95"/>
      <c r="U24" s="100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1405894.75</v>
      </c>
      <c r="V24" s="97"/>
    </row>
    <row r="25" spans="2:22" x14ac:dyDescent="0.2">
      <c r="B25" s="95"/>
      <c r="C25" s="98" t="s">
        <v>74</v>
      </c>
      <c r="D25" s="99" t="s">
        <v>73</v>
      </c>
      <c r="E25" s="100">
        <v>146381.36999999997</v>
      </c>
      <c r="F25" s="100">
        <v>297777.94000000012</v>
      </c>
      <c r="G25" s="100">
        <v>278196.61</v>
      </c>
      <c r="H25" s="100">
        <v>230172.94999999995</v>
      </c>
      <c r="I25" s="100">
        <v>222164.65000000002</v>
      </c>
      <c r="J25" s="100">
        <v>231201.23</v>
      </c>
      <c r="K25" s="100"/>
      <c r="L25" s="100"/>
      <c r="M25" s="100"/>
      <c r="N25" s="100"/>
      <c r="O25" s="100"/>
      <c r="P25" s="100"/>
      <c r="Q25" s="100">
        <f t="shared" si="0"/>
        <v>1405894.75</v>
      </c>
      <c r="R25" s="97"/>
      <c r="T25" s="95"/>
      <c r="U25" s="100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1405894.75</v>
      </c>
      <c r="V25" s="97"/>
    </row>
    <row r="26" spans="2:22" x14ac:dyDescent="0.2">
      <c r="B26" s="95"/>
      <c r="C26" s="133" t="s">
        <v>75</v>
      </c>
      <c r="D26" s="134" t="s">
        <v>76</v>
      </c>
      <c r="E26" s="136">
        <v>5058520.1500000004</v>
      </c>
      <c r="F26" s="136">
        <v>4285094.5200000005</v>
      </c>
      <c r="G26" s="136">
        <v>11970891.679999996</v>
      </c>
      <c r="H26" s="136">
        <v>31348279.959999993</v>
      </c>
      <c r="I26" s="136">
        <v>8404021.5500000007</v>
      </c>
      <c r="J26" s="136">
        <v>6537911.5500000007</v>
      </c>
      <c r="K26" s="136"/>
      <c r="L26" s="136"/>
      <c r="M26" s="136"/>
      <c r="N26" s="136"/>
      <c r="O26" s="136"/>
      <c r="P26" s="136"/>
      <c r="Q26" s="136">
        <f t="shared" si="0"/>
        <v>67604719.409999982</v>
      </c>
      <c r="R26" s="97"/>
      <c r="T26" s="95"/>
      <c r="U26" s="100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67604719.409999982</v>
      </c>
      <c r="V26" s="97"/>
    </row>
    <row r="27" spans="2:22" x14ac:dyDescent="0.2">
      <c r="B27" s="95"/>
      <c r="C27" s="98" t="s">
        <v>77</v>
      </c>
      <c r="D27" s="99" t="s">
        <v>76</v>
      </c>
      <c r="E27" s="100">
        <v>5058520.1500000004</v>
      </c>
      <c r="F27" s="100">
        <v>4285094.5200000005</v>
      </c>
      <c r="G27" s="100">
        <v>11970891.679999996</v>
      </c>
      <c r="H27" s="100">
        <v>31348279.959999993</v>
      </c>
      <c r="I27" s="100">
        <v>8404021.5500000007</v>
      </c>
      <c r="J27" s="100">
        <v>6537911.5500000007</v>
      </c>
      <c r="K27" s="100"/>
      <c r="L27" s="100"/>
      <c r="M27" s="100"/>
      <c r="N27" s="100"/>
      <c r="O27" s="100"/>
      <c r="P27" s="100"/>
      <c r="Q27" s="100">
        <f t="shared" si="0"/>
        <v>67604719.409999982</v>
      </c>
      <c r="R27" s="97"/>
      <c r="T27" s="95"/>
      <c r="U27" s="100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67604719.409999982</v>
      </c>
      <c r="V27" s="97"/>
    </row>
    <row r="28" spans="2:22" x14ac:dyDescent="0.2">
      <c r="B28" s="95"/>
      <c r="C28" s="133" t="s">
        <v>78</v>
      </c>
      <c r="D28" s="134" t="s">
        <v>79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/>
      <c r="L28" s="136"/>
      <c r="M28" s="136"/>
      <c r="N28" s="136"/>
      <c r="O28" s="136"/>
      <c r="P28" s="136"/>
      <c r="Q28" s="136">
        <f t="shared" si="0"/>
        <v>0</v>
      </c>
      <c r="R28" s="97"/>
      <c r="T28" s="95"/>
      <c r="U28" s="100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0</v>
      </c>
      <c r="V28" s="97"/>
    </row>
    <row r="29" spans="2:22" x14ac:dyDescent="0.2">
      <c r="B29" s="95"/>
      <c r="C29" s="98" t="s">
        <v>80</v>
      </c>
      <c r="D29" s="99" t="s">
        <v>79</v>
      </c>
      <c r="E29" s="100">
        <v>0</v>
      </c>
      <c r="F29" s="100">
        <v>0</v>
      </c>
      <c r="G29" s="100">
        <v>0</v>
      </c>
      <c r="H29" s="100">
        <v>0</v>
      </c>
      <c r="I29" s="100">
        <v>0</v>
      </c>
      <c r="J29" s="100">
        <v>0</v>
      </c>
      <c r="K29" s="100"/>
      <c r="L29" s="100"/>
      <c r="M29" s="100"/>
      <c r="N29" s="100"/>
      <c r="O29" s="100"/>
      <c r="P29" s="100"/>
      <c r="Q29" s="100">
        <f t="shared" si="0"/>
        <v>0</v>
      </c>
      <c r="R29" s="97"/>
      <c r="T29" s="95"/>
      <c r="U29" s="100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0</v>
      </c>
      <c r="V29" s="97"/>
    </row>
    <row r="30" spans="2:22" x14ac:dyDescent="0.2">
      <c r="B30" s="95"/>
      <c r="C30" s="131" t="s">
        <v>81</v>
      </c>
      <c r="D30" s="132" t="s">
        <v>82</v>
      </c>
      <c r="E30" s="135">
        <v>2949707.3899999997</v>
      </c>
      <c r="F30" s="135">
        <v>5899038.6900000013</v>
      </c>
      <c r="G30" s="135">
        <v>5071302.71</v>
      </c>
      <c r="H30" s="135">
        <v>8031480.9100000011</v>
      </c>
      <c r="I30" s="135">
        <v>4583108.38</v>
      </c>
      <c r="J30" s="135">
        <v>5177773.2500000028</v>
      </c>
      <c r="K30" s="135"/>
      <c r="L30" s="135"/>
      <c r="M30" s="135"/>
      <c r="N30" s="135"/>
      <c r="O30" s="135"/>
      <c r="P30" s="135"/>
      <c r="Q30" s="135">
        <f t="shared" si="0"/>
        <v>31712411.330000006</v>
      </c>
      <c r="R30" s="97"/>
      <c r="T30" s="95"/>
      <c r="U30" s="100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31712411.330000006</v>
      </c>
      <c r="V30" s="97"/>
    </row>
    <row r="31" spans="2:22" x14ac:dyDescent="0.2">
      <c r="B31" s="95"/>
      <c r="C31" s="133" t="s">
        <v>83</v>
      </c>
      <c r="D31" s="134" t="s">
        <v>84</v>
      </c>
      <c r="E31" s="136">
        <v>2919383.9899999998</v>
      </c>
      <c r="F31" s="136">
        <v>5624262.4800000014</v>
      </c>
      <c r="G31" s="136">
        <v>4964342.45</v>
      </c>
      <c r="H31" s="136">
        <v>7773671.6100000013</v>
      </c>
      <c r="I31" s="136">
        <v>4550391.41</v>
      </c>
      <c r="J31" s="136">
        <v>5113376.5300000031</v>
      </c>
      <c r="K31" s="136"/>
      <c r="L31" s="136"/>
      <c r="M31" s="136"/>
      <c r="N31" s="136"/>
      <c r="O31" s="136"/>
      <c r="P31" s="136"/>
      <c r="Q31" s="136">
        <f t="shared" si="0"/>
        <v>30945428.470000006</v>
      </c>
      <c r="R31" s="97"/>
      <c r="T31" s="95"/>
      <c r="U31" s="100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30945428.470000006</v>
      </c>
      <c r="V31" s="97"/>
    </row>
    <row r="32" spans="2:22" x14ac:dyDescent="0.2">
      <c r="B32" s="95"/>
      <c r="C32" s="98" t="s">
        <v>85</v>
      </c>
      <c r="D32" s="99" t="s">
        <v>84</v>
      </c>
      <c r="E32" s="100">
        <v>2919383.9899999998</v>
      </c>
      <c r="F32" s="100">
        <v>5624262.4800000014</v>
      </c>
      <c r="G32" s="100">
        <v>4964342.45</v>
      </c>
      <c r="H32" s="100">
        <v>7773671.6100000013</v>
      </c>
      <c r="I32" s="100">
        <v>4550391.41</v>
      </c>
      <c r="J32" s="100">
        <v>5113376.5300000031</v>
      </c>
      <c r="K32" s="100"/>
      <c r="L32" s="100"/>
      <c r="M32" s="100"/>
      <c r="N32" s="100"/>
      <c r="O32" s="100"/>
      <c r="P32" s="100"/>
      <c r="Q32" s="100">
        <f t="shared" si="0"/>
        <v>30945428.470000006</v>
      </c>
      <c r="R32" s="97"/>
      <c r="T32" s="95"/>
      <c r="U32" s="100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30945428.470000006</v>
      </c>
      <c r="V32" s="97"/>
    </row>
    <row r="33" spans="2:22" x14ac:dyDescent="0.2">
      <c r="B33" s="95"/>
      <c r="C33" s="133" t="s">
        <v>86</v>
      </c>
      <c r="D33" s="134" t="s">
        <v>87</v>
      </c>
      <c r="E33" s="136">
        <v>0</v>
      </c>
      <c r="F33" s="136">
        <v>0</v>
      </c>
      <c r="G33" s="136">
        <v>0</v>
      </c>
      <c r="H33" s="136">
        <v>0</v>
      </c>
      <c r="I33" s="136">
        <v>0</v>
      </c>
      <c r="J33" s="136">
        <v>0</v>
      </c>
      <c r="K33" s="136"/>
      <c r="L33" s="136"/>
      <c r="M33" s="136"/>
      <c r="N33" s="136"/>
      <c r="O33" s="136"/>
      <c r="P33" s="136"/>
      <c r="Q33" s="136">
        <f t="shared" si="0"/>
        <v>0</v>
      </c>
      <c r="R33" s="97"/>
      <c r="T33" s="95"/>
      <c r="U33" s="100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0</v>
      </c>
      <c r="V33" s="97"/>
    </row>
    <row r="34" spans="2:22" x14ac:dyDescent="0.2">
      <c r="B34" s="95"/>
      <c r="C34" s="98" t="s">
        <v>88</v>
      </c>
      <c r="D34" s="99" t="s">
        <v>87</v>
      </c>
      <c r="E34" s="100">
        <v>0</v>
      </c>
      <c r="F34" s="100">
        <v>0</v>
      </c>
      <c r="G34" s="100">
        <v>0</v>
      </c>
      <c r="H34" s="100">
        <v>0</v>
      </c>
      <c r="I34" s="100">
        <v>0</v>
      </c>
      <c r="J34" s="100">
        <v>0</v>
      </c>
      <c r="K34" s="100"/>
      <c r="L34" s="100"/>
      <c r="M34" s="100"/>
      <c r="N34" s="100"/>
      <c r="O34" s="100"/>
      <c r="P34" s="100"/>
      <c r="Q34" s="100">
        <f t="shared" si="0"/>
        <v>0</v>
      </c>
      <c r="R34" s="97"/>
      <c r="T34" s="95"/>
      <c r="U34" s="100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0</v>
      </c>
      <c r="V34" s="97"/>
    </row>
    <row r="35" spans="2:22" x14ac:dyDescent="0.2">
      <c r="B35" s="95"/>
      <c r="C35" s="133" t="s">
        <v>89</v>
      </c>
      <c r="D35" s="134" t="s">
        <v>90</v>
      </c>
      <c r="E35" s="136">
        <v>0</v>
      </c>
      <c r="F35" s="136">
        <v>0</v>
      </c>
      <c r="G35" s="136">
        <v>0</v>
      </c>
      <c r="H35" s="136">
        <v>0</v>
      </c>
      <c r="I35" s="136">
        <v>0</v>
      </c>
      <c r="J35" s="136">
        <v>0</v>
      </c>
      <c r="K35" s="136"/>
      <c r="L35" s="136"/>
      <c r="M35" s="136"/>
      <c r="N35" s="136"/>
      <c r="O35" s="136"/>
      <c r="P35" s="136"/>
      <c r="Q35" s="136">
        <f t="shared" si="0"/>
        <v>0</v>
      </c>
      <c r="R35" s="97"/>
      <c r="T35" s="95"/>
      <c r="U35" s="100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0</v>
      </c>
      <c r="V35" s="97"/>
    </row>
    <row r="36" spans="2:22" x14ac:dyDescent="0.2">
      <c r="B36" s="95"/>
      <c r="C36" s="98" t="s">
        <v>91</v>
      </c>
      <c r="D36" s="99" t="s">
        <v>90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/>
      <c r="L36" s="100"/>
      <c r="M36" s="100"/>
      <c r="N36" s="100"/>
      <c r="O36" s="100"/>
      <c r="P36" s="100"/>
      <c r="Q36" s="100">
        <f t="shared" si="0"/>
        <v>0</v>
      </c>
      <c r="R36" s="97"/>
      <c r="T36" s="95"/>
      <c r="U36" s="100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0</v>
      </c>
      <c r="V36" s="97"/>
    </row>
    <row r="37" spans="2:22" x14ac:dyDescent="0.2">
      <c r="B37" s="95"/>
      <c r="C37" s="133" t="s">
        <v>92</v>
      </c>
      <c r="D37" s="134" t="s">
        <v>93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/>
      <c r="L37" s="136"/>
      <c r="M37" s="136"/>
      <c r="N37" s="136"/>
      <c r="O37" s="136"/>
      <c r="P37" s="136"/>
      <c r="Q37" s="136">
        <f t="shared" si="0"/>
        <v>0</v>
      </c>
      <c r="R37" s="97"/>
      <c r="T37" s="95"/>
      <c r="U37" s="100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0</v>
      </c>
      <c r="V37" s="97"/>
    </row>
    <row r="38" spans="2:22" x14ac:dyDescent="0.2">
      <c r="B38" s="95"/>
      <c r="C38" s="98" t="s">
        <v>94</v>
      </c>
      <c r="D38" s="99" t="s">
        <v>93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/>
      <c r="L38" s="100"/>
      <c r="M38" s="100"/>
      <c r="N38" s="100"/>
      <c r="O38" s="100"/>
      <c r="P38" s="100"/>
      <c r="Q38" s="100">
        <f t="shared" si="0"/>
        <v>0</v>
      </c>
      <c r="R38" s="97"/>
      <c r="T38" s="95"/>
      <c r="U38" s="100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0</v>
      </c>
      <c r="V38" s="97"/>
    </row>
    <row r="39" spans="2:22" x14ac:dyDescent="0.2">
      <c r="B39" s="95"/>
      <c r="C39" s="133" t="s">
        <v>95</v>
      </c>
      <c r="D39" s="134" t="s">
        <v>96</v>
      </c>
      <c r="E39" s="136">
        <v>30323.399999999991</v>
      </c>
      <c r="F39" s="136">
        <v>274776.21000000002</v>
      </c>
      <c r="G39" s="136">
        <v>106960.26000000001</v>
      </c>
      <c r="H39" s="136">
        <v>257809.3</v>
      </c>
      <c r="I39" s="136">
        <v>32716.969999999994</v>
      </c>
      <c r="J39" s="136">
        <v>64396.719999999994</v>
      </c>
      <c r="K39" s="136"/>
      <c r="L39" s="136"/>
      <c r="M39" s="136"/>
      <c r="N39" s="136"/>
      <c r="O39" s="136"/>
      <c r="P39" s="136"/>
      <c r="Q39" s="136">
        <f t="shared" si="0"/>
        <v>766982.85999999987</v>
      </c>
      <c r="R39" s="97"/>
      <c r="T39" s="95"/>
      <c r="U39" s="100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766982.85999999987</v>
      </c>
      <c r="V39" s="97"/>
    </row>
    <row r="40" spans="2:22" x14ac:dyDescent="0.2">
      <c r="B40" s="95"/>
      <c r="C40" s="98" t="s">
        <v>97</v>
      </c>
      <c r="D40" s="99" t="s">
        <v>96</v>
      </c>
      <c r="E40" s="100">
        <v>30323.399999999991</v>
      </c>
      <c r="F40" s="100">
        <v>274776.21000000002</v>
      </c>
      <c r="G40" s="100">
        <v>106960.26000000001</v>
      </c>
      <c r="H40" s="100">
        <v>257809.3</v>
      </c>
      <c r="I40" s="100">
        <v>32716.969999999994</v>
      </c>
      <c r="J40" s="100">
        <v>64396.719999999994</v>
      </c>
      <c r="K40" s="100"/>
      <c r="L40" s="100"/>
      <c r="M40" s="100"/>
      <c r="N40" s="100"/>
      <c r="O40" s="100"/>
      <c r="P40" s="100"/>
      <c r="Q40" s="100">
        <f t="shared" si="0"/>
        <v>766982.85999999987</v>
      </c>
      <c r="R40" s="97"/>
      <c r="T40" s="95"/>
      <c r="U40" s="100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766982.85999999987</v>
      </c>
      <c r="V40" s="97"/>
    </row>
    <row r="41" spans="2:22" x14ac:dyDescent="0.2">
      <c r="B41" s="95"/>
      <c r="C41" s="131" t="s">
        <v>98</v>
      </c>
      <c r="D41" s="132" t="s">
        <v>99</v>
      </c>
      <c r="E41" s="135">
        <v>11956246.569999997</v>
      </c>
      <c r="F41" s="135">
        <v>15989805.640000001</v>
      </c>
      <c r="G41" s="135">
        <v>16292013.979999995</v>
      </c>
      <c r="H41" s="135">
        <v>15547067.940000001</v>
      </c>
      <c r="I41" s="135">
        <v>15035512.269999988</v>
      </c>
      <c r="J41" s="135">
        <v>16770802.4</v>
      </c>
      <c r="K41" s="135"/>
      <c r="L41" s="135"/>
      <c r="M41" s="135"/>
      <c r="N41" s="135"/>
      <c r="O41" s="135"/>
      <c r="P41" s="135"/>
      <c r="Q41" s="135">
        <f t="shared" si="0"/>
        <v>91591448.799999982</v>
      </c>
      <c r="R41" s="97"/>
      <c r="T41" s="95"/>
      <c r="U41" s="100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91591448.799999982</v>
      </c>
      <c r="V41" s="97"/>
    </row>
    <row r="42" spans="2:22" x14ac:dyDescent="0.2">
      <c r="B42" s="95"/>
      <c r="C42" s="133" t="s">
        <v>100</v>
      </c>
      <c r="D42" s="134" t="s">
        <v>101</v>
      </c>
      <c r="E42" s="136">
        <v>6683072.679999996</v>
      </c>
      <c r="F42" s="136">
        <v>8251441.9700000007</v>
      </c>
      <c r="G42" s="136">
        <v>8074537.5699999984</v>
      </c>
      <c r="H42" s="136">
        <v>7824560.5899999999</v>
      </c>
      <c r="I42" s="136">
        <v>7674807.649999992</v>
      </c>
      <c r="J42" s="136">
        <v>8552255.9700000007</v>
      </c>
      <c r="K42" s="136"/>
      <c r="L42" s="136"/>
      <c r="M42" s="136"/>
      <c r="N42" s="136"/>
      <c r="O42" s="136"/>
      <c r="P42" s="136"/>
      <c r="Q42" s="136">
        <f t="shared" si="0"/>
        <v>47060676.429999985</v>
      </c>
      <c r="R42" s="97"/>
      <c r="T42" s="95"/>
      <c r="U42" s="100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47060676.429999985</v>
      </c>
      <c r="V42" s="97"/>
    </row>
    <row r="43" spans="2:22" x14ac:dyDescent="0.2">
      <c r="B43" s="95"/>
      <c r="C43" s="98" t="s">
        <v>102</v>
      </c>
      <c r="D43" s="99" t="s">
        <v>101</v>
      </c>
      <c r="E43" s="100">
        <v>6683072.679999996</v>
      </c>
      <c r="F43" s="100">
        <v>8251441.9700000007</v>
      </c>
      <c r="G43" s="100">
        <v>8074537.5699999984</v>
      </c>
      <c r="H43" s="100">
        <v>7824560.5899999999</v>
      </c>
      <c r="I43" s="100">
        <v>7674807.649999992</v>
      </c>
      <c r="J43" s="100">
        <v>8552255.9700000007</v>
      </c>
      <c r="K43" s="100"/>
      <c r="L43" s="100"/>
      <c r="M43" s="100"/>
      <c r="N43" s="100"/>
      <c r="O43" s="100"/>
      <c r="P43" s="100"/>
      <c r="Q43" s="100">
        <f t="shared" si="0"/>
        <v>47060676.429999985</v>
      </c>
      <c r="R43" s="97"/>
      <c r="T43" s="95"/>
      <c r="U43" s="100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47060676.429999985</v>
      </c>
      <c r="V43" s="97"/>
    </row>
    <row r="44" spans="2:22" x14ac:dyDescent="0.2">
      <c r="B44" s="95"/>
      <c r="C44" s="133" t="s">
        <v>103</v>
      </c>
      <c r="D44" s="134" t="s">
        <v>104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  <c r="J44" s="136">
        <v>0</v>
      </c>
      <c r="K44" s="136"/>
      <c r="L44" s="136"/>
      <c r="M44" s="136"/>
      <c r="N44" s="136"/>
      <c r="O44" s="136"/>
      <c r="P44" s="136"/>
      <c r="Q44" s="136">
        <f t="shared" si="0"/>
        <v>0</v>
      </c>
      <c r="R44" s="97"/>
      <c r="T44" s="95"/>
      <c r="U44" s="100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0</v>
      </c>
      <c r="V44" s="97"/>
    </row>
    <row r="45" spans="2:22" x14ac:dyDescent="0.2">
      <c r="B45" s="95"/>
      <c r="C45" s="98" t="s">
        <v>105</v>
      </c>
      <c r="D45" s="99" t="s">
        <v>104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/>
      <c r="L45" s="100"/>
      <c r="M45" s="100"/>
      <c r="N45" s="100"/>
      <c r="O45" s="100"/>
      <c r="P45" s="100"/>
      <c r="Q45" s="100">
        <f t="shared" si="0"/>
        <v>0</v>
      </c>
      <c r="R45" s="97"/>
      <c r="T45" s="95"/>
      <c r="U45" s="100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0</v>
      </c>
      <c r="V45" s="97"/>
    </row>
    <row r="46" spans="2:22" x14ac:dyDescent="0.2">
      <c r="B46" s="95"/>
      <c r="C46" s="133" t="s">
        <v>106</v>
      </c>
      <c r="D46" s="134" t="s">
        <v>107</v>
      </c>
      <c r="E46" s="136">
        <v>3062722.5500000017</v>
      </c>
      <c r="F46" s="136">
        <v>3919666.3200000008</v>
      </c>
      <c r="G46" s="136">
        <v>3924999.6099999975</v>
      </c>
      <c r="H46" s="136">
        <v>3832502.0699999994</v>
      </c>
      <c r="I46" s="136">
        <v>3638069.1499999953</v>
      </c>
      <c r="J46" s="136">
        <v>4016206.1899999985</v>
      </c>
      <c r="K46" s="136"/>
      <c r="L46" s="136"/>
      <c r="M46" s="136"/>
      <c r="N46" s="136"/>
      <c r="O46" s="136"/>
      <c r="P46" s="136"/>
      <c r="Q46" s="136">
        <f t="shared" si="0"/>
        <v>22394165.889999993</v>
      </c>
      <c r="R46" s="97"/>
      <c r="T46" s="95"/>
      <c r="U46" s="100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22394165.889999993</v>
      </c>
      <c r="V46" s="97"/>
    </row>
    <row r="47" spans="2:22" x14ac:dyDescent="0.2">
      <c r="B47" s="95"/>
      <c r="C47" s="98" t="s">
        <v>108</v>
      </c>
      <c r="D47" s="99" t="s">
        <v>107</v>
      </c>
      <c r="E47" s="100">
        <v>3062722.5500000017</v>
      </c>
      <c r="F47" s="100">
        <v>3919666.3200000008</v>
      </c>
      <c r="G47" s="100">
        <v>3924999.6099999975</v>
      </c>
      <c r="H47" s="100">
        <v>3832502.0699999994</v>
      </c>
      <c r="I47" s="100">
        <v>3638069.1499999953</v>
      </c>
      <c r="J47" s="100">
        <v>4016206.1899999985</v>
      </c>
      <c r="K47" s="100"/>
      <c r="L47" s="100"/>
      <c r="M47" s="100"/>
      <c r="N47" s="100"/>
      <c r="O47" s="100"/>
      <c r="P47" s="100"/>
      <c r="Q47" s="100">
        <f t="shared" si="0"/>
        <v>22394165.889999993</v>
      </c>
      <c r="R47" s="97"/>
      <c r="T47" s="95"/>
      <c r="U47" s="100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22394165.889999993</v>
      </c>
      <c r="V47" s="97"/>
    </row>
    <row r="48" spans="2:22" x14ac:dyDescent="0.2">
      <c r="B48" s="95"/>
      <c r="C48" s="133" t="s">
        <v>109</v>
      </c>
      <c r="D48" s="134" t="s">
        <v>110</v>
      </c>
      <c r="E48" s="136">
        <v>646327.51</v>
      </c>
      <c r="F48" s="136">
        <v>1486531.2200000002</v>
      </c>
      <c r="G48" s="136">
        <v>1590183.08</v>
      </c>
      <c r="H48" s="136">
        <v>1332768.3800000004</v>
      </c>
      <c r="I48" s="136">
        <v>1217250.3999999999</v>
      </c>
      <c r="J48" s="136">
        <v>1546747.6700000004</v>
      </c>
      <c r="K48" s="136"/>
      <c r="L48" s="136"/>
      <c r="M48" s="136"/>
      <c r="N48" s="136"/>
      <c r="O48" s="136"/>
      <c r="P48" s="136"/>
      <c r="Q48" s="136">
        <f t="shared" si="0"/>
        <v>7819808.2600000016</v>
      </c>
      <c r="R48" s="97"/>
      <c r="T48" s="95"/>
      <c r="U48" s="100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7819808.2600000016</v>
      </c>
      <c r="V48" s="97"/>
    </row>
    <row r="49" spans="2:22" x14ac:dyDescent="0.2">
      <c r="B49" s="95"/>
      <c r="C49" s="98" t="s">
        <v>111</v>
      </c>
      <c r="D49" s="99" t="s">
        <v>110</v>
      </c>
      <c r="E49" s="100">
        <v>646327.51</v>
      </c>
      <c r="F49" s="100">
        <v>1486531.2200000002</v>
      </c>
      <c r="G49" s="100">
        <v>1590183.08</v>
      </c>
      <c r="H49" s="100">
        <v>1332768.3800000004</v>
      </c>
      <c r="I49" s="100">
        <v>1217250.3999999999</v>
      </c>
      <c r="J49" s="100">
        <v>1546747.6700000004</v>
      </c>
      <c r="K49" s="100"/>
      <c r="L49" s="100"/>
      <c r="M49" s="100"/>
      <c r="N49" s="100"/>
      <c r="O49" s="100"/>
      <c r="P49" s="100"/>
      <c r="Q49" s="100">
        <f t="shared" si="0"/>
        <v>7819808.2600000016</v>
      </c>
      <c r="R49" s="97"/>
      <c r="T49" s="95"/>
      <c r="U49" s="100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7819808.2600000016</v>
      </c>
      <c r="V49" s="97"/>
    </row>
    <row r="50" spans="2:22" x14ac:dyDescent="0.2">
      <c r="B50" s="95"/>
      <c r="C50" s="133" t="s">
        <v>112</v>
      </c>
      <c r="D50" s="134" t="s">
        <v>113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  <c r="K50" s="136"/>
      <c r="L50" s="136"/>
      <c r="M50" s="136"/>
      <c r="N50" s="136"/>
      <c r="O50" s="136"/>
      <c r="P50" s="136"/>
      <c r="Q50" s="136">
        <f t="shared" si="0"/>
        <v>0</v>
      </c>
      <c r="R50" s="97"/>
      <c r="T50" s="95"/>
      <c r="U50" s="100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0</v>
      </c>
      <c r="V50" s="97"/>
    </row>
    <row r="51" spans="2:22" x14ac:dyDescent="0.2">
      <c r="B51" s="95"/>
      <c r="C51" s="98" t="s">
        <v>114</v>
      </c>
      <c r="D51" s="99" t="s">
        <v>113</v>
      </c>
      <c r="E51" s="100">
        <v>0</v>
      </c>
      <c r="F51" s="100">
        <v>0</v>
      </c>
      <c r="G51" s="100">
        <v>0</v>
      </c>
      <c r="H51" s="100">
        <v>0</v>
      </c>
      <c r="I51" s="100">
        <v>0</v>
      </c>
      <c r="J51" s="100">
        <v>0</v>
      </c>
      <c r="K51" s="100"/>
      <c r="L51" s="100"/>
      <c r="M51" s="100"/>
      <c r="N51" s="100"/>
      <c r="O51" s="100"/>
      <c r="P51" s="100"/>
      <c r="Q51" s="100">
        <f t="shared" si="0"/>
        <v>0</v>
      </c>
      <c r="R51" s="97"/>
      <c r="T51" s="95"/>
      <c r="U51" s="100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0</v>
      </c>
      <c r="V51" s="97"/>
    </row>
    <row r="52" spans="2:22" x14ac:dyDescent="0.2">
      <c r="B52" s="95"/>
      <c r="C52" s="133" t="s">
        <v>115</v>
      </c>
      <c r="D52" s="134" t="s">
        <v>116</v>
      </c>
      <c r="E52" s="136">
        <v>1564123.8300000003</v>
      </c>
      <c r="F52" s="136">
        <v>2332166.13</v>
      </c>
      <c r="G52" s="136">
        <v>2702293.7199999993</v>
      </c>
      <c r="H52" s="136">
        <v>2557236.9</v>
      </c>
      <c r="I52" s="136">
        <v>2505385.0700000003</v>
      </c>
      <c r="J52" s="136">
        <v>2655592.5700000003</v>
      </c>
      <c r="K52" s="136"/>
      <c r="L52" s="136"/>
      <c r="M52" s="136"/>
      <c r="N52" s="136"/>
      <c r="O52" s="136"/>
      <c r="P52" s="136"/>
      <c r="Q52" s="136">
        <f t="shared" si="0"/>
        <v>14316798.220000001</v>
      </c>
      <c r="R52" s="97"/>
      <c r="T52" s="95"/>
      <c r="U52" s="100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14316798.220000001</v>
      </c>
      <c r="V52" s="97"/>
    </row>
    <row r="53" spans="2:22" x14ac:dyDescent="0.2">
      <c r="B53" s="95"/>
      <c r="C53" s="98" t="s">
        <v>117</v>
      </c>
      <c r="D53" s="99" t="s">
        <v>116</v>
      </c>
      <c r="E53" s="100">
        <v>1564123.8300000003</v>
      </c>
      <c r="F53" s="100">
        <v>2332166.13</v>
      </c>
      <c r="G53" s="100">
        <v>2702293.7199999993</v>
      </c>
      <c r="H53" s="100">
        <v>2557236.9</v>
      </c>
      <c r="I53" s="100">
        <v>2505385.0700000003</v>
      </c>
      <c r="J53" s="100">
        <v>2655592.5700000003</v>
      </c>
      <c r="K53" s="100"/>
      <c r="L53" s="100"/>
      <c r="M53" s="100"/>
      <c r="N53" s="100"/>
      <c r="O53" s="100"/>
      <c r="P53" s="100"/>
      <c r="Q53" s="100">
        <f t="shared" si="0"/>
        <v>14316798.220000001</v>
      </c>
      <c r="R53" s="97"/>
      <c r="T53" s="95"/>
      <c r="U53" s="100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14316798.220000001</v>
      </c>
      <c r="V53" s="97"/>
    </row>
    <row r="54" spans="2:22" x14ac:dyDescent="0.2">
      <c r="B54" s="95"/>
      <c r="C54" s="131" t="s">
        <v>118</v>
      </c>
      <c r="D54" s="132" t="s">
        <v>119</v>
      </c>
      <c r="E54" s="135">
        <v>5482469.830000001</v>
      </c>
      <c r="F54" s="135">
        <v>15690885.940000005</v>
      </c>
      <c r="G54" s="135">
        <v>24936682.609999999</v>
      </c>
      <c r="H54" s="135">
        <v>27441776.630000003</v>
      </c>
      <c r="I54" s="135">
        <v>16796894.16</v>
      </c>
      <c r="J54" s="135">
        <v>20843876.32</v>
      </c>
      <c r="K54" s="135"/>
      <c r="L54" s="135"/>
      <c r="M54" s="135"/>
      <c r="N54" s="135"/>
      <c r="O54" s="135"/>
      <c r="P54" s="135"/>
      <c r="Q54" s="135">
        <f t="shared" si="0"/>
        <v>111192585.49000001</v>
      </c>
      <c r="R54" s="97"/>
      <c r="T54" s="95"/>
      <c r="U54" s="100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111192585.49000001</v>
      </c>
      <c r="V54" s="97"/>
    </row>
    <row r="55" spans="2:22" x14ac:dyDescent="0.2">
      <c r="B55" s="95"/>
      <c r="C55" s="133" t="s">
        <v>120</v>
      </c>
      <c r="D55" s="134" t="s">
        <v>121</v>
      </c>
      <c r="E55" s="136">
        <v>1691741.7500000009</v>
      </c>
      <c r="F55" s="136">
        <v>2142883.2800000017</v>
      </c>
      <c r="G55" s="136">
        <v>2350308.0100000007</v>
      </c>
      <c r="H55" s="136">
        <v>5141658.4699999988</v>
      </c>
      <c r="I55" s="136">
        <v>5981622.3899999997</v>
      </c>
      <c r="J55" s="136">
        <v>4209177.1300000008</v>
      </c>
      <c r="K55" s="136"/>
      <c r="L55" s="136"/>
      <c r="M55" s="136"/>
      <c r="N55" s="136"/>
      <c r="O55" s="136"/>
      <c r="P55" s="136"/>
      <c r="Q55" s="136">
        <f t="shared" si="0"/>
        <v>21517391.030000001</v>
      </c>
      <c r="R55" s="97"/>
      <c r="T55" s="95"/>
      <c r="U55" s="100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21517391.030000001</v>
      </c>
      <c r="V55" s="97"/>
    </row>
    <row r="56" spans="2:22" x14ac:dyDescent="0.2">
      <c r="B56" s="95"/>
      <c r="C56" s="98" t="s">
        <v>122</v>
      </c>
      <c r="D56" s="99" t="s">
        <v>123</v>
      </c>
      <c r="E56" s="100">
        <v>1691741.7500000009</v>
      </c>
      <c r="F56" s="100">
        <v>2142883.2800000017</v>
      </c>
      <c r="G56" s="100">
        <v>2350308.0100000007</v>
      </c>
      <c r="H56" s="100">
        <v>5141658.4699999988</v>
      </c>
      <c r="I56" s="100">
        <v>5981622.3899999997</v>
      </c>
      <c r="J56" s="100">
        <v>4209177.1300000008</v>
      </c>
      <c r="K56" s="100"/>
      <c r="L56" s="100"/>
      <c r="M56" s="100"/>
      <c r="N56" s="100"/>
      <c r="O56" s="100"/>
      <c r="P56" s="100"/>
      <c r="Q56" s="100">
        <f t="shared" si="0"/>
        <v>21517391.030000001</v>
      </c>
      <c r="R56" s="97"/>
      <c r="T56" s="95"/>
      <c r="U56" s="100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21517391.030000001</v>
      </c>
      <c r="V56" s="97"/>
    </row>
    <row r="57" spans="2:22" x14ac:dyDescent="0.2">
      <c r="B57" s="95"/>
      <c r="C57" s="98" t="s">
        <v>124</v>
      </c>
      <c r="D57" s="99" t="s">
        <v>125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/>
      <c r="L57" s="100"/>
      <c r="M57" s="100"/>
      <c r="N57" s="100"/>
      <c r="O57" s="100"/>
      <c r="P57" s="100"/>
      <c r="Q57" s="100">
        <f t="shared" si="0"/>
        <v>0</v>
      </c>
      <c r="R57" s="97"/>
      <c r="T57" s="95"/>
      <c r="U57" s="100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0</v>
      </c>
      <c r="V57" s="97"/>
    </row>
    <row r="58" spans="2:22" x14ac:dyDescent="0.2">
      <c r="B58" s="95"/>
      <c r="C58" s="133" t="s">
        <v>126</v>
      </c>
      <c r="D58" s="134" t="s">
        <v>127</v>
      </c>
      <c r="E58" s="136">
        <v>291470.91000000003</v>
      </c>
      <c r="F58" s="136">
        <v>856255.03000000014</v>
      </c>
      <c r="G58" s="136">
        <v>3485036.169999999</v>
      </c>
      <c r="H58" s="136">
        <v>4141502.9600000004</v>
      </c>
      <c r="I58" s="136">
        <v>2346095.0500000007</v>
      </c>
      <c r="J58" s="136">
        <v>3576427.8900000011</v>
      </c>
      <c r="K58" s="136"/>
      <c r="L58" s="136"/>
      <c r="M58" s="136"/>
      <c r="N58" s="136"/>
      <c r="O58" s="136"/>
      <c r="P58" s="136"/>
      <c r="Q58" s="136">
        <f t="shared" si="0"/>
        <v>14696788.010000002</v>
      </c>
      <c r="R58" s="97"/>
      <c r="T58" s="95"/>
      <c r="U58" s="100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14696788.010000002</v>
      </c>
      <c r="V58" s="97"/>
    </row>
    <row r="59" spans="2:22" x14ac:dyDescent="0.2">
      <c r="B59" s="95"/>
      <c r="C59" s="98" t="s">
        <v>128</v>
      </c>
      <c r="D59" s="99" t="s">
        <v>129</v>
      </c>
      <c r="E59" s="100">
        <v>267461.03000000003</v>
      </c>
      <c r="F59" s="100">
        <v>827310.73000000021</v>
      </c>
      <c r="G59" s="100">
        <v>3444854.649999999</v>
      </c>
      <c r="H59" s="100">
        <v>4100882.7600000002</v>
      </c>
      <c r="I59" s="100">
        <v>2278406.0500000007</v>
      </c>
      <c r="J59" s="100">
        <v>3525371.4800000009</v>
      </c>
      <c r="K59" s="100"/>
      <c r="L59" s="100"/>
      <c r="M59" s="100"/>
      <c r="N59" s="100"/>
      <c r="O59" s="100"/>
      <c r="P59" s="100"/>
      <c r="Q59" s="100">
        <f t="shared" si="0"/>
        <v>14444286.700000001</v>
      </c>
      <c r="R59" s="97"/>
      <c r="T59" s="95"/>
      <c r="U59" s="100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14444286.700000001</v>
      </c>
      <c r="V59" s="97"/>
    </row>
    <row r="60" spans="2:22" x14ac:dyDescent="0.2">
      <c r="B60" s="95"/>
      <c r="C60" s="98" t="s">
        <v>130</v>
      </c>
      <c r="D60" s="99" t="s">
        <v>131</v>
      </c>
      <c r="E60" s="100">
        <v>10236.880000000001</v>
      </c>
      <c r="F60" s="100">
        <v>13722.200000000003</v>
      </c>
      <c r="G60" s="100">
        <v>26749.63</v>
      </c>
      <c r="H60" s="100">
        <v>23930.809999999994</v>
      </c>
      <c r="I60" s="100">
        <v>23355.87</v>
      </c>
      <c r="J60" s="100">
        <v>21548.29</v>
      </c>
      <c r="K60" s="100"/>
      <c r="L60" s="100"/>
      <c r="M60" s="100"/>
      <c r="N60" s="100"/>
      <c r="O60" s="100"/>
      <c r="P60" s="100"/>
      <c r="Q60" s="100">
        <f t="shared" si="0"/>
        <v>119543.67999999999</v>
      </c>
      <c r="R60" s="97"/>
      <c r="T60" s="95"/>
      <c r="U60" s="100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119543.67999999999</v>
      </c>
      <c r="V60" s="97"/>
    </row>
    <row r="61" spans="2:22" x14ac:dyDescent="0.2">
      <c r="B61" s="95"/>
      <c r="C61" s="98" t="s">
        <v>132</v>
      </c>
      <c r="D61" s="99" t="s">
        <v>133</v>
      </c>
      <c r="E61" s="100">
        <v>13772.999999999996</v>
      </c>
      <c r="F61" s="100">
        <v>15222.099999999997</v>
      </c>
      <c r="G61" s="100">
        <v>13431.89</v>
      </c>
      <c r="H61" s="100">
        <v>16689.390000000003</v>
      </c>
      <c r="I61" s="100">
        <v>44333.13</v>
      </c>
      <c r="J61" s="100">
        <v>29508.12</v>
      </c>
      <c r="K61" s="100"/>
      <c r="L61" s="100"/>
      <c r="M61" s="100"/>
      <c r="N61" s="100"/>
      <c r="O61" s="100"/>
      <c r="P61" s="100"/>
      <c r="Q61" s="100">
        <f t="shared" si="0"/>
        <v>132957.62999999998</v>
      </c>
      <c r="R61" s="97"/>
      <c r="T61" s="95"/>
      <c r="U61" s="100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132957.62999999998</v>
      </c>
      <c r="V61" s="97"/>
    </row>
    <row r="62" spans="2:22" x14ac:dyDescent="0.2">
      <c r="B62" s="95"/>
      <c r="C62" s="133" t="s">
        <v>134</v>
      </c>
      <c r="D62" s="134" t="s">
        <v>135</v>
      </c>
      <c r="E62" s="136">
        <v>10803.289999999999</v>
      </c>
      <c r="F62" s="136">
        <v>15907.499999999998</v>
      </c>
      <c r="G62" s="136">
        <v>13671.87</v>
      </c>
      <c r="H62" s="136">
        <v>10938.93</v>
      </c>
      <c r="I62" s="136">
        <v>14726.959999999997</v>
      </c>
      <c r="J62" s="136">
        <v>14223.059999999998</v>
      </c>
      <c r="K62" s="136"/>
      <c r="L62" s="136"/>
      <c r="M62" s="136"/>
      <c r="N62" s="136"/>
      <c r="O62" s="136"/>
      <c r="P62" s="136"/>
      <c r="Q62" s="136">
        <f t="shared" si="0"/>
        <v>80271.609999999986</v>
      </c>
      <c r="R62" s="97"/>
      <c r="T62" s="95"/>
      <c r="U62" s="100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80271.609999999986</v>
      </c>
      <c r="V62" s="97"/>
    </row>
    <row r="63" spans="2:22" x14ac:dyDescent="0.2">
      <c r="B63" s="95"/>
      <c r="C63" s="98" t="s">
        <v>136</v>
      </c>
      <c r="D63" s="99" t="s">
        <v>137</v>
      </c>
      <c r="E63" s="100">
        <v>0</v>
      </c>
      <c r="F63" s="100">
        <v>0</v>
      </c>
      <c r="G63" s="100">
        <v>0</v>
      </c>
      <c r="H63" s="100">
        <v>0</v>
      </c>
      <c r="I63" s="100">
        <v>0</v>
      </c>
      <c r="J63" s="100">
        <v>0</v>
      </c>
      <c r="K63" s="100"/>
      <c r="L63" s="100"/>
      <c r="M63" s="100"/>
      <c r="N63" s="100"/>
      <c r="O63" s="100"/>
      <c r="P63" s="100"/>
      <c r="Q63" s="100">
        <f t="shared" si="0"/>
        <v>0</v>
      </c>
      <c r="R63" s="97"/>
      <c r="T63" s="95"/>
      <c r="U63" s="100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0</v>
      </c>
      <c r="V63" s="97"/>
    </row>
    <row r="64" spans="2:22" x14ac:dyDescent="0.2">
      <c r="B64" s="95"/>
      <c r="C64" s="98" t="s">
        <v>138</v>
      </c>
      <c r="D64" s="99" t="s">
        <v>139</v>
      </c>
      <c r="E64" s="100">
        <v>10803.289999999999</v>
      </c>
      <c r="F64" s="100">
        <v>15907.499999999998</v>
      </c>
      <c r="G64" s="100">
        <v>13671.87</v>
      </c>
      <c r="H64" s="100">
        <v>10938.93</v>
      </c>
      <c r="I64" s="100">
        <v>14726.959999999997</v>
      </c>
      <c r="J64" s="100">
        <v>14223.059999999998</v>
      </c>
      <c r="K64" s="100"/>
      <c r="L64" s="100"/>
      <c r="M64" s="100"/>
      <c r="N64" s="100"/>
      <c r="O64" s="100"/>
      <c r="P64" s="100"/>
      <c r="Q64" s="100">
        <f t="shared" si="0"/>
        <v>80271.609999999986</v>
      </c>
      <c r="R64" s="97"/>
      <c r="T64" s="95"/>
      <c r="U64" s="100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80271.609999999986</v>
      </c>
      <c r="V64" s="97"/>
    </row>
    <row r="65" spans="2:22" x14ac:dyDescent="0.2">
      <c r="B65" s="95"/>
      <c r="C65" s="98" t="s">
        <v>140</v>
      </c>
      <c r="D65" s="99" t="s">
        <v>141</v>
      </c>
      <c r="E65" s="100">
        <v>0</v>
      </c>
      <c r="F65" s="100">
        <v>0</v>
      </c>
      <c r="G65" s="100">
        <v>0</v>
      </c>
      <c r="H65" s="100">
        <v>0</v>
      </c>
      <c r="I65" s="100">
        <v>0</v>
      </c>
      <c r="J65" s="100">
        <v>0</v>
      </c>
      <c r="K65" s="100"/>
      <c r="L65" s="100"/>
      <c r="M65" s="100"/>
      <c r="N65" s="100"/>
      <c r="O65" s="100"/>
      <c r="P65" s="100"/>
      <c r="Q65" s="100">
        <f t="shared" si="0"/>
        <v>0</v>
      </c>
      <c r="R65" s="97"/>
      <c r="T65" s="95"/>
      <c r="U65" s="100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0</v>
      </c>
      <c r="V65" s="97"/>
    </row>
    <row r="66" spans="2:22" x14ac:dyDescent="0.2">
      <c r="B66" s="95"/>
      <c r="C66" s="98" t="s">
        <v>142</v>
      </c>
      <c r="D66" s="99" t="s">
        <v>143</v>
      </c>
      <c r="E66" s="100">
        <v>0</v>
      </c>
      <c r="F66" s="100">
        <v>0</v>
      </c>
      <c r="G66" s="100">
        <v>0</v>
      </c>
      <c r="H66" s="100">
        <v>0</v>
      </c>
      <c r="I66" s="100">
        <v>0</v>
      </c>
      <c r="J66" s="100">
        <v>0</v>
      </c>
      <c r="K66" s="100"/>
      <c r="L66" s="100"/>
      <c r="M66" s="100"/>
      <c r="N66" s="100"/>
      <c r="O66" s="100"/>
      <c r="P66" s="100"/>
      <c r="Q66" s="100">
        <f t="shared" si="0"/>
        <v>0</v>
      </c>
      <c r="R66" s="97"/>
      <c r="T66" s="95"/>
      <c r="U66" s="100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0</v>
      </c>
      <c r="V66" s="97"/>
    </row>
    <row r="67" spans="2:22" x14ac:dyDescent="0.2">
      <c r="B67" s="95"/>
      <c r="C67" s="98" t="s">
        <v>144</v>
      </c>
      <c r="D67" s="99" t="s">
        <v>145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J67" s="100">
        <v>0</v>
      </c>
      <c r="K67" s="100"/>
      <c r="L67" s="100"/>
      <c r="M67" s="100"/>
      <c r="N67" s="100"/>
      <c r="O67" s="100"/>
      <c r="P67" s="100"/>
      <c r="Q67" s="100">
        <f t="shared" si="0"/>
        <v>0</v>
      </c>
      <c r="R67" s="97"/>
      <c r="T67" s="95"/>
      <c r="U67" s="100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0</v>
      </c>
      <c r="V67" s="97"/>
    </row>
    <row r="68" spans="2:22" x14ac:dyDescent="0.2">
      <c r="B68" s="95"/>
      <c r="C68" s="98" t="s">
        <v>146</v>
      </c>
      <c r="D68" s="99" t="s">
        <v>147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/>
      <c r="L68" s="100"/>
      <c r="M68" s="100"/>
      <c r="N68" s="100"/>
      <c r="O68" s="100"/>
      <c r="P68" s="100"/>
      <c r="Q68" s="100">
        <f t="shared" si="0"/>
        <v>0</v>
      </c>
      <c r="R68" s="97"/>
      <c r="T68" s="95"/>
      <c r="U68" s="100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0</v>
      </c>
      <c r="V68" s="97"/>
    </row>
    <row r="69" spans="2:22" x14ac:dyDescent="0.2">
      <c r="B69" s="95"/>
      <c r="C69" s="133" t="s">
        <v>148</v>
      </c>
      <c r="D69" s="134" t="s">
        <v>149</v>
      </c>
      <c r="E69" s="136">
        <v>0</v>
      </c>
      <c r="F69" s="136">
        <v>203293.86000000007</v>
      </c>
      <c r="G69" s="136">
        <v>114888.31999999998</v>
      </c>
      <c r="H69" s="136">
        <v>45215.689999999995</v>
      </c>
      <c r="I69" s="136">
        <v>17500.000000000004</v>
      </c>
      <c r="J69" s="136">
        <v>25861.449999999986</v>
      </c>
      <c r="K69" s="136"/>
      <c r="L69" s="136"/>
      <c r="M69" s="136"/>
      <c r="N69" s="136"/>
      <c r="O69" s="136"/>
      <c r="P69" s="136"/>
      <c r="Q69" s="136">
        <f t="shared" si="0"/>
        <v>406759.32000000007</v>
      </c>
      <c r="R69" s="97"/>
      <c r="T69" s="95"/>
      <c r="U69" s="100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406759.32000000007</v>
      </c>
      <c r="V69" s="97"/>
    </row>
    <row r="70" spans="2:22" x14ac:dyDescent="0.2">
      <c r="B70" s="95"/>
      <c r="C70" s="98" t="s">
        <v>150</v>
      </c>
      <c r="D70" s="99" t="s">
        <v>151</v>
      </c>
      <c r="E70" s="100">
        <v>0</v>
      </c>
      <c r="F70" s="100">
        <v>0</v>
      </c>
      <c r="G70" s="100">
        <v>0</v>
      </c>
      <c r="H70" s="100">
        <v>0</v>
      </c>
      <c r="I70" s="100">
        <v>0</v>
      </c>
      <c r="J70" s="100">
        <v>0</v>
      </c>
      <c r="K70" s="100"/>
      <c r="L70" s="100"/>
      <c r="M70" s="100"/>
      <c r="N70" s="100"/>
      <c r="O70" s="100"/>
      <c r="P70" s="100"/>
      <c r="Q70" s="100">
        <f t="shared" si="0"/>
        <v>0</v>
      </c>
      <c r="R70" s="97"/>
      <c r="T70" s="95"/>
      <c r="U70" s="100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0</v>
      </c>
      <c r="V70" s="97"/>
    </row>
    <row r="71" spans="2:22" x14ac:dyDescent="0.2">
      <c r="B71" s="95"/>
      <c r="C71" s="98" t="s">
        <v>152</v>
      </c>
      <c r="D71" s="99" t="s">
        <v>153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J71" s="100">
        <v>0</v>
      </c>
      <c r="K71" s="100"/>
      <c r="L71" s="100"/>
      <c r="M71" s="100"/>
      <c r="N71" s="100"/>
      <c r="O71" s="100"/>
      <c r="P71" s="100"/>
      <c r="Q71" s="100">
        <f t="shared" ref="Q71:Q134" si="1">SUM(E71:P71)</f>
        <v>0</v>
      </c>
      <c r="R71" s="97"/>
      <c r="T71" s="95"/>
      <c r="U71" s="100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0</v>
      </c>
      <c r="V71" s="97"/>
    </row>
    <row r="72" spans="2:22" x14ac:dyDescent="0.2">
      <c r="B72" s="95"/>
      <c r="C72" s="98" t="s">
        <v>154</v>
      </c>
      <c r="D72" s="99" t="s">
        <v>155</v>
      </c>
      <c r="E72" s="100">
        <v>0</v>
      </c>
      <c r="F72" s="100">
        <v>203293.86000000007</v>
      </c>
      <c r="G72" s="100">
        <v>114888.31999999998</v>
      </c>
      <c r="H72" s="100">
        <v>45215.689999999995</v>
      </c>
      <c r="I72" s="100">
        <v>17500.000000000004</v>
      </c>
      <c r="J72" s="100">
        <v>25861.449999999986</v>
      </c>
      <c r="K72" s="100"/>
      <c r="L72" s="100"/>
      <c r="M72" s="100"/>
      <c r="N72" s="100"/>
      <c r="O72" s="100"/>
      <c r="P72" s="100"/>
      <c r="Q72" s="100">
        <f t="shared" si="1"/>
        <v>406759.32000000007</v>
      </c>
      <c r="R72" s="97"/>
      <c r="T72" s="95"/>
      <c r="U72" s="100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406759.32000000007</v>
      </c>
      <c r="V72" s="97"/>
    </row>
    <row r="73" spans="2:22" x14ac:dyDescent="0.2">
      <c r="B73" s="95"/>
      <c r="C73" s="133" t="s">
        <v>156</v>
      </c>
      <c r="D73" s="134" t="s">
        <v>157</v>
      </c>
      <c r="E73" s="136">
        <v>2984508.95</v>
      </c>
      <c r="F73" s="136">
        <v>8136004.6700000009</v>
      </c>
      <c r="G73" s="136">
        <v>14836751.949999999</v>
      </c>
      <c r="H73" s="136">
        <v>13747153.620000001</v>
      </c>
      <c r="I73" s="136">
        <v>4947631.29</v>
      </c>
      <c r="J73" s="136">
        <v>9307436.8500000015</v>
      </c>
      <c r="K73" s="136"/>
      <c r="L73" s="136"/>
      <c r="M73" s="136"/>
      <c r="N73" s="136"/>
      <c r="O73" s="136"/>
      <c r="P73" s="136"/>
      <c r="Q73" s="136">
        <f t="shared" si="1"/>
        <v>53959487.329999998</v>
      </c>
      <c r="R73" s="97"/>
      <c r="T73" s="95"/>
      <c r="U73" s="100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53959487.329999998</v>
      </c>
      <c r="V73" s="97"/>
    </row>
    <row r="74" spans="2:22" x14ac:dyDescent="0.2">
      <c r="B74" s="95"/>
      <c r="C74" s="98" t="s">
        <v>158</v>
      </c>
      <c r="D74" s="99" t="s">
        <v>159</v>
      </c>
      <c r="E74" s="100">
        <v>2840013.75</v>
      </c>
      <c r="F74" s="100">
        <v>7037779.080000001</v>
      </c>
      <c r="G74" s="100">
        <v>10406632.02</v>
      </c>
      <c r="H74" s="100">
        <v>10664222.060000001</v>
      </c>
      <c r="I74" s="100">
        <v>4092435.2600000002</v>
      </c>
      <c r="J74" s="100">
        <v>7717048.9800000004</v>
      </c>
      <c r="K74" s="100"/>
      <c r="L74" s="100"/>
      <c r="M74" s="100"/>
      <c r="N74" s="100"/>
      <c r="O74" s="100"/>
      <c r="P74" s="100"/>
      <c r="Q74" s="100">
        <f t="shared" si="1"/>
        <v>42758131.150000006</v>
      </c>
      <c r="R74" s="97"/>
      <c r="T74" s="95"/>
      <c r="U74" s="100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42758131.150000006</v>
      </c>
      <c r="V74" s="97"/>
    </row>
    <row r="75" spans="2:22" x14ac:dyDescent="0.2">
      <c r="B75" s="95"/>
      <c r="C75" s="98" t="s">
        <v>160</v>
      </c>
      <c r="D75" s="99" t="s">
        <v>161</v>
      </c>
      <c r="E75" s="100">
        <v>115508.26</v>
      </c>
      <c r="F75" s="100">
        <v>156898.96999999994</v>
      </c>
      <c r="G75" s="100">
        <v>199171.84999999995</v>
      </c>
      <c r="H75" s="100">
        <v>218087.21000000002</v>
      </c>
      <c r="I75" s="100">
        <v>212520.43</v>
      </c>
      <c r="J75" s="100">
        <v>177440.56999999992</v>
      </c>
      <c r="K75" s="100"/>
      <c r="L75" s="100"/>
      <c r="M75" s="100"/>
      <c r="N75" s="100"/>
      <c r="O75" s="100"/>
      <c r="P75" s="100"/>
      <c r="Q75" s="100">
        <f t="shared" si="1"/>
        <v>1079627.2899999996</v>
      </c>
      <c r="R75" s="97"/>
      <c r="T75" s="95"/>
      <c r="U75" s="100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1079627.2899999996</v>
      </c>
      <c r="V75" s="97"/>
    </row>
    <row r="76" spans="2:22" x14ac:dyDescent="0.2">
      <c r="B76" s="95"/>
      <c r="C76" s="98" t="s">
        <v>162</v>
      </c>
      <c r="D76" s="99" t="s">
        <v>34</v>
      </c>
      <c r="E76" s="100">
        <v>21282.469999999998</v>
      </c>
      <c r="F76" s="100">
        <v>894332.57000000007</v>
      </c>
      <c r="G76" s="100">
        <v>3813488.13</v>
      </c>
      <c r="H76" s="100">
        <v>2201049.4400000004</v>
      </c>
      <c r="I76" s="100">
        <v>624217.88</v>
      </c>
      <c r="J76" s="100">
        <v>1380827.2100000002</v>
      </c>
      <c r="K76" s="100"/>
      <c r="L76" s="100"/>
      <c r="M76" s="100"/>
      <c r="N76" s="100"/>
      <c r="O76" s="100"/>
      <c r="P76" s="100"/>
      <c r="Q76" s="100">
        <f t="shared" si="1"/>
        <v>8935197.7000000011</v>
      </c>
      <c r="R76" s="97"/>
      <c r="T76" s="95"/>
      <c r="U76" s="100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8935197.7000000011</v>
      </c>
      <c r="V76" s="97"/>
    </row>
    <row r="77" spans="2:22" x14ac:dyDescent="0.2">
      <c r="B77" s="95"/>
      <c r="C77" s="98" t="s">
        <v>163</v>
      </c>
      <c r="D77" s="99" t="s">
        <v>35</v>
      </c>
      <c r="E77" s="100">
        <v>7704.47</v>
      </c>
      <c r="F77" s="100">
        <v>46994.05</v>
      </c>
      <c r="G77" s="100">
        <v>417459.95</v>
      </c>
      <c r="H77" s="100">
        <v>663794.90999999992</v>
      </c>
      <c r="I77" s="100">
        <v>18457.719999999998</v>
      </c>
      <c r="J77" s="100">
        <v>32120.089999999997</v>
      </c>
      <c r="K77" s="100"/>
      <c r="L77" s="100"/>
      <c r="M77" s="100"/>
      <c r="N77" s="100"/>
      <c r="O77" s="100"/>
      <c r="P77" s="100"/>
      <c r="Q77" s="100">
        <f t="shared" si="1"/>
        <v>1186531.19</v>
      </c>
      <c r="R77" s="97"/>
      <c r="T77" s="95"/>
      <c r="U77" s="100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1186531.19</v>
      </c>
      <c r="V77" s="97"/>
    </row>
    <row r="78" spans="2:22" x14ac:dyDescent="0.2">
      <c r="B78" s="95"/>
      <c r="C78" s="98" t="s">
        <v>164</v>
      </c>
      <c r="D78" s="99" t="s">
        <v>165</v>
      </c>
      <c r="E78" s="100">
        <v>0</v>
      </c>
      <c r="F78" s="100">
        <v>0</v>
      </c>
      <c r="G78" s="100">
        <v>0</v>
      </c>
      <c r="H78" s="100">
        <v>0</v>
      </c>
      <c r="I78" s="100">
        <v>0</v>
      </c>
      <c r="J78" s="100">
        <v>0</v>
      </c>
      <c r="K78" s="100"/>
      <c r="L78" s="100"/>
      <c r="M78" s="100"/>
      <c r="N78" s="100"/>
      <c r="O78" s="100"/>
      <c r="P78" s="100"/>
      <c r="Q78" s="100">
        <f t="shared" si="1"/>
        <v>0</v>
      </c>
      <c r="R78" s="97"/>
      <c r="T78" s="95"/>
      <c r="U78" s="100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0</v>
      </c>
      <c r="V78" s="97"/>
    </row>
    <row r="79" spans="2:22" x14ac:dyDescent="0.2">
      <c r="B79" s="95"/>
      <c r="C79" s="133" t="s">
        <v>166</v>
      </c>
      <c r="D79" s="134" t="s">
        <v>167</v>
      </c>
      <c r="E79" s="136">
        <v>0</v>
      </c>
      <c r="F79" s="136">
        <v>3118952.72</v>
      </c>
      <c r="G79" s="136">
        <v>1413625</v>
      </c>
      <c r="H79" s="136">
        <v>1705327.72</v>
      </c>
      <c r="I79" s="136">
        <v>1559476.36</v>
      </c>
      <c r="J79" s="136">
        <v>1559476.3599999999</v>
      </c>
      <c r="K79" s="136"/>
      <c r="L79" s="136"/>
      <c r="M79" s="136"/>
      <c r="N79" s="136"/>
      <c r="O79" s="136"/>
      <c r="P79" s="136"/>
      <c r="Q79" s="136">
        <f t="shared" si="1"/>
        <v>9356858.1600000001</v>
      </c>
      <c r="R79" s="97"/>
      <c r="T79" s="95"/>
      <c r="U79" s="100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9356858.1600000001</v>
      </c>
      <c r="V79" s="97"/>
    </row>
    <row r="80" spans="2:22" x14ac:dyDescent="0.2">
      <c r="B80" s="95"/>
      <c r="C80" s="98" t="s">
        <v>168</v>
      </c>
      <c r="D80" s="99" t="s">
        <v>167</v>
      </c>
      <c r="E80" s="100">
        <v>0</v>
      </c>
      <c r="F80" s="100">
        <v>3118952.72</v>
      </c>
      <c r="G80" s="100">
        <v>1413625</v>
      </c>
      <c r="H80" s="100">
        <v>1705327.72</v>
      </c>
      <c r="I80" s="100">
        <v>1559476.36</v>
      </c>
      <c r="J80" s="100">
        <v>1559476.3599999999</v>
      </c>
      <c r="K80" s="100"/>
      <c r="L80" s="100"/>
      <c r="M80" s="100"/>
      <c r="N80" s="100"/>
      <c r="O80" s="100"/>
      <c r="P80" s="100"/>
      <c r="Q80" s="100">
        <f t="shared" si="1"/>
        <v>9356858.1600000001</v>
      </c>
      <c r="R80" s="97"/>
      <c r="T80" s="95"/>
      <c r="U80" s="100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9356858.1600000001</v>
      </c>
      <c r="V80" s="97"/>
    </row>
    <row r="81" spans="2:22" x14ac:dyDescent="0.2">
      <c r="B81" s="95"/>
      <c r="C81" s="133" t="s">
        <v>169</v>
      </c>
      <c r="D81" s="134" t="s">
        <v>170</v>
      </c>
      <c r="E81" s="136">
        <v>92939.33</v>
      </c>
      <c r="F81" s="136">
        <v>591215.98</v>
      </c>
      <c r="G81" s="136">
        <v>2178191.9</v>
      </c>
      <c r="H81" s="136">
        <v>2021273.03</v>
      </c>
      <c r="I81" s="136">
        <v>1075285.8299999998</v>
      </c>
      <c r="J81" s="136">
        <v>1440945.6800000002</v>
      </c>
      <c r="K81" s="136"/>
      <c r="L81" s="136"/>
      <c r="M81" s="136"/>
      <c r="N81" s="136"/>
      <c r="O81" s="136"/>
      <c r="P81" s="136"/>
      <c r="Q81" s="136">
        <f t="shared" si="1"/>
        <v>7399851.75</v>
      </c>
      <c r="R81" s="97"/>
      <c r="T81" s="95"/>
      <c r="U81" s="100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7399851.75</v>
      </c>
      <c r="V81" s="97"/>
    </row>
    <row r="82" spans="2:22" x14ac:dyDescent="0.2">
      <c r="B82" s="95"/>
      <c r="C82" s="98" t="s">
        <v>171</v>
      </c>
      <c r="D82" s="99" t="s">
        <v>172</v>
      </c>
      <c r="E82" s="100">
        <v>0</v>
      </c>
      <c r="F82" s="100">
        <v>0</v>
      </c>
      <c r="G82" s="100">
        <v>0</v>
      </c>
      <c r="H82" s="100">
        <v>0</v>
      </c>
      <c r="I82" s="100">
        <v>0</v>
      </c>
      <c r="J82" s="100">
        <v>0</v>
      </c>
      <c r="K82" s="100"/>
      <c r="L82" s="100"/>
      <c r="M82" s="100"/>
      <c r="N82" s="100"/>
      <c r="O82" s="100"/>
      <c r="P82" s="100"/>
      <c r="Q82" s="100">
        <f t="shared" si="1"/>
        <v>0</v>
      </c>
      <c r="R82" s="97"/>
      <c r="T82" s="95"/>
      <c r="U82" s="100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0</v>
      </c>
      <c r="V82" s="97"/>
    </row>
    <row r="83" spans="2:22" x14ac:dyDescent="0.2">
      <c r="B83" s="95"/>
      <c r="C83" s="98" t="s">
        <v>173</v>
      </c>
      <c r="D83" s="99" t="s">
        <v>174</v>
      </c>
      <c r="E83" s="100">
        <v>0</v>
      </c>
      <c r="F83" s="100">
        <v>0</v>
      </c>
      <c r="G83" s="100">
        <v>0</v>
      </c>
      <c r="H83" s="100">
        <v>0</v>
      </c>
      <c r="I83" s="100">
        <v>0</v>
      </c>
      <c r="J83" s="100">
        <v>0</v>
      </c>
      <c r="K83" s="100"/>
      <c r="L83" s="100"/>
      <c r="M83" s="100"/>
      <c r="N83" s="100"/>
      <c r="O83" s="100"/>
      <c r="P83" s="100"/>
      <c r="Q83" s="100">
        <f t="shared" si="1"/>
        <v>0</v>
      </c>
      <c r="R83" s="97"/>
      <c r="T83" s="95"/>
      <c r="U83" s="100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0</v>
      </c>
      <c r="V83" s="97"/>
    </row>
    <row r="84" spans="2:22" x14ac:dyDescent="0.2">
      <c r="B84" s="95"/>
      <c r="C84" s="98" t="s">
        <v>175</v>
      </c>
      <c r="D84" s="99" t="s">
        <v>176</v>
      </c>
      <c r="E84" s="100">
        <v>29654.100000000002</v>
      </c>
      <c r="F84" s="100">
        <v>217409.4</v>
      </c>
      <c r="G84" s="100">
        <v>1005830.3300000001</v>
      </c>
      <c r="H84" s="100">
        <v>747613.59000000008</v>
      </c>
      <c r="I84" s="100">
        <v>178467.91</v>
      </c>
      <c r="J84" s="100">
        <v>872412.76</v>
      </c>
      <c r="K84" s="100"/>
      <c r="L84" s="100"/>
      <c r="M84" s="100"/>
      <c r="N84" s="100"/>
      <c r="O84" s="100"/>
      <c r="P84" s="100"/>
      <c r="Q84" s="100">
        <f t="shared" si="1"/>
        <v>3051388.09</v>
      </c>
      <c r="R84" s="97"/>
      <c r="T84" s="95"/>
      <c r="U84" s="100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3051388.09</v>
      </c>
      <c r="V84" s="97"/>
    </row>
    <row r="85" spans="2:22" x14ac:dyDescent="0.2">
      <c r="B85" s="95"/>
      <c r="C85" s="98" t="s">
        <v>177</v>
      </c>
      <c r="D85" s="99" t="s">
        <v>178</v>
      </c>
      <c r="E85" s="100">
        <v>63285.23</v>
      </c>
      <c r="F85" s="100">
        <v>373806.57999999996</v>
      </c>
      <c r="G85" s="100">
        <v>1172361.5699999998</v>
      </c>
      <c r="H85" s="100">
        <v>1273659.44</v>
      </c>
      <c r="I85" s="100">
        <v>896817.91999999993</v>
      </c>
      <c r="J85" s="100">
        <v>568532.92000000004</v>
      </c>
      <c r="K85" s="100"/>
      <c r="L85" s="100"/>
      <c r="M85" s="100"/>
      <c r="N85" s="100"/>
      <c r="O85" s="100"/>
      <c r="P85" s="100"/>
      <c r="Q85" s="100">
        <f t="shared" si="1"/>
        <v>4348463.66</v>
      </c>
      <c r="R85" s="97"/>
      <c r="T85" s="95"/>
      <c r="U85" s="100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4348463.66</v>
      </c>
      <c r="V85" s="97"/>
    </row>
    <row r="86" spans="2:22" x14ac:dyDescent="0.2">
      <c r="B86" s="95"/>
      <c r="C86" s="133" t="s">
        <v>179</v>
      </c>
      <c r="D86" s="134" t="s">
        <v>180</v>
      </c>
      <c r="E86" s="136">
        <v>403098.63</v>
      </c>
      <c r="F86" s="136">
        <v>608091.65999999992</v>
      </c>
      <c r="G86" s="136">
        <v>526716.01</v>
      </c>
      <c r="H86" s="136">
        <v>598209.43999999994</v>
      </c>
      <c r="I86" s="136">
        <v>834672.22000000009</v>
      </c>
      <c r="J86" s="136">
        <v>686755.1100000001</v>
      </c>
      <c r="K86" s="136"/>
      <c r="L86" s="136"/>
      <c r="M86" s="136"/>
      <c r="N86" s="136"/>
      <c r="O86" s="136"/>
      <c r="P86" s="136"/>
      <c r="Q86" s="136">
        <f t="shared" si="1"/>
        <v>3657543.0700000003</v>
      </c>
      <c r="R86" s="97"/>
      <c r="T86" s="95"/>
      <c r="U86" s="100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3657543.0700000003</v>
      </c>
      <c r="V86" s="97"/>
    </row>
    <row r="87" spans="2:22" ht="25.5" x14ac:dyDescent="0.2">
      <c r="B87" s="95"/>
      <c r="C87" s="98" t="s">
        <v>181</v>
      </c>
      <c r="D87" s="99" t="s">
        <v>182</v>
      </c>
      <c r="E87" s="100">
        <v>0</v>
      </c>
      <c r="F87" s="100">
        <v>0</v>
      </c>
      <c r="G87" s="100">
        <v>0</v>
      </c>
      <c r="H87" s="100">
        <v>0</v>
      </c>
      <c r="I87" s="100">
        <v>0</v>
      </c>
      <c r="J87" s="100">
        <v>0</v>
      </c>
      <c r="K87" s="100"/>
      <c r="L87" s="100"/>
      <c r="M87" s="100"/>
      <c r="N87" s="100"/>
      <c r="O87" s="100"/>
      <c r="P87" s="100"/>
      <c r="Q87" s="100">
        <f t="shared" si="1"/>
        <v>0</v>
      </c>
      <c r="R87" s="97"/>
      <c r="T87" s="95"/>
      <c r="U87" s="100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0</v>
      </c>
      <c r="V87" s="97"/>
    </row>
    <row r="88" spans="2:22" x14ac:dyDescent="0.2">
      <c r="B88" s="95"/>
      <c r="C88" s="98" t="s">
        <v>183</v>
      </c>
      <c r="D88" s="99" t="s">
        <v>184</v>
      </c>
      <c r="E88" s="100">
        <v>378893.39</v>
      </c>
      <c r="F88" s="100">
        <v>570123.17999999993</v>
      </c>
      <c r="G88" s="100">
        <v>475632.99</v>
      </c>
      <c r="H88" s="100">
        <v>562542.03999999992</v>
      </c>
      <c r="I88" s="100">
        <v>797186.35000000009</v>
      </c>
      <c r="J88" s="100">
        <v>612196.6100000001</v>
      </c>
      <c r="K88" s="100"/>
      <c r="L88" s="100"/>
      <c r="M88" s="100"/>
      <c r="N88" s="100"/>
      <c r="O88" s="100"/>
      <c r="P88" s="100"/>
      <c r="Q88" s="100">
        <f t="shared" si="1"/>
        <v>3396574.5600000005</v>
      </c>
      <c r="R88" s="97"/>
      <c r="T88" s="95"/>
      <c r="U88" s="100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3396574.5600000005</v>
      </c>
      <c r="V88" s="97"/>
    </row>
    <row r="89" spans="2:22" x14ac:dyDescent="0.2">
      <c r="B89" s="95"/>
      <c r="C89" s="98" t="s">
        <v>185</v>
      </c>
      <c r="D89" s="99" t="s">
        <v>135</v>
      </c>
      <c r="E89" s="100">
        <v>0</v>
      </c>
      <c r="F89" s="100">
        <v>0</v>
      </c>
      <c r="G89" s="100">
        <v>0</v>
      </c>
      <c r="H89" s="100">
        <v>0</v>
      </c>
      <c r="I89" s="100">
        <v>0</v>
      </c>
      <c r="J89" s="100">
        <v>0</v>
      </c>
      <c r="K89" s="100"/>
      <c r="L89" s="100"/>
      <c r="M89" s="100"/>
      <c r="N89" s="100"/>
      <c r="O89" s="100"/>
      <c r="P89" s="100"/>
      <c r="Q89" s="100">
        <f t="shared" si="1"/>
        <v>0</v>
      </c>
      <c r="R89" s="97"/>
      <c r="T89" s="95"/>
      <c r="U89" s="100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0</v>
      </c>
      <c r="V89" s="97"/>
    </row>
    <row r="90" spans="2:22" x14ac:dyDescent="0.2">
      <c r="B90" s="95"/>
      <c r="C90" s="98" t="s">
        <v>186</v>
      </c>
      <c r="D90" s="99" t="s">
        <v>187</v>
      </c>
      <c r="E90" s="100">
        <v>0</v>
      </c>
      <c r="F90" s="100">
        <v>0</v>
      </c>
      <c r="G90" s="100">
        <v>0</v>
      </c>
      <c r="H90" s="100">
        <v>0</v>
      </c>
      <c r="I90" s="100">
        <v>0</v>
      </c>
      <c r="J90" s="100">
        <v>0</v>
      </c>
      <c r="K90" s="100"/>
      <c r="L90" s="100"/>
      <c r="M90" s="100"/>
      <c r="N90" s="100"/>
      <c r="O90" s="100"/>
      <c r="P90" s="100"/>
      <c r="Q90" s="100">
        <f t="shared" si="1"/>
        <v>0</v>
      </c>
      <c r="R90" s="97"/>
      <c r="T90" s="95"/>
      <c r="U90" s="100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0</v>
      </c>
      <c r="V90" s="97"/>
    </row>
    <row r="91" spans="2:22" x14ac:dyDescent="0.2">
      <c r="B91" s="95"/>
      <c r="C91" s="98" t="s">
        <v>188</v>
      </c>
      <c r="D91" s="99" t="s">
        <v>189</v>
      </c>
      <c r="E91" s="100">
        <v>0</v>
      </c>
      <c r="F91" s="100">
        <v>0</v>
      </c>
      <c r="G91" s="100">
        <v>0</v>
      </c>
      <c r="H91" s="100">
        <v>0</v>
      </c>
      <c r="I91" s="100">
        <v>0</v>
      </c>
      <c r="J91" s="100">
        <v>0</v>
      </c>
      <c r="K91" s="100"/>
      <c r="L91" s="100"/>
      <c r="M91" s="100"/>
      <c r="N91" s="100"/>
      <c r="O91" s="100"/>
      <c r="P91" s="100"/>
      <c r="Q91" s="100">
        <f t="shared" si="1"/>
        <v>0</v>
      </c>
      <c r="R91" s="97"/>
      <c r="T91" s="95"/>
      <c r="U91" s="100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0</v>
      </c>
      <c r="V91" s="97"/>
    </row>
    <row r="92" spans="2:22" x14ac:dyDescent="0.2">
      <c r="B92" s="95"/>
      <c r="C92" s="98" t="s">
        <v>190</v>
      </c>
      <c r="D92" s="99" t="s">
        <v>191</v>
      </c>
      <c r="E92" s="100">
        <v>0</v>
      </c>
      <c r="F92" s="100">
        <v>0</v>
      </c>
      <c r="G92" s="100">
        <v>0</v>
      </c>
      <c r="H92" s="100">
        <v>0</v>
      </c>
      <c r="I92" s="100">
        <v>0</v>
      </c>
      <c r="J92" s="100">
        <v>0</v>
      </c>
      <c r="K92" s="100"/>
      <c r="L92" s="100"/>
      <c r="M92" s="100"/>
      <c r="N92" s="100"/>
      <c r="O92" s="100"/>
      <c r="P92" s="100"/>
      <c r="Q92" s="100">
        <f t="shared" si="1"/>
        <v>0</v>
      </c>
      <c r="R92" s="97"/>
      <c r="T92" s="95"/>
      <c r="U92" s="100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0</v>
      </c>
      <c r="V92" s="97"/>
    </row>
    <row r="93" spans="2:22" x14ac:dyDescent="0.2">
      <c r="B93" s="95"/>
      <c r="C93" s="98" t="s">
        <v>192</v>
      </c>
      <c r="D93" s="99" t="s">
        <v>193</v>
      </c>
      <c r="E93" s="100">
        <v>24205.240000000005</v>
      </c>
      <c r="F93" s="100">
        <v>37968.480000000003</v>
      </c>
      <c r="G93" s="100">
        <v>51083.02</v>
      </c>
      <c r="H93" s="100">
        <v>35667.399999999994</v>
      </c>
      <c r="I93" s="100">
        <v>37485.870000000003</v>
      </c>
      <c r="J93" s="100">
        <v>74558.499999999971</v>
      </c>
      <c r="K93" s="100"/>
      <c r="L93" s="100"/>
      <c r="M93" s="100"/>
      <c r="N93" s="100"/>
      <c r="O93" s="100"/>
      <c r="P93" s="100"/>
      <c r="Q93" s="100">
        <f t="shared" si="1"/>
        <v>260968.50999999998</v>
      </c>
      <c r="R93" s="97"/>
      <c r="T93" s="95"/>
      <c r="U93" s="100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260968.50999999998</v>
      </c>
      <c r="V93" s="97"/>
    </row>
    <row r="94" spans="2:22" x14ac:dyDescent="0.2">
      <c r="B94" s="95"/>
      <c r="C94" s="133" t="s">
        <v>194</v>
      </c>
      <c r="D94" s="134" t="s">
        <v>195</v>
      </c>
      <c r="E94" s="136">
        <v>7906.9700000000012</v>
      </c>
      <c r="F94" s="136">
        <v>18281.240000000002</v>
      </c>
      <c r="G94" s="136">
        <v>17493.379999999997</v>
      </c>
      <c r="H94" s="136">
        <v>30496.769999999997</v>
      </c>
      <c r="I94" s="136">
        <v>19884.060000000001</v>
      </c>
      <c r="J94" s="136">
        <v>23572.79</v>
      </c>
      <c r="K94" s="136"/>
      <c r="L94" s="136"/>
      <c r="M94" s="136"/>
      <c r="N94" s="136"/>
      <c r="O94" s="136"/>
      <c r="P94" s="136"/>
      <c r="Q94" s="136">
        <f t="shared" si="1"/>
        <v>117635.20999999999</v>
      </c>
      <c r="R94" s="97"/>
      <c r="T94" s="95"/>
      <c r="U94" s="100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117635.20999999999</v>
      </c>
      <c r="V94" s="97"/>
    </row>
    <row r="95" spans="2:22" x14ac:dyDescent="0.2">
      <c r="B95" s="95"/>
      <c r="C95" s="98" t="s">
        <v>196</v>
      </c>
      <c r="D95" s="99" t="s">
        <v>195</v>
      </c>
      <c r="E95" s="100">
        <v>7906.9700000000012</v>
      </c>
      <c r="F95" s="100">
        <v>18281.240000000002</v>
      </c>
      <c r="G95" s="100">
        <v>17493.379999999997</v>
      </c>
      <c r="H95" s="100">
        <v>30496.769999999997</v>
      </c>
      <c r="I95" s="100">
        <v>19884.060000000001</v>
      </c>
      <c r="J95" s="100">
        <v>23572.79</v>
      </c>
      <c r="K95" s="100"/>
      <c r="L95" s="100"/>
      <c r="M95" s="100"/>
      <c r="N95" s="100"/>
      <c r="O95" s="100"/>
      <c r="P95" s="100"/>
      <c r="Q95" s="100">
        <f t="shared" si="1"/>
        <v>117635.20999999999</v>
      </c>
      <c r="R95" s="97"/>
      <c r="T95" s="95"/>
      <c r="U95" s="100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117635.20999999999</v>
      </c>
      <c r="V95" s="97"/>
    </row>
    <row r="96" spans="2:22" x14ac:dyDescent="0.2">
      <c r="B96" s="95"/>
      <c r="C96" s="131" t="s">
        <v>197</v>
      </c>
      <c r="D96" s="132" t="s">
        <v>198</v>
      </c>
      <c r="E96" s="135">
        <v>592614.47</v>
      </c>
      <c r="F96" s="135">
        <v>3114751.23</v>
      </c>
      <c r="G96" s="135">
        <v>1116312.6600000001</v>
      </c>
      <c r="H96" s="135">
        <v>2566170.34</v>
      </c>
      <c r="I96" s="135">
        <v>1057078.6800000002</v>
      </c>
      <c r="J96" s="135">
        <v>860457.25</v>
      </c>
      <c r="K96" s="135"/>
      <c r="L96" s="135"/>
      <c r="M96" s="135"/>
      <c r="N96" s="135"/>
      <c r="O96" s="135"/>
      <c r="P96" s="135"/>
      <c r="Q96" s="135">
        <f t="shared" si="1"/>
        <v>9307384.6300000008</v>
      </c>
      <c r="R96" s="97"/>
      <c r="T96" s="95"/>
      <c r="U96" s="100">
        <f>IF($E$5=Master!$D$4,E96,
IF($F$5=Master!$D$4,SUM(E96:F96),
IF($G$5=Master!$D$4,SUM(E96:G96),
IF($H$5=Master!$D$4,SUM(E96:H96),
IF($I$5=Master!$D$4,SUM(E96:I96),
IF($J$5=Master!$D$4,SUM(E96:J96),
IF($K$5=Master!$D$4,SUM(E96:K96),
IF($L$5=Master!$D$4,SUM(E96:L96),
IF($M$5=Master!$D$4,SUM(E96:M96),
IF($N$5=Master!$D$4,SUM(E96:N96),
IF($O$5=Master!$D$4,SUM(E96:O96),
IF($P$5=Master!$D$4,SUM(E96:P96),0))))))))))))</f>
        <v>9307384.6300000008</v>
      </c>
      <c r="V96" s="97"/>
    </row>
    <row r="97" spans="2:22" x14ac:dyDescent="0.2">
      <c r="B97" s="95"/>
      <c r="C97" s="133" t="s">
        <v>199</v>
      </c>
      <c r="D97" s="134" t="s">
        <v>200</v>
      </c>
      <c r="E97" s="136">
        <v>0</v>
      </c>
      <c r="F97" s="136">
        <v>0</v>
      </c>
      <c r="G97" s="136">
        <v>0</v>
      </c>
      <c r="H97" s="136">
        <v>0</v>
      </c>
      <c r="I97" s="136">
        <v>0</v>
      </c>
      <c r="J97" s="136">
        <v>0</v>
      </c>
      <c r="K97" s="136"/>
      <c r="L97" s="136"/>
      <c r="M97" s="136"/>
      <c r="N97" s="136"/>
      <c r="O97" s="136"/>
      <c r="P97" s="136"/>
      <c r="Q97" s="136">
        <f t="shared" si="1"/>
        <v>0</v>
      </c>
      <c r="R97" s="97"/>
      <c r="T97" s="95"/>
      <c r="U97" s="100">
        <f>IF($E$5=Master!$D$4,E97,
IF($F$5=Master!$D$4,SUM(E97:F97),
IF($G$5=Master!$D$4,SUM(E97:G97),
IF($H$5=Master!$D$4,SUM(E97:H97),
IF($I$5=Master!$D$4,SUM(E97:I97),
IF($J$5=Master!$D$4,SUM(E97:J97),
IF($K$5=Master!$D$4,SUM(E97:K97),
IF($L$5=Master!$D$4,SUM(E97:L97),
IF($M$5=Master!$D$4,SUM(E97:M97),
IF($N$5=Master!$D$4,SUM(E97:N97),
IF($O$5=Master!$D$4,SUM(E97:O97),
IF($P$5=Master!$D$4,SUM(E97:P97),0))))))))))))</f>
        <v>0</v>
      </c>
      <c r="V97" s="97"/>
    </row>
    <row r="98" spans="2:22" x14ac:dyDescent="0.2">
      <c r="B98" s="95"/>
      <c r="C98" s="98" t="s">
        <v>201</v>
      </c>
      <c r="D98" s="99" t="s">
        <v>200</v>
      </c>
      <c r="E98" s="100">
        <v>0</v>
      </c>
      <c r="F98" s="100">
        <v>0</v>
      </c>
      <c r="G98" s="100">
        <v>0</v>
      </c>
      <c r="H98" s="100">
        <v>0</v>
      </c>
      <c r="I98" s="100">
        <v>0</v>
      </c>
      <c r="J98" s="100">
        <v>0</v>
      </c>
      <c r="K98" s="100"/>
      <c r="L98" s="100"/>
      <c r="M98" s="100"/>
      <c r="N98" s="100"/>
      <c r="O98" s="100"/>
      <c r="P98" s="100"/>
      <c r="Q98" s="100">
        <f t="shared" si="1"/>
        <v>0</v>
      </c>
      <c r="R98" s="97"/>
      <c r="T98" s="95"/>
      <c r="U98" s="100">
        <f>IF($E$5=Master!$D$4,E98,
IF($F$5=Master!$D$4,SUM(E98:F98),
IF($G$5=Master!$D$4,SUM(E98:G98),
IF($H$5=Master!$D$4,SUM(E98:H98),
IF($I$5=Master!$D$4,SUM(E98:I98),
IF($J$5=Master!$D$4,SUM(E98:J98),
IF($K$5=Master!$D$4,SUM(E98:K98),
IF($L$5=Master!$D$4,SUM(E98:L98),
IF($M$5=Master!$D$4,SUM(E98:M98),
IF($N$5=Master!$D$4,SUM(E98:N98),
IF($O$5=Master!$D$4,SUM(E98:O98),
IF($P$5=Master!$D$4,SUM(E98:P98),0))))))))))))</f>
        <v>0</v>
      </c>
      <c r="V98" s="97"/>
    </row>
    <row r="99" spans="2:22" x14ac:dyDescent="0.2">
      <c r="B99" s="95"/>
      <c r="C99" s="133" t="s">
        <v>202</v>
      </c>
      <c r="D99" s="134" t="s">
        <v>203</v>
      </c>
      <c r="E99" s="136">
        <v>0</v>
      </c>
      <c r="F99" s="136">
        <v>0</v>
      </c>
      <c r="G99" s="136">
        <v>0</v>
      </c>
      <c r="H99" s="136">
        <v>0</v>
      </c>
      <c r="I99" s="136">
        <v>0</v>
      </c>
      <c r="J99" s="136">
        <v>0</v>
      </c>
      <c r="K99" s="136"/>
      <c r="L99" s="136"/>
      <c r="M99" s="136"/>
      <c r="N99" s="136"/>
      <c r="O99" s="136"/>
      <c r="P99" s="136"/>
      <c r="Q99" s="136">
        <f t="shared" si="1"/>
        <v>0</v>
      </c>
      <c r="R99" s="97"/>
      <c r="T99" s="95"/>
      <c r="U99" s="100">
        <f>IF($E$5=Master!$D$4,E99,
IF($F$5=Master!$D$4,SUM(E99:F99),
IF($G$5=Master!$D$4,SUM(E99:G99),
IF($H$5=Master!$D$4,SUM(E99:H99),
IF($I$5=Master!$D$4,SUM(E99:I99),
IF($J$5=Master!$D$4,SUM(E99:J99),
IF($K$5=Master!$D$4,SUM(E99:K99),
IF($L$5=Master!$D$4,SUM(E99:L99),
IF($M$5=Master!$D$4,SUM(E99:M99),
IF($N$5=Master!$D$4,SUM(E99:N99),
IF($O$5=Master!$D$4,SUM(E99:O99),
IF($P$5=Master!$D$4,SUM(E99:P99),0))))))))))))</f>
        <v>0</v>
      </c>
      <c r="V99" s="97"/>
    </row>
    <row r="100" spans="2:22" x14ac:dyDescent="0.2">
      <c r="B100" s="95"/>
      <c r="C100" s="98" t="s">
        <v>204</v>
      </c>
      <c r="D100" s="99" t="s">
        <v>203</v>
      </c>
      <c r="E100" s="100">
        <v>0</v>
      </c>
      <c r="F100" s="100">
        <v>0</v>
      </c>
      <c r="G100" s="100">
        <v>0</v>
      </c>
      <c r="H100" s="100">
        <v>0</v>
      </c>
      <c r="I100" s="100">
        <v>0</v>
      </c>
      <c r="J100" s="100">
        <v>0</v>
      </c>
      <c r="K100" s="100"/>
      <c r="L100" s="100"/>
      <c r="M100" s="100"/>
      <c r="N100" s="100"/>
      <c r="O100" s="100"/>
      <c r="P100" s="100"/>
      <c r="Q100" s="100">
        <f t="shared" si="1"/>
        <v>0</v>
      </c>
      <c r="R100" s="97"/>
      <c r="T100" s="95"/>
      <c r="U100" s="100">
        <f>IF($E$5=Master!$D$4,E100,
IF($F$5=Master!$D$4,SUM(E100:F100),
IF($G$5=Master!$D$4,SUM(E100:G100),
IF($H$5=Master!$D$4,SUM(E100:H100),
IF($I$5=Master!$D$4,SUM(E100:I100),
IF($J$5=Master!$D$4,SUM(E100:J100),
IF($K$5=Master!$D$4,SUM(E100:K100),
IF($L$5=Master!$D$4,SUM(E100:L100),
IF($M$5=Master!$D$4,SUM(E100:M100),
IF($N$5=Master!$D$4,SUM(E100:N100),
IF($O$5=Master!$D$4,SUM(E100:O100),
IF($P$5=Master!$D$4,SUM(E100:P100),0))))))))))))</f>
        <v>0</v>
      </c>
      <c r="V100" s="97"/>
    </row>
    <row r="101" spans="2:22" x14ac:dyDescent="0.2">
      <c r="B101" s="95"/>
      <c r="C101" s="133" t="s">
        <v>205</v>
      </c>
      <c r="D101" s="134" t="s">
        <v>206</v>
      </c>
      <c r="E101" s="136">
        <v>0</v>
      </c>
      <c r="F101" s="136">
        <v>0</v>
      </c>
      <c r="G101" s="136">
        <v>0</v>
      </c>
      <c r="H101" s="136">
        <v>0</v>
      </c>
      <c r="I101" s="136">
        <v>0</v>
      </c>
      <c r="J101" s="136">
        <v>0</v>
      </c>
      <c r="K101" s="136"/>
      <c r="L101" s="136"/>
      <c r="M101" s="136"/>
      <c r="N101" s="136"/>
      <c r="O101" s="136"/>
      <c r="P101" s="136"/>
      <c r="Q101" s="136">
        <f t="shared" si="1"/>
        <v>0</v>
      </c>
      <c r="R101" s="97"/>
      <c r="T101" s="95"/>
      <c r="U101" s="100">
        <f>IF($E$5=Master!$D$4,E101,
IF($F$5=Master!$D$4,SUM(E101:F101),
IF($G$5=Master!$D$4,SUM(E101:G101),
IF($H$5=Master!$D$4,SUM(E101:H101),
IF($I$5=Master!$D$4,SUM(E101:I101),
IF($J$5=Master!$D$4,SUM(E101:J101),
IF($K$5=Master!$D$4,SUM(E101:K101),
IF($L$5=Master!$D$4,SUM(E101:L101),
IF($M$5=Master!$D$4,SUM(E101:M101),
IF($N$5=Master!$D$4,SUM(E101:N101),
IF($O$5=Master!$D$4,SUM(E101:O101),
IF($P$5=Master!$D$4,SUM(E101:P101),0))))))))))))</f>
        <v>0</v>
      </c>
      <c r="V101" s="97"/>
    </row>
    <row r="102" spans="2:22" x14ac:dyDescent="0.2">
      <c r="B102" s="95"/>
      <c r="C102" s="98" t="s">
        <v>207</v>
      </c>
      <c r="D102" s="99" t="s">
        <v>206</v>
      </c>
      <c r="E102" s="100">
        <v>0</v>
      </c>
      <c r="F102" s="100">
        <v>0</v>
      </c>
      <c r="G102" s="100">
        <v>0</v>
      </c>
      <c r="H102" s="100">
        <v>0</v>
      </c>
      <c r="I102" s="100">
        <v>0</v>
      </c>
      <c r="J102" s="100">
        <v>0</v>
      </c>
      <c r="K102" s="100"/>
      <c r="L102" s="100"/>
      <c r="M102" s="100"/>
      <c r="N102" s="100"/>
      <c r="O102" s="100"/>
      <c r="P102" s="100"/>
      <c r="Q102" s="100">
        <f t="shared" si="1"/>
        <v>0</v>
      </c>
      <c r="R102" s="97"/>
      <c r="T102" s="95"/>
      <c r="U102" s="100">
        <f>IF($E$5=Master!$D$4,E102,
IF($F$5=Master!$D$4,SUM(E102:F102),
IF($G$5=Master!$D$4,SUM(E102:G102),
IF($H$5=Master!$D$4,SUM(E102:H102),
IF($I$5=Master!$D$4,SUM(E102:I102),
IF($J$5=Master!$D$4,SUM(E102:J102),
IF($K$5=Master!$D$4,SUM(E102:K102),
IF($L$5=Master!$D$4,SUM(E102:L102),
IF($M$5=Master!$D$4,SUM(E102:M102),
IF($N$5=Master!$D$4,SUM(E102:N102),
IF($O$5=Master!$D$4,SUM(E102:O102),
IF($P$5=Master!$D$4,SUM(E102:P102),0))))))))))))</f>
        <v>0</v>
      </c>
      <c r="V102" s="97"/>
    </row>
    <row r="103" spans="2:22" x14ac:dyDescent="0.2">
      <c r="B103" s="95"/>
      <c r="C103" s="133" t="s">
        <v>208</v>
      </c>
      <c r="D103" s="134" t="s">
        <v>209</v>
      </c>
      <c r="E103" s="136">
        <v>0</v>
      </c>
      <c r="F103" s="136">
        <v>0</v>
      </c>
      <c r="G103" s="136">
        <v>0</v>
      </c>
      <c r="H103" s="136">
        <v>0</v>
      </c>
      <c r="I103" s="136">
        <v>0</v>
      </c>
      <c r="J103" s="136">
        <v>0</v>
      </c>
      <c r="K103" s="136"/>
      <c r="L103" s="136"/>
      <c r="M103" s="136"/>
      <c r="N103" s="136"/>
      <c r="O103" s="136"/>
      <c r="P103" s="136"/>
      <c r="Q103" s="136">
        <f t="shared" si="1"/>
        <v>0</v>
      </c>
      <c r="R103" s="97"/>
      <c r="T103" s="95"/>
      <c r="U103" s="100">
        <f>IF($E$5=Master!$D$4,E103,
IF($F$5=Master!$D$4,SUM(E103:F103),
IF($G$5=Master!$D$4,SUM(E103:G103),
IF($H$5=Master!$D$4,SUM(E103:H103),
IF($I$5=Master!$D$4,SUM(E103:I103),
IF($J$5=Master!$D$4,SUM(E103:J103),
IF($K$5=Master!$D$4,SUM(E103:K103),
IF($L$5=Master!$D$4,SUM(E103:L103),
IF($M$5=Master!$D$4,SUM(E103:M103),
IF($N$5=Master!$D$4,SUM(E103:N103),
IF($O$5=Master!$D$4,SUM(E103:O103),
IF($P$5=Master!$D$4,SUM(E103:P103),0))))))))))))</f>
        <v>0</v>
      </c>
      <c r="V103" s="97"/>
    </row>
    <row r="104" spans="2:22" x14ac:dyDescent="0.2">
      <c r="B104" s="95"/>
      <c r="C104" s="98" t="s">
        <v>210</v>
      </c>
      <c r="D104" s="99" t="s">
        <v>209</v>
      </c>
      <c r="E104" s="100">
        <v>0</v>
      </c>
      <c r="F104" s="100">
        <v>0</v>
      </c>
      <c r="G104" s="100">
        <v>0</v>
      </c>
      <c r="H104" s="100">
        <v>0</v>
      </c>
      <c r="I104" s="100">
        <v>0</v>
      </c>
      <c r="J104" s="100">
        <v>0</v>
      </c>
      <c r="K104" s="100"/>
      <c r="L104" s="100"/>
      <c r="M104" s="100"/>
      <c r="N104" s="100"/>
      <c r="O104" s="100"/>
      <c r="P104" s="100"/>
      <c r="Q104" s="100">
        <f t="shared" si="1"/>
        <v>0</v>
      </c>
      <c r="R104" s="97"/>
      <c r="T104" s="95"/>
      <c r="U104" s="100">
        <f>IF($E$5=Master!$D$4,E104,
IF($F$5=Master!$D$4,SUM(E104:F104),
IF($G$5=Master!$D$4,SUM(E104:G104),
IF($H$5=Master!$D$4,SUM(E104:H104),
IF($I$5=Master!$D$4,SUM(E104:I104),
IF($J$5=Master!$D$4,SUM(E104:J104),
IF($K$5=Master!$D$4,SUM(E104:K104),
IF($L$5=Master!$D$4,SUM(E104:L104),
IF($M$5=Master!$D$4,SUM(E104:M104),
IF($N$5=Master!$D$4,SUM(E104:N104),
IF($O$5=Master!$D$4,SUM(E104:O104),
IF($P$5=Master!$D$4,SUM(E104:P104),0))))))))))))</f>
        <v>0</v>
      </c>
      <c r="V104" s="97"/>
    </row>
    <row r="105" spans="2:22" x14ac:dyDescent="0.2">
      <c r="B105" s="95"/>
      <c r="C105" s="133" t="s">
        <v>211</v>
      </c>
      <c r="D105" s="134" t="s">
        <v>212</v>
      </c>
      <c r="E105" s="136">
        <v>0</v>
      </c>
      <c r="F105" s="136">
        <v>0</v>
      </c>
      <c r="G105" s="136">
        <v>0</v>
      </c>
      <c r="H105" s="136">
        <v>0</v>
      </c>
      <c r="I105" s="136">
        <v>0</v>
      </c>
      <c r="J105" s="136">
        <v>0</v>
      </c>
      <c r="K105" s="136"/>
      <c r="L105" s="136"/>
      <c r="M105" s="136"/>
      <c r="N105" s="136"/>
      <c r="O105" s="136"/>
      <c r="P105" s="136"/>
      <c r="Q105" s="136">
        <f t="shared" si="1"/>
        <v>0</v>
      </c>
      <c r="R105" s="97"/>
      <c r="T105" s="95"/>
      <c r="U105" s="100">
        <f>IF($E$5=Master!$D$4,E105,
IF($F$5=Master!$D$4,SUM(E105:F105),
IF($G$5=Master!$D$4,SUM(E105:G105),
IF($H$5=Master!$D$4,SUM(E105:H105),
IF($I$5=Master!$D$4,SUM(E105:I105),
IF($J$5=Master!$D$4,SUM(E105:J105),
IF($K$5=Master!$D$4,SUM(E105:K105),
IF($L$5=Master!$D$4,SUM(E105:L105),
IF($M$5=Master!$D$4,SUM(E105:M105),
IF($N$5=Master!$D$4,SUM(E105:N105),
IF($O$5=Master!$D$4,SUM(E105:O105),
IF($P$5=Master!$D$4,SUM(E105:P105),0))))))))))))</f>
        <v>0</v>
      </c>
      <c r="V105" s="97"/>
    </row>
    <row r="106" spans="2:22" x14ac:dyDescent="0.2">
      <c r="B106" s="95"/>
      <c r="C106" s="98" t="s">
        <v>213</v>
      </c>
      <c r="D106" s="99" t="s">
        <v>212</v>
      </c>
      <c r="E106" s="100">
        <v>0</v>
      </c>
      <c r="F106" s="100">
        <v>0</v>
      </c>
      <c r="G106" s="100">
        <v>0</v>
      </c>
      <c r="H106" s="100">
        <v>0</v>
      </c>
      <c r="I106" s="100">
        <v>0</v>
      </c>
      <c r="J106" s="100">
        <v>0</v>
      </c>
      <c r="K106" s="100"/>
      <c r="L106" s="100"/>
      <c r="M106" s="100"/>
      <c r="N106" s="100"/>
      <c r="O106" s="100"/>
      <c r="P106" s="100"/>
      <c r="Q106" s="100">
        <f t="shared" si="1"/>
        <v>0</v>
      </c>
      <c r="R106" s="97"/>
      <c r="T106" s="95"/>
      <c r="U106" s="100">
        <f>IF($E$5=Master!$D$4,E106,
IF($F$5=Master!$D$4,SUM(E106:F106),
IF($G$5=Master!$D$4,SUM(E106:G106),
IF($H$5=Master!$D$4,SUM(E106:H106),
IF($I$5=Master!$D$4,SUM(E106:I106),
IF($J$5=Master!$D$4,SUM(E106:J106),
IF($K$5=Master!$D$4,SUM(E106:K106),
IF($L$5=Master!$D$4,SUM(E106:L106),
IF($M$5=Master!$D$4,SUM(E106:M106),
IF($N$5=Master!$D$4,SUM(E106:N106),
IF($O$5=Master!$D$4,SUM(E106:O106),
IF($P$5=Master!$D$4,SUM(E106:P106),0))))))))))))</f>
        <v>0</v>
      </c>
      <c r="V106" s="97"/>
    </row>
    <row r="107" spans="2:22" x14ac:dyDescent="0.2">
      <c r="B107" s="95"/>
      <c r="C107" s="133" t="s">
        <v>214</v>
      </c>
      <c r="D107" s="134" t="s">
        <v>215</v>
      </c>
      <c r="E107" s="136">
        <v>592614.47</v>
      </c>
      <c r="F107" s="136">
        <v>3114751.23</v>
      </c>
      <c r="G107" s="136">
        <v>1116312.6600000001</v>
      </c>
      <c r="H107" s="136">
        <v>2566170.34</v>
      </c>
      <c r="I107" s="136">
        <v>1057078.6800000002</v>
      </c>
      <c r="J107" s="136">
        <v>860457.25</v>
      </c>
      <c r="K107" s="136"/>
      <c r="L107" s="136"/>
      <c r="M107" s="136"/>
      <c r="N107" s="136"/>
      <c r="O107" s="136"/>
      <c r="P107" s="136"/>
      <c r="Q107" s="136">
        <f t="shared" si="1"/>
        <v>9307384.6300000008</v>
      </c>
      <c r="R107" s="97"/>
      <c r="T107" s="95"/>
      <c r="U107" s="100">
        <f>IF($E$5=Master!$D$4,E107,
IF($F$5=Master!$D$4,SUM(E107:F107),
IF($G$5=Master!$D$4,SUM(E107:G107),
IF($H$5=Master!$D$4,SUM(E107:H107),
IF($I$5=Master!$D$4,SUM(E107:I107),
IF($J$5=Master!$D$4,SUM(E107:J107),
IF($K$5=Master!$D$4,SUM(E107:K107),
IF($L$5=Master!$D$4,SUM(E107:L107),
IF($M$5=Master!$D$4,SUM(E107:M107),
IF($N$5=Master!$D$4,SUM(E107:N107),
IF($O$5=Master!$D$4,SUM(E107:O107),
IF($P$5=Master!$D$4,SUM(E107:P107),0))))))))))))</f>
        <v>9307384.6300000008</v>
      </c>
      <c r="V107" s="97"/>
    </row>
    <row r="108" spans="2:22" x14ac:dyDescent="0.2">
      <c r="B108" s="95"/>
      <c r="C108" s="98" t="s">
        <v>216</v>
      </c>
      <c r="D108" s="99" t="s">
        <v>215</v>
      </c>
      <c r="E108" s="100">
        <v>592614.47</v>
      </c>
      <c r="F108" s="100">
        <v>3114751.23</v>
      </c>
      <c r="G108" s="100">
        <v>1116312.6600000001</v>
      </c>
      <c r="H108" s="100">
        <v>2566170.34</v>
      </c>
      <c r="I108" s="100">
        <v>1057078.6800000002</v>
      </c>
      <c r="J108" s="100">
        <v>860457.25</v>
      </c>
      <c r="K108" s="100"/>
      <c r="L108" s="100"/>
      <c r="M108" s="100"/>
      <c r="N108" s="100"/>
      <c r="O108" s="100"/>
      <c r="P108" s="100"/>
      <c r="Q108" s="100">
        <f t="shared" si="1"/>
        <v>9307384.6300000008</v>
      </c>
      <c r="R108" s="97"/>
      <c r="T108" s="95"/>
      <c r="U108" s="100">
        <f>IF($E$5=Master!$D$4,E108,
IF($F$5=Master!$D$4,SUM(E108:F108),
IF($G$5=Master!$D$4,SUM(E108:G108),
IF($H$5=Master!$D$4,SUM(E108:H108),
IF($I$5=Master!$D$4,SUM(E108:I108),
IF($J$5=Master!$D$4,SUM(E108:J108),
IF($K$5=Master!$D$4,SUM(E108:K108),
IF($L$5=Master!$D$4,SUM(E108:L108),
IF($M$5=Master!$D$4,SUM(E108:M108),
IF($N$5=Master!$D$4,SUM(E108:N108),
IF($O$5=Master!$D$4,SUM(E108:O108),
IF($P$5=Master!$D$4,SUM(E108:P108),0))))))))))))</f>
        <v>9307384.6300000008</v>
      </c>
      <c r="V108" s="97"/>
    </row>
    <row r="109" spans="2:22" x14ac:dyDescent="0.2">
      <c r="B109" s="95"/>
      <c r="C109" s="131" t="s">
        <v>217</v>
      </c>
      <c r="D109" s="132" t="s">
        <v>218</v>
      </c>
      <c r="E109" s="135">
        <v>277615.52</v>
      </c>
      <c r="F109" s="135">
        <v>539384.98</v>
      </c>
      <c r="G109" s="135">
        <v>339477.22</v>
      </c>
      <c r="H109" s="135">
        <v>593992.57000000007</v>
      </c>
      <c r="I109" s="135">
        <v>407237.16000000003</v>
      </c>
      <c r="J109" s="135">
        <v>494218.8000000001</v>
      </c>
      <c r="K109" s="135"/>
      <c r="L109" s="135"/>
      <c r="M109" s="135"/>
      <c r="N109" s="135"/>
      <c r="O109" s="135"/>
      <c r="P109" s="135"/>
      <c r="Q109" s="135">
        <f t="shared" si="1"/>
        <v>2651926.2500000005</v>
      </c>
      <c r="R109" s="97"/>
      <c r="T109" s="95"/>
      <c r="U109" s="100">
        <f>IF($E$5=Master!$D$4,E109,
IF($F$5=Master!$D$4,SUM(E109:F109),
IF($G$5=Master!$D$4,SUM(E109:G109),
IF($H$5=Master!$D$4,SUM(E109:H109),
IF($I$5=Master!$D$4,SUM(E109:I109),
IF($J$5=Master!$D$4,SUM(E109:J109),
IF($K$5=Master!$D$4,SUM(E109:K109),
IF($L$5=Master!$D$4,SUM(E109:L109),
IF($M$5=Master!$D$4,SUM(E109:M109),
IF($N$5=Master!$D$4,SUM(E109:N109),
IF($O$5=Master!$D$4,SUM(E109:O109),
IF($P$5=Master!$D$4,SUM(E109:P109),0))))))))))))</f>
        <v>2651926.2500000005</v>
      </c>
      <c r="V109" s="97"/>
    </row>
    <row r="110" spans="2:22" x14ac:dyDescent="0.2">
      <c r="B110" s="95"/>
      <c r="C110" s="133" t="s">
        <v>219</v>
      </c>
      <c r="D110" s="134" t="s">
        <v>220</v>
      </c>
      <c r="E110" s="136">
        <v>0</v>
      </c>
      <c r="F110" s="136">
        <v>0</v>
      </c>
      <c r="G110" s="136">
        <v>0</v>
      </c>
      <c r="H110" s="136">
        <v>0</v>
      </c>
      <c r="I110" s="136">
        <v>0</v>
      </c>
      <c r="J110" s="136">
        <v>0</v>
      </c>
      <c r="K110" s="136"/>
      <c r="L110" s="136"/>
      <c r="M110" s="136"/>
      <c r="N110" s="136"/>
      <c r="O110" s="136"/>
      <c r="P110" s="136"/>
      <c r="Q110" s="136">
        <f t="shared" si="1"/>
        <v>0</v>
      </c>
      <c r="R110" s="97"/>
      <c r="T110" s="95"/>
      <c r="U110" s="100">
        <f>IF($E$5=Master!$D$4,E110,
IF($F$5=Master!$D$4,SUM(E110:F110),
IF($G$5=Master!$D$4,SUM(E110:G110),
IF($H$5=Master!$D$4,SUM(E110:H110),
IF($I$5=Master!$D$4,SUM(E110:I110),
IF($J$5=Master!$D$4,SUM(E110:J110),
IF($K$5=Master!$D$4,SUM(E110:K110),
IF($L$5=Master!$D$4,SUM(E110:L110),
IF($M$5=Master!$D$4,SUM(E110:M110),
IF($N$5=Master!$D$4,SUM(E110:N110),
IF($O$5=Master!$D$4,SUM(E110:O110),
IF($P$5=Master!$D$4,SUM(E110:P110),0))))))))))))</f>
        <v>0</v>
      </c>
      <c r="V110" s="97"/>
    </row>
    <row r="111" spans="2:22" x14ac:dyDescent="0.2">
      <c r="B111" s="95"/>
      <c r="C111" s="98" t="s">
        <v>221</v>
      </c>
      <c r="D111" s="99" t="s">
        <v>220</v>
      </c>
      <c r="E111" s="100">
        <v>0</v>
      </c>
      <c r="F111" s="100">
        <v>0</v>
      </c>
      <c r="G111" s="100">
        <v>0</v>
      </c>
      <c r="H111" s="100">
        <v>0</v>
      </c>
      <c r="I111" s="100">
        <v>0</v>
      </c>
      <c r="J111" s="100">
        <v>0</v>
      </c>
      <c r="K111" s="100"/>
      <c r="L111" s="100"/>
      <c r="M111" s="100"/>
      <c r="N111" s="100"/>
      <c r="O111" s="100"/>
      <c r="P111" s="100"/>
      <c r="Q111" s="100">
        <f t="shared" si="1"/>
        <v>0</v>
      </c>
      <c r="R111" s="97"/>
      <c r="T111" s="95"/>
      <c r="U111" s="100">
        <f>IF($E$5=Master!$D$4,E111,
IF($F$5=Master!$D$4,SUM(E111:F111),
IF($G$5=Master!$D$4,SUM(E111:G111),
IF($H$5=Master!$D$4,SUM(E111:H111),
IF($I$5=Master!$D$4,SUM(E111:I111),
IF($J$5=Master!$D$4,SUM(E111:J111),
IF($K$5=Master!$D$4,SUM(E111:K111),
IF($L$5=Master!$D$4,SUM(E111:L111),
IF($M$5=Master!$D$4,SUM(E111:M111),
IF($N$5=Master!$D$4,SUM(E111:N111),
IF($O$5=Master!$D$4,SUM(E111:O111),
IF($P$5=Master!$D$4,SUM(E111:P111),0))))))))))))</f>
        <v>0</v>
      </c>
      <c r="V111" s="97"/>
    </row>
    <row r="112" spans="2:22" x14ac:dyDescent="0.2">
      <c r="B112" s="95"/>
      <c r="C112" s="133" t="s">
        <v>222</v>
      </c>
      <c r="D112" s="134" t="s">
        <v>223</v>
      </c>
      <c r="E112" s="136">
        <v>0</v>
      </c>
      <c r="F112" s="136">
        <v>0</v>
      </c>
      <c r="G112" s="136">
        <v>0</v>
      </c>
      <c r="H112" s="136">
        <v>0</v>
      </c>
      <c r="I112" s="136">
        <v>0</v>
      </c>
      <c r="J112" s="136">
        <v>0</v>
      </c>
      <c r="K112" s="136"/>
      <c r="L112" s="136"/>
      <c r="M112" s="136"/>
      <c r="N112" s="136"/>
      <c r="O112" s="136"/>
      <c r="P112" s="136"/>
      <c r="Q112" s="136">
        <f t="shared" si="1"/>
        <v>0</v>
      </c>
      <c r="R112" s="97"/>
      <c r="T112" s="95"/>
      <c r="U112" s="100">
        <f>IF($E$5=Master!$D$4,E112,
IF($F$5=Master!$D$4,SUM(E112:F112),
IF($G$5=Master!$D$4,SUM(E112:G112),
IF($H$5=Master!$D$4,SUM(E112:H112),
IF($I$5=Master!$D$4,SUM(E112:I112),
IF($J$5=Master!$D$4,SUM(E112:J112),
IF($K$5=Master!$D$4,SUM(E112:K112),
IF($L$5=Master!$D$4,SUM(E112:L112),
IF($M$5=Master!$D$4,SUM(E112:M112),
IF($N$5=Master!$D$4,SUM(E112:N112),
IF($O$5=Master!$D$4,SUM(E112:O112),
IF($P$5=Master!$D$4,SUM(E112:P112),0))))))))))))</f>
        <v>0</v>
      </c>
      <c r="V112" s="97"/>
    </row>
    <row r="113" spans="2:22" x14ac:dyDescent="0.2">
      <c r="B113" s="95"/>
      <c r="C113" s="98" t="s">
        <v>224</v>
      </c>
      <c r="D113" s="99" t="s">
        <v>223</v>
      </c>
      <c r="E113" s="100">
        <v>0</v>
      </c>
      <c r="F113" s="100">
        <v>0</v>
      </c>
      <c r="G113" s="100">
        <v>0</v>
      </c>
      <c r="H113" s="100">
        <v>0</v>
      </c>
      <c r="I113" s="100">
        <v>0</v>
      </c>
      <c r="J113" s="100">
        <v>0</v>
      </c>
      <c r="K113" s="100"/>
      <c r="L113" s="100"/>
      <c r="M113" s="100"/>
      <c r="N113" s="100"/>
      <c r="O113" s="100"/>
      <c r="P113" s="100"/>
      <c r="Q113" s="100">
        <f t="shared" si="1"/>
        <v>0</v>
      </c>
      <c r="R113" s="97"/>
      <c r="T113" s="95"/>
      <c r="U113" s="100">
        <f>IF($E$5=Master!$D$4,E113,
IF($F$5=Master!$D$4,SUM(E113:F113),
IF($G$5=Master!$D$4,SUM(E113:G113),
IF($H$5=Master!$D$4,SUM(E113:H113),
IF($I$5=Master!$D$4,SUM(E113:I113),
IF($J$5=Master!$D$4,SUM(E113:J113),
IF($K$5=Master!$D$4,SUM(E113:K113),
IF($L$5=Master!$D$4,SUM(E113:L113),
IF($M$5=Master!$D$4,SUM(E113:M113),
IF($N$5=Master!$D$4,SUM(E113:N113),
IF($O$5=Master!$D$4,SUM(E113:O113),
IF($P$5=Master!$D$4,SUM(E113:P113),0))))))))))))</f>
        <v>0</v>
      </c>
      <c r="V113" s="97"/>
    </row>
    <row r="114" spans="2:22" x14ac:dyDescent="0.2">
      <c r="B114" s="95"/>
      <c r="C114" s="133" t="s">
        <v>225</v>
      </c>
      <c r="D114" s="134" t="s">
        <v>226</v>
      </c>
      <c r="E114" s="136">
        <v>0</v>
      </c>
      <c r="F114" s="136">
        <v>0</v>
      </c>
      <c r="G114" s="136">
        <v>0</v>
      </c>
      <c r="H114" s="136">
        <v>0</v>
      </c>
      <c r="I114" s="136">
        <v>0</v>
      </c>
      <c r="J114" s="136">
        <v>0</v>
      </c>
      <c r="K114" s="136"/>
      <c r="L114" s="136"/>
      <c r="M114" s="136"/>
      <c r="N114" s="136"/>
      <c r="O114" s="136"/>
      <c r="P114" s="136"/>
      <c r="Q114" s="136">
        <f t="shared" si="1"/>
        <v>0</v>
      </c>
      <c r="R114" s="97"/>
      <c r="T114" s="95"/>
      <c r="U114" s="100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0</v>
      </c>
      <c r="V114" s="97"/>
    </row>
    <row r="115" spans="2:22" x14ac:dyDescent="0.2">
      <c r="B115" s="95"/>
      <c r="C115" s="98" t="s">
        <v>227</v>
      </c>
      <c r="D115" s="99" t="s">
        <v>226</v>
      </c>
      <c r="E115" s="100">
        <v>0</v>
      </c>
      <c r="F115" s="100">
        <v>0</v>
      </c>
      <c r="G115" s="100">
        <v>0</v>
      </c>
      <c r="H115" s="100">
        <v>0</v>
      </c>
      <c r="I115" s="100">
        <v>0</v>
      </c>
      <c r="J115" s="100">
        <v>0</v>
      </c>
      <c r="K115" s="100"/>
      <c r="L115" s="100"/>
      <c r="M115" s="100"/>
      <c r="N115" s="100"/>
      <c r="O115" s="100"/>
      <c r="P115" s="100"/>
      <c r="Q115" s="100">
        <f t="shared" si="1"/>
        <v>0</v>
      </c>
      <c r="R115" s="97"/>
      <c r="T115" s="95"/>
      <c r="U115" s="100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0</v>
      </c>
      <c r="V115" s="97"/>
    </row>
    <row r="116" spans="2:22" x14ac:dyDescent="0.2">
      <c r="B116" s="95"/>
      <c r="C116" s="133" t="s">
        <v>228</v>
      </c>
      <c r="D116" s="134" t="s">
        <v>229</v>
      </c>
      <c r="E116" s="136">
        <v>0</v>
      </c>
      <c r="F116" s="136">
        <v>0</v>
      </c>
      <c r="G116" s="136">
        <v>0</v>
      </c>
      <c r="H116" s="136">
        <v>0</v>
      </c>
      <c r="I116" s="136">
        <v>0</v>
      </c>
      <c r="J116" s="136">
        <v>0</v>
      </c>
      <c r="K116" s="136"/>
      <c r="L116" s="136"/>
      <c r="M116" s="136"/>
      <c r="N116" s="136"/>
      <c r="O116" s="136"/>
      <c r="P116" s="136"/>
      <c r="Q116" s="136">
        <f t="shared" si="1"/>
        <v>0</v>
      </c>
      <c r="R116" s="97"/>
      <c r="T116" s="95"/>
      <c r="U116" s="100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0</v>
      </c>
      <c r="V116" s="97"/>
    </row>
    <row r="117" spans="2:22" x14ac:dyDescent="0.2">
      <c r="B117" s="95"/>
      <c r="C117" s="98" t="s">
        <v>230</v>
      </c>
      <c r="D117" s="99" t="s">
        <v>229</v>
      </c>
      <c r="E117" s="100">
        <v>0</v>
      </c>
      <c r="F117" s="100">
        <v>0</v>
      </c>
      <c r="G117" s="100">
        <v>0</v>
      </c>
      <c r="H117" s="100">
        <v>0</v>
      </c>
      <c r="I117" s="100">
        <v>0</v>
      </c>
      <c r="J117" s="100">
        <v>0</v>
      </c>
      <c r="K117" s="100"/>
      <c r="L117" s="100"/>
      <c r="M117" s="100"/>
      <c r="N117" s="100"/>
      <c r="O117" s="100"/>
      <c r="P117" s="100"/>
      <c r="Q117" s="100">
        <f t="shared" si="1"/>
        <v>0</v>
      </c>
      <c r="R117" s="97"/>
      <c r="T117" s="95"/>
      <c r="U117" s="100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0</v>
      </c>
      <c r="V117" s="97"/>
    </row>
    <row r="118" spans="2:22" x14ac:dyDescent="0.2">
      <c r="B118" s="95"/>
      <c r="C118" s="133" t="s">
        <v>231</v>
      </c>
      <c r="D118" s="134" t="s">
        <v>232</v>
      </c>
      <c r="E118" s="136">
        <v>0</v>
      </c>
      <c r="F118" s="136">
        <v>0</v>
      </c>
      <c r="G118" s="136">
        <v>0</v>
      </c>
      <c r="H118" s="136">
        <v>0</v>
      </c>
      <c r="I118" s="136">
        <v>0</v>
      </c>
      <c r="J118" s="136">
        <v>0</v>
      </c>
      <c r="K118" s="136"/>
      <c r="L118" s="136"/>
      <c r="M118" s="136"/>
      <c r="N118" s="136"/>
      <c r="O118" s="136"/>
      <c r="P118" s="136"/>
      <c r="Q118" s="136">
        <f t="shared" si="1"/>
        <v>0</v>
      </c>
      <c r="R118" s="97"/>
      <c r="T118" s="95"/>
      <c r="U118" s="100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0</v>
      </c>
      <c r="V118" s="97"/>
    </row>
    <row r="119" spans="2:22" x14ac:dyDescent="0.2">
      <c r="B119" s="95"/>
      <c r="C119" s="98" t="s">
        <v>233</v>
      </c>
      <c r="D119" s="99" t="s">
        <v>232</v>
      </c>
      <c r="E119" s="100">
        <v>0</v>
      </c>
      <c r="F119" s="100">
        <v>0</v>
      </c>
      <c r="G119" s="100">
        <v>0</v>
      </c>
      <c r="H119" s="100">
        <v>0</v>
      </c>
      <c r="I119" s="100">
        <v>0</v>
      </c>
      <c r="J119" s="100">
        <v>0</v>
      </c>
      <c r="K119" s="100"/>
      <c r="L119" s="100"/>
      <c r="M119" s="100"/>
      <c r="N119" s="100"/>
      <c r="O119" s="100"/>
      <c r="P119" s="100"/>
      <c r="Q119" s="100">
        <f t="shared" si="1"/>
        <v>0</v>
      </c>
      <c r="R119" s="97"/>
      <c r="T119" s="95"/>
      <c r="U119" s="100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0</v>
      </c>
      <c r="V119" s="97"/>
    </row>
    <row r="120" spans="2:22" x14ac:dyDescent="0.2">
      <c r="B120" s="95"/>
      <c r="C120" s="133" t="s">
        <v>234</v>
      </c>
      <c r="D120" s="134" t="s">
        <v>235</v>
      </c>
      <c r="E120" s="136">
        <v>277615.52</v>
      </c>
      <c r="F120" s="136">
        <v>539384.98</v>
      </c>
      <c r="G120" s="136">
        <v>339477.22</v>
      </c>
      <c r="H120" s="136">
        <v>593992.57000000007</v>
      </c>
      <c r="I120" s="136">
        <v>407237.16000000003</v>
      </c>
      <c r="J120" s="136">
        <v>494218.8000000001</v>
      </c>
      <c r="K120" s="136"/>
      <c r="L120" s="136"/>
      <c r="M120" s="136"/>
      <c r="N120" s="136"/>
      <c r="O120" s="136"/>
      <c r="P120" s="136"/>
      <c r="Q120" s="136">
        <f t="shared" si="1"/>
        <v>2651926.2500000005</v>
      </c>
      <c r="R120" s="97"/>
      <c r="T120" s="95"/>
      <c r="U120" s="100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2651926.2500000005</v>
      </c>
      <c r="V120" s="97"/>
    </row>
    <row r="121" spans="2:22" x14ac:dyDescent="0.2">
      <c r="B121" s="95"/>
      <c r="C121" s="98" t="s">
        <v>236</v>
      </c>
      <c r="D121" s="99" t="s">
        <v>235</v>
      </c>
      <c r="E121" s="100">
        <v>277615.52</v>
      </c>
      <c r="F121" s="100">
        <v>539384.98</v>
      </c>
      <c r="G121" s="100">
        <v>339477.22</v>
      </c>
      <c r="H121" s="100">
        <v>593992.57000000007</v>
      </c>
      <c r="I121" s="100">
        <v>407237.16000000003</v>
      </c>
      <c r="J121" s="100">
        <v>494218.8000000001</v>
      </c>
      <c r="K121" s="100"/>
      <c r="L121" s="100"/>
      <c r="M121" s="100"/>
      <c r="N121" s="100"/>
      <c r="O121" s="100"/>
      <c r="P121" s="100"/>
      <c r="Q121" s="100">
        <f t="shared" si="1"/>
        <v>2651926.2500000005</v>
      </c>
      <c r="R121" s="97"/>
      <c r="T121" s="95"/>
      <c r="U121" s="100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2651926.2500000005</v>
      </c>
      <c r="V121" s="97"/>
    </row>
    <row r="122" spans="2:22" x14ac:dyDescent="0.2">
      <c r="B122" s="95"/>
      <c r="C122" s="131" t="s">
        <v>237</v>
      </c>
      <c r="D122" s="132" t="s">
        <v>33</v>
      </c>
      <c r="E122" s="135">
        <v>17880540.079999998</v>
      </c>
      <c r="F122" s="135">
        <v>37733646.860000007</v>
      </c>
      <c r="G122" s="135">
        <v>38636105.989999995</v>
      </c>
      <c r="H122" s="135">
        <v>38645965.640000008</v>
      </c>
      <c r="I122" s="135">
        <v>34427991.469999999</v>
      </c>
      <c r="J122" s="135">
        <v>36776692.13000001</v>
      </c>
      <c r="K122" s="135"/>
      <c r="L122" s="135"/>
      <c r="M122" s="135"/>
      <c r="N122" s="135"/>
      <c r="O122" s="135"/>
      <c r="P122" s="135"/>
      <c r="Q122" s="135">
        <f t="shared" si="1"/>
        <v>204100942.17000002</v>
      </c>
      <c r="R122" s="97"/>
      <c r="T122" s="95"/>
      <c r="U122" s="100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204100942.17000002</v>
      </c>
      <c r="V122" s="97"/>
    </row>
    <row r="123" spans="2:22" x14ac:dyDescent="0.2">
      <c r="B123" s="95"/>
      <c r="C123" s="133" t="s">
        <v>238</v>
      </c>
      <c r="D123" s="134" t="s">
        <v>239</v>
      </c>
      <c r="E123" s="136">
        <v>0</v>
      </c>
      <c r="F123" s="136">
        <v>0</v>
      </c>
      <c r="G123" s="136">
        <v>0</v>
      </c>
      <c r="H123" s="136">
        <v>0</v>
      </c>
      <c r="I123" s="136">
        <v>0</v>
      </c>
      <c r="J123" s="136">
        <v>0</v>
      </c>
      <c r="K123" s="136"/>
      <c r="L123" s="136"/>
      <c r="M123" s="136"/>
      <c r="N123" s="136"/>
      <c r="O123" s="136"/>
      <c r="P123" s="136"/>
      <c r="Q123" s="136">
        <f t="shared" si="1"/>
        <v>0</v>
      </c>
      <c r="R123" s="97"/>
      <c r="T123" s="95"/>
      <c r="U123" s="100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0</v>
      </c>
      <c r="V123" s="97"/>
    </row>
    <row r="124" spans="2:22" x14ac:dyDescent="0.2">
      <c r="B124" s="95"/>
      <c r="C124" s="98" t="s">
        <v>240</v>
      </c>
      <c r="D124" s="99" t="s">
        <v>241</v>
      </c>
      <c r="E124" s="100">
        <v>0</v>
      </c>
      <c r="F124" s="100">
        <v>0</v>
      </c>
      <c r="G124" s="100">
        <v>0</v>
      </c>
      <c r="H124" s="100">
        <v>0</v>
      </c>
      <c r="I124" s="100">
        <v>0</v>
      </c>
      <c r="J124" s="100">
        <v>0</v>
      </c>
      <c r="K124" s="100"/>
      <c r="L124" s="100"/>
      <c r="M124" s="100"/>
      <c r="N124" s="100"/>
      <c r="O124" s="100"/>
      <c r="P124" s="100"/>
      <c r="Q124" s="100">
        <f t="shared" si="1"/>
        <v>0</v>
      </c>
      <c r="R124" s="97"/>
      <c r="T124" s="95"/>
      <c r="U124" s="100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0</v>
      </c>
      <c r="V124" s="97"/>
    </row>
    <row r="125" spans="2:22" x14ac:dyDescent="0.2">
      <c r="B125" s="95"/>
      <c r="C125" s="98" t="s">
        <v>242</v>
      </c>
      <c r="D125" s="99" t="s">
        <v>243</v>
      </c>
      <c r="E125" s="100">
        <v>0</v>
      </c>
      <c r="F125" s="100">
        <v>0</v>
      </c>
      <c r="G125" s="100">
        <v>0</v>
      </c>
      <c r="H125" s="100">
        <v>0</v>
      </c>
      <c r="I125" s="100">
        <v>0</v>
      </c>
      <c r="J125" s="100">
        <v>0</v>
      </c>
      <c r="K125" s="100"/>
      <c r="L125" s="100"/>
      <c r="M125" s="100"/>
      <c r="N125" s="100"/>
      <c r="O125" s="100"/>
      <c r="P125" s="100"/>
      <c r="Q125" s="100">
        <f t="shared" si="1"/>
        <v>0</v>
      </c>
      <c r="R125" s="97"/>
      <c r="T125" s="95"/>
      <c r="U125" s="100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0</v>
      </c>
      <c r="V125" s="97"/>
    </row>
    <row r="126" spans="2:22" x14ac:dyDescent="0.2">
      <c r="B126" s="95"/>
      <c r="C126" s="98" t="s">
        <v>244</v>
      </c>
      <c r="D126" s="99" t="s">
        <v>245</v>
      </c>
      <c r="E126" s="100">
        <v>0</v>
      </c>
      <c r="F126" s="100">
        <v>0</v>
      </c>
      <c r="G126" s="100">
        <v>0</v>
      </c>
      <c r="H126" s="100">
        <v>0</v>
      </c>
      <c r="I126" s="100">
        <v>0</v>
      </c>
      <c r="J126" s="100">
        <v>0</v>
      </c>
      <c r="K126" s="100"/>
      <c r="L126" s="100"/>
      <c r="M126" s="100"/>
      <c r="N126" s="100"/>
      <c r="O126" s="100"/>
      <c r="P126" s="100"/>
      <c r="Q126" s="100">
        <f t="shared" si="1"/>
        <v>0</v>
      </c>
      <c r="R126" s="97"/>
      <c r="T126" s="95"/>
      <c r="U126" s="100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0</v>
      </c>
      <c r="V126" s="97"/>
    </row>
    <row r="127" spans="2:22" x14ac:dyDescent="0.2">
      <c r="B127" s="95"/>
      <c r="C127" s="133" t="s">
        <v>246</v>
      </c>
      <c r="D127" s="134" t="s">
        <v>247</v>
      </c>
      <c r="E127" s="136">
        <v>0</v>
      </c>
      <c r="F127" s="136">
        <v>0</v>
      </c>
      <c r="G127" s="136">
        <v>0</v>
      </c>
      <c r="H127" s="136">
        <v>0</v>
      </c>
      <c r="I127" s="136">
        <v>0</v>
      </c>
      <c r="J127" s="136">
        <v>0</v>
      </c>
      <c r="K127" s="136"/>
      <c r="L127" s="136"/>
      <c r="M127" s="136"/>
      <c r="N127" s="136"/>
      <c r="O127" s="136"/>
      <c r="P127" s="136"/>
      <c r="Q127" s="136">
        <f t="shared" si="1"/>
        <v>0</v>
      </c>
      <c r="R127" s="97"/>
      <c r="T127" s="95"/>
      <c r="U127" s="100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0</v>
      </c>
      <c r="V127" s="97"/>
    </row>
    <row r="128" spans="2:22" x14ac:dyDescent="0.2">
      <c r="B128" s="95"/>
      <c r="C128" s="98" t="s">
        <v>248</v>
      </c>
      <c r="D128" s="99" t="s">
        <v>249</v>
      </c>
      <c r="E128" s="100">
        <v>0</v>
      </c>
      <c r="F128" s="100">
        <v>0</v>
      </c>
      <c r="G128" s="100">
        <v>0</v>
      </c>
      <c r="H128" s="100">
        <v>0</v>
      </c>
      <c r="I128" s="100">
        <v>0</v>
      </c>
      <c r="J128" s="100">
        <v>0</v>
      </c>
      <c r="K128" s="100"/>
      <c r="L128" s="100"/>
      <c r="M128" s="100"/>
      <c r="N128" s="100"/>
      <c r="O128" s="100"/>
      <c r="P128" s="100"/>
      <c r="Q128" s="100">
        <f t="shared" si="1"/>
        <v>0</v>
      </c>
      <c r="R128" s="97"/>
      <c r="T128" s="95"/>
      <c r="U128" s="100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0</v>
      </c>
      <c r="V128" s="97"/>
    </row>
    <row r="129" spans="2:22" x14ac:dyDescent="0.2">
      <c r="B129" s="95"/>
      <c r="C129" s="98" t="s">
        <v>250</v>
      </c>
      <c r="D129" s="99" t="s">
        <v>251</v>
      </c>
      <c r="E129" s="100">
        <v>0</v>
      </c>
      <c r="F129" s="100">
        <v>0</v>
      </c>
      <c r="G129" s="100">
        <v>0</v>
      </c>
      <c r="H129" s="100">
        <v>0</v>
      </c>
      <c r="I129" s="100">
        <v>0</v>
      </c>
      <c r="J129" s="100">
        <v>0</v>
      </c>
      <c r="K129" s="100"/>
      <c r="L129" s="100"/>
      <c r="M129" s="100"/>
      <c r="N129" s="100"/>
      <c r="O129" s="100"/>
      <c r="P129" s="100"/>
      <c r="Q129" s="100">
        <f t="shared" si="1"/>
        <v>0</v>
      </c>
      <c r="R129" s="97"/>
      <c r="T129" s="95"/>
      <c r="U129" s="100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0</v>
      </c>
      <c r="V129" s="97"/>
    </row>
    <row r="130" spans="2:22" x14ac:dyDescent="0.2">
      <c r="B130" s="95"/>
      <c r="C130" s="98" t="s">
        <v>252</v>
      </c>
      <c r="D130" s="99" t="s">
        <v>253</v>
      </c>
      <c r="E130" s="100">
        <v>0</v>
      </c>
      <c r="F130" s="100">
        <v>0</v>
      </c>
      <c r="G130" s="100">
        <v>0</v>
      </c>
      <c r="H130" s="100">
        <v>0</v>
      </c>
      <c r="I130" s="100">
        <v>0</v>
      </c>
      <c r="J130" s="100">
        <v>0</v>
      </c>
      <c r="K130" s="100"/>
      <c r="L130" s="100"/>
      <c r="M130" s="100"/>
      <c r="N130" s="100"/>
      <c r="O130" s="100"/>
      <c r="P130" s="100"/>
      <c r="Q130" s="100">
        <f t="shared" si="1"/>
        <v>0</v>
      </c>
      <c r="R130" s="97"/>
      <c r="T130" s="95"/>
      <c r="U130" s="100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0</v>
      </c>
      <c r="V130" s="97"/>
    </row>
    <row r="131" spans="2:22" x14ac:dyDescent="0.2">
      <c r="B131" s="95"/>
      <c r="C131" s="98" t="s">
        <v>254</v>
      </c>
      <c r="D131" s="99" t="s">
        <v>255</v>
      </c>
      <c r="E131" s="100">
        <v>0</v>
      </c>
      <c r="F131" s="100">
        <v>0</v>
      </c>
      <c r="G131" s="100">
        <v>0</v>
      </c>
      <c r="H131" s="100">
        <v>0</v>
      </c>
      <c r="I131" s="100">
        <v>0</v>
      </c>
      <c r="J131" s="100">
        <v>0</v>
      </c>
      <c r="K131" s="100"/>
      <c r="L131" s="100"/>
      <c r="M131" s="100"/>
      <c r="N131" s="100"/>
      <c r="O131" s="100"/>
      <c r="P131" s="100"/>
      <c r="Q131" s="100">
        <f t="shared" si="1"/>
        <v>0</v>
      </c>
      <c r="R131" s="97"/>
      <c r="T131" s="95"/>
      <c r="U131" s="100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0</v>
      </c>
      <c r="V131" s="97"/>
    </row>
    <row r="132" spans="2:22" x14ac:dyDescent="0.2">
      <c r="B132" s="95"/>
      <c r="C132" s="133" t="s">
        <v>256</v>
      </c>
      <c r="D132" s="134" t="s">
        <v>257</v>
      </c>
      <c r="E132" s="136">
        <v>0</v>
      </c>
      <c r="F132" s="136">
        <v>0</v>
      </c>
      <c r="G132" s="136">
        <v>0</v>
      </c>
      <c r="H132" s="136">
        <v>0</v>
      </c>
      <c r="I132" s="136">
        <v>0</v>
      </c>
      <c r="J132" s="136">
        <v>0</v>
      </c>
      <c r="K132" s="136"/>
      <c r="L132" s="136"/>
      <c r="M132" s="136"/>
      <c r="N132" s="136"/>
      <c r="O132" s="136"/>
      <c r="P132" s="136"/>
      <c r="Q132" s="136">
        <f t="shared" si="1"/>
        <v>0</v>
      </c>
      <c r="R132" s="97"/>
      <c r="T132" s="95"/>
      <c r="U132" s="100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0</v>
      </c>
      <c r="V132" s="97"/>
    </row>
    <row r="133" spans="2:22" x14ac:dyDescent="0.2">
      <c r="B133" s="95"/>
      <c r="C133" s="98" t="s">
        <v>258</v>
      </c>
      <c r="D133" s="99" t="s">
        <v>259</v>
      </c>
      <c r="E133" s="100">
        <v>0</v>
      </c>
      <c r="F133" s="100">
        <v>0</v>
      </c>
      <c r="G133" s="100">
        <v>0</v>
      </c>
      <c r="H133" s="100">
        <v>0</v>
      </c>
      <c r="I133" s="100">
        <v>0</v>
      </c>
      <c r="J133" s="100">
        <v>0</v>
      </c>
      <c r="K133" s="100"/>
      <c r="L133" s="100"/>
      <c r="M133" s="100"/>
      <c r="N133" s="100"/>
      <c r="O133" s="100"/>
      <c r="P133" s="100"/>
      <c r="Q133" s="100">
        <f t="shared" si="1"/>
        <v>0</v>
      </c>
      <c r="R133" s="97"/>
      <c r="T133" s="95"/>
      <c r="U133" s="100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0</v>
      </c>
      <c r="V133" s="97"/>
    </row>
    <row r="134" spans="2:22" x14ac:dyDescent="0.2">
      <c r="B134" s="95"/>
      <c r="C134" s="98" t="s">
        <v>260</v>
      </c>
      <c r="D134" s="99" t="s">
        <v>261</v>
      </c>
      <c r="E134" s="100">
        <v>0</v>
      </c>
      <c r="F134" s="100">
        <v>0</v>
      </c>
      <c r="G134" s="100">
        <v>0</v>
      </c>
      <c r="H134" s="100">
        <v>0</v>
      </c>
      <c r="I134" s="100">
        <v>0</v>
      </c>
      <c r="J134" s="100">
        <v>0</v>
      </c>
      <c r="K134" s="100"/>
      <c r="L134" s="100"/>
      <c r="M134" s="100"/>
      <c r="N134" s="100"/>
      <c r="O134" s="100"/>
      <c r="P134" s="100"/>
      <c r="Q134" s="100">
        <f t="shared" si="1"/>
        <v>0</v>
      </c>
      <c r="R134" s="97"/>
      <c r="T134" s="95"/>
      <c r="U134" s="100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0</v>
      </c>
      <c r="V134" s="97"/>
    </row>
    <row r="135" spans="2:22" x14ac:dyDescent="0.2">
      <c r="B135" s="95"/>
      <c r="C135" s="98" t="s">
        <v>262</v>
      </c>
      <c r="D135" s="99" t="s">
        <v>263</v>
      </c>
      <c r="E135" s="100">
        <v>0</v>
      </c>
      <c r="F135" s="100">
        <v>0</v>
      </c>
      <c r="G135" s="100">
        <v>0</v>
      </c>
      <c r="H135" s="100">
        <v>0</v>
      </c>
      <c r="I135" s="100">
        <v>0</v>
      </c>
      <c r="J135" s="100">
        <v>0</v>
      </c>
      <c r="K135" s="100"/>
      <c r="L135" s="100"/>
      <c r="M135" s="100"/>
      <c r="N135" s="100"/>
      <c r="O135" s="100"/>
      <c r="P135" s="100"/>
      <c r="Q135" s="100">
        <f t="shared" ref="Q135:Q195" si="2">SUM(E135:P135)</f>
        <v>0</v>
      </c>
      <c r="R135" s="97"/>
      <c r="T135" s="95"/>
      <c r="U135" s="100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0</v>
      </c>
      <c r="V135" s="97"/>
    </row>
    <row r="136" spans="2:22" x14ac:dyDescent="0.2">
      <c r="B136" s="95"/>
      <c r="C136" s="98" t="s">
        <v>264</v>
      </c>
      <c r="D136" s="99" t="s">
        <v>265</v>
      </c>
      <c r="E136" s="100">
        <v>0</v>
      </c>
      <c r="F136" s="100">
        <v>0</v>
      </c>
      <c r="G136" s="100">
        <v>0</v>
      </c>
      <c r="H136" s="100">
        <v>0</v>
      </c>
      <c r="I136" s="100">
        <v>0</v>
      </c>
      <c r="J136" s="100">
        <v>0</v>
      </c>
      <c r="K136" s="100"/>
      <c r="L136" s="100"/>
      <c r="M136" s="100"/>
      <c r="N136" s="100"/>
      <c r="O136" s="100"/>
      <c r="P136" s="100"/>
      <c r="Q136" s="100">
        <f t="shared" si="2"/>
        <v>0</v>
      </c>
      <c r="R136" s="97"/>
      <c r="T136" s="95"/>
      <c r="U136" s="100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0</v>
      </c>
      <c r="V136" s="97"/>
    </row>
    <row r="137" spans="2:22" x14ac:dyDescent="0.2">
      <c r="B137" s="95"/>
      <c r="C137" s="133" t="s">
        <v>266</v>
      </c>
      <c r="D137" s="134" t="s">
        <v>267</v>
      </c>
      <c r="E137" s="136">
        <v>17211335.559999999</v>
      </c>
      <c r="F137" s="136">
        <v>37150373.410000004</v>
      </c>
      <c r="G137" s="136">
        <v>36056785.389999993</v>
      </c>
      <c r="H137" s="136">
        <v>36247487.770000011</v>
      </c>
      <c r="I137" s="136">
        <v>33914737.879999995</v>
      </c>
      <c r="J137" s="136">
        <v>35029838.980000012</v>
      </c>
      <c r="K137" s="136"/>
      <c r="L137" s="136"/>
      <c r="M137" s="136"/>
      <c r="N137" s="136"/>
      <c r="O137" s="136"/>
      <c r="P137" s="136"/>
      <c r="Q137" s="136">
        <f t="shared" si="2"/>
        <v>195610558.99000001</v>
      </c>
      <c r="R137" s="97"/>
      <c r="T137" s="95"/>
      <c r="U137" s="100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195610558.99000001</v>
      </c>
      <c r="V137" s="97"/>
    </row>
    <row r="138" spans="2:22" x14ac:dyDescent="0.2">
      <c r="B138" s="95"/>
      <c r="C138" s="98" t="s">
        <v>268</v>
      </c>
      <c r="D138" s="99" t="s">
        <v>267</v>
      </c>
      <c r="E138" s="100">
        <v>17211335.559999999</v>
      </c>
      <c r="F138" s="100">
        <v>37150373.410000004</v>
      </c>
      <c r="G138" s="100">
        <v>36056785.389999993</v>
      </c>
      <c r="H138" s="100">
        <v>36247487.770000011</v>
      </c>
      <c r="I138" s="100">
        <v>33914737.879999995</v>
      </c>
      <c r="J138" s="100">
        <v>35029838.980000012</v>
      </c>
      <c r="K138" s="100"/>
      <c r="L138" s="100"/>
      <c r="M138" s="100"/>
      <c r="N138" s="100"/>
      <c r="O138" s="100"/>
      <c r="P138" s="100"/>
      <c r="Q138" s="100">
        <f t="shared" si="2"/>
        <v>195610558.99000001</v>
      </c>
      <c r="R138" s="97"/>
      <c r="T138" s="95"/>
      <c r="U138" s="100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195610558.99000001</v>
      </c>
      <c r="V138" s="97"/>
    </row>
    <row r="139" spans="2:22" x14ac:dyDescent="0.2">
      <c r="B139" s="95"/>
      <c r="C139" s="133" t="s">
        <v>269</v>
      </c>
      <c r="D139" s="134" t="s">
        <v>270</v>
      </c>
      <c r="E139" s="136">
        <v>287553.03000000003</v>
      </c>
      <c r="F139" s="136">
        <v>146329.63</v>
      </c>
      <c r="G139" s="136">
        <v>1931828.61</v>
      </c>
      <c r="H139" s="136">
        <v>1823267.37</v>
      </c>
      <c r="I139" s="136">
        <v>135497.77999999997</v>
      </c>
      <c r="J139" s="136">
        <v>1024527.8300000001</v>
      </c>
      <c r="K139" s="136"/>
      <c r="L139" s="136"/>
      <c r="M139" s="136"/>
      <c r="N139" s="136"/>
      <c r="O139" s="136"/>
      <c r="P139" s="136"/>
      <c r="Q139" s="136">
        <f t="shared" si="2"/>
        <v>5349004.25</v>
      </c>
      <c r="R139" s="97"/>
      <c r="T139" s="95"/>
      <c r="U139" s="100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5349004.25</v>
      </c>
      <c r="V139" s="97"/>
    </row>
    <row r="140" spans="2:22" x14ac:dyDescent="0.2">
      <c r="B140" s="95"/>
      <c r="C140" s="98" t="s">
        <v>271</v>
      </c>
      <c r="D140" s="99" t="s">
        <v>270</v>
      </c>
      <c r="E140" s="100">
        <v>287553.03000000003</v>
      </c>
      <c r="F140" s="100">
        <v>146329.63</v>
      </c>
      <c r="G140" s="100">
        <v>1931828.61</v>
      </c>
      <c r="H140" s="100">
        <v>1823267.37</v>
      </c>
      <c r="I140" s="100">
        <v>135497.77999999997</v>
      </c>
      <c r="J140" s="100">
        <v>1024527.8300000001</v>
      </c>
      <c r="K140" s="100"/>
      <c r="L140" s="100"/>
      <c r="M140" s="100"/>
      <c r="N140" s="100"/>
      <c r="O140" s="100"/>
      <c r="P140" s="100"/>
      <c r="Q140" s="100">
        <f t="shared" si="2"/>
        <v>5349004.25</v>
      </c>
      <c r="R140" s="97"/>
      <c r="T140" s="95"/>
      <c r="U140" s="100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5349004.25</v>
      </c>
      <c r="V140" s="97"/>
    </row>
    <row r="141" spans="2:22" x14ac:dyDescent="0.2">
      <c r="B141" s="95"/>
      <c r="C141" s="133" t="s">
        <v>272</v>
      </c>
      <c r="D141" s="134" t="s">
        <v>273</v>
      </c>
      <c r="E141" s="136">
        <v>381651.48999999993</v>
      </c>
      <c r="F141" s="136">
        <v>436943.82000000007</v>
      </c>
      <c r="G141" s="136">
        <v>647491.99</v>
      </c>
      <c r="H141" s="136">
        <v>575210.5</v>
      </c>
      <c r="I141" s="136">
        <v>377755.81</v>
      </c>
      <c r="J141" s="136">
        <v>722325.32</v>
      </c>
      <c r="K141" s="136"/>
      <c r="L141" s="136"/>
      <c r="M141" s="136"/>
      <c r="N141" s="136"/>
      <c r="O141" s="136"/>
      <c r="P141" s="136"/>
      <c r="Q141" s="136">
        <f t="shared" si="2"/>
        <v>3141378.9299999997</v>
      </c>
      <c r="R141" s="97"/>
      <c r="T141" s="95"/>
      <c r="U141" s="100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3141378.9299999997</v>
      </c>
      <c r="V141" s="97"/>
    </row>
    <row r="142" spans="2:22" x14ac:dyDescent="0.2">
      <c r="B142" s="95"/>
      <c r="C142" s="98" t="s">
        <v>274</v>
      </c>
      <c r="D142" s="99" t="s">
        <v>273</v>
      </c>
      <c r="E142" s="100">
        <v>381651.48999999993</v>
      </c>
      <c r="F142" s="100">
        <v>436943.82000000007</v>
      </c>
      <c r="G142" s="100">
        <v>647491.99</v>
      </c>
      <c r="H142" s="100">
        <v>575210.5</v>
      </c>
      <c r="I142" s="100">
        <v>377755.81</v>
      </c>
      <c r="J142" s="100">
        <v>722325.32</v>
      </c>
      <c r="K142" s="100"/>
      <c r="L142" s="100"/>
      <c r="M142" s="100"/>
      <c r="N142" s="100"/>
      <c r="O142" s="100"/>
      <c r="P142" s="100"/>
      <c r="Q142" s="100">
        <f t="shared" si="2"/>
        <v>3141378.9299999997</v>
      </c>
      <c r="R142" s="97"/>
      <c r="T142" s="95"/>
      <c r="U142" s="100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3141378.9299999997</v>
      </c>
      <c r="V142" s="97"/>
    </row>
    <row r="143" spans="2:22" x14ac:dyDescent="0.2">
      <c r="B143" s="95"/>
      <c r="C143" s="131" t="s">
        <v>275</v>
      </c>
      <c r="D143" s="132" t="s">
        <v>276</v>
      </c>
      <c r="E143" s="135">
        <v>1048762.6700000002</v>
      </c>
      <c r="F143" s="135">
        <v>5057614.6499999994</v>
      </c>
      <c r="G143" s="135">
        <v>2995231.21</v>
      </c>
      <c r="H143" s="135">
        <v>3036344.2800000003</v>
      </c>
      <c r="I143" s="135">
        <v>2819493.5299999993</v>
      </c>
      <c r="J143" s="135">
        <v>2821188.5599999987</v>
      </c>
      <c r="K143" s="135"/>
      <c r="L143" s="135"/>
      <c r="M143" s="135"/>
      <c r="N143" s="135"/>
      <c r="O143" s="135"/>
      <c r="P143" s="135"/>
      <c r="Q143" s="135">
        <f t="shared" si="2"/>
        <v>17778634.899999999</v>
      </c>
      <c r="R143" s="97"/>
      <c r="T143" s="95"/>
      <c r="U143" s="100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17778634.899999999</v>
      </c>
      <c r="V143" s="97"/>
    </row>
    <row r="144" spans="2:22" x14ac:dyDescent="0.2">
      <c r="B144" s="95"/>
      <c r="C144" s="133" t="s">
        <v>277</v>
      </c>
      <c r="D144" s="134" t="s">
        <v>278</v>
      </c>
      <c r="E144" s="136">
        <v>41950.750000000007</v>
      </c>
      <c r="F144" s="136">
        <v>3416602.2399999998</v>
      </c>
      <c r="G144" s="136">
        <v>425330.23</v>
      </c>
      <c r="H144" s="136">
        <v>219740.05999999991</v>
      </c>
      <c r="I144" s="136">
        <v>728464.74</v>
      </c>
      <c r="J144" s="136">
        <v>302349.78999999986</v>
      </c>
      <c r="K144" s="136"/>
      <c r="L144" s="136"/>
      <c r="M144" s="136"/>
      <c r="N144" s="136"/>
      <c r="O144" s="136"/>
      <c r="P144" s="136"/>
      <c r="Q144" s="136">
        <f t="shared" si="2"/>
        <v>5134437.8099999996</v>
      </c>
      <c r="R144" s="97"/>
      <c r="T144" s="95"/>
      <c r="U144" s="100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5134437.8099999996</v>
      </c>
      <c r="V144" s="97"/>
    </row>
    <row r="145" spans="2:22" x14ac:dyDescent="0.2">
      <c r="B145" s="95"/>
      <c r="C145" s="98" t="s">
        <v>279</v>
      </c>
      <c r="D145" s="99" t="s">
        <v>278</v>
      </c>
      <c r="E145" s="100">
        <v>41950.750000000007</v>
      </c>
      <c r="F145" s="100">
        <v>3416602.2399999998</v>
      </c>
      <c r="G145" s="100">
        <v>425330.23</v>
      </c>
      <c r="H145" s="100">
        <v>219740.05999999991</v>
      </c>
      <c r="I145" s="100">
        <v>728464.74</v>
      </c>
      <c r="J145" s="100">
        <v>302349.78999999986</v>
      </c>
      <c r="K145" s="100"/>
      <c r="L145" s="100"/>
      <c r="M145" s="100"/>
      <c r="N145" s="100"/>
      <c r="O145" s="100"/>
      <c r="P145" s="100"/>
      <c r="Q145" s="100">
        <f t="shared" si="2"/>
        <v>5134437.8099999996</v>
      </c>
      <c r="R145" s="97"/>
      <c r="T145" s="95"/>
      <c r="U145" s="100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5134437.8099999996</v>
      </c>
      <c r="V145" s="97"/>
    </row>
    <row r="146" spans="2:22" x14ac:dyDescent="0.2">
      <c r="B146" s="95"/>
      <c r="C146" s="133" t="s">
        <v>280</v>
      </c>
      <c r="D146" s="134" t="s">
        <v>281</v>
      </c>
      <c r="E146" s="136">
        <v>797668.10000000021</v>
      </c>
      <c r="F146" s="136">
        <v>1336520.0399999993</v>
      </c>
      <c r="G146" s="136">
        <v>1603685.71</v>
      </c>
      <c r="H146" s="136">
        <v>1675452.7700000007</v>
      </c>
      <c r="I146" s="136">
        <v>1365950.8199999994</v>
      </c>
      <c r="J146" s="136">
        <v>1784454.3199999989</v>
      </c>
      <c r="K146" s="136"/>
      <c r="L146" s="136"/>
      <c r="M146" s="136"/>
      <c r="N146" s="136"/>
      <c r="O146" s="136"/>
      <c r="P146" s="136"/>
      <c r="Q146" s="136">
        <f t="shared" si="2"/>
        <v>8563731.7599999979</v>
      </c>
      <c r="R146" s="97"/>
      <c r="T146" s="95"/>
      <c r="U146" s="100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8563731.7599999979</v>
      </c>
      <c r="V146" s="97"/>
    </row>
    <row r="147" spans="2:22" x14ac:dyDescent="0.2">
      <c r="B147" s="95"/>
      <c r="C147" s="98" t="s">
        <v>282</v>
      </c>
      <c r="D147" s="99" t="s">
        <v>281</v>
      </c>
      <c r="E147" s="100">
        <v>797668.10000000021</v>
      </c>
      <c r="F147" s="100">
        <v>1336520.0399999993</v>
      </c>
      <c r="G147" s="100">
        <v>1603685.71</v>
      </c>
      <c r="H147" s="100">
        <v>1675452.7700000007</v>
      </c>
      <c r="I147" s="100">
        <v>1365950.8199999994</v>
      </c>
      <c r="J147" s="100">
        <v>1784454.3199999989</v>
      </c>
      <c r="K147" s="100"/>
      <c r="L147" s="100"/>
      <c r="M147" s="100"/>
      <c r="N147" s="100"/>
      <c r="O147" s="100"/>
      <c r="P147" s="100"/>
      <c r="Q147" s="100">
        <f t="shared" si="2"/>
        <v>8563731.7599999979</v>
      </c>
      <c r="R147" s="97"/>
      <c r="T147" s="95"/>
      <c r="U147" s="100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8563731.7599999979</v>
      </c>
      <c r="V147" s="97"/>
    </row>
    <row r="148" spans="2:22" x14ac:dyDescent="0.2">
      <c r="B148" s="95"/>
      <c r="C148" s="133" t="s">
        <v>283</v>
      </c>
      <c r="D148" s="134" t="s">
        <v>284</v>
      </c>
      <c r="E148" s="136">
        <v>0</v>
      </c>
      <c r="F148" s="136">
        <v>0</v>
      </c>
      <c r="G148" s="136">
        <v>0</v>
      </c>
      <c r="H148" s="136">
        <v>0</v>
      </c>
      <c r="I148" s="136">
        <v>0</v>
      </c>
      <c r="J148" s="136">
        <v>0</v>
      </c>
      <c r="K148" s="136"/>
      <c r="L148" s="136"/>
      <c r="M148" s="136"/>
      <c r="N148" s="136"/>
      <c r="O148" s="136"/>
      <c r="P148" s="136"/>
      <c r="Q148" s="136">
        <f t="shared" si="2"/>
        <v>0</v>
      </c>
      <c r="R148" s="97"/>
      <c r="T148" s="95"/>
      <c r="U148" s="100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0</v>
      </c>
      <c r="V148" s="97"/>
    </row>
    <row r="149" spans="2:22" x14ac:dyDescent="0.2">
      <c r="B149" s="95"/>
      <c r="C149" s="98" t="s">
        <v>285</v>
      </c>
      <c r="D149" s="99" t="s">
        <v>284</v>
      </c>
      <c r="E149" s="100">
        <v>0</v>
      </c>
      <c r="F149" s="100">
        <v>0</v>
      </c>
      <c r="G149" s="100">
        <v>0</v>
      </c>
      <c r="H149" s="100">
        <v>0</v>
      </c>
      <c r="I149" s="100">
        <v>0</v>
      </c>
      <c r="J149" s="100">
        <v>0</v>
      </c>
      <c r="K149" s="100"/>
      <c r="L149" s="100"/>
      <c r="M149" s="100"/>
      <c r="N149" s="100"/>
      <c r="O149" s="100"/>
      <c r="P149" s="100"/>
      <c r="Q149" s="100">
        <f t="shared" si="2"/>
        <v>0</v>
      </c>
      <c r="R149" s="97"/>
      <c r="T149" s="95"/>
      <c r="U149" s="100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0</v>
      </c>
      <c r="V149" s="97"/>
    </row>
    <row r="150" spans="2:22" x14ac:dyDescent="0.2">
      <c r="B150" s="95"/>
      <c r="C150" s="133" t="s">
        <v>286</v>
      </c>
      <c r="D150" s="134" t="s">
        <v>287</v>
      </c>
      <c r="E150" s="136">
        <v>0</v>
      </c>
      <c r="F150" s="136">
        <v>0</v>
      </c>
      <c r="G150" s="136">
        <v>0</v>
      </c>
      <c r="H150" s="136">
        <v>0</v>
      </c>
      <c r="I150" s="136">
        <v>0</v>
      </c>
      <c r="J150" s="136">
        <v>0</v>
      </c>
      <c r="K150" s="136"/>
      <c r="L150" s="136"/>
      <c r="M150" s="136"/>
      <c r="N150" s="136"/>
      <c r="O150" s="136"/>
      <c r="P150" s="136"/>
      <c r="Q150" s="136">
        <f t="shared" si="2"/>
        <v>0</v>
      </c>
      <c r="R150" s="97"/>
      <c r="T150" s="95"/>
      <c r="U150" s="100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0</v>
      </c>
      <c r="V150" s="97"/>
    </row>
    <row r="151" spans="2:22" x14ac:dyDescent="0.2">
      <c r="B151" s="95"/>
      <c r="C151" s="98" t="s">
        <v>288</v>
      </c>
      <c r="D151" s="99" t="s">
        <v>287</v>
      </c>
      <c r="E151" s="100">
        <v>0</v>
      </c>
      <c r="F151" s="100">
        <v>0</v>
      </c>
      <c r="G151" s="100">
        <v>0</v>
      </c>
      <c r="H151" s="100">
        <v>0</v>
      </c>
      <c r="I151" s="100">
        <v>0</v>
      </c>
      <c r="J151" s="100">
        <v>0</v>
      </c>
      <c r="K151" s="100"/>
      <c r="L151" s="100"/>
      <c r="M151" s="100"/>
      <c r="N151" s="100"/>
      <c r="O151" s="100"/>
      <c r="P151" s="100"/>
      <c r="Q151" s="100">
        <f t="shared" si="2"/>
        <v>0</v>
      </c>
      <c r="R151" s="97"/>
      <c r="T151" s="95"/>
      <c r="U151" s="100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0</v>
      </c>
      <c r="V151" s="97"/>
    </row>
    <row r="152" spans="2:22" x14ac:dyDescent="0.2">
      <c r="B152" s="95"/>
      <c r="C152" s="133" t="s">
        <v>289</v>
      </c>
      <c r="D152" s="134" t="s">
        <v>290</v>
      </c>
      <c r="E152" s="136">
        <v>0</v>
      </c>
      <c r="F152" s="136">
        <v>1078.1599999999999</v>
      </c>
      <c r="G152" s="136">
        <v>4648.7700000000004</v>
      </c>
      <c r="H152" s="136">
        <v>4252.43</v>
      </c>
      <c r="I152" s="136">
        <v>1693.88</v>
      </c>
      <c r="J152" s="136">
        <v>1581.31</v>
      </c>
      <c r="K152" s="136"/>
      <c r="L152" s="136"/>
      <c r="M152" s="136"/>
      <c r="N152" s="136"/>
      <c r="O152" s="136"/>
      <c r="P152" s="136"/>
      <c r="Q152" s="136">
        <f t="shared" si="2"/>
        <v>13254.550000000001</v>
      </c>
      <c r="R152" s="97"/>
      <c r="T152" s="95"/>
      <c r="U152" s="100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13254.550000000001</v>
      </c>
      <c r="V152" s="97"/>
    </row>
    <row r="153" spans="2:22" x14ac:dyDescent="0.2">
      <c r="B153" s="95"/>
      <c r="C153" s="98" t="s">
        <v>291</v>
      </c>
      <c r="D153" s="99" t="s">
        <v>290</v>
      </c>
      <c r="E153" s="100">
        <v>0</v>
      </c>
      <c r="F153" s="100">
        <v>1078.1599999999999</v>
      </c>
      <c r="G153" s="100">
        <v>4648.7700000000004</v>
      </c>
      <c r="H153" s="100">
        <v>4252.43</v>
      </c>
      <c r="I153" s="100">
        <v>1693.88</v>
      </c>
      <c r="J153" s="100">
        <v>1581.31</v>
      </c>
      <c r="K153" s="100"/>
      <c r="L153" s="100"/>
      <c r="M153" s="100"/>
      <c r="N153" s="100"/>
      <c r="O153" s="100"/>
      <c r="P153" s="100"/>
      <c r="Q153" s="100">
        <f t="shared" si="2"/>
        <v>13254.550000000001</v>
      </c>
      <c r="R153" s="97"/>
      <c r="T153" s="95"/>
      <c r="U153" s="100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13254.550000000001</v>
      </c>
      <c r="V153" s="97"/>
    </row>
    <row r="154" spans="2:22" x14ac:dyDescent="0.2">
      <c r="B154" s="95"/>
      <c r="C154" s="133" t="s">
        <v>292</v>
      </c>
      <c r="D154" s="134" t="s">
        <v>293</v>
      </c>
      <c r="E154" s="136">
        <v>209143.82000000004</v>
      </c>
      <c r="F154" s="136">
        <v>303414.21000000002</v>
      </c>
      <c r="G154" s="136">
        <v>961566.50000000012</v>
      </c>
      <c r="H154" s="136">
        <v>1136899.02</v>
      </c>
      <c r="I154" s="136">
        <v>723384.09000000008</v>
      </c>
      <c r="J154" s="136">
        <v>732803.14</v>
      </c>
      <c r="K154" s="136"/>
      <c r="L154" s="136"/>
      <c r="M154" s="136"/>
      <c r="N154" s="136"/>
      <c r="O154" s="136"/>
      <c r="P154" s="136"/>
      <c r="Q154" s="136">
        <f t="shared" si="2"/>
        <v>4067210.7800000007</v>
      </c>
      <c r="R154" s="97"/>
      <c r="T154" s="95"/>
      <c r="U154" s="100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4067210.7800000007</v>
      </c>
      <c r="V154" s="97"/>
    </row>
    <row r="155" spans="2:22" x14ac:dyDescent="0.2">
      <c r="B155" s="95"/>
      <c r="C155" s="98" t="s">
        <v>294</v>
      </c>
      <c r="D155" s="99" t="s">
        <v>293</v>
      </c>
      <c r="E155" s="100">
        <v>209143.82000000004</v>
      </c>
      <c r="F155" s="100">
        <v>303414.21000000002</v>
      </c>
      <c r="G155" s="100">
        <v>961566.50000000012</v>
      </c>
      <c r="H155" s="100">
        <v>1136899.02</v>
      </c>
      <c r="I155" s="100">
        <v>723384.09000000008</v>
      </c>
      <c r="J155" s="100">
        <v>732803.14</v>
      </c>
      <c r="K155" s="100"/>
      <c r="L155" s="100"/>
      <c r="M155" s="100"/>
      <c r="N155" s="100"/>
      <c r="O155" s="100"/>
      <c r="P155" s="100"/>
      <c r="Q155" s="100">
        <f t="shared" si="2"/>
        <v>4067210.7800000007</v>
      </c>
      <c r="R155" s="97"/>
      <c r="T155" s="95"/>
      <c r="U155" s="100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4067210.7800000007</v>
      </c>
      <c r="V155" s="97"/>
    </row>
    <row r="156" spans="2:22" x14ac:dyDescent="0.2">
      <c r="B156" s="95"/>
      <c r="C156" s="131" t="s">
        <v>295</v>
      </c>
      <c r="D156" s="132" t="s">
        <v>296</v>
      </c>
      <c r="E156" s="135">
        <v>16294069.669999998</v>
      </c>
      <c r="F156" s="135">
        <v>24020664.93</v>
      </c>
      <c r="G156" s="135">
        <v>28304941.080000002</v>
      </c>
      <c r="H156" s="135">
        <v>25737854.240000002</v>
      </c>
      <c r="I156" s="135">
        <v>26464972.890000001</v>
      </c>
      <c r="J156" s="135">
        <v>25663784.450000003</v>
      </c>
      <c r="K156" s="135"/>
      <c r="L156" s="135"/>
      <c r="M156" s="135"/>
      <c r="N156" s="135"/>
      <c r="O156" s="135"/>
      <c r="P156" s="135"/>
      <c r="Q156" s="135">
        <f t="shared" si="2"/>
        <v>146486287.25999999</v>
      </c>
      <c r="R156" s="97"/>
      <c r="T156" s="95"/>
      <c r="U156" s="100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146486287.25999999</v>
      </c>
      <c r="V156" s="97"/>
    </row>
    <row r="157" spans="2:22" x14ac:dyDescent="0.2">
      <c r="B157" s="95"/>
      <c r="C157" s="133" t="s">
        <v>297</v>
      </c>
      <c r="D157" s="134" t="s">
        <v>298</v>
      </c>
      <c r="E157" s="136">
        <v>11852289.35</v>
      </c>
      <c r="F157" s="136">
        <v>13406431.440000001</v>
      </c>
      <c r="G157" s="136">
        <v>13883666.290000007</v>
      </c>
      <c r="H157" s="136">
        <v>13765162.060000002</v>
      </c>
      <c r="I157" s="136">
        <v>13076379.920000002</v>
      </c>
      <c r="J157" s="136">
        <v>13680702.750000002</v>
      </c>
      <c r="K157" s="136"/>
      <c r="L157" s="136"/>
      <c r="M157" s="136"/>
      <c r="N157" s="136"/>
      <c r="O157" s="136"/>
      <c r="P157" s="136"/>
      <c r="Q157" s="136">
        <f t="shared" si="2"/>
        <v>79664631.810000017</v>
      </c>
      <c r="R157" s="97"/>
      <c r="T157" s="95"/>
      <c r="U157" s="100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79664631.810000017</v>
      </c>
      <c r="V157" s="97"/>
    </row>
    <row r="158" spans="2:22" x14ac:dyDescent="0.2">
      <c r="B158" s="95"/>
      <c r="C158" s="98" t="s">
        <v>299</v>
      </c>
      <c r="D158" s="99" t="s">
        <v>300</v>
      </c>
      <c r="E158" s="100">
        <v>2974928.2899999996</v>
      </c>
      <c r="F158" s="100">
        <v>3216070.4900000007</v>
      </c>
      <c r="G158" s="100">
        <v>3161976.4799999995</v>
      </c>
      <c r="H158" s="100">
        <v>3345259.7800000007</v>
      </c>
      <c r="I158" s="100">
        <v>3235030.77</v>
      </c>
      <c r="J158" s="100">
        <v>3110908.16</v>
      </c>
      <c r="K158" s="100"/>
      <c r="L158" s="100"/>
      <c r="M158" s="100"/>
      <c r="N158" s="100"/>
      <c r="O158" s="100"/>
      <c r="P158" s="100"/>
      <c r="Q158" s="100">
        <f t="shared" si="2"/>
        <v>19044173.969999999</v>
      </c>
      <c r="R158" s="97"/>
      <c r="T158" s="95"/>
      <c r="U158" s="100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19044173.969999999</v>
      </c>
      <c r="V158" s="97"/>
    </row>
    <row r="159" spans="2:22" x14ac:dyDescent="0.2">
      <c r="B159" s="95"/>
      <c r="C159" s="98" t="s">
        <v>301</v>
      </c>
      <c r="D159" s="99" t="s">
        <v>36</v>
      </c>
      <c r="E159" s="100">
        <v>8877361.0600000005</v>
      </c>
      <c r="F159" s="100">
        <v>10190360.950000001</v>
      </c>
      <c r="G159" s="100">
        <v>10721689.810000008</v>
      </c>
      <c r="H159" s="100">
        <v>10419902.280000001</v>
      </c>
      <c r="I159" s="100">
        <v>9841349.1500000022</v>
      </c>
      <c r="J159" s="100">
        <v>10569794.590000002</v>
      </c>
      <c r="K159" s="100"/>
      <c r="L159" s="100"/>
      <c r="M159" s="100"/>
      <c r="N159" s="100"/>
      <c r="O159" s="100"/>
      <c r="P159" s="100"/>
      <c r="Q159" s="100">
        <f t="shared" si="2"/>
        <v>60620457.840000018</v>
      </c>
      <c r="R159" s="97"/>
      <c r="T159" s="95"/>
      <c r="U159" s="100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60620457.840000018</v>
      </c>
      <c r="V159" s="97"/>
    </row>
    <row r="160" spans="2:22" x14ac:dyDescent="0.2">
      <c r="B160" s="95"/>
      <c r="C160" s="133" t="s">
        <v>302</v>
      </c>
      <c r="D160" s="134" t="s">
        <v>303</v>
      </c>
      <c r="E160" s="136">
        <v>3705068.8299999996</v>
      </c>
      <c r="F160" s="136">
        <v>4195252.16</v>
      </c>
      <c r="G160" s="136">
        <v>4308099.22</v>
      </c>
      <c r="H160" s="136">
        <v>4208543.959999999</v>
      </c>
      <c r="I160" s="136">
        <v>4176687.1200000015</v>
      </c>
      <c r="J160" s="136">
        <v>3966869.34</v>
      </c>
      <c r="K160" s="136"/>
      <c r="L160" s="136"/>
      <c r="M160" s="136"/>
      <c r="N160" s="136"/>
      <c r="O160" s="136"/>
      <c r="P160" s="136"/>
      <c r="Q160" s="136">
        <f t="shared" si="2"/>
        <v>24560520.630000003</v>
      </c>
      <c r="R160" s="97"/>
      <c r="T160" s="95"/>
      <c r="U160" s="100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24560520.630000003</v>
      </c>
      <c r="V160" s="97"/>
    </row>
    <row r="161" spans="2:22" x14ac:dyDescent="0.2">
      <c r="B161" s="95"/>
      <c r="C161" s="98" t="s">
        <v>304</v>
      </c>
      <c r="D161" s="99" t="s">
        <v>305</v>
      </c>
      <c r="E161" s="100">
        <v>0</v>
      </c>
      <c r="F161" s="100">
        <v>0</v>
      </c>
      <c r="G161" s="100">
        <v>0</v>
      </c>
      <c r="H161" s="100">
        <v>0</v>
      </c>
      <c r="I161" s="100">
        <v>0</v>
      </c>
      <c r="J161" s="100">
        <v>0</v>
      </c>
      <c r="K161" s="100"/>
      <c r="L161" s="100"/>
      <c r="M161" s="100"/>
      <c r="N161" s="100"/>
      <c r="O161" s="100"/>
      <c r="P161" s="100"/>
      <c r="Q161" s="100">
        <f t="shared" si="2"/>
        <v>0</v>
      </c>
      <c r="R161" s="97"/>
      <c r="T161" s="95"/>
      <c r="U161" s="100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0</v>
      </c>
      <c r="V161" s="97"/>
    </row>
    <row r="162" spans="2:22" x14ac:dyDescent="0.2">
      <c r="B162" s="95"/>
      <c r="C162" s="98" t="s">
        <v>306</v>
      </c>
      <c r="D162" s="99" t="s">
        <v>307</v>
      </c>
      <c r="E162" s="100">
        <v>3705068.8299999996</v>
      </c>
      <c r="F162" s="100">
        <v>4195252.16</v>
      </c>
      <c r="G162" s="100">
        <v>4308099.22</v>
      </c>
      <c r="H162" s="100">
        <v>4208543.959999999</v>
      </c>
      <c r="I162" s="100">
        <v>4176687.1200000015</v>
      </c>
      <c r="J162" s="100">
        <v>3966869.34</v>
      </c>
      <c r="K162" s="100"/>
      <c r="L162" s="100"/>
      <c r="M162" s="100"/>
      <c r="N162" s="100"/>
      <c r="O162" s="100"/>
      <c r="P162" s="100"/>
      <c r="Q162" s="100">
        <f t="shared" si="2"/>
        <v>24560520.630000003</v>
      </c>
      <c r="R162" s="97"/>
      <c r="T162" s="95"/>
      <c r="U162" s="100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24560520.630000003</v>
      </c>
      <c r="V162" s="97"/>
    </row>
    <row r="163" spans="2:22" x14ac:dyDescent="0.2">
      <c r="B163" s="95"/>
      <c r="C163" s="133" t="s">
        <v>308</v>
      </c>
      <c r="D163" s="134" t="s">
        <v>309</v>
      </c>
      <c r="E163" s="136">
        <v>0</v>
      </c>
      <c r="F163" s="136">
        <v>0</v>
      </c>
      <c r="G163" s="136">
        <v>0</v>
      </c>
      <c r="H163" s="136">
        <v>0</v>
      </c>
      <c r="I163" s="136">
        <v>0</v>
      </c>
      <c r="J163" s="136">
        <v>0</v>
      </c>
      <c r="K163" s="136"/>
      <c r="L163" s="136"/>
      <c r="M163" s="136"/>
      <c r="N163" s="136"/>
      <c r="O163" s="136"/>
      <c r="P163" s="136"/>
      <c r="Q163" s="136">
        <f t="shared" si="2"/>
        <v>0</v>
      </c>
      <c r="R163" s="97"/>
      <c r="T163" s="95"/>
      <c r="U163" s="100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0</v>
      </c>
      <c r="V163" s="97"/>
    </row>
    <row r="164" spans="2:22" x14ac:dyDescent="0.2">
      <c r="B164" s="95"/>
      <c r="C164" s="98" t="s">
        <v>310</v>
      </c>
      <c r="D164" s="99" t="s">
        <v>309</v>
      </c>
      <c r="E164" s="100">
        <v>0</v>
      </c>
      <c r="F164" s="100">
        <v>0</v>
      </c>
      <c r="G164" s="100">
        <v>0</v>
      </c>
      <c r="H164" s="100">
        <v>0</v>
      </c>
      <c r="I164" s="100">
        <v>0</v>
      </c>
      <c r="J164" s="100">
        <v>0</v>
      </c>
      <c r="K164" s="100"/>
      <c r="L164" s="100"/>
      <c r="M164" s="100"/>
      <c r="N164" s="100"/>
      <c r="O164" s="100"/>
      <c r="P164" s="100"/>
      <c r="Q164" s="100">
        <f t="shared" si="2"/>
        <v>0</v>
      </c>
      <c r="R164" s="97"/>
      <c r="T164" s="95"/>
      <c r="U164" s="100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0</v>
      </c>
      <c r="V164" s="97"/>
    </row>
    <row r="165" spans="2:22" x14ac:dyDescent="0.2">
      <c r="B165" s="95"/>
      <c r="C165" s="133" t="s">
        <v>311</v>
      </c>
      <c r="D165" s="134" t="s">
        <v>312</v>
      </c>
      <c r="E165" s="136">
        <v>130435.60000000002</v>
      </c>
      <c r="F165" s="136">
        <v>3148681.7399999998</v>
      </c>
      <c r="G165" s="136">
        <v>6058149.5800000001</v>
      </c>
      <c r="H165" s="136">
        <v>3407095.4299999997</v>
      </c>
      <c r="I165" s="136">
        <v>3452615.6599999997</v>
      </c>
      <c r="J165" s="136">
        <v>3227526.25</v>
      </c>
      <c r="K165" s="136"/>
      <c r="L165" s="136"/>
      <c r="M165" s="136"/>
      <c r="N165" s="136"/>
      <c r="O165" s="136"/>
      <c r="P165" s="136"/>
      <c r="Q165" s="136">
        <f t="shared" si="2"/>
        <v>19424504.259999998</v>
      </c>
      <c r="R165" s="97"/>
      <c r="T165" s="95"/>
      <c r="U165" s="100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19424504.259999998</v>
      </c>
      <c r="V165" s="97"/>
    </row>
    <row r="166" spans="2:22" x14ac:dyDescent="0.2">
      <c r="B166" s="95"/>
      <c r="C166" s="98" t="s">
        <v>313</v>
      </c>
      <c r="D166" s="99" t="s">
        <v>314</v>
      </c>
      <c r="E166" s="100">
        <v>130435.60000000002</v>
      </c>
      <c r="F166" s="100">
        <v>3148681.7399999998</v>
      </c>
      <c r="G166" s="100">
        <v>6058149.5800000001</v>
      </c>
      <c r="H166" s="100">
        <v>3339730.63</v>
      </c>
      <c r="I166" s="100">
        <v>3222950.3</v>
      </c>
      <c r="J166" s="100">
        <v>3227526.25</v>
      </c>
      <c r="K166" s="100"/>
      <c r="L166" s="100"/>
      <c r="M166" s="100"/>
      <c r="N166" s="100"/>
      <c r="O166" s="100"/>
      <c r="P166" s="100"/>
      <c r="Q166" s="100">
        <f t="shared" si="2"/>
        <v>19127474.100000001</v>
      </c>
      <c r="R166" s="97"/>
      <c r="T166" s="95"/>
      <c r="U166" s="100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19127474.100000001</v>
      </c>
      <c r="V166" s="97"/>
    </row>
    <row r="167" spans="2:22" x14ac:dyDescent="0.2">
      <c r="B167" s="95"/>
      <c r="C167" s="98" t="s">
        <v>315</v>
      </c>
      <c r="D167" s="99" t="s">
        <v>316</v>
      </c>
      <c r="E167" s="100">
        <v>0</v>
      </c>
      <c r="F167" s="100">
        <v>0</v>
      </c>
      <c r="G167" s="100">
        <v>0</v>
      </c>
      <c r="H167" s="100">
        <v>67364.800000000003</v>
      </c>
      <c r="I167" s="100">
        <v>229665.36</v>
      </c>
      <c r="J167" s="100">
        <v>0</v>
      </c>
      <c r="K167" s="100"/>
      <c r="L167" s="100"/>
      <c r="M167" s="100"/>
      <c r="N167" s="100"/>
      <c r="O167" s="100"/>
      <c r="P167" s="100"/>
      <c r="Q167" s="100">
        <f t="shared" si="2"/>
        <v>297030.15999999997</v>
      </c>
      <c r="R167" s="97"/>
      <c r="T167" s="95"/>
      <c r="U167" s="100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297030.15999999997</v>
      </c>
      <c r="V167" s="97"/>
    </row>
    <row r="168" spans="2:22" x14ac:dyDescent="0.2">
      <c r="B168" s="95"/>
      <c r="C168" s="133" t="s">
        <v>317</v>
      </c>
      <c r="D168" s="134" t="s">
        <v>318</v>
      </c>
      <c r="E168" s="136">
        <v>0</v>
      </c>
      <c r="F168" s="136">
        <v>0</v>
      </c>
      <c r="G168" s="136">
        <v>0</v>
      </c>
      <c r="H168" s="136">
        <v>0</v>
      </c>
      <c r="I168" s="136">
        <v>0</v>
      </c>
      <c r="J168" s="136">
        <v>0</v>
      </c>
      <c r="K168" s="136"/>
      <c r="L168" s="136"/>
      <c r="M168" s="136"/>
      <c r="N168" s="136"/>
      <c r="O168" s="136"/>
      <c r="P168" s="136"/>
      <c r="Q168" s="136">
        <f t="shared" si="2"/>
        <v>0</v>
      </c>
      <c r="R168" s="97"/>
      <c r="T168" s="95"/>
      <c r="U168" s="100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0</v>
      </c>
      <c r="V168" s="97"/>
    </row>
    <row r="169" spans="2:22" x14ac:dyDescent="0.2">
      <c r="B169" s="95"/>
      <c r="C169" s="98" t="s">
        <v>319</v>
      </c>
      <c r="D169" s="99" t="s">
        <v>318</v>
      </c>
      <c r="E169" s="100">
        <v>0</v>
      </c>
      <c r="F169" s="100">
        <v>0</v>
      </c>
      <c r="G169" s="100">
        <v>0</v>
      </c>
      <c r="H169" s="100">
        <v>0</v>
      </c>
      <c r="I169" s="100">
        <v>0</v>
      </c>
      <c r="J169" s="100">
        <v>0</v>
      </c>
      <c r="K169" s="100"/>
      <c r="L169" s="100"/>
      <c r="M169" s="100"/>
      <c r="N169" s="100"/>
      <c r="O169" s="100"/>
      <c r="P169" s="100"/>
      <c r="Q169" s="100">
        <f t="shared" si="2"/>
        <v>0</v>
      </c>
      <c r="R169" s="97"/>
      <c r="T169" s="95"/>
      <c r="U169" s="100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0</v>
      </c>
      <c r="V169" s="97"/>
    </row>
    <row r="170" spans="2:22" x14ac:dyDescent="0.2">
      <c r="B170" s="95"/>
      <c r="C170" s="133" t="s">
        <v>320</v>
      </c>
      <c r="D170" s="134" t="s">
        <v>321</v>
      </c>
      <c r="E170" s="136">
        <v>289980.52</v>
      </c>
      <c r="F170" s="136">
        <v>2681852.04</v>
      </c>
      <c r="G170" s="136">
        <v>3158884.3299999996</v>
      </c>
      <c r="H170" s="136">
        <v>3277278.65</v>
      </c>
      <c r="I170" s="136">
        <v>5157620.72</v>
      </c>
      <c r="J170" s="136">
        <v>3229297.71</v>
      </c>
      <c r="K170" s="136"/>
      <c r="L170" s="136"/>
      <c r="M170" s="136"/>
      <c r="N170" s="136"/>
      <c r="O170" s="136"/>
      <c r="P170" s="136"/>
      <c r="Q170" s="136">
        <f t="shared" si="2"/>
        <v>17794913.969999999</v>
      </c>
      <c r="R170" s="97"/>
      <c r="T170" s="95"/>
      <c r="U170" s="100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17794913.969999999</v>
      </c>
      <c r="V170" s="97"/>
    </row>
    <row r="171" spans="2:22" x14ac:dyDescent="0.2">
      <c r="B171" s="95"/>
      <c r="C171" s="98" t="s">
        <v>322</v>
      </c>
      <c r="D171" s="99" t="s">
        <v>321</v>
      </c>
      <c r="E171" s="100">
        <v>289980.52</v>
      </c>
      <c r="F171" s="100">
        <v>2681852.04</v>
      </c>
      <c r="G171" s="100">
        <v>3158884.3299999996</v>
      </c>
      <c r="H171" s="100">
        <v>3277278.65</v>
      </c>
      <c r="I171" s="100">
        <v>5157620.72</v>
      </c>
      <c r="J171" s="100">
        <v>3229297.71</v>
      </c>
      <c r="K171" s="100"/>
      <c r="L171" s="100"/>
      <c r="M171" s="100"/>
      <c r="N171" s="100"/>
      <c r="O171" s="100"/>
      <c r="P171" s="100"/>
      <c r="Q171" s="100">
        <f t="shared" si="2"/>
        <v>17794913.969999999</v>
      </c>
      <c r="R171" s="97"/>
      <c r="T171" s="95"/>
      <c r="U171" s="100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17794913.969999999</v>
      </c>
      <c r="V171" s="97"/>
    </row>
    <row r="172" spans="2:22" x14ac:dyDescent="0.2">
      <c r="B172" s="95"/>
      <c r="C172" s="133" t="s">
        <v>323</v>
      </c>
      <c r="D172" s="134" t="s">
        <v>324</v>
      </c>
      <c r="E172" s="136">
        <v>0</v>
      </c>
      <c r="F172" s="136">
        <v>0</v>
      </c>
      <c r="G172" s="136">
        <v>0</v>
      </c>
      <c r="H172" s="136">
        <v>0</v>
      </c>
      <c r="I172" s="136">
        <v>0</v>
      </c>
      <c r="J172" s="136">
        <v>0</v>
      </c>
      <c r="K172" s="136"/>
      <c r="L172" s="136"/>
      <c r="M172" s="136"/>
      <c r="N172" s="136"/>
      <c r="O172" s="136"/>
      <c r="P172" s="136"/>
      <c r="Q172" s="136">
        <f t="shared" si="2"/>
        <v>0</v>
      </c>
      <c r="R172" s="97"/>
      <c r="T172" s="95"/>
      <c r="U172" s="100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0</v>
      </c>
      <c r="V172" s="97"/>
    </row>
    <row r="173" spans="2:22" x14ac:dyDescent="0.2">
      <c r="B173" s="95"/>
      <c r="C173" s="98" t="s">
        <v>325</v>
      </c>
      <c r="D173" s="99" t="s">
        <v>324</v>
      </c>
      <c r="E173" s="100">
        <v>0</v>
      </c>
      <c r="F173" s="100">
        <v>0</v>
      </c>
      <c r="G173" s="100">
        <v>0</v>
      </c>
      <c r="H173" s="100">
        <v>0</v>
      </c>
      <c r="I173" s="100">
        <v>0</v>
      </c>
      <c r="J173" s="100">
        <v>0</v>
      </c>
      <c r="K173" s="100"/>
      <c r="L173" s="100"/>
      <c r="M173" s="100"/>
      <c r="N173" s="100"/>
      <c r="O173" s="100"/>
      <c r="P173" s="100"/>
      <c r="Q173" s="100">
        <f t="shared" si="2"/>
        <v>0</v>
      </c>
      <c r="R173" s="97"/>
      <c r="T173" s="95"/>
      <c r="U173" s="100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0</v>
      </c>
      <c r="V173" s="97"/>
    </row>
    <row r="174" spans="2:22" x14ac:dyDescent="0.2">
      <c r="B174" s="95"/>
      <c r="C174" s="133" t="s">
        <v>326</v>
      </c>
      <c r="D174" s="134" t="s">
        <v>327</v>
      </c>
      <c r="E174" s="136">
        <v>316295.36999999988</v>
      </c>
      <c r="F174" s="136">
        <v>588447.54999999993</v>
      </c>
      <c r="G174" s="136">
        <v>896141.66000000015</v>
      </c>
      <c r="H174" s="136">
        <v>1079774.1399999997</v>
      </c>
      <c r="I174" s="136">
        <v>601669.47</v>
      </c>
      <c r="J174" s="136">
        <v>1559388.4</v>
      </c>
      <c r="K174" s="136"/>
      <c r="L174" s="136"/>
      <c r="M174" s="136"/>
      <c r="N174" s="136"/>
      <c r="O174" s="136"/>
      <c r="P174" s="136"/>
      <c r="Q174" s="136">
        <f t="shared" si="2"/>
        <v>5041716.59</v>
      </c>
      <c r="R174" s="97"/>
      <c r="T174" s="95"/>
      <c r="U174" s="100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5041716.59</v>
      </c>
      <c r="V174" s="97"/>
    </row>
    <row r="175" spans="2:22" x14ac:dyDescent="0.2">
      <c r="B175" s="95"/>
      <c r="C175" s="98" t="s">
        <v>328</v>
      </c>
      <c r="D175" s="99" t="s">
        <v>327</v>
      </c>
      <c r="E175" s="100">
        <v>316295.36999999988</v>
      </c>
      <c r="F175" s="100">
        <v>588447.54999999993</v>
      </c>
      <c r="G175" s="100">
        <v>896141.66000000015</v>
      </c>
      <c r="H175" s="100">
        <v>1079774.1399999997</v>
      </c>
      <c r="I175" s="100">
        <v>601669.47</v>
      </c>
      <c r="J175" s="100">
        <v>1559388.4</v>
      </c>
      <c r="K175" s="100"/>
      <c r="L175" s="100"/>
      <c r="M175" s="100"/>
      <c r="N175" s="100"/>
      <c r="O175" s="100"/>
      <c r="P175" s="100"/>
      <c r="Q175" s="100">
        <f t="shared" si="2"/>
        <v>5041716.59</v>
      </c>
      <c r="R175" s="97"/>
      <c r="T175" s="95"/>
      <c r="U175" s="100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5041716.59</v>
      </c>
      <c r="V175" s="97"/>
    </row>
    <row r="176" spans="2:22" x14ac:dyDescent="0.2">
      <c r="B176" s="95"/>
      <c r="C176" s="131" t="s">
        <v>329</v>
      </c>
      <c r="D176" s="132" t="s">
        <v>330</v>
      </c>
      <c r="E176" s="135">
        <v>70353750.590000004</v>
      </c>
      <c r="F176" s="135">
        <v>85877705.989999995</v>
      </c>
      <c r="G176" s="135">
        <v>86860509.429999992</v>
      </c>
      <c r="H176" s="135">
        <v>87091531.549999982</v>
      </c>
      <c r="I176" s="135">
        <v>85286481.329999983</v>
      </c>
      <c r="J176" s="135">
        <v>87463868.119999945</v>
      </c>
      <c r="K176" s="135"/>
      <c r="L176" s="135"/>
      <c r="M176" s="135"/>
      <c r="N176" s="135"/>
      <c r="O176" s="135"/>
      <c r="P176" s="135"/>
      <c r="Q176" s="135">
        <f t="shared" si="2"/>
        <v>502933847.00999987</v>
      </c>
      <c r="R176" s="97"/>
      <c r="T176" s="95"/>
      <c r="U176" s="100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502933847.00999987</v>
      </c>
      <c r="V176" s="97"/>
    </row>
    <row r="177" spans="2:22" x14ac:dyDescent="0.2">
      <c r="B177" s="95"/>
      <c r="C177" s="133" t="s">
        <v>331</v>
      </c>
      <c r="D177" s="134" t="s">
        <v>332</v>
      </c>
      <c r="E177" s="136">
        <v>0</v>
      </c>
      <c r="F177" s="136">
        <v>0</v>
      </c>
      <c r="G177" s="136">
        <v>0</v>
      </c>
      <c r="H177" s="136">
        <v>0</v>
      </c>
      <c r="I177" s="136">
        <v>0</v>
      </c>
      <c r="J177" s="136">
        <v>0</v>
      </c>
      <c r="K177" s="136"/>
      <c r="L177" s="136"/>
      <c r="M177" s="136"/>
      <c r="N177" s="136"/>
      <c r="O177" s="136"/>
      <c r="P177" s="136"/>
      <c r="Q177" s="136">
        <f t="shared" si="2"/>
        <v>0</v>
      </c>
      <c r="R177" s="97"/>
      <c r="T177" s="95"/>
      <c r="U177" s="100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0</v>
      </c>
      <c r="V177" s="97"/>
    </row>
    <row r="178" spans="2:22" x14ac:dyDescent="0.2">
      <c r="B178" s="95"/>
      <c r="C178" s="98" t="s">
        <v>333</v>
      </c>
      <c r="D178" s="99" t="s">
        <v>334</v>
      </c>
      <c r="E178" s="100">
        <v>0</v>
      </c>
      <c r="F178" s="100">
        <v>0</v>
      </c>
      <c r="G178" s="100">
        <v>0</v>
      </c>
      <c r="H178" s="100">
        <v>0</v>
      </c>
      <c r="I178" s="100">
        <v>0</v>
      </c>
      <c r="J178" s="100">
        <v>0</v>
      </c>
      <c r="K178" s="100"/>
      <c r="L178" s="100"/>
      <c r="M178" s="100"/>
      <c r="N178" s="100"/>
      <c r="O178" s="100"/>
      <c r="P178" s="100"/>
      <c r="Q178" s="100">
        <f t="shared" si="2"/>
        <v>0</v>
      </c>
      <c r="R178" s="97"/>
      <c r="T178" s="95"/>
      <c r="U178" s="100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0</v>
      </c>
      <c r="V178" s="97"/>
    </row>
    <row r="179" spans="2:22" x14ac:dyDescent="0.2">
      <c r="B179" s="95"/>
      <c r="C179" s="98" t="s">
        <v>335</v>
      </c>
      <c r="D179" s="99" t="s">
        <v>336</v>
      </c>
      <c r="E179" s="100">
        <v>0</v>
      </c>
      <c r="F179" s="100">
        <v>0</v>
      </c>
      <c r="G179" s="100">
        <v>0</v>
      </c>
      <c r="H179" s="100">
        <v>0</v>
      </c>
      <c r="I179" s="100">
        <v>0</v>
      </c>
      <c r="J179" s="100">
        <v>0</v>
      </c>
      <c r="K179" s="100"/>
      <c r="L179" s="100"/>
      <c r="M179" s="100"/>
      <c r="N179" s="100"/>
      <c r="O179" s="100"/>
      <c r="P179" s="100"/>
      <c r="Q179" s="100">
        <f t="shared" si="2"/>
        <v>0</v>
      </c>
      <c r="R179" s="97"/>
      <c r="T179" s="95"/>
      <c r="U179" s="100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0</v>
      </c>
      <c r="V179" s="97"/>
    </row>
    <row r="180" spans="2:22" x14ac:dyDescent="0.2">
      <c r="B180" s="95"/>
      <c r="C180" s="133" t="s">
        <v>337</v>
      </c>
      <c r="D180" s="134" t="s">
        <v>338</v>
      </c>
      <c r="E180" s="136">
        <v>50196381.689999998</v>
      </c>
      <c r="F180" s="136">
        <v>60762757.430000007</v>
      </c>
      <c r="G180" s="136">
        <v>61528035.5</v>
      </c>
      <c r="H180" s="136">
        <v>61514675.419999994</v>
      </c>
      <c r="I180" s="136">
        <v>61238391.089999989</v>
      </c>
      <c r="J180" s="136">
        <v>62314874.899999946</v>
      </c>
      <c r="K180" s="136"/>
      <c r="L180" s="136"/>
      <c r="M180" s="136"/>
      <c r="N180" s="136"/>
      <c r="O180" s="136"/>
      <c r="P180" s="136"/>
      <c r="Q180" s="136">
        <f t="shared" si="2"/>
        <v>357555116.02999997</v>
      </c>
      <c r="R180" s="97"/>
      <c r="T180" s="95"/>
      <c r="U180" s="100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357555116.02999997</v>
      </c>
      <c r="V180" s="97"/>
    </row>
    <row r="181" spans="2:22" x14ac:dyDescent="0.2">
      <c r="B181" s="95"/>
      <c r="C181" s="98" t="s">
        <v>339</v>
      </c>
      <c r="D181" s="99" t="s">
        <v>338</v>
      </c>
      <c r="E181" s="100">
        <v>50196381.689999998</v>
      </c>
      <c r="F181" s="100">
        <v>60762757.430000007</v>
      </c>
      <c r="G181" s="100">
        <v>61528035.5</v>
      </c>
      <c r="H181" s="100">
        <v>61514675.419999994</v>
      </c>
      <c r="I181" s="100">
        <v>61238391.089999989</v>
      </c>
      <c r="J181" s="100">
        <v>62314874.899999946</v>
      </c>
      <c r="K181" s="100"/>
      <c r="L181" s="100"/>
      <c r="M181" s="100"/>
      <c r="N181" s="100"/>
      <c r="O181" s="100"/>
      <c r="P181" s="100"/>
      <c r="Q181" s="100">
        <f t="shared" si="2"/>
        <v>357555116.02999997</v>
      </c>
      <c r="R181" s="97"/>
      <c r="T181" s="95"/>
      <c r="U181" s="100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357555116.02999997</v>
      </c>
      <c r="V181" s="97"/>
    </row>
    <row r="182" spans="2:22" x14ac:dyDescent="0.2">
      <c r="B182" s="95"/>
      <c r="C182" s="133" t="s">
        <v>340</v>
      </c>
      <c r="D182" s="134" t="s">
        <v>341</v>
      </c>
      <c r="E182" s="136">
        <v>0</v>
      </c>
      <c r="F182" s="136">
        <v>0</v>
      </c>
      <c r="G182" s="136">
        <v>0</v>
      </c>
      <c r="H182" s="136">
        <v>0</v>
      </c>
      <c r="I182" s="136">
        <v>0</v>
      </c>
      <c r="J182" s="136">
        <v>0</v>
      </c>
      <c r="K182" s="136"/>
      <c r="L182" s="136"/>
      <c r="M182" s="136"/>
      <c r="N182" s="136"/>
      <c r="O182" s="136"/>
      <c r="P182" s="136"/>
      <c r="Q182" s="136">
        <f t="shared" si="2"/>
        <v>0</v>
      </c>
      <c r="R182" s="97"/>
      <c r="T182" s="95"/>
      <c r="U182" s="100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0</v>
      </c>
      <c r="V182" s="97"/>
    </row>
    <row r="183" spans="2:22" x14ac:dyDescent="0.2">
      <c r="B183" s="95"/>
      <c r="C183" s="98" t="s">
        <v>342</v>
      </c>
      <c r="D183" s="99" t="s">
        <v>341</v>
      </c>
      <c r="E183" s="100">
        <v>0</v>
      </c>
      <c r="F183" s="100">
        <v>0</v>
      </c>
      <c r="G183" s="100">
        <v>0</v>
      </c>
      <c r="H183" s="100">
        <v>0</v>
      </c>
      <c r="I183" s="100">
        <v>0</v>
      </c>
      <c r="J183" s="100">
        <v>0</v>
      </c>
      <c r="K183" s="100"/>
      <c r="L183" s="100"/>
      <c r="M183" s="100"/>
      <c r="N183" s="100"/>
      <c r="O183" s="100"/>
      <c r="P183" s="100"/>
      <c r="Q183" s="100">
        <f t="shared" si="2"/>
        <v>0</v>
      </c>
      <c r="R183" s="97"/>
      <c r="T183" s="95"/>
      <c r="U183" s="100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0</v>
      </c>
      <c r="V183" s="97"/>
    </row>
    <row r="184" spans="2:22" x14ac:dyDescent="0.2">
      <c r="B184" s="95"/>
      <c r="C184" s="133" t="s">
        <v>343</v>
      </c>
      <c r="D184" s="134" t="s">
        <v>344</v>
      </c>
      <c r="E184" s="136">
        <v>0</v>
      </c>
      <c r="F184" s="136">
        <v>0</v>
      </c>
      <c r="G184" s="136">
        <v>0</v>
      </c>
      <c r="H184" s="136">
        <v>0</v>
      </c>
      <c r="I184" s="136">
        <v>0</v>
      </c>
      <c r="J184" s="136">
        <v>0</v>
      </c>
      <c r="K184" s="136"/>
      <c r="L184" s="136"/>
      <c r="M184" s="136"/>
      <c r="N184" s="136"/>
      <c r="O184" s="136"/>
      <c r="P184" s="136"/>
      <c r="Q184" s="136">
        <f t="shared" si="2"/>
        <v>0</v>
      </c>
      <c r="R184" s="97"/>
      <c r="T184" s="95"/>
      <c r="U184" s="100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0</v>
      </c>
      <c r="V184" s="97"/>
    </row>
    <row r="185" spans="2:22" x14ac:dyDescent="0.2">
      <c r="B185" s="95"/>
      <c r="C185" s="98" t="s">
        <v>345</v>
      </c>
      <c r="D185" s="99" t="s">
        <v>344</v>
      </c>
      <c r="E185" s="100">
        <v>0</v>
      </c>
      <c r="F185" s="100">
        <v>0</v>
      </c>
      <c r="G185" s="100">
        <v>0</v>
      </c>
      <c r="H185" s="100">
        <v>0</v>
      </c>
      <c r="I185" s="100">
        <v>0</v>
      </c>
      <c r="J185" s="100">
        <v>0</v>
      </c>
      <c r="K185" s="100"/>
      <c r="L185" s="100"/>
      <c r="M185" s="100"/>
      <c r="N185" s="100"/>
      <c r="O185" s="100"/>
      <c r="P185" s="100"/>
      <c r="Q185" s="100">
        <f t="shared" si="2"/>
        <v>0</v>
      </c>
      <c r="R185" s="97"/>
      <c r="T185" s="95"/>
      <c r="U185" s="100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0</v>
      </c>
      <c r="V185" s="97"/>
    </row>
    <row r="186" spans="2:22" x14ac:dyDescent="0.2">
      <c r="B186" s="95"/>
      <c r="C186" s="133" t="s">
        <v>346</v>
      </c>
      <c r="D186" s="134" t="s">
        <v>347</v>
      </c>
      <c r="E186" s="136">
        <v>1610157.3499999987</v>
      </c>
      <c r="F186" s="136">
        <v>5519046.3999999939</v>
      </c>
      <c r="G186" s="136">
        <v>5903367.0899999915</v>
      </c>
      <c r="H186" s="136">
        <v>4697367.4800000004</v>
      </c>
      <c r="I186" s="136">
        <v>4387795.1299999962</v>
      </c>
      <c r="J186" s="136">
        <v>5207660.1799999978</v>
      </c>
      <c r="K186" s="136"/>
      <c r="L186" s="136"/>
      <c r="M186" s="136"/>
      <c r="N186" s="136"/>
      <c r="O186" s="136"/>
      <c r="P186" s="136"/>
      <c r="Q186" s="136">
        <f t="shared" si="2"/>
        <v>27325393.62999998</v>
      </c>
      <c r="R186" s="97"/>
      <c r="T186" s="95"/>
      <c r="U186" s="100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27325393.62999998</v>
      </c>
      <c r="V186" s="97"/>
    </row>
    <row r="187" spans="2:22" x14ac:dyDescent="0.2">
      <c r="B187" s="95"/>
      <c r="C187" s="98" t="s">
        <v>348</v>
      </c>
      <c r="D187" s="99" t="s">
        <v>347</v>
      </c>
      <c r="E187" s="100">
        <v>1610157.3499999987</v>
      </c>
      <c r="F187" s="100">
        <v>5519046.3999999939</v>
      </c>
      <c r="G187" s="100">
        <v>5903367.0899999915</v>
      </c>
      <c r="H187" s="100">
        <v>4697367.4800000004</v>
      </c>
      <c r="I187" s="100">
        <v>4387795.1299999962</v>
      </c>
      <c r="J187" s="100">
        <v>5207660.1799999978</v>
      </c>
      <c r="K187" s="100"/>
      <c r="L187" s="100"/>
      <c r="M187" s="100"/>
      <c r="N187" s="100"/>
      <c r="O187" s="100"/>
      <c r="P187" s="100"/>
      <c r="Q187" s="100">
        <f t="shared" si="2"/>
        <v>27325393.62999998</v>
      </c>
      <c r="R187" s="97"/>
      <c r="T187" s="95"/>
      <c r="U187" s="100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27325393.62999998</v>
      </c>
      <c r="V187" s="97"/>
    </row>
    <row r="188" spans="2:22" x14ac:dyDescent="0.2">
      <c r="B188" s="95"/>
      <c r="C188" s="133" t="s">
        <v>349</v>
      </c>
      <c r="D188" s="134" t="s">
        <v>350</v>
      </c>
      <c r="E188" s="136">
        <v>0</v>
      </c>
      <c r="F188" s="136">
        <v>0</v>
      </c>
      <c r="G188" s="136">
        <v>0</v>
      </c>
      <c r="H188" s="136">
        <v>0</v>
      </c>
      <c r="I188" s="136">
        <v>0</v>
      </c>
      <c r="J188" s="136">
        <v>0</v>
      </c>
      <c r="K188" s="136"/>
      <c r="L188" s="136"/>
      <c r="M188" s="136"/>
      <c r="N188" s="136"/>
      <c r="O188" s="136"/>
      <c r="P188" s="136"/>
      <c r="Q188" s="136">
        <f t="shared" si="2"/>
        <v>0</v>
      </c>
      <c r="R188" s="97"/>
      <c r="T188" s="95"/>
      <c r="U188" s="100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0</v>
      </c>
      <c r="V188" s="97"/>
    </row>
    <row r="189" spans="2:22" x14ac:dyDescent="0.2">
      <c r="B189" s="95"/>
      <c r="C189" s="98" t="s">
        <v>351</v>
      </c>
      <c r="D189" s="99" t="s">
        <v>350</v>
      </c>
      <c r="E189" s="100">
        <v>0</v>
      </c>
      <c r="F189" s="100">
        <v>0</v>
      </c>
      <c r="G189" s="100">
        <v>0</v>
      </c>
      <c r="H189" s="100">
        <v>0</v>
      </c>
      <c r="I189" s="100">
        <v>0</v>
      </c>
      <c r="J189" s="100">
        <v>0</v>
      </c>
      <c r="K189" s="100"/>
      <c r="L189" s="100"/>
      <c r="M189" s="100"/>
      <c r="N189" s="100"/>
      <c r="O189" s="100"/>
      <c r="P189" s="100"/>
      <c r="Q189" s="100">
        <f t="shared" si="2"/>
        <v>0</v>
      </c>
      <c r="R189" s="97"/>
      <c r="T189" s="95"/>
      <c r="U189" s="100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0</v>
      </c>
      <c r="V189" s="97"/>
    </row>
    <row r="190" spans="2:22" x14ac:dyDescent="0.2">
      <c r="B190" s="95"/>
      <c r="C190" s="133" t="s">
        <v>352</v>
      </c>
      <c r="D190" s="134" t="s">
        <v>353</v>
      </c>
      <c r="E190" s="136">
        <v>0</v>
      </c>
      <c r="F190" s="136">
        <v>64975.5</v>
      </c>
      <c r="G190" s="136">
        <v>273271.42000000004</v>
      </c>
      <c r="H190" s="136">
        <v>108120.43999999999</v>
      </c>
      <c r="I190" s="136">
        <v>63307.9</v>
      </c>
      <c r="J190" s="136">
        <v>223688.25</v>
      </c>
      <c r="K190" s="136"/>
      <c r="L190" s="136"/>
      <c r="M190" s="136"/>
      <c r="N190" s="136"/>
      <c r="O190" s="136"/>
      <c r="P190" s="136"/>
      <c r="Q190" s="136">
        <f t="shared" si="2"/>
        <v>733363.51</v>
      </c>
      <c r="R190" s="97"/>
      <c r="T190" s="95"/>
      <c r="U190" s="100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733363.51</v>
      </c>
      <c r="V190" s="97"/>
    </row>
    <row r="191" spans="2:22" x14ac:dyDescent="0.2">
      <c r="B191" s="95"/>
      <c r="C191" s="98" t="s">
        <v>354</v>
      </c>
      <c r="D191" s="99" t="s">
        <v>353</v>
      </c>
      <c r="E191" s="100">
        <v>0</v>
      </c>
      <c r="F191" s="100">
        <v>64975.5</v>
      </c>
      <c r="G191" s="100">
        <v>273271.42000000004</v>
      </c>
      <c r="H191" s="100">
        <v>108120.43999999999</v>
      </c>
      <c r="I191" s="100">
        <v>63307.9</v>
      </c>
      <c r="J191" s="100">
        <v>223688.25</v>
      </c>
      <c r="K191" s="100"/>
      <c r="L191" s="100"/>
      <c r="M191" s="100"/>
      <c r="N191" s="100"/>
      <c r="O191" s="100"/>
      <c r="P191" s="100"/>
      <c r="Q191" s="100">
        <f t="shared" si="2"/>
        <v>733363.51</v>
      </c>
      <c r="R191" s="97"/>
      <c r="T191" s="95"/>
      <c r="U191" s="100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733363.51</v>
      </c>
      <c r="V191" s="97"/>
    </row>
    <row r="192" spans="2:22" x14ac:dyDescent="0.2">
      <c r="B192" s="95"/>
      <c r="C192" s="133" t="s">
        <v>355</v>
      </c>
      <c r="D192" s="134" t="s">
        <v>356</v>
      </c>
      <c r="E192" s="136">
        <v>0</v>
      </c>
      <c r="F192" s="136">
        <v>0</v>
      </c>
      <c r="G192" s="136">
        <v>0</v>
      </c>
      <c r="H192" s="136">
        <v>0</v>
      </c>
      <c r="I192" s="136">
        <v>0</v>
      </c>
      <c r="J192" s="136">
        <v>0</v>
      </c>
      <c r="K192" s="136"/>
      <c r="L192" s="136"/>
      <c r="M192" s="136"/>
      <c r="N192" s="136"/>
      <c r="O192" s="136"/>
      <c r="P192" s="136"/>
      <c r="Q192" s="136">
        <f t="shared" si="2"/>
        <v>0</v>
      </c>
      <c r="R192" s="97"/>
      <c r="T192" s="95"/>
      <c r="U192" s="100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0</v>
      </c>
      <c r="V192" s="97"/>
    </row>
    <row r="193" spans="2:22" x14ac:dyDescent="0.2">
      <c r="B193" s="95"/>
      <c r="C193" s="98" t="s">
        <v>357</v>
      </c>
      <c r="D193" s="99" t="s">
        <v>356</v>
      </c>
      <c r="E193" s="100">
        <v>0</v>
      </c>
      <c r="F193" s="100">
        <v>0</v>
      </c>
      <c r="G193" s="100">
        <v>0</v>
      </c>
      <c r="H193" s="100">
        <v>0</v>
      </c>
      <c r="I193" s="100">
        <v>0</v>
      </c>
      <c r="J193" s="100">
        <v>0</v>
      </c>
      <c r="K193" s="100"/>
      <c r="L193" s="100"/>
      <c r="M193" s="100"/>
      <c r="N193" s="100"/>
      <c r="O193" s="100"/>
      <c r="P193" s="100"/>
      <c r="Q193" s="100">
        <f t="shared" si="2"/>
        <v>0</v>
      </c>
      <c r="R193" s="97"/>
      <c r="T193" s="95"/>
      <c r="U193" s="100">
        <f>IF($E$5=Master!$D$4,E193,
IF($F$5=Master!$D$4,SUM(E193:F193),
IF($G$5=Master!$D$4,SUM(E193:G193),
IF($H$5=Master!$D$4,SUM(E193:H193),
IF($I$5=Master!$D$4,SUM(E193:I193),
IF($J$5=Master!$D$4,SUM(E193:J193),
IF($K$5=Master!$D$4,SUM(E193:K193),
IF($L$5=Master!$D$4,SUM(E193:L193),
IF($M$5=Master!$D$4,SUM(E193:M193),
IF($N$5=Master!$D$4,SUM(E193:N193),
IF($O$5=Master!$D$4,SUM(E193:O193),
IF($P$5=Master!$D$4,SUM(E193:P193),0))))))))))))</f>
        <v>0</v>
      </c>
      <c r="V193" s="97"/>
    </row>
    <row r="194" spans="2:22" x14ac:dyDescent="0.2">
      <c r="B194" s="95"/>
      <c r="C194" s="133" t="s">
        <v>358</v>
      </c>
      <c r="D194" s="134" t="s">
        <v>359</v>
      </c>
      <c r="E194" s="136">
        <v>18547211.550000001</v>
      </c>
      <c r="F194" s="136">
        <v>19530926.66</v>
      </c>
      <c r="G194" s="136">
        <v>19155835.419999998</v>
      </c>
      <c r="H194" s="136">
        <v>20771368.210000001</v>
      </c>
      <c r="I194" s="136">
        <v>19596987.209999993</v>
      </c>
      <c r="J194" s="136">
        <v>19717644.790000003</v>
      </c>
      <c r="K194" s="136"/>
      <c r="L194" s="136"/>
      <c r="M194" s="136"/>
      <c r="N194" s="136"/>
      <c r="O194" s="136"/>
      <c r="P194" s="136"/>
      <c r="Q194" s="136">
        <f t="shared" si="2"/>
        <v>117319973.84</v>
      </c>
      <c r="R194" s="97"/>
      <c r="T194" s="95"/>
      <c r="U194" s="100">
        <f>IF($E$5=Master!$D$4,E194,
IF($F$5=Master!$D$4,SUM(E194:F194),
IF($G$5=Master!$D$4,SUM(E194:G194),
IF($H$5=Master!$D$4,SUM(E194:H194),
IF($I$5=Master!$D$4,SUM(E194:I194),
IF($J$5=Master!$D$4,SUM(E194:J194),
IF($K$5=Master!$D$4,SUM(E194:K194),
IF($L$5=Master!$D$4,SUM(E194:L194),
IF($M$5=Master!$D$4,SUM(E194:M194),
IF($N$5=Master!$D$4,SUM(E194:N194),
IF($O$5=Master!$D$4,SUM(E194:O194),
IF($P$5=Master!$D$4,SUM(E194:P194),0))))))))))))</f>
        <v>117319973.84</v>
      </c>
      <c r="V194" s="97"/>
    </row>
    <row r="195" spans="2:22" x14ac:dyDescent="0.2">
      <c r="B195" s="95"/>
      <c r="C195" s="98" t="s">
        <v>360</v>
      </c>
      <c r="D195" s="99" t="s">
        <v>359</v>
      </c>
      <c r="E195" s="100">
        <v>18547211.550000001</v>
      </c>
      <c r="F195" s="100">
        <v>19530926.66</v>
      </c>
      <c r="G195" s="100">
        <v>19155835.419999998</v>
      </c>
      <c r="H195" s="100">
        <v>20771368.210000001</v>
      </c>
      <c r="I195" s="100">
        <v>19596987.209999993</v>
      </c>
      <c r="J195" s="100">
        <v>19717644.790000003</v>
      </c>
      <c r="K195" s="100"/>
      <c r="L195" s="100"/>
      <c r="M195" s="100"/>
      <c r="N195" s="100"/>
      <c r="O195" s="100"/>
      <c r="P195" s="100"/>
      <c r="Q195" s="100">
        <f t="shared" si="2"/>
        <v>117319973.84</v>
      </c>
      <c r="R195" s="97"/>
      <c r="T195" s="95"/>
      <c r="U195" s="100">
        <f>IF($E$5=Master!$D$4,E195,
IF($F$5=Master!$D$4,SUM(E195:F195),
IF($G$5=Master!$D$4,SUM(E195:G195),
IF($H$5=Master!$D$4,SUM(E195:H195),
IF($I$5=Master!$D$4,SUM(E195:I195),
IF($J$5=Master!$D$4,SUM(E195:J195),
IF($K$5=Master!$D$4,SUM(E195:K195),
IF($L$5=Master!$D$4,SUM(E195:L195),
IF($M$5=Master!$D$4,SUM(E195:M195),
IF($N$5=Master!$D$4,SUM(E195:N195),
IF($O$5=Master!$D$4,SUM(E195:O195),
IF($P$5=Master!$D$4,SUM(E195:P195),0))))))))))))</f>
        <v>117319973.84</v>
      </c>
      <c r="V195" s="97"/>
    </row>
    <row r="196" spans="2:22" ht="13.5" thickBot="1" x14ac:dyDescent="0.25">
      <c r="B196" s="73"/>
      <c r="C196" s="101"/>
      <c r="D196" s="102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79"/>
      <c r="T196" s="73"/>
      <c r="U196" s="103"/>
      <c r="V196" s="79"/>
    </row>
    <row r="197" spans="2:22" ht="13.5" thickTop="1" x14ac:dyDescent="0.2"/>
    <row r="199" spans="2:22" ht="13.5" thickBot="1" x14ac:dyDescent="0.25"/>
    <row r="200" spans="2:22" s="89" customFormat="1" ht="14.25" thickTop="1" thickBot="1" x14ac:dyDescent="0.25">
      <c r="B200" s="32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8"/>
      <c r="T200" s="32"/>
      <c r="U200" s="34"/>
      <c r="V200" s="38"/>
    </row>
    <row r="201" spans="2:22" s="89" customFormat="1" ht="19.5" thickBot="1" x14ac:dyDescent="0.25">
      <c r="B201" s="49"/>
      <c r="C201" s="27"/>
      <c r="D201" s="27"/>
      <c r="E201" s="173" t="s">
        <v>39</v>
      </c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5"/>
      <c r="R201" s="52"/>
      <c r="T201" s="49"/>
      <c r="V201" s="52"/>
    </row>
    <row r="202" spans="2:22" s="89" customFormat="1" x14ac:dyDescent="0.2">
      <c r="B202" s="49"/>
      <c r="C202" s="27"/>
      <c r="D202" s="27"/>
      <c r="E202" s="90" t="s">
        <v>4</v>
      </c>
      <c r="F202" s="90" t="s">
        <v>15</v>
      </c>
      <c r="G202" s="90" t="s">
        <v>16</v>
      </c>
      <c r="H202" s="90" t="s">
        <v>17</v>
      </c>
      <c r="I202" s="90" t="s">
        <v>18</v>
      </c>
      <c r="J202" s="90" t="s">
        <v>19</v>
      </c>
      <c r="K202" s="90" t="s">
        <v>20</v>
      </c>
      <c r="L202" s="90" t="s">
        <v>21</v>
      </c>
      <c r="M202" s="90" t="s">
        <v>22</v>
      </c>
      <c r="N202" s="90" t="s">
        <v>23</v>
      </c>
      <c r="O202" s="90" t="s">
        <v>24</v>
      </c>
      <c r="P202" s="90" t="s">
        <v>25</v>
      </c>
      <c r="Q202" s="90" t="s">
        <v>26</v>
      </c>
      <c r="R202" s="52"/>
      <c r="T202" s="49"/>
      <c r="U202" s="90" t="s">
        <v>26</v>
      </c>
      <c r="V202" s="52"/>
    </row>
    <row r="203" spans="2:22" s="94" customFormat="1" ht="13.5" thickBot="1" x14ac:dyDescent="0.3">
      <c r="B203" s="64"/>
      <c r="C203" s="91" t="s">
        <v>38</v>
      </c>
      <c r="D203" s="92" t="s">
        <v>27</v>
      </c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69"/>
      <c r="T203" s="64"/>
      <c r="U203" s="93"/>
      <c r="V203" s="69"/>
    </row>
    <row r="204" spans="2:22" ht="13.5" thickBot="1" x14ac:dyDescent="0.25">
      <c r="B204" s="95"/>
      <c r="C204" s="179" t="s">
        <v>31</v>
      </c>
      <c r="D204" s="180"/>
      <c r="E204" s="96">
        <v>220549624.65500003</v>
      </c>
      <c r="F204" s="96">
        <v>240827035.125</v>
      </c>
      <c r="G204" s="96">
        <v>298713109.98500001</v>
      </c>
      <c r="H204" s="96">
        <v>366263013.08500004</v>
      </c>
      <c r="I204" s="96">
        <v>297850653.23500001</v>
      </c>
      <c r="J204" s="96">
        <v>288578204.78500009</v>
      </c>
      <c r="K204" s="96">
        <v>301315311.41500008</v>
      </c>
      <c r="L204" s="96">
        <v>239873123.24500003</v>
      </c>
      <c r="M204" s="96">
        <v>288322330.47500002</v>
      </c>
      <c r="N204" s="96">
        <v>264260569.02499998</v>
      </c>
      <c r="O204" s="96">
        <v>319040780.38500005</v>
      </c>
      <c r="P204" s="96">
        <v>352772023.45500004</v>
      </c>
      <c r="Q204" s="96">
        <v>3478365778.8700004</v>
      </c>
      <c r="R204" s="97"/>
      <c r="T204" s="95"/>
      <c r="U204" s="96">
        <f>SUM(U205:U392)</f>
        <v>5138344922.6100016</v>
      </c>
      <c r="V204" s="97"/>
    </row>
    <row r="205" spans="2:22" x14ac:dyDescent="0.2">
      <c r="B205" s="95"/>
      <c r="C205" s="131" t="s">
        <v>42</v>
      </c>
      <c r="D205" s="132" t="s">
        <v>43</v>
      </c>
      <c r="E205" s="135">
        <v>65335314.540000007</v>
      </c>
      <c r="F205" s="135">
        <v>29239683.370000005</v>
      </c>
      <c r="G205" s="135">
        <v>91584358.159999996</v>
      </c>
      <c r="H205" s="135">
        <v>164401494.68999997</v>
      </c>
      <c r="I205" s="135">
        <v>93944408.489999995</v>
      </c>
      <c r="J205" s="135">
        <v>79521423.129999995</v>
      </c>
      <c r="K205" s="135">
        <v>74472633.719999984</v>
      </c>
      <c r="L205" s="135">
        <v>30530648.090000004</v>
      </c>
      <c r="M205" s="135">
        <v>68866294.560000002</v>
      </c>
      <c r="N205" s="135">
        <v>50603004.470000006</v>
      </c>
      <c r="O205" s="135">
        <v>84064110.170000002</v>
      </c>
      <c r="P205" s="135">
        <v>100221000.25000001</v>
      </c>
      <c r="Q205" s="135">
        <v>932784373.63999999</v>
      </c>
      <c r="R205" s="97"/>
      <c r="T205" s="95"/>
      <c r="U205" s="100">
        <f>IF($E$5=Master!$D$4,E205,
IF($F$5=Master!$D$4,SUM(E205:F205),
IF($G$5=Master!$D$4,SUM(E205:G205),
IF($H$5=Master!$D$4,SUM(E205:H205),
IF($I$5=Master!$D$4,SUM(E205:I205),
IF($J$5=Master!$D$4,SUM(E205:J205),
IF($K$5=Master!$D$4,SUM(E205:K205),
IF($L$5=Master!$D$4,SUM(E205:L205),
IF($M$5=Master!$D$4,SUM(E205:M205),
IF($N$5=Master!$D$4,SUM(E205:N205),
IF($O$5=Master!$D$4,SUM(E205:O205),
IF($P$5=Master!$D$4,SUM(E205:P205),0))))))))))))</f>
        <v>524026682.38</v>
      </c>
      <c r="V205" s="97"/>
    </row>
    <row r="206" spans="2:22" x14ac:dyDescent="0.2">
      <c r="B206" s="95"/>
      <c r="C206" s="133" t="s">
        <v>44</v>
      </c>
      <c r="D206" s="134" t="s">
        <v>45</v>
      </c>
      <c r="E206" s="136">
        <v>49831412.25</v>
      </c>
      <c r="F206" s="136">
        <v>21982023.82</v>
      </c>
      <c r="G206" s="136">
        <v>79513473.950000003</v>
      </c>
      <c r="H206" s="136">
        <v>135949834.16999996</v>
      </c>
      <c r="I206" s="136">
        <v>72960274.579999998</v>
      </c>
      <c r="J206" s="136">
        <v>70592292.780000001</v>
      </c>
      <c r="K206" s="136">
        <v>64762067.899999976</v>
      </c>
      <c r="L206" s="136">
        <v>24804192.580000002</v>
      </c>
      <c r="M206" s="136">
        <v>59312579.719999999</v>
      </c>
      <c r="N206" s="136">
        <v>31155256.800000004</v>
      </c>
      <c r="O206" s="136">
        <v>68786370.520000011</v>
      </c>
      <c r="P206" s="136">
        <v>70466294.450000018</v>
      </c>
      <c r="Q206" s="136">
        <v>750116073.51999986</v>
      </c>
      <c r="R206" s="97"/>
      <c r="T206" s="95"/>
      <c r="U206" s="100">
        <f>IF($E$5=Master!$D$4,E206,
IF($F$5=Master!$D$4,SUM(E206:F206),
IF($G$5=Master!$D$4,SUM(E206:G206),
IF($H$5=Master!$D$4,SUM(E206:H206),
IF($I$5=Master!$D$4,SUM(E206:I206),
IF($J$5=Master!$D$4,SUM(E206:J206),
IF($K$5=Master!$D$4,SUM(E206:K206),
IF($L$5=Master!$D$4,SUM(E206:L206),
IF($M$5=Master!$D$4,SUM(E206:M206),
IF($N$5=Master!$D$4,SUM(E206:N206),
IF($O$5=Master!$D$4,SUM(E206:O206),
IF($P$5=Master!$D$4,SUM(E206:P206),0))))))))))))</f>
        <v>430829311.54999995</v>
      </c>
      <c r="V206" s="97"/>
    </row>
    <row r="207" spans="2:22" x14ac:dyDescent="0.2">
      <c r="B207" s="95"/>
      <c r="C207" s="98" t="s">
        <v>46</v>
      </c>
      <c r="D207" s="99" t="s">
        <v>47</v>
      </c>
      <c r="E207" s="100">
        <v>2555268.3499999978</v>
      </c>
      <c r="F207" s="100">
        <v>3001225.1999999974</v>
      </c>
      <c r="G207" s="100">
        <v>2773454.3499999978</v>
      </c>
      <c r="H207" s="100">
        <v>2798490.9999999977</v>
      </c>
      <c r="I207" s="100">
        <v>2721697.2199999979</v>
      </c>
      <c r="J207" s="100">
        <v>2820349.1699999981</v>
      </c>
      <c r="K207" s="100">
        <v>2543735.569999997</v>
      </c>
      <c r="L207" s="100">
        <v>2601763.6599999983</v>
      </c>
      <c r="M207" s="100">
        <v>2446672.5099999984</v>
      </c>
      <c r="N207" s="100">
        <v>2562240.6099999989</v>
      </c>
      <c r="O207" s="100">
        <v>2356012.7200000016</v>
      </c>
      <c r="P207" s="100">
        <v>2771844.9300000011</v>
      </c>
      <c r="Q207" s="100">
        <v>31952755.28999998</v>
      </c>
      <c r="R207" s="97"/>
      <c r="T207" s="95"/>
      <c r="U207" s="100">
        <f>IF($E$5=Master!$D$4,E207,
IF($F$5=Master!$D$4,SUM(E207:F207),
IF($G$5=Master!$D$4,SUM(E207:G207),
IF($H$5=Master!$D$4,SUM(E207:H207),
IF($I$5=Master!$D$4,SUM(E207:I207),
IF($J$5=Master!$D$4,SUM(E207:J207),
IF($K$5=Master!$D$4,SUM(E207:K207),
IF($L$5=Master!$D$4,SUM(E207:L207),
IF($M$5=Master!$D$4,SUM(E207:M207),
IF($N$5=Master!$D$4,SUM(E207:N207),
IF($O$5=Master!$D$4,SUM(E207:O207),
IF($P$5=Master!$D$4,SUM(E207:P207),0))))))))))))</f>
        <v>16670485.289999988</v>
      </c>
      <c r="V207" s="97"/>
    </row>
    <row r="208" spans="2:22" x14ac:dyDescent="0.2">
      <c r="B208" s="95"/>
      <c r="C208" s="98" t="s">
        <v>48</v>
      </c>
      <c r="D208" s="99" t="s">
        <v>49</v>
      </c>
      <c r="E208" s="100">
        <v>45247007.170000002</v>
      </c>
      <c r="F208" s="100">
        <v>17055356.640000001</v>
      </c>
      <c r="G208" s="100">
        <v>74814431.980000004</v>
      </c>
      <c r="H208" s="100">
        <v>131229076.46999997</v>
      </c>
      <c r="I208" s="100">
        <v>68496735.599999994</v>
      </c>
      <c r="J208" s="100">
        <v>65777751.269999996</v>
      </c>
      <c r="K208" s="100">
        <v>60456713.059999973</v>
      </c>
      <c r="L208" s="100">
        <v>20453648.380000003</v>
      </c>
      <c r="M208" s="100">
        <v>55175871.019999996</v>
      </c>
      <c r="N208" s="100">
        <v>26572427.82</v>
      </c>
      <c r="O208" s="100">
        <v>64741097.090000004</v>
      </c>
      <c r="P208" s="100">
        <v>65312596.400000013</v>
      </c>
      <c r="Q208" s="100">
        <v>695332712.89999998</v>
      </c>
      <c r="R208" s="97"/>
      <c r="T208" s="95"/>
      <c r="U208" s="100">
        <f>IF($E$5=Master!$D$4,E208,
IF($F$5=Master!$D$4,SUM(E208:F208),
IF($G$5=Master!$D$4,SUM(E208:G208),
IF($H$5=Master!$D$4,SUM(E208:H208),
IF($I$5=Master!$D$4,SUM(E208:I208),
IF($J$5=Master!$D$4,SUM(E208:J208),
IF($K$5=Master!$D$4,SUM(E208:K208),
IF($L$5=Master!$D$4,SUM(E208:L208),
IF($M$5=Master!$D$4,SUM(E208:M208),
IF($N$5=Master!$D$4,SUM(E208:N208),
IF($O$5=Master!$D$4,SUM(E208:O208),
IF($P$5=Master!$D$4,SUM(E208:P208),0))))))))))))</f>
        <v>402620359.13</v>
      </c>
      <c r="V208" s="97"/>
    </row>
    <row r="209" spans="2:22" x14ac:dyDescent="0.2">
      <c r="B209" s="95"/>
      <c r="C209" s="98" t="s">
        <v>50</v>
      </c>
      <c r="D209" s="99" t="s">
        <v>51</v>
      </c>
      <c r="E209" s="100">
        <v>2029136.730000003</v>
      </c>
      <c r="F209" s="100">
        <v>1925441.9800000028</v>
      </c>
      <c r="G209" s="100">
        <v>1925587.6200000027</v>
      </c>
      <c r="H209" s="100">
        <v>1922266.700000003</v>
      </c>
      <c r="I209" s="100">
        <v>1741841.760000003</v>
      </c>
      <c r="J209" s="100">
        <v>1994192.3400000029</v>
      </c>
      <c r="K209" s="100">
        <v>1761619.2700000033</v>
      </c>
      <c r="L209" s="100">
        <v>1748780.5400000033</v>
      </c>
      <c r="M209" s="100">
        <v>1690036.1900000034</v>
      </c>
      <c r="N209" s="100">
        <v>2020588.3700000034</v>
      </c>
      <c r="O209" s="100">
        <v>1689260.7100000035</v>
      </c>
      <c r="P209" s="100">
        <v>2381853.1200000029</v>
      </c>
      <c r="Q209" s="100">
        <v>22830605.330000035</v>
      </c>
      <c r="R209" s="97"/>
      <c r="T209" s="95"/>
      <c r="U209" s="100">
        <f>IF($E$5=Master!$D$4,E209,
IF($F$5=Master!$D$4,SUM(E209:F209),
IF($G$5=Master!$D$4,SUM(E209:G209),
IF($H$5=Master!$D$4,SUM(E209:H209),
IF($I$5=Master!$D$4,SUM(E209:I209),
IF($J$5=Master!$D$4,SUM(E209:J209),
IF($K$5=Master!$D$4,SUM(E209:K209),
IF($L$5=Master!$D$4,SUM(E209:L209),
IF($M$5=Master!$D$4,SUM(E209:M209),
IF($N$5=Master!$D$4,SUM(E209:N209),
IF($O$5=Master!$D$4,SUM(E209:O209),
IF($P$5=Master!$D$4,SUM(E209:P209),0))))))))))))</f>
        <v>11538467.130000018</v>
      </c>
      <c r="V209" s="97"/>
    </row>
    <row r="210" spans="2:22" x14ac:dyDescent="0.2">
      <c r="B210" s="95"/>
      <c r="C210" s="133" t="s">
        <v>52</v>
      </c>
      <c r="D210" s="134" t="s">
        <v>53</v>
      </c>
      <c r="E210" s="136">
        <v>0</v>
      </c>
      <c r="F210" s="136">
        <v>0</v>
      </c>
      <c r="G210" s="136">
        <v>0</v>
      </c>
      <c r="H210" s="136">
        <v>0</v>
      </c>
      <c r="I210" s="136">
        <v>0</v>
      </c>
      <c r="J210" s="136">
        <v>0</v>
      </c>
      <c r="K210" s="136">
        <v>0</v>
      </c>
      <c r="L210" s="136">
        <v>0</v>
      </c>
      <c r="M210" s="136">
        <v>0</v>
      </c>
      <c r="N210" s="136">
        <v>0</v>
      </c>
      <c r="O210" s="136">
        <v>0</v>
      </c>
      <c r="P210" s="136">
        <v>0</v>
      </c>
      <c r="Q210" s="136">
        <v>0</v>
      </c>
      <c r="R210" s="97"/>
      <c r="T210" s="95"/>
      <c r="U210" s="100">
        <f>IF($E$5=Master!$D$4,E210,
IF($F$5=Master!$D$4,SUM(E210:F210),
IF($G$5=Master!$D$4,SUM(E210:G210),
IF($H$5=Master!$D$4,SUM(E210:H210),
IF($I$5=Master!$D$4,SUM(E210:I210),
IF($J$5=Master!$D$4,SUM(E210:J210),
IF($K$5=Master!$D$4,SUM(E210:K210),
IF($L$5=Master!$D$4,SUM(E210:L210),
IF($M$5=Master!$D$4,SUM(E210:M210),
IF($N$5=Master!$D$4,SUM(E210:N210),
IF($O$5=Master!$D$4,SUM(E210:O210),
IF($P$5=Master!$D$4,SUM(E210:P210),0))))))))))))</f>
        <v>0</v>
      </c>
      <c r="V210" s="97"/>
    </row>
    <row r="211" spans="2:22" x14ac:dyDescent="0.2">
      <c r="B211" s="95"/>
      <c r="C211" s="98" t="s">
        <v>54</v>
      </c>
      <c r="D211" s="99" t="s">
        <v>55</v>
      </c>
      <c r="E211" s="100">
        <v>0</v>
      </c>
      <c r="F211" s="100">
        <v>0</v>
      </c>
      <c r="G211" s="100">
        <v>0</v>
      </c>
      <c r="H211" s="100">
        <v>0</v>
      </c>
      <c r="I211" s="100">
        <v>0</v>
      </c>
      <c r="J211" s="100">
        <v>0</v>
      </c>
      <c r="K211" s="100">
        <v>0</v>
      </c>
      <c r="L211" s="100">
        <v>0</v>
      </c>
      <c r="M211" s="100">
        <v>0</v>
      </c>
      <c r="N211" s="100">
        <v>0</v>
      </c>
      <c r="O211" s="100">
        <v>0</v>
      </c>
      <c r="P211" s="100">
        <v>0</v>
      </c>
      <c r="Q211" s="100">
        <v>0</v>
      </c>
      <c r="R211" s="97"/>
      <c r="T211" s="95"/>
      <c r="U211" s="100">
        <f>IF($E$5=Master!$D$4,E211,
IF($F$5=Master!$D$4,SUM(E211:F211),
IF($G$5=Master!$D$4,SUM(E211:G211),
IF($H$5=Master!$D$4,SUM(E211:H211),
IF($I$5=Master!$D$4,SUM(E211:I211),
IF($J$5=Master!$D$4,SUM(E211:J211),
IF($K$5=Master!$D$4,SUM(E211:K211),
IF($L$5=Master!$D$4,SUM(E211:L211),
IF($M$5=Master!$D$4,SUM(E211:M211),
IF($N$5=Master!$D$4,SUM(E211:N211),
IF($O$5=Master!$D$4,SUM(E211:O211),
IF($P$5=Master!$D$4,SUM(E211:P211),0))))))))))))</f>
        <v>0</v>
      </c>
      <c r="V211" s="97"/>
    </row>
    <row r="212" spans="2:22" x14ac:dyDescent="0.2">
      <c r="B212" s="95"/>
      <c r="C212" s="98" t="s">
        <v>56</v>
      </c>
      <c r="D212" s="99" t="s">
        <v>57</v>
      </c>
      <c r="E212" s="100">
        <v>0</v>
      </c>
      <c r="F212" s="100">
        <v>0</v>
      </c>
      <c r="G212" s="100">
        <v>0</v>
      </c>
      <c r="H212" s="100">
        <v>0</v>
      </c>
      <c r="I212" s="100">
        <v>0</v>
      </c>
      <c r="J212" s="100">
        <v>0</v>
      </c>
      <c r="K212" s="100">
        <v>0</v>
      </c>
      <c r="L212" s="100">
        <v>0</v>
      </c>
      <c r="M212" s="100">
        <v>0</v>
      </c>
      <c r="N212" s="100">
        <v>0</v>
      </c>
      <c r="O212" s="100">
        <v>0</v>
      </c>
      <c r="P212" s="100">
        <v>0</v>
      </c>
      <c r="Q212" s="100">
        <v>0</v>
      </c>
      <c r="R212" s="97"/>
      <c r="T212" s="95"/>
      <c r="U212" s="100">
        <f>IF($E$5=Master!$D$4,E212,
IF($F$5=Master!$D$4,SUM(E212:F212),
IF($G$5=Master!$D$4,SUM(E212:G212),
IF($H$5=Master!$D$4,SUM(E212:H212),
IF($I$5=Master!$D$4,SUM(E212:I212),
IF($J$5=Master!$D$4,SUM(E212:J212),
IF($K$5=Master!$D$4,SUM(E212:K212),
IF($L$5=Master!$D$4,SUM(E212:L212),
IF($M$5=Master!$D$4,SUM(E212:M212),
IF($N$5=Master!$D$4,SUM(E212:N212),
IF($O$5=Master!$D$4,SUM(E212:O212),
IF($P$5=Master!$D$4,SUM(E212:P212),0))))))))))))</f>
        <v>0</v>
      </c>
      <c r="V212" s="97"/>
    </row>
    <row r="213" spans="2:22" x14ac:dyDescent="0.2">
      <c r="B213" s="95"/>
      <c r="C213" s="133" t="s">
        <v>58</v>
      </c>
      <c r="D213" s="134" t="s">
        <v>59</v>
      </c>
      <c r="E213" s="136">
        <v>6510607.3299999991</v>
      </c>
      <c r="F213" s="136">
        <v>2313367.8499999996</v>
      </c>
      <c r="G213" s="136">
        <v>3843624.419999999</v>
      </c>
      <c r="H213" s="136">
        <v>1292718.3099999998</v>
      </c>
      <c r="I213" s="136">
        <v>1313025.8599999999</v>
      </c>
      <c r="J213" s="136">
        <v>1758804.3900000001</v>
      </c>
      <c r="K213" s="136">
        <v>1146508.56</v>
      </c>
      <c r="L213" s="136">
        <v>1153143.3999999999</v>
      </c>
      <c r="M213" s="136">
        <v>2623157.9200000009</v>
      </c>
      <c r="N213" s="136">
        <v>1192196.19</v>
      </c>
      <c r="O213" s="136">
        <v>1187414.77</v>
      </c>
      <c r="P213" s="136">
        <v>1988509.4200000009</v>
      </c>
      <c r="Q213" s="136">
        <v>26323078.419999998</v>
      </c>
      <c r="R213" s="97"/>
      <c r="T213" s="95"/>
      <c r="U213" s="100">
        <f>IF($E$5=Master!$D$4,E213,
IF($F$5=Master!$D$4,SUM(E213:F213),
IF($G$5=Master!$D$4,SUM(E213:G213),
IF($H$5=Master!$D$4,SUM(E213:H213),
IF($I$5=Master!$D$4,SUM(E213:I213),
IF($J$5=Master!$D$4,SUM(E213:J213),
IF($K$5=Master!$D$4,SUM(E213:K213),
IF($L$5=Master!$D$4,SUM(E213:L213),
IF($M$5=Master!$D$4,SUM(E213:M213),
IF($N$5=Master!$D$4,SUM(E213:N213),
IF($O$5=Master!$D$4,SUM(E213:O213),
IF($P$5=Master!$D$4,SUM(E213:P213),0))))))))))))</f>
        <v>17032148.159999996</v>
      </c>
      <c r="V213" s="97"/>
    </row>
    <row r="214" spans="2:22" x14ac:dyDescent="0.2">
      <c r="B214" s="95"/>
      <c r="C214" s="98" t="s">
        <v>60</v>
      </c>
      <c r="D214" s="99" t="s">
        <v>61</v>
      </c>
      <c r="E214" s="100">
        <v>278729.58000000007</v>
      </c>
      <c r="F214" s="100">
        <v>309308.20000000007</v>
      </c>
      <c r="G214" s="100">
        <v>285295.94000000006</v>
      </c>
      <c r="H214" s="100">
        <v>297004.65000000002</v>
      </c>
      <c r="I214" s="100">
        <v>296304.58</v>
      </c>
      <c r="J214" s="100">
        <v>279810.18000000005</v>
      </c>
      <c r="K214" s="100">
        <v>277339.35000000003</v>
      </c>
      <c r="L214" s="100">
        <v>275640.58000000007</v>
      </c>
      <c r="M214" s="100">
        <v>275821.92000000004</v>
      </c>
      <c r="N214" s="100">
        <v>275741.92000000004</v>
      </c>
      <c r="O214" s="100">
        <v>275741.92000000004</v>
      </c>
      <c r="P214" s="100">
        <v>275735.09000000003</v>
      </c>
      <c r="Q214" s="100">
        <v>3402473.91</v>
      </c>
      <c r="R214" s="97"/>
      <c r="T214" s="95"/>
      <c r="U214" s="100">
        <f>IF($E$5=Master!$D$4,E214,
IF($F$5=Master!$D$4,SUM(E214:F214),
IF($G$5=Master!$D$4,SUM(E214:G214),
IF($H$5=Master!$D$4,SUM(E214:H214),
IF($I$5=Master!$D$4,SUM(E214:I214),
IF($J$5=Master!$D$4,SUM(E214:J214),
IF($K$5=Master!$D$4,SUM(E214:K214),
IF($L$5=Master!$D$4,SUM(E214:L214),
IF($M$5=Master!$D$4,SUM(E214:M214),
IF($N$5=Master!$D$4,SUM(E214:N214),
IF($O$5=Master!$D$4,SUM(E214:O214),
IF($P$5=Master!$D$4,SUM(E214:P214),0))))))))))))</f>
        <v>1746453.1300000004</v>
      </c>
      <c r="V214" s="97"/>
    </row>
    <row r="215" spans="2:22" x14ac:dyDescent="0.2">
      <c r="B215" s="95"/>
      <c r="C215" s="98" t="s">
        <v>62</v>
      </c>
      <c r="D215" s="99" t="s">
        <v>63</v>
      </c>
      <c r="E215" s="100">
        <v>5692151.7299999995</v>
      </c>
      <c r="F215" s="100">
        <v>1459913.6300000001</v>
      </c>
      <c r="G215" s="100">
        <v>642106.79</v>
      </c>
      <c r="H215" s="100">
        <v>358871.89999999991</v>
      </c>
      <c r="I215" s="100">
        <v>440242.17999999993</v>
      </c>
      <c r="J215" s="100">
        <v>325333.69999999995</v>
      </c>
      <c r="K215" s="100">
        <v>319230.93999999994</v>
      </c>
      <c r="L215" s="100">
        <v>316852.40999999992</v>
      </c>
      <c r="M215" s="100">
        <v>294961.54999999993</v>
      </c>
      <c r="N215" s="100">
        <v>296138.07</v>
      </c>
      <c r="O215" s="100">
        <v>291042.39999999997</v>
      </c>
      <c r="P215" s="100">
        <v>296046.44</v>
      </c>
      <c r="Q215" s="100">
        <v>10732891.739999998</v>
      </c>
      <c r="R215" s="97"/>
      <c r="T215" s="95"/>
      <c r="U215" s="100">
        <f>IF($E$5=Master!$D$4,E215,
IF($F$5=Master!$D$4,SUM(E215:F215),
IF($G$5=Master!$D$4,SUM(E215:G215),
IF($H$5=Master!$D$4,SUM(E215:H215),
IF($I$5=Master!$D$4,SUM(E215:I215),
IF($J$5=Master!$D$4,SUM(E215:J215),
IF($K$5=Master!$D$4,SUM(E215:K215),
IF($L$5=Master!$D$4,SUM(E215:L215),
IF($M$5=Master!$D$4,SUM(E215:M215),
IF($N$5=Master!$D$4,SUM(E215:N215),
IF($O$5=Master!$D$4,SUM(E215:O215),
IF($P$5=Master!$D$4,SUM(E215:P215),0))))))))))))</f>
        <v>8918619.9299999978</v>
      </c>
      <c r="V215" s="97"/>
    </row>
    <row r="216" spans="2:22" x14ac:dyDescent="0.2">
      <c r="B216" s="95"/>
      <c r="C216" s="98" t="s">
        <v>64</v>
      </c>
      <c r="D216" s="99" t="s">
        <v>65</v>
      </c>
      <c r="E216" s="100">
        <v>539726.0199999999</v>
      </c>
      <c r="F216" s="100">
        <v>544146.01999999979</v>
      </c>
      <c r="G216" s="100">
        <v>2916221.689999999</v>
      </c>
      <c r="H216" s="100">
        <v>636841.75999999989</v>
      </c>
      <c r="I216" s="100">
        <v>576479.1</v>
      </c>
      <c r="J216" s="100">
        <v>1153660.5100000002</v>
      </c>
      <c r="K216" s="100">
        <v>549938.27000000014</v>
      </c>
      <c r="L216" s="100">
        <v>560650.40999999992</v>
      </c>
      <c r="M216" s="100">
        <v>2052374.4500000009</v>
      </c>
      <c r="N216" s="100">
        <v>620316.20000000007</v>
      </c>
      <c r="O216" s="100">
        <v>620630.44999999995</v>
      </c>
      <c r="P216" s="100">
        <v>1416727.8900000008</v>
      </c>
      <c r="Q216" s="100">
        <v>12187712.769999998</v>
      </c>
      <c r="R216" s="97"/>
      <c r="T216" s="95"/>
      <c r="U216" s="100">
        <f>IF($E$5=Master!$D$4,E216,
IF($F$5=Master!$D$4,SUM(E216:F216),
IF($G$5=Master!$D$4,SUM(E216:G216),
IF($H$5=Master!$D$4,SUM(E216:H216),
IF($I$5=Master!$D$4,SUM(E216:I216),
IF($J$5=Master!$D$4,SUM(E216:J216),
IF($K$5=Master!$D$4,SUM(E216:K216),
IF($L$5=Master!$D$4,SUM(E216:L216),
IF($M$5=Master!$D$4,SUM(E216:M216),
IF($N$5=Master!$D$4,SUM(E216:N216),
IF($O$5=Master!$D$4,SUM(E216:O216),
IF($P$5=Master!$D$4,SUM(E216:P216),0))))))))))))</f>
        <v>6367075.0999999978</v>
      </c>
      <c r="V216" s="97"/>
    </row>
    <row r="217" spans="2:22" x14ac:dyDescent="0.2">
      <c r="B217" s="95"/>
      <c r="C217" s="133" t="s">
        <v>66</v>
      </c>
      <c r="D217" s="134" t="s">
        <v>67</v>
      </c>
      <c r="E217" s="136">
        <v>641806.52</v>
      </c>
      <c r="F217" s="136">
        <v>687549.21000000008</v>
      </c>
      <c r="G217" s="136">
        <v>725964.06</v>
      </c>
      <c r="H217" s="136">
        <v>734059.21000000008</v>
      </c>
      <c r="I217" s="136">
        <v>4517956.25</v>
      </c>
      <c r="J217" s="136">
        <v>819832.04999999981</v>
      </c>
      <c r="K217" s="136">
        <v>745415.92999999993</v>
      </c>
      <c r="L217" s="136">
        <v>634823.01000000013</v>
      </c>
      <c r="M217" s="136">
        <v>935415.87999999989</v>
      </c>
      <c r="N217" s="136">
        <v>775103.12999999989</v>
      </c>
      <c r="O217" s="136">
        <v>735707.58</v>
      </c>
      <c r="P217" s="136">
        <v>835131.58000000019</v>
      </c>
      <c r="Q217" s="136">
        <v>12788764.41</v>
      </c>
      <c r="R217" s="97"/>
      <c r="T217" s="95"/>
      <c r="U217" s="100">
        <f>IF($E$5=Master!$D$4,E217,
IF($F$5=Master!$D$4,SUM(E217:F217),
IF($G$5=Master!$D$4,SUM(E217:G217),
IF($H$5=Master!$D$4,SUM(E217:H217),
IF($I$5=Master!$D$4,SUM(E217:I217),
IF($J$5=Master!$D$4,SUM(E217:J217),
IF($K$5=Master!$D$4,SUM(E217:K217),
IF($L$5=Master!$D$4,SUM(E217:L217),
IF($M$5=Master!$D$4,SUM(E217:M217),
IF($N$5=Master!$D$4,SUM(E217:N217),
IF($O$5=Master!$D$4,SUM(E217:O217),
IF($P$5=Master!$D$4,SUM(E217:P217),0))))))))))))</f>
        <v>8127167.2999999998</v>
      </c>
      <c r="V217" s="97"/>
    </row>
    <row r="218" spans="2:22" x14ac:dyDescent="0.2">
      <c r="B218" s="95"/>
      <c r="C218" s="98" t="s">
        <v>68</v>
      </c>
      <c r="D218" s="99" t="s">
        <v>67</v>
      </c>
      <c r="E218" s="100">
        <v>641806.52</v>
      </c>
      <c r="F218" s="100">
        <v>687549.21000000008</v>
      </c>
      <c r="G218" s="100">
        <v>725964.06</v>
      </c>
      <c r="H218" s="100">
        <v>734059.21000000008</v>
      </c>
      <c r="I218" s="100">
        <v>4517956.25</v>
      </c>
      <c r="J218" s="100">
        <v>819832.04999999981</v>
      </c>
      <c r="K218" s="100">
        <v>745415.92999999993</v>
      </c>
      <c r="L218" s="100">
        <v>634823.01000000013</v>
      </c>
      <c r="M218" s="100">
        <v>935415.87999999989</v>
      </c>
      <c r="N218" s="100">
        <v>775103.12999999989</v>
      </c>
      <c r="O218" s="100">
        <v>735707.58</v>
      </c>
      <c r="P218" s="100">
        <v>835131.58000000019</v>
      </c>
      <c r="Q218" s="100">
        <v>12788764.41</v>
      </c>
      <c r="R218" s="97"/>
      <c r="T218" s="95"/>
      <c r="U218" s="100">
        <f>IF($E$5=Master!$D$4,E218,
IF($F$5=Master!$D$4,SUM(E218:F218),
IF($G$5=Master!$D$4,SUM(E218:G218),
IF($H$5=Master!$D$4,SUM(E218:H218),
IF($I$5=Master!$D$4,SUM(E218:I218),
IF($J$5=Master!$D$4,SUM(E218:J218),
IF($K$5=Master!$D$4,SUM(E218:K218),
IF($L$5=Master!$D$4,SUM(E218:L218),
IF($M$5=Master!$D$4,SUM(E218:M218),
IF($N$5=Master!$D$4,SUM(E218:N218),
IF($O$5=Master!$D$4,SUM(E218:O218),
IF($P$5=Master!$D$4,SUM(E218:P218),0))))))))))))</f>
        <v>8127167.2999999998</v>
      </c>
      <c r="V218" s="97"/>
    </row>
    <row r="219" spans="2:22" x14ac:dyDescent="0.2">
      <c r="B219" s="95"/>
      <c r="C219" s="133" t="s">
        <v>69</v>
      </c>
      <c r="D219" s="134" t="s">
        <v>70</v>
      </c>
      <c r="E219" s="136">
        <v>0</v>
      </c>
      <c r="F219" s="136">
        <v>0</v>
      </c>
      <c r="G219" s="136">
        <v>0</v>
      </c>
      <c r="H219" s="136">
        <v>0</v>
      </c>
      <c r="I219" s="136">
        <v>0</v>
      </c>
      <c r="J219" s="136">
        <v>0</v>
      </c>
      <c r="K219" s="136">
        <v>0</v>
      </c>
      <c r="L219" s="136">
        <v>0</v>
      </c>
      <c r="M219" s="136">
        <v>0</v>
      </c>
      <c r="N219" s="136">
        <v>0</v>
      </c>
      <c r="O219" s="136">
        <v>0</v>
      </c>
      <c r="P219" s="136">
        <v>0</v>
      </c>
      <c r="Q219" s="136">
        <v>0</v>
      </c>
      <c r="R219" s="97"/>
      <c r="T219" s="95"/>
      <c r="U219" s="100">
        <f>IF($E$5=Master!$D$4,E219,
IF($F$5=Master!$D$4,SUM(E219:F219),
IF($G$5=Master!$D$4,SUM(E219:G219),
IF($H$5=Master!$D$4,SUM(E219:H219),
IF($I$5=Master!$D$4,SUM(E219:I219),
IF($J$5=Master!$D$4,SUM(E219:J219),
IF($K$5=Master!$D$4,SUM(E219:K219),
IF($L$5=Master!$D$4,SUM(E219:L219),
IF($M$5=Master!$D$4,SUM(E219:M219),
IF($N$5=Master!$D$4,SUM(E219:N219),
IF($O$5=Master!$D$4,SUM(E219:O219),
IF($P$5=Master!$D$4,SUM(E219:P219),0))))))))))))</f>
        <v>0</v>
      </c>
      <c r="V219" s="97"/>
    </row>
    <row r="220" spans="2:22" x14ac:dyDescent="0.2">
      <c r="B220" s="95"/>
      <c r="C220" s="98" t="s">
        <v>71</v>
      </c>
      <c r="D220" s="99" t="s">
        <v>70</v>
      </c>
      <c r="E220" s="100">
        <v>0</v>
      </c>
      <c r="F220" s="100">
        <v>0</v>
      </c>
      <c r="G220" s="100">
        <v>0</v>
      </c>
      <c r="H220" s="100">
        <v>0</v>
      </c>
      <c r="I220" s="100">
        <v>0</v>
      </c>
      <c r="J220" s="100">
        <v>0</v>
      </c>
      <c r="K220" s="100">
        <v>0</v>
      </c>
      <c r="L220" s="100">
        <v>0</v>
      </c>
      <c r="M220" s="100">
        <v>0</v>
      </c>
      <c r="N220" s="100">
        <v>0</v>
      </c>
      <c r="O220" s="100">
        <v>0</v>
      </c>
      <c r="P220" s="100">
        <v>0</v>
      </c>
      <c r="Q220" s="100">
        <v>0</v>
      </c>
      <c r="R220" s="97"/>
      <c r="T220" s="95"/>
      <c r="U220" s="100">
        <f>IF($E$5=Master!$D$4,E220,
IF($F$5=Master!$D$4,SUM(E220:F220),
IF($G$5=Master!$D$4,SUM(E220:G220),
IF($H$5=Master!$D$4,SUM(E220:H220),
IF($I$5=Master!$D$4,SUM(E220:I220),
IF($J$5=Master!$D$4,SUM(E220:J220),
IF($K$5=Master!$D$4,SUM(E220:K220),
IF($L$5=Master!$D$4,SUM(E220:L220),
IF($M$5=Master!$D$4,SUM(E220:M220),
IF($N$5=Master!$D$4,SUM(E220:N220),
IF($O$5=Master!$D$4,SUM(E220:O220),
IF($P$5=Master!$D$4,SUM(E220:P220),0))))))))))))</f>
        <v>0</v>
      </c>
      <c r="V220" s="97"/>
    </row>
    <row r="221" spans="2:22" x14ac:dyDescent="0.2">
      <c r="B221" s="95"/>
      <c r="C221" s="133" t="s">
        <v>72</v>
      </c>
      <c r="D221" s="134" t="s">
        <v>73</v>
      </c>
      <c r="E221" s="136">
        <v>290017.09000000003</v>
      </c>
      <c r="F221" s="136">
        <v>298636.71000000014</v>
      </c>
      <c r="G221" s="136">
        <v>382544.41</v>
      </c>
      <c r="H221" s="136">
        <v>338306.19000000006</v>
      </c>
      <c r="I221" s="136">
        <v>348131.6</v>
      </c>
      <c r="J221" s="136">
        <v>374608.32</v>
      </c>
      <c r="K221" s="136">
        <v>322666.07</v>
      </c>
      <c r="L221" s="136">
        <v>291936.59999999998</v>
      </c>
      <c r="M221" s="136">
        <v>328309.24</v>
      </c>
      <c r="N221" s="136">
        <v>303525.62000000005</v>
      </c>
      <c r="O221" s="136">
        <v>283970.02999999997</v>
      </c>
      <c r="P221" s="136">
        <v>423797.41000000009</v>
      </c>
      <c r="Q221" s="136">
        <v>3986449.2900000005</v>
      </c>
      <c r="R221" s="97"/>
      <c r="T221" s="95"/>
      <c r="U221" s="100">
        <f>IF($E$5=Master!$D$4,E221,
IF($F$5=Master!$D$4,SUM(E221:F221),
IF($G$5=Master!$D$4,SUM(E221:G221),
IF($H$5=Master!$D$4,SUM(E221:H221),
IF($I$5=Master!$D$4,SUM(E221:I221),
IF($J$5=Master!$D$4,SUM(E221:J221),
IF($K$5=Master!$D$4,SUM(E221:K221),
IF($L$5=Master!$D$4,SUM(E221:L221),
IF($M$5=Master!$D$4,SUM(E221:M221),
IF($N$5=Master!$D$4,SUM(E221:N221),
IF($O$5=Master!$D$4,SUM(E221:O221),
IF($P$5=Master!$D$4,SUM(E221:P221),0))))))))))))</f>
        <v>2032244.3200000005</v>
      </c>
      <c r="V221" s="97"/>
    </row>
    <row r="222" spans="2:22" x14ac:dyDescent="0.2">
      <c r="B222" s="95"/>
      <c r="C222" s="98" t="s">
        <v>74</v>
      </c>
      <c r="D222" s="99" t="s">
        <v>73</v>
      </c>
      <c r="E222" s="100">
        <v>290017.09000000003</v>
      </c>
      <c r="F222" s="100">
        <v>298636.71000000014</v>
      </c>
      <c r="G222" s="100">
        <v>382544.41</v>
      </c>
      <c r="H222" s="100">
        <v>338306.19000000006</v>
      </c>
      <c r="I222" s="100">
        <v>348131.6</v>
      </c>
      <c r="J222" s="100">
        <v>374608.32</v>
      </c>
      <c r="K222" s="100">
        <v>322666.07</v>
      </c>
      <c r="L222" s="100">
        <v>291936.59999999998</v>
      </c>
      <c r="M222" s="100">
        <v>328309.24</v>
      </c>
      <c r="N222" s="100">
        <v>303525.62000000005</v>
      </c>
      <c r="O222" s="100">
        <v>283970.02999999997</v>
      </c>
      <c r="P222" s="100">
        <v>423797.41000000009</v>
      </c>
      <c r="Q222" s="100">
        <v>3986449.2900000005</v>
      </c>
      <c r="R222" s="97"/>
      <c r="T222" s="95"/>
      <c r="U222" s="100">
        <f>IF($E$5=Master!$D$4,E222,
IF($F$5=Master!$D$4,SUM(E222:F222),
IF($G$5=Master!$D$4,SUM(E222:G222),
IF($H$5=Master!$D$4,SUM(E222:H222),
IF($I$5=Master!$D$4,SUM(E222:I222),
IF($J$5=Master!$D$4,SUM(E222:J222),
IF($K$5=Master!$D$4,SUM(E222:K222),
IF($L$5=Master!$D$4,SUM(E222:L222),
IF($M$5=Master!$D$4,SUM(E222:M222),
IF($N$5=Master!$D$4,SUM(E222:N222),
IF($O$5=Master!$D$4,SUM(E222:O222),
IF($P$5=Master!$D$4,SUM(E222:P222),0))))))))))))</f>
        <v>2032244.3200000005</v>
      </c>
      <c r="V222" s="97"/>
    </row>
    <row r="223" spans="2:22" x14ac:dyDescent="0.2">
      <c r="B223" s="95"/>
      <c r="C223" s="133" t="s">
        <v>75</v>
      </c>
      <c r="D223" s="134" t="s">
        <v>76</v>
      </c>
      <c r="E223" s="136">
        <v>8061471.3500000006</v>
      </c>
      <c r="F223" s="136">
        <v>3958105.7800000003</v>
      </c>
      <c r="G223" s="136">
        <v>7118751.3200000003</v>
      </c>
      <c r="H223" s="136">
        <v>26086576.809999999</v>
      </c>
      <c r="I223" s="136">
        <v>14805020.199999999</v>
      </c>
      <c r="J223" s="136">
        <v>5975885.5899999999</v>
      </c>
      <c r="K223" s="136">
        <v>7495975.2599999998</v>
      </c>
      <c r="L223" s="136">
        <v>3646552.5</v>
      </c>
      <c r="M223" s="136">
        <v>5666831.7999999998</v>
      </c>
      <c r="N223" s="136">
        <v>17176922.73</v>
      </c>
      <c r="O223" s="136">
        <v>13070647.27</v>
      </c>
      <c r="P223" s="136">
        <v>26507267.389999997</v>
      </c>
      <c r="Q223" s="136">
        <v>139570008</v>
      </c>
      <c r="R223" s="97"/>
      <c r="T223" s="95"/>
      <c r="U223" s="100">
        <f>IF($E$5=Master!$D$4,E223,
IF($F$5=Master!$D$4,SUM(E223:F223),
IF($G$5=Master!$D$4,SUM(E223:G223),
IF($H$5=Master!$D$4,SUM(E223:H223),
IF($I$5=Master!$D$4,SUM(E223:I223),
IF($J$5=Master!$D$4,SUM(E223:J223),
IF($K$5=Master!$D$4,SUM(E223:K223),
IF($L$5=Master!$D$4,SUM(E223:L223),
IF($M$5=Master!$D$4,SUM(E223:M223),
IF($N$5=Master!$D$4,SUM(E223:N223),
IF($O$5=Master!$D$4,SUM(E223:O223),
IF($P$5=Master!$D$4,SUM(E223:P223),0))))))))))))</f>
        <v>66005811.050000012</v>
      </c>
      <c r="V223" s="97"/>
    </row>
    <row r="224" spans="2:22" x14ac:dyDescent="0.2">
      <c r="B224" s="95"/>
      <c r="C224" s="98" t="s">
        <v>77</v>
      </c>
      <c r="D224" s="99" t="s">
        <v>76</v>
      </c>
      <c r="E224" s="100">
        <v>8061471.3500000006</v>
      </c>
      <c r="F224" s="100">
        <v>3958105.7800000003</v>
      </c>
      <c r="G224" s="100">
        <v>7118751.3200000003</v>
      </c>
      <c r="H224" s="100">
        <v>26086576.809999999</v>
      </c>
      <c r="I224" s="100">
        <v>14805020.199999999</v>
      </c>
      <c r="J224" s="100">
        <v>5975885.5899999999</v>
      </c>
      <c r="K224" s="100">
        <v>7495975.2599999998</v>
      </c>
      <c r="L224" s="100">
        <v>3646552.5</v>
      </c>
      <c r="M224" s="100">
        <v>5666831.7999999998</v>
      </c>
      <c r="N224" s="100">
        <v>17176922.73</v>
      </c>
      <c r="O224" s="100">
        <v>13070647.27</v>
      </c>
      <c r="P224" s="100">
        <v>26507267.389999997</v>
      </c>
      <c r="Q224" s="100">
        <v>139570008</v>
      </c>
      <c r="R224" s="97"/>
      <c r="T224" s="95"/>
      <c r="U224" s="100">
        <f>IF($E$5=Master!$D$4,E224,
IF($F$5=Master!$D$4,SUM(E224:F224),
IF($G$5=Master!$D$4,SUM(E224:G224),
IF($H$5=Master!$D$4,SUM(E224:H224),
IF($I$5=Master!$D$4,SUM(E224:I224),
IF($J$5=Master!$D$4,SUM(E224:J224),
IF($K$5=Master!$D$4,SUM(E224:K224),
IF($L$5=Master!$D$4,SUM(E224:L224),
IF($M$5=Master!$D$4,SUM(E224:M224),
IF($N$5=Master!$D$4,SUM(E224:N224),
IF($O$5=Master!$D$4,SUM(E224:O224),
IF($P$5=Master!$D$4,SUM(E224:P224),0))))))))))))</f>
        <v>66005811.050000012</v>
      </c>
      <c r="V224" s="97"/>
    </row>
    <row r="225" spans="2:22" x14ac:dyDescent="0.2">
      <c r="B225" s="95"/>
      <c r="C225" s="133" t="s">
        <v>78</v>
      </c>
      <c r="D225" s="134" t="s">
        <v>79</v>
      </c>
      <c r="E225" s="136">
        <v>0</v>
      </c>
      <c r="F225" s="136">
        <v>0</v>
      </c>
      <c r="G225" s="136">
        <v>0</v>
      </c>
      <c r="H225" s="136">
        <v>0</v>
      </c>
      <c r="I225" s="136">
        <v>0</v>
      </c>
      <c r="J225" s="136">
        <v>0</v>
      </c>
      <c r="K225" s="136">
        <v>0</v>
      </c>
      <c r="L225" s="136">
        <v>0</v>
      </c>
      <c r="M225" s="136">
        <v>0</v>
      </c>
      <c r="N225" s="136">
        <v>0</v>
      </c>
      <c r="O225" s="136">
        <v>0</v>
      </c>
      <c r="P225" s="136">
        <v>0</v>
      </c>
      <c r="Q225" s="136">
        <v>0</v>
      </c>
      <c r="R225" s="97"/>
      <c r="T225" s="95"/>
      <c r="U225" s="100">
        <f>IF($E$5=Master!$D$4,E225,
IF($F$5=Master!$D$4,SUM(E225:F225),
IF($G$5=Master!$D$4,SUM(E225:G225),
IF($H$5=Master!$D$4,SUM(E225:H225),
IF($I$5=Master!$D$4,SUM(E225:I225),
IF($J$5=Master!$D$4,SUM(E225:J225),
IF($K$5=Master!$D$4,SUM(E225:K225),
IF($L$5=Master!$D$4,SUM(E225:L225),
IF($M$5=Master!$D$4,SUM(E225:M225),
IF($N$5=Master!$D$4,SUM(E225:N225),
IF($O$5=Master!$D$4,SUM(E225:O225),
IF($P$5=Master!$D$4,SUM(E225:P225),0))))))))))))</f>
        <v>0</v>
      </c>
      <c r="V225" s="97"/>
    </row>
    <row r="226" spans="2:22" x14ac:dyDescent="0.2">
      <c r="B226" s="95"/>
      <c r="C226" s="98" t="s">
        <v>80</v>
      </c>
      <c r="D226" s="99" t="s">
        <v>79</v>
      </c>
      <c r="E226" s="100">
        <v>0</v>
      </c>
      <c r="F226" s="100">
        <v>0</v>
      </c>
      <c r="G226" s="100">
        <v>0</v>
      </c>
      <c r="H226" s="100">
        <v>0</v>
      </c>
      <c r="I226" s="100">
        <v>0</v>
      </c>
      <c r="J226" s="100">
        <v>0</v>
      </c>
      <c r="K226" s="100">
        <v>0</v>
      </c>
      <c r="L226" s="100">
        <v>0</v>
      </c>
      <c r="M226" s="100">
        <v>0</v>
      </c>
      <c r="N226" s="100">
        <v>0</v>
      </c>
      <c r="O226" s="100">
        <v>0</v>
      </c>
      <c r="P226" s="100">
        <v>0</v>
      </c>
      <c r="Q226" s="100">
        <v>0</v>
      </c>
      <c r="R226" s="97"/>
      <c r="T226" s="95"/>
      <c r="U226" s="100">
        <f>IF($E$5=Master!$D$4,E226,
IF($F$5=Master!$D$4,SUM(E226:F226),
IF($G$5=Master!$D$4,SUM(E226:G226),
IF($H$5=Master!$D$4,SUM(E226:H226),
IF($I$5=Master!$D$4,SUM(E226:I226),
IF($J$5=Master!$D$4,SUM(E226:J226),
IF($K$5=Master!$D$4,SUM(E226:K226),
IF($L$5=Master!$D$4,SUM(E226:L226),
IF($M$5=Master!$D$4,SUM(E226:M226),
IF($N$5=Master!$D$4,SUM(E226:N226),
IF($O$5=Master!$D$4,SUM(E226:O226),
IF($P$5=Master!$D$4,SUM(E226:P226),0))))))))))))</f>
        <v>0</v>
      </c>
      <c r="V226" s="97"/>
    </row>
    <row r="227" spans="2:22" x14ac:dyDescent="0.2">
      <c r="B227" s="95"/>
      <c r="C227" s="131" t="s">
        <v>81</v>
      </c>
      <c r="D227" s="132" t="s">
        <v>82</v>
      </c>
      <c r="E227" s="135">
        <v>5361151.1500000004</v>
      </c>
      <c r="F227" s="135">
        <v>6536561.3299999963</v>
      </c>
      <c r="G227" s="135">
        <v>5847045.9099999983</v>
      </c>
      <c r="H227" s="135">
        <v>5414554.0200000005</v>
      </c>
      <c r="I227" s="135">
        <v>5810877.5999999987</v>
      </c>
      <c r="J227" s="135">
        <v>6333119.9299999997</v>
      </c>
      <c r="K227" s="135">
        <v>6709413.7199999997</v>
      </c>
      <c r="L227" s="135">
        <v>6507806.7399999993</v>
      </c>
      <c r="M227" s="135">
        <v>8289718.9499999983</v>
      </c>
      <c r="N227" s="135">
        <v>7354440.0599999996</v>
      </c>
      <c r="O227" s="135">
        <v>8652978.1500000004</v>
      </c>
      <c r="P227" s="135">
        <v>12934797.659999993</v>
      </c>
      <c r="Q227" s="135">
        <v>85752465.219999984</v>
      </c>
      <c r="R227" s="97"/>
      <c r="T227" s="95"/>
      <c r="U227" s="100">
        <f>IF($E$5=Master!$D$4,E227,
IF($F$5=Master!$D$4,SUM(E227:F227),
IF($G$5=Master!$D$4,SUM(E227:G227),
IF($H$5=Master!$D$4,SUM(E227:H227),
IF($I$5=Master!$D$4,SUM(E227:I227),
IF($J$5=Master!$D$4,SUM(E227:J227),
IF($K$5=Master!$D$4,SUM(E227:K227),
IF($L$5=Master!$D$4,SUM(E227:L227),
IF($M$5=Master!$D$4,SUM(E227:M227),
IF($N$5=Master!$D$4,SUM(E227:N227),
IF($O$5=Master!$D$4,SUM(E227:O227),
IF($P$5=Master!$D$4,SUM(E227:P227),0))))))))))))</f>
        <v>35303309.93999999</v>
      </c>
      <c r="V227" s="97"/>
    </row>
    <row r="228" spans="2:22" x14ac:dyDescent="0.2">
      <c r="B228" s="95"/>
      <c r="C228" s="133" t="s">
        <v>83</v>
      </c>
      <c r="D228" s="134" t="s">
        <v>84</v>
      </c>
      <c r="E228" s="136">
        <v>5319456.58</v>
      </c>
      <c r="F228" s="136">
        <v>6209136.7599999961</v>
      </c>
      <c r="G228" s="136">
        <v>5702303.7399999984</v>
      </c>
      <c r="H228" s="136">
        <v>5304427.7300000004</v>
      </c>
      <c r="I228" s="136">
        <v>5715017.3099999987</v>
      </c>
      <c r="J228" s="136">
        <v>6247238.3499999996</v>
      </c>
      <c r="K228" s="136">
        <v>6515152.1899999995</v>
      </c>
      <c r="L228" s="136">
        <v>6274367.0599999996</v>
      </c>
      <c r="M228" s="136">
        <v>8043400.4799999986</v>
      </c>
      <c r="N228" s="136">
        <v>7061944.5599999996</v>
      </c>
      <c r="O228" s="136">
        <v>8468040.3100000005</v>
      </c>
      <c r="P228" s="136">
        <v>12886335.249999993</v>
      </c>
      <c r="Q228" s="136">
        <v>83746820.319999993</v>
      </c>
      <c r="R228" s="97"/>
      <c r="T228" s="95"/>
      <c r="U228" s="100">
        <f>IF($E$5=Master!$D$4,E228,
IF($F$5=Master!$D$4,SUM(E228:F228),
IF($G$5=Master!$D$4,SUM(E228:G228),
IF($H$5=Master!$D$4,SUM(E228:H228),
IF($I$5=Master!$D$4,SUM(E228:I228),
IF($J$5=Master!$D$4,SUM(E228:J228),
IF($K$5=Master!$D$4,SUM(E228:K228),
IF($L$5=Master!$D$4,SUM(E228:L228),
IF($M$5=Master!$D$4,SUM(E228:M228),
IF($N$5=Master!$D$4,SUM(E228:N228),
IF($O$5=Master!$D$4,SUM(E228:O228),
IF($P$5=Master!$D$4,SUM(E228:P228),0))))))))))))</f>
        <v>34497580.469999991</v>
      </c>
      <c r="V228" s="97"/>
    </row>
    <row r="229" spans="2:22" x14ac:dyDescent="0.2">
      <c r="B229" s="95"/>
      <c r="C229" s="98" t="s">
        <v>85</v>
      </c>
      <c r="D229" s="99" t="s">
        <v>84</v>
      </c>
      <c r="E229" s="100">
        <v>5319456.58</v>
      </c>
      <c r="F229" s="100">
        <v>6209136.7599999961</v>
      </c>
      <c r="G229" s="100">
        <v>5702303.7399999984</v>
      </c>
      <c r="H229" s="100">
        <v>5304427.7300000004</v>
      </c>
      <c r="I229" s="100">
        <v>5715017.3099999987</v>
      </c>
      <c r="J229" s="100">
        <v>6247238.3499999996</v>
      </c>
      <c r="K229" s="100">
        <v>6515152.1899999995</v>
      </c>
      <c r="L229" s="100">
        <v>6274367.0599999996</v>
      </c>
      <c r="M229" s="100">
        <v>8043400.4799999986</v>
      </c>
      <c r="N229" s="100">
        <v>7061944.5599999996</v>
      </c>
      <c r="O229" s="100">
        <v>8468040.3100000005</v>
      </c>
      <c r="P229" s="100">
        <v>12886335.249999993</v>
      </c>
      <c r="Q229" s="100">
        <v>83746820.319999993</v>
      </c>
      <c r="R229" s="97"/>
      <c r="T229" s="95"/>
      <c r="U229" s="100">
        <f>IF($E$5=Master!$D$4,E229,
IF($F$5=Master!$D$4,SUM(E229:F229),
IF($G$5=Master!$D$4,SUM(E229:G229),
IF($H$5=Master!$D$4,SUM(E229:H229),
IF($I$5=Master!$D$4,SUM(E229:I229),
IF($J$5=Master!$D$4,SUM(E229:J229),
IF($K$5=Master!$D$4,SUM(E229:K229),
IF($L$5=Master!$D$4,SUM(E229:L229),
IF($M$5=Master!$D$4,SUM(E229:M229),
IF($N$5=Master!$D$4,SUM(E229:N229),
IF($O$5=Master!$D$4,SUM(E229:O229),
IF($P$5=Master!$D$4,SUM(E229:P229),0))))))))))))</f>
        <v>34497580.469999991</v>
      </c>
      <c r="V229" s="97"/>
    </row>
    <row r="230" spans="2:22" x14ac:dyDescent="0.2">
      <c r="B230" s="95"/>
      <c r="C230" s="133" t="s">
        <v>86</v>
      </c>
      <c r="D230" s="134" t="s">
        <v>87</v>
      </c>
      <c r="E230" s="136">
        <v>0</v>
      </c>
      <c r="F230" s="136">
        <v>0</v>
      </c>
      <c r="G230" s="136">
        <v>0</v>
      </c>
      <c r="H230" s="136">
        <v>0</v>
      </c>
      <c r="I230" s="136">
        <v>0</v>
      </c>
      <c r="J230" s="136">
        <v>0</v>
      </c>
      <c r="K230" s="136">
        <v>0</v>
      </c>
      <c r="L230" s="136">
        <v>0</v>
      </c>
      <c r="M230" s="136">
        <v>0</v>
      </c>
      <c r="N230" s="136">
        <v>0</v>
      </c>
      <c r="O230" s="136">
        <v>0</v>
      </c>
      <c r="P230" s="136">
        <v>0</v>
      </c>
      <c r="Q230" s="136">
        <v>0</v>
      </c>
      <c r="R230" s="97"/>
      <c r="T230" s="95"/>
      <c r="U230" s="100">
        <f>IF($E$5=Master!$D$4,E230,
IF($F$5=Master!$D$4,SUM(E230:F230),
IF($G$5=Master!$D$4,SUM(E230:G230),
IF($H$5=Master!$D$4,SUM(E230:H230),
IF($I$5=Master!$D$4,SUM(E230:I230),
IF($J$5=Master!$D$4,SUM(E230:J230),
IF($K$5=Master!$D$4,SUM(E230:K230),
IF($L$5=Master!$D$4,SUM(E230:L230),
IF($M$5=Master!$D$4,SUM(E230:M230),
IF($N$5=Master!$D$4,SUM(E230:N230),
IF($O$5=Master!$D$4,SUM(E230:O230),
IF($P$5=Master!$D$4,SUM(E230:P230),0))))))))))))</f>
        <v>0</v>
      </c>
      <c r="V230" s="97"/>
    </row>
    <row r="231" spans="2:22" x14ac:dyDescent="0.2">
      <c r="B231" s="95"/>
      <c r="C231" s="98" t="s">
        <v>88</v>
      </c>
      <c r="D231" s="99" t="s">
        <v>87</v>
      </c>
      <c r="E231" s="100">
        <v>0</v>
      </c>
      <c r="F231" s="100">
        <v>0</v>
      </c>
      <c r="G231" s="100">
        <v>0</v>
      </c>
      <c r="H231" s="100">
        <v>0</v>
      </c>
      <c r="I231" s="100">
        <v>0</v>
      </c>
      <c r="J231" s="100">
        <v>0</v>
      </c>
      <c r="K231" s="100">
        <v>0</v>
      </c>
      <c r="L231" s="100">
        <v>0</v>
      </c>
      <c r="M231" s="100">
        <v>0</v>
      </c>
      <c r="N231" s="100">
        <v>0</v>
      </c>
      <c r="O231" s="100">
        <v>0</v>
      </c>
      <c r="P231" s="100">
        <v>0</v>
      </c>
      <c r="Q231" s="100">
        <v>0</v>
      </c>
      <c r="R231" s="97"/>
      <c r="T231" s="95"/>
      <c r="U231" s="100">
        <f>IF($E$5=Master!$D$4,E231,
IF($F$5=Master!$D$4,SUM(E231:F231),
IF($G$5=Master!$D$4,SUM(E231:G231),
IF($H$5=Master!$D$4,SUM(E231:H231),
IF($I$5=Master!$D$4,SUM(E231:I231),
IF($J$5=Master!$D$4,SUM(E231:J231),
IF($K$5=Master!$D$4,SUM(E231:K231),
IF($L$5=Master!$D$4,SUM(E231:L231),
IF($M$5=Master!$D$4,SUM(E231:M231),
IF($N$5=Master!$D$4,SUM(E231:N231),
IF($O$5=Master!$D$4,SUM(E231:O231),
IF($P$5=Master!$D$4,SUM(E231:P231),0))))))))))))</f>
        <v>0</v>
      </c>
      <c r="V231" s="97"/>
    </row>
    <row r="232" spans="2:22" x14ac:dyDescent="0.2">
      <c r="B232" s="95"/>
      <c r="C232" s="133" t="s">
        <v>89</v>
      </c>
      <c r="D232" s="134" t="s">
        <v>90</v>
      </c>
      <c r="E232" s="136">
        <v>0</v>
      </c>
      <c r="F232" s="136">
        <v>0</v>
      </c>
      <c r="G232" s="136">
        <v>0</v>
      </c>
      <c r="H232" s="136">
        <v>0</v>
      </c>
      <c r="I232" s="136">
        <v>0</v>
      </c>
      <c r="J232" s="136">
        <v>0</v>
      </c>
      <c r="K232" s="136">
        <v>0</v>
      </c>
      <c r="L232" s="136">
        <v>0</v>
      </c>
      <c r="M232" s="136">
        <v>0</v>
      </c>
      <c r="N232" s="136">
        <v>0</v>
      </c>
      <c r="O232" s="136">
        <v>0</v>
      </c>
      <c r="P232" s="136">
        <v>0</v>
      </c>
      <c r="Q232" s="136">
        <v>0</v>
      </c>
      <c r="R232" s="97"/>
      <c r="T232" s="95"/>
      <c r="U232" s="100">
        <f>IF($E$5=Master!$D$4,E232,
IF($F$5=Master!$D$4,SUM(E232:F232),
IF($G$5=Master!$D$4,SUM(E232:G232),
IF($H$5=Master!$D$4,SUM(E232:H232),
IF($I$5=Master!$D$4,SUM(E232:I232),
IF($J$5=Master!$D$4,SUM(E232:J232),
IF($K$5=Master!$D$4,SUM(E232:K232),
IF($L$5=Master!$D$4,SUM(E232:L232),
IF($M$5=Master!$D$4,SUM(E232:M232),
IF($N$5=Master!$D$4,SUM(E232:N232),
IF($O$5=Master!$D$4,SUM(E232:O232),
IF($P$5=Master!$D$4,SUM(E232:P232),0))))))))))))</f>
        <v>0</v>
      </c>
      <c r="V232" s="97"/>
    </row>
    <row r="233" spans="2:22" x14ac:dyDescent="0.2">
      <c r="B233" s="95"/>
      <c r="C233" s="98" t="s">
        <v>91</v>
      </c>
      <c r="D233" s="99" t="s">
        <v>90</v>
      </c>
      <c r="E233" s="100">
        <v>0</v>
      </c>
      <c r="F233" s="100">
        <v>0</v>
      </c>
      <c r="G233" s="100">
        <v>0</v>
      </c>
      <c r="H233" s="100">
        <v>0</v>
      </c>
      <c r="I233" s="100">
        <v>0</v>
      </c>
      <c r="J233" s="100">
        <v>0</v>
      </c>
      <c r="K233" s="100">
        <v>0</v>
      </c>
      <c r="L233" s="100">
        <v>0</v>
      </c>
      <c r="M233" s="100">
        <v>0</v>
      </c>
      <c r="N233" s="100">
        <v>0</v>
      </c>
      <c r="O233" s="100">
        <v>0</v>
      </c>
      <c r="P233" s="100">
        <v>0</v>
      </c>
      <c r="Q233" s="100">
        <v>0</v>
      </c>
      <c r="R233" s="97"/>
      <c r="T233" s="95"/>
      <c r="U233" s="100">
        <f>IF($E$5=Master!$D$4,E233,
IF($F$5=Master!$D$4,SUM(E233:F233),
IF($G$5=Master!$D$4,SUM(E233:G233),
IF($H$5=Master!$D$4,SUM(E233:H233),
IF($I$5=Master!$D$4,SUM(E233:I233),
IF($J$5=Master!$D$4,SUM(E233:J233),
IF($K$5=Master!$D$4,SUM(E233:K233),
IF($L$5=Master!$D$4,SUM(E233:L233),
IF($M$5=Master!$D$4,SUM(E233:M233),
IF($N$5=Master!$D$4,SUM(E233:N233),
IF($O$5=Master!$D$4,SUM(E233:O233),
IF($P$5=Master!$D$4,SUM(E233:P233),0))))))))))))</f>
        <v>0</v>
      </c>
      <c r="V233" s="97"/>
    </row>
    <row r="234" spans="2:22" x14ac:dyDescent="0.2">
      <c r="B234" s="95"/>
      <c r="C234" s="133" t="s">
        <v>92</v>
      </c>
      <c r="D234" s="134" t="s">
        <v>93</v>
      </c>
      <c r="E234" s="136">
        <v>0</v>
      </c>
      <c r="F234" s="136">
        <v>0</v>
      </c>
      <c r="G234" s="136">
        <v>0</v>
      </c>
      <c r="H234" s="136">
        <v>0</v>
      </c>
      <c r="I234" s="136">
        <v>0</v>
      </c>
      <c r="J234" s="136">
        <v>0</v>
      </c>
      <c r="K234" s="136">
        <v>0</v>
      </c>
      <c r="L234" s="136">
        <v>0</v>
      </c>
      <c r="M234" s="136">
        <v>0</v>
      </c>
      <c r="N234" s="136">
        <v>0</v>
      </c>
      <c r="O234" s="136">
        <v>0</v>
      </c>
      <c r="P234" s="136">
        <v>0</v>
      </c>
      <c r="Q234" s="136">
        <v>0</v>
      </c>
      <c r="R234" s="97"/>
      <c r="T234" s="95"/>
      <c r="U234" s="100">
        <f>IF($E$5=Master!$D$4,E234,
IF($F$5=Master!$D$4,SUM(E234:F234),
IF($G$5=Master!$D$4,SUM(E234:G234),
IF($H$5=Master!$D$4,SUM(E234:H234),
IF($I$5=Master!$D$4,SUM(E234:I234),
IF($J$5=Master!$D$4,SUM(E234:J234),
IF($K$5=Master!$D$4,SUM(E234:K234),
IF($L$5=Master!$D$4,SUM(E234:L234),
IF($M$5=Master!$D$4,SUM(E234:M234),
IF($N$5=Master!$D$4,SUM(E234:N234),
IF($O$5=Master!$D$4,SUM(E234:O234),
IF($P$5=Master!$D$4,SUM(E234:P234),0))))))))))))</f>
        <v>0</v>
      </c>
      <c r="V234" s="97"/>
    </row>
    <row r="235" spans="2:22" x14ac:dyDescent="0.2">
      <c r="B235" s="95"/>
      <c r="C235" s="98" t="s">
        <v>94</v>
      </c>
      <c r="D235" s="99" t="s">
        <v>93</v>
      </c>
      <c r="E235" s="100">
        <v>0</v>
      </c>
      <c r="F235" s="100">
        <v>0</v>
      </c>
      <c r="G235" s="100">
        <v>0</v>
      </c>
      <c r="H235" s="100">
        <v>0</v>
      </c>
      <c r="I235" s="100">
        <v>0</v>
      </c>
      <c r="J235" s="100">
        <v>0</v>
      </c>
      <c r="K235" s="100">
        <v>0</v>
      </c>
      <c r="L235" s="100">
        <v>0</v>
      </c>
      <c r="M235" s="100">
        <v>0</v>
      </c>
      <c r="N235" s="100">
        <v>0</v>
      </c>
      <c r="O235" s="100">
        <v>0</v>
      </c>
      <c r="P235" s="100">
        <v>0</v>
      </c>
      <c r="Q235" s="100">
        <v>0</v>
      </c>
      <c r="R235" s="97"/>
      <c r="T235" s="95"/>
      <c r="U235" s="100">
        <f>IF($E$5=Master!$D$4,E235,
IF($F$5=Master!$D$4,SUM(E235:F235),
IF($G$5=Master!$D$4,SUM(E235:G235),
IF($H$5=Master!$D$4,SUM(E235:H235),
IF($I$5=Master!$D$4,SUM(E235:I235),
IF($J$5=Master!$D$4,SUM(E235:J235),
IF($K$5=Master!$D$4,SUM(E235:K235),
IF($L$5=Master!$D$4,SUM(E235:L235),
IF($M$5=Master!$D$4,SUM(E235:M235),
IF($N$5=Master!$D$4,SUM(E235:N235),
IF($O$5=Master!$D$4,SUM(E235:O235),
IF($P$5=Master!$D$4,SUM(E235:P235),0))))))))))))</f>
        <v>0</v>
      </c>
      <c r="V235" s="97"/>
    </row>
    <row r="236" spans="2:22" x14ac:dyDescent="0.2">
      <c r="B236" s="95"/>
      <c r="C236" s="133" t="s">
        <v>95</v>
      </c>
      <c r="D236" s="134" t="s">
        <v>96</v>
      </c>
      <c r="E236" s="136">
        <v>41694.570000000007</v>
      </c>
      <c r="F236" s="136">
        <v>327424.57</v>
      </c>
      <c r="G236" s="136">
        <v>144742.17000000001</v>
      </c>
      <c r="H236" s="136">
        <v>110126.29000000001</v>
      </c>
      <c r="I236" s="136">
        <v>95860.290000000008</v>
      </c>
      <c r="J236" s="136">
        <v>85881.580000000016</v>
      </c>
      <c r="K236" s="136">
        <v>194261.53</v>
      </c>
      <c r="L236" s="136">
        <v>233439.68</v>
      </c>
      <c r="M236" s="136">
        <v>246318.47000000003</v>
      </c>
      <c r="N236" s="136">
        <v>292495.5</v>
      </c>
      <c r="O236" s="136">
        <v>184937.84000000003</v>
      </c>
      <c r="P236" s="136">
        <v>48462.409999999996</v>
      </c>
      <c r="Q236" s="136">
        <v>2005644.9000000001</v>
      </c>
      <c r="R236" s="97"/>
      <c r="T236" s="95"/>
      <c r="U236" s="100">
        <f>IF($E$5=Master!$D$4,E236,
IF($F$5=Master!$D$4,SUM(E236:F236),
IF($G$5=Master!$D$4,SUM(E236:G236),
IF($H$5=Master!$D$4,SUM(E236:H236),
IF($I$5=Master!$D$4,SUM(E236:I236),
IF($J$5=Master!$D$4,SUM(E236:J236),
IF($K$5=Master!$D$4,SUM(E236:K236),
IF($L$5=Master!$D$4,SUM(E236:L236),
IF($M$5=Master!$D$4,SUM(E236:M236),
IF($N$5=Master!$D$4,SUM(E236:N236),
IF($O$5=Master!$D$4,SUM(E236:O236),
IF($P$5=Master!$D$4,SUM(E236:P236),0))))))))))))</f>
        <v>805729.4700000002</v>
      </c>
      <c r="V236" s="97"/>
    </row>
    <row r="237" spans="2:22" x14ac:dyDescent="0.2">
      <c r="B237" s="95"/>
      <c r="C237" s="98" t="s">
        <v>97</v>
      </c>
      <c r="D237" s="99" t="s">
        <v>96</v>
      </c>
      <c r="E237" s="100">
        <v>41694.570000000007</v>
      </c>
      <c r="F237" s="100">
        <v>327424.57</v>
      </c>
      <c r="G237" s="100">
        <v>144742.17000000001</v>
      </c>
      <c r="H237" s="100">
        <v>110126.29000000001</v>
      </c>
      <c r="I237" s="100">
        <v>95860.290000000008</v>
      </c>
      <c r="J237" s="100">
        <v>85881.580000000016</v>
      </c>
      <c r="K237" s="100">
        <v>194261.53</v>
      </c>
      <c r="L237" s="100">
        <v>233439.68</v>
      </c>
      <c r="M237" s="100">
        <v>246318.47000000003</v>
      </c>
      <c r="N237" s="100">
        <v>292495.5</v>
      </c>
      <c r="O237" s="100">
        <v>184937.84000000003</v>
      </c>
      <c r="P237" s="100">
        <v>48462.409999999996</v>
      </c>
      <c r="Q237" s="100">
        <v>2005644.9000000001</v>
      </c>
      <c r="R237" s="97"/>
      <c r="T237" s="95"/>
      <c r="U237" s="100">
        <f>IF($E$5=Master!$D$4,E237,
IF($F$5=Master!$D$4,SUM(E237:F237),
IF($G$5=Master!$D$4,SUM(E237:G237),
IF($H$5=Master!$D$4,SUM(E237:H237),
IF($I$5=Master!$D$4,SUM(E237:I237),
IF($J$5=Master!$D$4,SUM(E237:J237),
IF($K$5=Master!$D$4,SUM(E237:K237),
IF($L$5=Master!$D$4,SUM(E237:L237),
IF($M$5=Master!$D$4,SUM(E237:M237),
IF($N$5=Master!$D$4,SUM(E237:N237),
IF($O$5=Master!$D$4,SUM(E237:O237),
IF($P$5=Master!$D$4,SUM(E237:P237),0))))))))))))</f>
        <v>805729.4700000002</v>
      </c>
      <c r="V237" s="97"/>
    </row>
    <row r="238" spans="2:22" x14ac:dyDescent="0.2">
      <c r="B238" s="95"/>
      <c r="C238" s="131" t="s">
        <v>98</v>
      </c>
      <c r="D238" s="132" t="s">
        <v>99</v>
      </c>
      <c r="E238" s="135">
        <v>15213784.540000025</v>
      </c>
      <c r="F238" s="135">
        <v>17681896.810000021</v>
      </c>
      <c r="G238" s="135">
        <v>18340722.340000018</v>
      </c>
      <c r="H238" s="135">
        <v>16899733.450000014</v>
      </c>
      <c r="I238" s="135">
        <v>16688902.320000015</v>
      </c>
      <c r="J238" s="135">
        <v>16578904.450000014</v>
      </c>
      <c r="K238" s="135">
        <v>17929332.710000016</v>
      </c>
      <c r="L238" s="135">
        <v>16689629.320000021</v>
      </c>
      <c r="M238" s="135">
        <v>18904246.250000015</v>
      </c>
      <c r="N238" s="135">
        <v>17643139.590000015</v>
      </c>
      <c r="O238" s="135">
        <v>16543873.36000002</v>
      </c>
      <c r="P238" s="135">
        <v>23682174.330000002</v>
      </c>
      <c r="Q238" s="135">
        <v>212796339.47000021</v>
      </c>
      <c r="R238" s="97"/>
      <c r="T238" s="95"/>
      <c r="U238" s="100">
        <f>IF($E$5=Master!$D$4,E238,
IF($F$5=Master!$D$4,SUM(E238:F238),
IF($G$5=Master!$D$4,SUM(E238:G238),
IF($H$5=Master!$D$4,SUM(E238:H238),
IF($I$5=Master!$D$4,SUM(E238:I238),
IF($J$5=Master!$D$4,SUM(E238:J238),
IF($K$5=Master!$D$4,SUM(E238:K238),
IF($L$5=Master!$D$4,SUM(E238:L238),
IF($M$5=Master!$D$4,SUM(E238:M238),
IF($N$5=Master!$D$4,SUM(E238:N238),
IF($O$5=Master!$D$4,SUM(E238:O238),
IF($P$5=Master!$D$4,SUM(E238:P238),0))))))))))))</f>
        <v>101403943.91000012</v>
      </c>
      <c r="V238" s="97"/>
    </row>
    <row r="239" spans="2:22" x14ac:dyDescent="0.2">
      <c r="B239" s="95"/>
      <c r="C239" s="133" t="s">
        <v>100</v>
      </c>
      <c r="D239" s="134" t="s">
        <v>101</v>
      </c>
      <c r="E239" s="136">
        <v>7543789.4100000057</v>
      </c>
      <c r="F239" s="136">
        <v>8700888.3000000082</v>
      </c>
      <c r="G239" s="136">
        <v>9130619.0500000026</v>
      </c>
      <c r="H239" s="136">
        <v>8496502.3800000008</v>
      </c>
      <c r="I239" s="136">
        <v>8523139.6900000051</v>
      </c>
      <c r="J239" s="136">
        <v>8234832.1699999999</v>
      </c>
      <c r="K239" s="136">
        <v>8484448.2300000004</v>
      </c>
      <c r="L239" s="136">
        <v>8721069.7000000011</v>
      </c>
      <c r="M239" s="136">
        <v>8979134.2700000033</v>
      </c>
      <c r="N239" s="136">
        <v>8901218.0600000005</v>
      </c>
      <c r="O239" s="136">
        <v>8883261.3899999987</v>
      </c>
      <c r="P239" s="136">
        <v>13213096.969999997</v>
      </c>
      <c r="Q239" s="136">
        <v>107811999.62000002</v>
      </c>
      <c r="R239" s="97"/>
      <c r="T239" s="95"/>
      <c r="U239" s="100">
        <f>IF($E$5=Master!$D$4,E239,
IF($F$5=Master!$D$4,SUM(E239:F239),
IF($G$5=Master!$D$4,SUM(E239:G239),
IF($H$5=Master!$D$4,SUM(E239:H239),
IF($I$5=Master!$D$4,SUM(E239:I239),
IF($J$5=Master!$D$4,SUM(E239:J239),
IF($K$5=Master!$D$4,SUM(E239:K239),
IF($L$5=Master!$D$4,SUM(E239:L239),
IF($M$5=Master!$D$4,SUM(E239:M239),
IF($N$5=Master!$D$4,SUM(E239:N239),
IF($O$5=Master!$D$4,SUM(E239:O239),
IF($P$5=Master!$D$4,SUM(E239:P239),0))))))))))))</f>
        <v>50629771.000000022</v>
      </c>
      <c r="V239" s="97"/>
    </row>
    <row r="240" spans="2:22" x14ac:dyDescent="0.2">
      <c r="B240" s="95"/>
      <c r="C240" s="98" t="s">
        <v>102</v>
      </c>
      <c r="D240" s="99" t="s">
        <v>101</v>
      </c>
      <c r="E240" s="100">
        <v>7543789.4100000057</v>
      </c>
      <c r="F240" s="100">
        <v>8700888.3000000082</v>
      </c>
      <c r="G240" s="100">
        <v>9130619.0500000026</v>
      </c>
      <c r="H240" s="100">
        <v>8496502.3800000008</v>
      </c>
      <c r="I240" s="100">
        <v>8523139.6900000051</v>
      </c>
      <c r="J240" s="100">
        <v>8234832.1699999999</v>
      </c>
      <c r="K240" s="100">
        <v>8484448.2300000004</v>
      </c>
      <c r="L240" s="100">
        <v>8721069.7000000011</v>
      </c>
      <c r="M240" s="100">
        <v>8979134.2700000033</v>
      </c>
      <c r="N240" s="100">
        <v>8901218.0600000005</v>
      </c>
      <c r="O240" s="100">
        <v>8883261.3899999987</v>
      </c>
      <c r="P240" s="100">
        <v>13213096.969999997</v>
      </c>
      <c r="Q240" s="100">
        <v>107811999.62000002</v>
      </c>
      <c r="R240" s="97"/>
      <c r="T240" s="95"/>
      <c r="U240" s="100">
        <f>IF($E$5=Master!$D$4,E240,
IF($F$5=Master!$D$4,SUM(E240:F240),
IF($G$5=Master!$D$4,SUM(E240:G240),
IF($H$5=Master!$D$4,SUM(E240:H240),
IF($I$5=Master!$D$4,SUM(E240:I240),
IF($J$5=Master!$D$4,SUM(E240:J240),
IF($K$5=Master!$D$4,SUM(E240:K240),
IF($L$5=Master!$D$4,SUM(E240:L240),
IF($M$5=Master!$D$4,SUM(E240:M240),
IF($N$5=Master!$D$4,SUM(E240:N240),
IF($O$5=Master!$D$4,SUM(E240:O240),
IF($P$5=Master!$D$4,SUM(E240:P240),0))))))))))))</f>
        <v>50629771.000000022</v>
      </c>
      <c r="V240" s="97"/>
    </row>
    <row r="241" spans="2:22" x14ac:dyDescent="0.2">
      <c r="B241" s="95"/>
      <c r="C241" s="133" t="s">
        <v>103</v>
      </c>
      <c r="D241" s="134" t="s">
        <v>104</v>
      </c>
      <c r="E241" s="136">
        <v>0</v>
      </c>
      <c r="F241" s="136">
        <v>0</v>
      </c>
      <c r="G241" s="136">
        <v>0</v>
      </c>
      <c r="H241" s="136">
        <v>0</v>
      </c>
      <c r="I241" s="136">
        <v>0</v>
      </c>
      <c r="J241" s="136">
        <v>0</v>
      </c>
      <c r="K241" s="136">
        <v>0</v>
      </c>
      <c r="L241" s="136">
        <v>0</v>
      </c>
      <c r="M241" s="136">
        <v>0</v>
      </c>
      <c r="N241" s="136">
        <v>0</v>
      </c>
      <c r="O241" s="136">
        <v>0</v>
      </c>
      <c r="P241" s="136">
        <v>0</v>
      </c>
      <c r="Q241" s="136">
        <v>0</v>
      </c>
      <c r="R241" s="97"/>
      <c r="T241" s="95"/>
      <c r="U241" s="100">
        <f>IF($E$5=Master!$D$4,E241,
IF($F$5=Master!$D$4,SUM(E241:F241),
IF($G$5=Master!$D$4,SUM(E241:G241),
IF($H$5=Master!$D$4,SUM(E241:H241),
IF($I$5=Master!$D$4,SUM(E241:I241),
IF($J$5=Master!$D$4,SUM(E241:J241),
IF($K$5=Master!$D$4,SUM(E241:K241),
IF($L$5=Master!$D$4,SUM(E241:L241),
IF($M$5=Master!$D$4,SUM(E241:M241),
IF($N$5=Master!$D$4,SUM(E241:N241),
IF($O$5=Master!$D$4,SUM(E241:O241),
IF($P$5=Master!$D$4,SUM(E241:P241),0))))))))))))</f>
        <v>0</v>
      </c>
      <c r="V241" s="97"/>
    </row>
    <row r="242" spans="2:22" x14ac:dyDescent="0.2">
      <c r="B242" s="95"/>
      <c r="C242" s="98" t="s">
        <v>105</v>
      </c>
      <c r="D242" s="99" t="s">
        <v>104</v>
      </c>
      <c r="E242" s="100">
        <v>0</v>
      </c>
      <c r="F242" s="100">
        <v>0</v>
      </c>
      <c r="G242" s="100">
        <v>0</v>
      </c>
      <c r="H242" s="100">
        <v>0</v>
      </c>
      <c r="I242" s="100">
        <v>0</v>
      </c>
      <c r="J242" s="100">
        <v>0</v>
      </c>
      <c r="K242" s="100">
        <v>0</v>
      </c>
      <c r="L242" s="100">
        <v>0</v>
      </c>
      <c r="M242" s="100">
        <v>0</v>
      </c>
      <c r="N242" s="100">
        <v>0</v>
      </c>
      <c r="O242" s="100">
        <v>0</v>
      </c>
      <c r="P242" s="100">
        <v>0</v>
      </c>
      <c r="Q242" s="100">
        <v>0</v>
      </c>
      <c r="R242" s="97"/>
      <c r="T242" s="95"/>
      <c r="U242" s="100">
        <f>IF($E$5=Master!$D$4,E242,
IF($F$5=Master!$D$4,SUM(E242:F242),
IF($G$5=Master!$D$4,SUM(E242:G242),
IF($H$5=Master!$D$4,SUM(E242:H242),
IF($I$5=Master!$D$4,SUM(E242:I242),
IF($J$5=Master!$D$4,SUM(E242:J242),
IF($K$5=Master!$D$4,SUM(E242:K242),
IF($L$5=Master!$D$4,SUM(E242:L242),
IF($M$5=Master!$D$4,SUM(E242:M242),
IF($N$5=Master!$D$4,SUM(E242:N242),
IF($O$5=Master!$D$4,SUM(E242:O242),
IF($P$5=Master!$D$4,SUM(E242:P242),0))))))))))))</f>
        <v>0</v>
      </c>
      <c r="V242" s="97"/>
    </row>
    <row r="243" spans="2:22" x14ac:dyDescent="0.2">
      <c r="B243" s="95"/>
      <c r="C243" s="133" t="s">
        <v>106</v>
      </c>
      <c r="D243" s="134" t="s">
        <v>107</v>
      </c>
      <c r="E243" s="136">
        <v>4112176.8000000152</v>
      </c>
      <c r="F243" s="136">
        <v>4093953.4100000118</v>
      </c>
      <c r="G243" s="136">
        <v>4101508.5900000129</v>
      </c>
      <c r="H243" s="136">
        <v>3971273.9300000137</v>
      </c>
      <c r="I243" s="136">
        <v>3961583.2800000091</v>
      </c>
      <c r="J243" s="136">
        <v>4105127.0100000128</v>
      </c>
      <c r="K243" s="136">
        <v>3956560.0600000122</v>
      </c>
      <c r="L243" s="136">
        <v>3968568.720000016</v>
      </c>
      <c r="M243" s="136">
        <v>4175430.7800000133</v>
      </c>
      <c r="N243" s="136">
        <v>4223689.500000014</v>
      </c>
      <c r="O243" s="136">
        <v>4183902.6900000172</v>
      </c>
      <c r="P243" s="136">
        <v>4760203.0000000037</v>
      </c>
      <c r="Q243" s="136">
        <v>49613977.77000016</v>
      </c>
      <c r="R243" s="97"/>
      <c r="T243" s="95"/>
      <c r="U243" s="100">
        <f>IF($E$5=Master!$D$4,E243,
IF($F$5=Master!$D$4,SUM(E243:F243),
IF($G$5=Master!$D$4,SUM(E243:G243),
IF($H$5=Master!$D$4,SUM(E243:H243),
IF($I$5=Master!$D$4,SUM(E243:I243),
IF($J$5=Master!$D$4,SUM(E243:J243),
IF($K$5=Master!$D$4,SUM(E243:K243),
IF($L$5=Master!$D$4,SUM(E243:L243),
IF($M$5=Master!$D$4,SUM(E243:M243),
IF($N$5=Master!$D$4,SUM(E243:N243),
IF($O$5=Master!$D$4,SUM(E243:O243),
IF($P$5=Master!$D$4,SUM(E243:P243),0))))))))))))</f>
        <v>24345623.020000074</v>
      </c>
      <c r="V243" s="97"/>
    </row>
    <row r="244" spans="2:22" x14ac:dyDescent="0.2">
      <c r="B244" s="95"/>
      <c r="C244" s="98" t="s">
        <v>108</v>
      </c>
      <c r="D244" s="99" t="s">
        <v>107</v>
      </c>
      <c r="E244" s="100">
        <v>4112176.8000000152</v>
      </c>
      <c r="F244" s="100">
        <v>4093953.4100000118</v>
      </c>
      <c r="G244" s="100">
        <v>4101508.5900000129</v>
      </c>
      <c r="H244" s="100">
        <v>3971273.9300000137</v>
      </c>
      <c r="I244" s="100">
        <v>3961583.2800000091</v>
      </c>
      <c r="J244" s="100">
        <v>4105127.0100000128</v>
      </c>
      <c r="K244" s="100">
        <v>3956560.0600000122</v>
      </c>
      <c r="L244" s="100">
        <v>3968568.720000016</v>
      </c>
      <c r="M244" s="100">
        <v>4175430.7800000133</v>
      </c>
      <c r="N244" s="100">
        <v>4223689.500000014</v>
      </c>
      <c r="O244" s="100">
        <v>4183902.6900000172</v>
      </c>
      <c r="P244" s="100">
        <v>4760203.0000000037</v>
      </c>
      <c r="Q244" s="100">
        <v>49613977.77000016</v>
      </c>
      <c r="R244" s="97"/>
      <c r="T244" s="95"/>
      <c r="U244" s="100">
        <f>IF($E$5=Master!$D$4,E244,
IF($F$5=Master!$D$4,SUM(E244:F244),
IF($G$5=Master!$D$4,SUM(E244:G244),
IF($H$5=Master!$D$4,SUM(E244:H244),
IF($I$5=Master!$D$4,SUM(E244:I244),
IF($J$5=Master!$D$4,SUM(E244:J244),
IF($K$5=Master!$D$4,SUM(E244:K244),
IF($L$5=Master!$D$4,SUM(E244:L244),
IF($M$5=Master!$D$4,SUM(E244:M244),
IF($N$5=Master!$D$4,SUM(E244:N244),
IF($O$5=Master!$D$4,SUM(E244:O244),
IF($P$5=Master!$D$4,SUM(E244:P244),0))))))))))))</f>
        <v>24345623.020000074</v>
      </c>
      <c r="V244" s="97"/>
    </row>
    <row r="245" spans="2:22" x14ac:dyDescent="0.2">
      <c r="B245" s="95"/>
      <c r="C245" s="133" t="s">
        <v>109</v>
      </c>
      <c r="D245" s="134" t="s">
        <v>110</v>
      </c>
      <c r="E245" s="136">
        <v>1452247.2000000004</v>
      </c>
      <c r="F245" s="136">
        <v>1592773.6700000002</v>
      </c>
      <c r="G245" s="136">
        <v>1508350.3700000006</v>
      </c>
      <c r="H245" s="136">
        <v>1244914.1500000004</v>
      </c>
      <c r="I245" s="136">
        <v>1260642.3300000003</v>
      </c>
      <c r="J245" s="136">
        <v>1304278.1200000001</v>
      </c>
      <c r="K245" s="136">
        <v>1576973.7900000005</v>
      </c>
      <c r="L245" s="136">
        <v>1303749.2200000002</v>
      </c>
      <c r="M245" s="136">
        <v>1179325.4300000002</v>
      </c>
      <c r="N245" s="136">
        <v>1385541.1700000004</v>
      </c>
      <c r="O245" s="136">
        <v>1252426.6000000006</v>
      </c>
      <c r="P245" s="136">
        <v>1562597.4900000002</v>
      </c>
      <c r="Q245" s="136">
        <v>16623819.540000005</v>
      </c>
      <c r="R245" s="97"/>
      <c r="T245" s="95"/>
      <c r="U245" s="100">
        <f>IF($E$5=Master!$D$4,E245,
IF($F$5=Master!$D$4,SUM(E245:F245),
IF($G$5=Master!$D$4,SUM(E245:G245),
IF($H$5=Master!$D$4,SUM(E245:H245),
IF($I$5=Master!$D$4,SUM(E245:I245),
IF($J$5=Master!$D$4,SUM(E245:J245),
IF($K$5=Master!$D$4,SUM(E245:K245),
IF($L$5=Master!$D$4,SUM(E245:L245),
IF($M$5=Master!$D$4,SUM(E245:M245),
IF($N$5=Master!$D$4,SUM(E245:N245),
IF($O$5=Master!$D$4,SUM(E245:O245),
IF($P$5=Master!$D$4,SUM(E245:P245),0))))))))))))</f>
        <v>8363205.8400000017</v>
      </c>
      <c r="V245" s="97"/>
    </row>
    <row r="246" spans="2:22" x14ac:dyDescent="0.2">
      <c r="B246" s="95"/>
      <c r="C246" s="98" t="s">
        <v>111</v>
      </c>
      <c r="D246" s="99" t="s">
        <v>110</v>
      </c>
      <c r="E246" s="100">
        <v>1452247.2000000004</v>
      </c>
      <c r="F246" s="100">
        <v>1592773.6700000002</v>
      </c>
      <c r="G246" s="100">
        <v>1508350.3700000006</v>
      </c>
      <c r="H246" s="100">
        <v>1244914.1500000004</v>
      </c>
      <c r="I246" s="100">
        <v>1260642.3300000003</v>
      </c>
      <c r="J246" s="100">
        <v>1304278.1200000001</v>
      </c>
      <c r="K246" s="100">
        <v>1576973.7900000005</v>
      </c>
      <c r="L246" s="100">
        <v>1303749.2200000002</v>
      </c>
      <c r="M246" s="100">
        <v>1179325.4300000002</v>
      </c>
      <c r="N246" s="100">
        <v>1385541.1700000004</v>
      </c>
      <c r="O246" s="100">
        <v>1252426.6000000006</v>
      </c>
      <c r="P246" s="100">
        <v>1562597.4900000002</v>
      </c>
      <c r="Q246" s="100">
        <v>16623819.540000005</v>
      </c>
      <c r="R246" s="97"/>
      <c r="T246" s="95"/>
      <c r="U246" s="100">
        <f>IF($E$5=Master!$D$4,E246,
IF($F$5=Master!$D$4,SUM(E246:F246),
IF($G$5=Master!$D$4,SUM(E246:G246),
IF($H$5=Master!$D$4,SUM(E246:H246),
IF($I$5=Master!$D$4,SUM(E246:I246),
IF($J$5=Master!$D$4,SUM(E246:J246),
IF($K$5=Master!$D$4,SUM(E246:K246),
IF($L$5=Master!$D$4,SUM(E246:L246),
IF($M$5=Master!$D$4,SUM(E246:M246),
IF($N$5=Master!$D$4,SUM(E246:N246),
IF($O$5=Master!$D$4,SUM(E246:O246),
IF($P$5=Master!$D$4,SUM(E246:P246),0))))))))))))</f>
        <v>8363205.8400000017</v>
      </c>
      <c r="V246" s="97"/>
    </row>
    <row r="247" spans="2:22" x14ac:dyDescent="0.2">
      <c r="B247" s="95"/>
      <c r="C247" s="133" t="s">
        <v>112</v>
      </c>
      <c r="D247" s="134" t="s">
        <v>113</v>
      </c>
      <c r="E247" s="136">
        <v>0</v>
      </c>
      <c r="F247" s="136">
        <v>0</v>
      </c>
      <c r="G247" s="136">
        <v>0</v>
      </c>
      <c r="H247" s="136">
        <v>0</v>
      </c>
      <c r="I247" s="136">
        <v>0</v>
      </c>
      <c r="J247" s="136">
        <v>0</v>
      </c>
      <c r="K247" s="136">
        <v>0</v>
      </c>
      <c r="L247" s="136">
        <v>0</v>
      </c>
      <c r="M247" s="136">
        <v>0</v>
      </c>
      <c r="N247" s="136">
        <v>0</v>
      </c>
      <c r="O247" s="136">
        <v>0</v>
      </c>
      <c r="P247" s="136">
        <v>0</v>
      </c>
      <c r="Q247" s="136">
        <v>0</v>
      </c>
      <c r="R247" s="97"/>
      <c r="T247" s="95"/>
      <c r="U247" s="100">
        <f>IF($E$5=Master!$D$4,E247,
IF($F$5=Master!$D$4,SUM(E247:F247),
IF($G$5=Master!$D$4,SUM(E247:G247),
IF($H$5=Master!$D$4,SUM(E247:H247),
IF($I$5=Master!$D$4,SUM(E247:I247),
IF($J$5=Master!$D$4,SUM(E247:J247),
IF($K$5=Master!$D$4,SUM(E247:K247),
IF($L$5=Master!$D$4,SUM(E247:L247),
IF($M$5=Master!$D$4,SUM(E247:M247),
IF($N$5=Master!$D$4,SUM(E247:N247),
IF($O$5=Master!$D$4,SUM(E247:O247),
IF($P$5=Master!$D$4,SUM(E247:P247),0))))))))))))</f>
        <v>0</v>
      </c>
      <c r="V247" s="97"/>
    </row>
    <row r="248" spans="2:22" x14ac:dyDescent="0.2">
      <c r="B248" s="95"/>
      <c r="C248" s="98" t="s">
        <v>114</v>
      </c>
      <c r="D248" s="99" t="s">
        <v>113</v>
      </c>
      <c r="E248" s="100">
        <v>0</v>
      </c>
      <c r="F248" s="100">
        <v>0</v>
      </c>
      <c r="G248" s="100">
        <v>0</v>
      </c>
      <c r="H248" s="100">
        <v>0</v>
      </c>
      <c r="I248" s="100">
        <v>0</v>
      </c>
      <c r="J248" s="100">
        <v>0</v>
      </c>
      <c r="K248" s="100">
        <v>0</v>
      </c>
      <c r="L248" s="100">
        <v>0</v>
      </c>
      <c r="M248" s="100">
        <v>0</v>
      </c>
      <c r="N248" s="100">
        <v>0</v>
      </c>
      <c r="O248" s="100">
        <v>0</v>
      </c>
      <c r="P248" s="100">
        <v>0</v>
      </c>
      <c r="Q248" s="100">
        <v>0</v>
      </c>
      <c r="R248" s="97"/>
      <c r="T248" s="95"/>
      <c r="U248" s="100">
        <f>IF($E$5=Master!$D$4,E248,
IF($F$5=Master!$D$4,SUM(E248:F248),
IF($G$5=Master!$D$4,SUM(E248:G248),
IF($H$5=Master!$D$4,SUM(E248:H248),
IF($I$5=Master!$D$4,SUM(E248:I248),
IF($J$5=Master!$D$4,SUM(E248:J248),
IF($K$5=Master!$D$4,SUM(E248:K248),
IF($L$5=Master!$D$4,SUM(E248:L248),
IF($M$5=Master!$D$4,SUM(E248:M248),
IF($N$5=Master!$D$4,SUM(E248:N248),
IF($O$5=Master!$D$4,SUM(E248:O248),
IF($P$5=Master!$D$4,SUM(E248:P248),0))))))))))))</f>
        <v>0</v>
      </c>
      <c r="V248" s="97"/>
    </row>
    <row r="249" spans="2:22" x14ac:dyDescent="0.2">
      <c r="B249" s="95"/>
      <c r="C249" s="133" t="s">
        <v>115</v>
      </c>
      <c r="D249" s="134" t="s">
        <v>116</v>
      </c>
      <c r="E249" s="136">
        <v>2105571.1300000022</v>
      </c>
      <c r="F249" s="136">
        <v>3294281.4300000025</v>
      </c>
      <c r="G249" s="136">
        <v>3600244.3300000005</v>
      </c>
      <c r="H249" s="136">
        <v>3187042.9900000016</v>
      </c>
      <c r="I249" s="136">
        <v>2943537.0200000014</v>
      </c>
      <c r="J249" s="136">
        <v>2934667.1500000027</v>
      </c>
      <c r="K249" s="136">
        <v>3911350.6300000027</v>
      </c>
      <c r="L249" s="136">
        <v>2696241.680000003</v>
      </c>
      <c r="M249" s="136">
        <v>4570355.7700000014</v>
      </c>
      <c r="N249" s="136">
        <v>3132690.8600000022</v>
      </c>
      <c r="O249" s="136">
        <v>2224282.680000002</v>
      </c>
      <c r="P249" s="136">
        <v>4146276.8700000015</v>
      </c>
      <c r="Q249" s="136">
        <v>38746542.540000029</v>
      </c>
      <c r="R249" s="97"/>
      <c r="T249" s="95"/>
      <c r="U249" s="100">
        <f>IF($E$5=Master!$D$4,E249,
IF($F$5=Master!$D$4,SUM(E249:F249),
IF($G$5=Master!$D$4,SUM(E249:G249),
IF($H$5=Master!$D$4,SUM(E249:H249),
IF($I$5=Master!$D$4,SUM(E249:I249),
IF($J$5=Master!$D$4,SUM(E249:J249),
IF($K$5=Master!$D$4,SUM(E249:K249),
IF($L$5=Master!$D$4,SUM(E249:L249),
IF($M$5=Master!$D$4,SUM(E249:M249),
IF($N$5=Master!$D$4,SUM(E249:N249),
IF($O$5=Master!$D$4,SUM(E249:O249),
IF($P$5=Master!$D$4,SUM(E249:P249),0))))))))))))</f>
        <v>18065344.050000012</v>
      </c>
      <c r="V249" s="97"/>
    </row>
    <row r="250" spans="2:22" x14ac:dyDescent="0.2">
      <c r="B250" s="95"/>
      <c r="C250" s="98" t="s">
        <v>117</v>
      </c>
      <c r="D250" s="99" t="s">
        <v>116</v>
      </c>
      <c r="E250" s="100">
        <v>2105571.1300000022</v>
      </c>
      <c r="F250" s="100">
        <v>3294281.4300000025</v>
      </c>
      <c r="G250" s="100">
        <v>3600244.3300000005</v>
      </c>
      <c r="H250" s="100">
        <v>3187042.9900000016</v>
      </c>
      <c r="I250" s="100">
        <v>2943537.0200000014</v>
      </c>
      <c r="J250" s="100">
        <v>2934667.1500000027</v>
      </c>
      <c r="K250" s="100">
        <v>3911350.6300000027</v>
      </c>
      <c r="L250" s="100">
        <v>2696241.680000003</v>
      </c>
      <c r="M250" s="100">
        <v>4570355.7700000014</v>
      </c>
      <c r="N250" s="100">
        <v>3132690.8600000022</v>
      </c>
      <c r="O250" s="100">
        <v>2224282.680000002</v>
      </c>
      <c r="P250" s="100">
        <v>4146276.8700000015</v>
      </c>
      <c r="Q250" s="100">
        <v>38746542.540000029</v>
      </c>
      <c r="R250" s="97"/>
      <c r="T250" s="95"/>
      <c r="U250" s="100">
        <f>IF($E$5=Master!$D$4,E250,
IF($F$5=Master!$D$4,SUM(E250:F250),
IF($G$5=Master!$D$4,SUM(E250:G250),
IF($H$5=Master!$D$4,SUM(E250:H250),
IF($I$5=Master!$D$4,SUM(E250:I250),
IF($J$5=Master!$D$4,SUM(E250:J250),
IF($K$5=Master!$D$4,SUM(E250:K250),
IF($L$5=Master!$D$4,SUM(E250:L250),
IF($M$5=Master!$D$4,SUM(E250:M250),
IF($N$5=Master!$D$4,SUM(E250:N250),
IF($O$5=Master!$D$4,SUM(E250:O250),
IF($P$5=Master!$D$4,SUM(E250:P250),0))))))))))))</f>
        <v>18065344.050000012</v>
      </c>
      <c r="V250" s="97"/>
    </row>
    <row r="251" spans="2:22" x14ac:dyDescent="0.2">
      <c r="B251" s="95"/>
      <c r="C251" s="131" t="s">
        <v>118</v>
      </c>
      <c r="D251" s="132" t="s">
        <v>119</v>
      </c>
      <c r="E251" s="135">
        <v>10924797.730000006</v>
      </c>
      <c r="F251" s="135">
        <v>22239103.670000006</v>
      </c>
      <c r="G251" s="135">
        <v>26707983.060000002</v>
      </c>
      <c r="H251" s="135">
        <v>23618655.050000004</v>
      </c>
      <c r="I251" s="135">
        <v>26677545.610000007</v>
      </c>
      <c r="J251" s="135">
        <v>27418520.410000008</v>
      </c>
      <c r="K251" s="135">
        <v>39908948.74000001</v>
      </c>
      <c r="L251" s="135">
        <v>28183070.450000003</v>
      </c>
      <c r="M251" s="135">
        <v>34706083.430000007</v>
      </c>
      <c r="N251" s="135">
        <v>31927465.510000002</v>
      </c>
      <c r="O251" s="135">
        <v>52442975.260000013</v>
      </c>
      <c r="P251" s="135">
        <v>62631301.869999997</v>
      </c>
      <c r="Q251" s="135">
        <v>387386450.79000002</v>
      </c>
      <c r="R251" s="97"/>
      <c r="T251" s="95"/>
      <c r="U251" s="100">
        <f>IF($E$5=Master!$D$4,E251,
IF($F$5=Master!$D$4,SUM(E251:F251),
IF($G$5=Master!$D$4,SUM(E251:G251),
IF($H$5=Master!$D$4,SUM(E251:H251),
IF($I$5=Master!$D$4,SUM(E251:I251),
IF($J$5=Master!$D$4,SUM(E251:J251),
IF($K$5=Master!$D$4,SUM(E251:K251),
IF($L$5=Master!$D$4,SUM(E251:L251),
IF($M$5=Master!$D$4,SUM(E251:M251),
IF($N$5=Master!$D$4,SUM(E251:N251),
IF($O$5=Master!$D$4,SUM(E251:O251),
IF($P$5=Master!$D$4,SUM(E251:P251),0))))))))))))</f>
        <v>137586605.53000003</v>
      </c>
      <c r="V251" s="97"/>
    </row>
    <row r="252" spans="2:22" x14ac:dyDescent="0.2">
      <c r="B252" s="95"/>
      <c r="C252" s="133" t="s">
        <v>120</v>
      </c>
      <c r="D252" s="134" t="s">
        <v>121</v>
      </c>
      <c r="E252" s="136">
        <v>3494743.7200000053</v>
      </c>
      <c r="F252" s="136">
        <v>3827928.3700000029</v>
      </c>
      <c r="G252" s="136">
        <v>4219102.4700000025</v>
      </c>
      <c r="H252" s="136">
        <v>4287915.9200000037</v>
      </c>
      <c r="I252" s="136">
        <v>5489263.3600000022</v>
      </c>
      <c r="J252" s="136">
        <v>4941043.1400000015</v>
      </c>
      <c r="K252" s="136">
        <v>4300457.3300000029</v>
      </c>
      <c r="L252" s="136">
        <v>4027800.8500000015</v>
      </c>
      <c r="M252" s="136">
        <v>4482335.740000003</v>
      </c>
      <c r="N252" s="136">
        <v>3987998.0400000033</v>
      </c>
      <c r="O252" s="136">
        <v>3907681.950000002</v>
      </c>
      <c r="P252" s="136">
        <v>9235401.8299999926</v>
      </c>
      <c r="Q252" s="136">
        <v>56201672.720000021</v>
      </c>
      <c r="R252" s="97"/>
      <c r="T252" s="95"/>
      <c r="U252" s="100">
        <f>IF($E$5=Master!$D$4,E252,
IF($F$5=Master!$D$4,SUM(E252:F252),
IF($G$5=Master!$D$4,SUM(E252:G252),
IF($H$5=Master!$D$4,SUM(E252:H252),
IF($I$5=Master!$D$4,SUM(E252:I252),
IF($J$5=Master!$D$4,SUM(E252:J252),
IF($K$5=Master!$D$4,SUM(E252:K252),
IF($L$5=Master!$D$4,SUM(E252:L252),
IF($M$5=Master!$D$4,SUM(E252:M252),
IF($N$5=Master!$D$4,SUM(E252:N252),
IF($O$5=Master!$D$4,SUM(E252:O252),
IF($P$5=Master!$D$4,SUM(E252:P252),0))))))))))))</f>
        <v>26259996.980000015</v>
      </c>
      <c r="V252" s="97"/>
    </row>
    <row r="253" spans="2:22" x14ac:dyDescent="0.2">
      <c r="B253" s="95"/>
      <c r="C253" s="98" t="s">
        <v>122</v>
      </c>
      <c r="D253" s="99" t="s">
        <v>123</v>
      </c>
      <c r="E253" s="100">
        <v>3494743.7200000053</v>
      </c>
      <c r="F253" s="100">
        <v>3827928.3700000029</v>
      </c>
      <c r="G253" s="100">
        <v>4219102.4700000025</v>
      </c>
      <c r="H253" s="100">
        <v>4287915.9200000037</v>
      </c>
      <c r="I253" s="100">
        <v>5489263.3600000022</v>
      </c>
      <c r="J253" s="100">
        <v>4941043.1400000015</v>
      </c>
      <c r="K253" s="100">
        <v>4300457.3300000029</v>
      </c>
      <c r="L253" s="100">
        <v>4027800.8500000015</v>
      </c>
      <c r="M253" s="100">
        <v>4482335.740000003</v>
      </c>
      <c r="N253" s="100">
        <v>3987998.0400000033</v>
      </c>
      <c r="O253" s="100">
        <v>3907681.950000002</v>
      </c>
      <c r="P253" s="100">
        <v>9235401.8299999926</v>
      </c>
      <c r="Q253" s="100">
        <v>56201672.720000021</v>
      </c>
      <c r="R253" s="97"/>
      <c r="T253" s="95"/>
      <c r="U253" s="100">
        <f>IF($E$5=Master!$D$4,E253,
IF($F$5=Master!$D$4,SUM(E253:F253),
IF($G$5=Master!$D$4,SUM(E253:G253),
IF($H$5=Master!$D$4,SUM(E253:H253),
IF($I$5=Master!$D$4,SUM(E253:I253),
IF($J$5=Master!$D$4,SUM(E253:J253),
IF($K$5=Master!$D$4,SUM(E253:K253),
IF($L$5=Master!$D$4,SUM(E253:L253),
IF($M$5=Master!$D$4,SUM(E253:M253),
IF($N$5=Master!$D$4,SUM(E253:N253),
IF($O$5=Master!$D$4,SUM(E253:O253),
IF($P$5=Master!$D$4,SUM(E253:P253),0))))))))))))</f>
        <v>26259996.980000015</v>
      </c>
      <c r="V253" s="97"/>
    </row>
    <row r="254" spans="2:22" x14ac:dyDescent="0.2">
      <c r="B254" s="95"/>
      <c r="C254" s="98" t="s">
        <v>124</v>
      </c>
      <c r="D254" s="99" t="s">
        <v>125</v>
      </c>
      <c r="E254" s="100">
        <v>0</v>
      </c>
      <c r="F254" s="100">
        <v>0</v>
      </c>
      <c r="G254" s="100">
        <v>0</v>
      </c>
      <c r="H254" s="100">
        <v>0</v>
      </c>
      <c r="I254" s="100">
        <v>0</v>
      </c>
      <c r="J254" s="100">
        <v>0</v>
      </c>
      <c r="K254" s="100">
        <v>0</v>
      </c>
      <c r="L254" s="100">
        <v>0</v>
      </c>
      <c r="M254" s="100">
        <v>0</v>
      </c>
      <c r="N254" s="100">
        <v>0</v>
      </c>
      <c r="O254" s="100">
        <v>0</v>
      </c>
      <c r="P254" s="100">
        <v>0</v>
      </c>
      <c r="Q254" s="100">
        <v>0</v>
      </c>
      <c r="R254" s="97"/>
      <c r="T254" s="95"/>
      <c r="U254" s="100">
        <f>IF($E$5=Master!$D$4,E254,
IF($F$5=Master!$D$4,SUM(E254:F254),
IF($G$5=Master!$D$4,SUM(E254:G254),
IF($H$5=Master!$D$4,SUM(E254:H254),
IF($I$5=Master!$D$4,SUM(E254:I254),
IF($J$5=Master!$D$4,SUM(E254:J254),
IF($K$5=Master!$D$4,SUM(E254:K254),
IF($L$5=Master!$D$4,SUM(E254:L254),
IF($M$5=Master!$D$4,SUM(E254:M254),
IF($N$5=Master!$D$4,SUM(E254:N254),
IF($O$5=Master!$D$4,SUM(E254:O254),
IF($P$5=Master!$D$4,SUM(E254:P254),0))))))))))))</f>
        <v>0</v>
      </c>
      <c r="V254" s="97"/>
    </row>
    <row r="255" spans="2:22" x14ac:dyDescent="0.2">
      <c r="B255" s="95"/>
      <c r="C255" s="133" t="s">
        <v>126</v>
      </c>
      <c r="D255" s="134" t="s">
        <v>127</v>
      </c>
      <c r="E255" s="136">
        <v>1687419.0400000005</v>
      </c>
      <c r="F255" s="136">
        <v>1906873.1400000001</v>
      </c>
      <c r="G255" s="136">
        <v>4125522.6200000015</v>
      </c>
      <c r="H255" s="136">
        <v>2332919.6800000006</v>
      </c>
      <c r="I255" s="136">
        <v>3587276.7800000012</v>
      </c>
      <c r="J255" s="136">
        <v>3073915.1100000013</v>
      </c>
      <c r="K255" s="136">
        <v>4146398.5400000014</v>
      </c>
      <c r="L255" s="136">
        <v>2835426.2000000007</v>
      </c>
      <c r="M255" s="136">
        <v>6461843.9999999991</v>
      </c>
      <c r="N255" s="136">
        <v>4569465.6700000018</v>
      </c>
      <c r="O255" s="136">
        <v>6142644.4899999984</v>
      </c>
      <c r="P255" s="136">
        <v>6693527.2199999997</v>
      </c>
      <c r="Q255" s="136">
        <v>47563232.49000001</v>
      </c>
      <c r="R255" s="97"/>
      <c r="T255" s="95"/>
      <c r="U255" s="100">
        <f>IF($E$5=Master!$D$4,E255,
IF($F$5=Master!$D$4,SUM(E255:F255),
IF($G$5=Master!$D$4,SUM(E255:G255),
IF($H$5=Master!$D$4,SUM(E255:H255),
IF($I$5=Master!$D$4,SUM(E255:I255),
IF($J$5=Master!$D$4,SUM(E255:J255),
IF($K$5=Master!$D$4,SUM(E255:K255),
IF($L$5=Master!$D$4,SUM(E255:L255),
IF($M$5=Master!$D$4,SUM(E255:M255),
IF($N$5=Master!$D$4,SUM(E255:N255),
IF($O$5=Master!$D$4,SUM(E255:O255),
IF($P$5=Master!$D$4,SUM(E255:P255),0))))))))))))</f>
        <v>16713926.370000007</v>
      </c>
      <c r="V255" s="97"/>
    </row>
    <row r="256" spans="2:22" x14ac:dyDescent="0.2">
      <c r="B256" s="95"/>
      <c r="C256" s="98" t="s">
        <v>128</v>
      </c>
      <c r="D256" s="99" t="s">
        <v>129</v>
      </c>
      <c r="E256" s="100">
        <v>1655680.3200000003</v>
      </c>
      <c r="F256" s="100">
        <v>1859110.0000000002</v>
      </c>
      <c r="G256" s="100">
        <v>4080480.1200000015</v>
      </c>
      <c r="H256" s="100">
        <v>2263561.8200000008</v>
      </c>
      <c r="I256" s="100">
        <v>3519610.080000001</v>
      </c>
      <c r="J256" s="100">
        <v>2934274.6400000011</v>
      </c>
      <c r="K256" s="100">
        <v>4096968.4800000014</v>
      </c>
      <c r="L256" s="100">
        <v>2695182.6200000006</v>
      </c>
      <c r="M256" s="100">
        <v>6255624.9499999993</v>
      </c>
      <c r="N256" s="100">
        <v>4475703.1400000025</v>
      </c>
      <c r="O256" s="100">
        <v>5793385.0799999982</v>
      </c>
      <c r="P256" s="100">
        <v>6082461.8699999992</v>
      </c>
      <c r="Q256" s="100">
        <v>45712043.120000005</v>
      </c>
      <c r="R256" s="97"/>
      <c r="T256" s="95"/>
      <c r="U256" s="100">
        <f>IF($E$5=Master!$D$4,E256,
IF($F$5=Master!$D$4,SUM(E256:F256),
IF($G$5=Master!$D$4,SUM(E256:G256),
IF($H$5=Master!$D$4,SUM(E256:H256),
IF($I$5=Master!$D$4,SUM(E256:I256),
IF($J$5=Master!$D$4,SUM(E256:J256),
IF($K$5=Master!$D$4,SUM(E256:K256),
IF($L$5=Master!$D$4,SUM(E256:L256),
IF($M$5=Master!$D$4,SUM(E256:M256),
IF($N$5=Master!$D$4,SUM(E256:N256),
IF($O$5=Master!$D$4,SUM(E256:O256),
IF($P$5=Master!$D$4,SUM(E256:P256),0))))))))))))</f>
        <v>16312716.980000004</v>
      </c>
      <c r="V256" s="97"/>
    </row>
    <row r="257" spans="2:22" x14ac:dyDescent="0.2">
      <c r="B257" s="95"/>
      <c r="C257" s="98" t="s">
        <v>130</v>
      </c>
      <c r="D257" s="99" t="s">
        <v>131</v>
      </c>
      <c r="E257" s="100">
        <v>17478.349999999999</v>
      </c>
      <c r="F257" s="100">
        <v>28762.929999999993</v>
      </c>
      <c r="G257" s="100">
        <v>27881.17</v>
      </c>
      <c r="H257" s="100">
        <v>36108.569999999992</v>
      </c>
      <c r="I257" s="100">
        <v>29751.46</v>
      </c>
      <c r="J257" s="100">
        <v>34741.29</v>
      </c>
      <c r="K257" s="100">
        <v>18663.599999999999</v>
      </c>
      <c r="L257" s="100">
        <v>19213.839999999997</v>
      </c>
      <c r="M257" s="100">
        <v>39836.129999999997</v>
      </c>
      <c r="N257" s="100">
        <v>26670.179999999993</v>
      </c>
      <c r="O257" s="100">
        <v>37950.340000000004</v>
      </c>
      <c r="P257" s="100">
        <v>104024.15</v>
      </c>
      <c r="Q257" s="100">
        <v>421082.01</v>
      </c>
      <c r="R257" s="97"/>
      <c r="T257" s="95"/>
      <c r="U257" s="100">
        <f>IF($E$5=Master!$D$4,E257,
IF($F$5=Master!$D$4,SUM(E257:F257),
IF($G$5=Master!$D$4,SUM(E257:G257),
IF($H$5=Master!$D$4,SUM(E257:H257),
IF($I$5=Master!$D$4,SUM(E257:I257),
IF($J$5=Master!$D$4,SUM(E257:J257),
IF($K$5=Master!$D$4,SUM(E257:K257),
IF($L$5=Master!$D$4,SUM(E257:L257),
IF($M$5=Master!$D$4,SUM(E257:M257),
IF($N$5=Master!$D$4,SUM(E257:N257),
IF($O$5=Master!$D$4,SUM(E257:O257),
IF($P$5=Master!$D$4,SUM(E257:P257),0))))))))))))</f>
        <v>174723.77</v>
      </c>
      <c r="V257" s="97"/>
    </row>
    <row r="258" spans="2:22" x14ac:dyDescent="0.2">
      <c r="B258" s="95"/>
      <c r="C258" s="98" t="s">
        <v>132</v>
      </c>
      <c r="D258" s="99" t="s">
        <v>133</v>
      </c>
      <c r="E258" s="100">
        <v>14260.369999999999</v>
      </c>
      <c r="F258" s="100">
        <v>19000.210000000003</v>
      </c>
      <c r="G258" s="100">
        <v>17161.329999999998</v>
      </c>
      <c r="H258" s="100">
        <v>33249.29</v>
      </c>
      <c r="I258" s="100">
        <v>37915.24</v>
      </c>
      <c r="J258" s="100">
        <v>104899.18</v>
      </c>
      <c r="K258" s="100">
        <v>30766.46</v>
      </c>
      <c r="L258" s="100">
        <v>121029.74</v>
      </c>
      <c r="M258" s="100">
        <v>166382.91999999998</v>
      </c>
      <c r="N258" s="100">
        <v>67092.350000000006</v>
      </c>
      <c r="O258" s="100">
        <v>311309.07</v>
      </c>
      <c r="P258" s="100">
        <v>507041.19999999995</v>
      </c>
      <c r="Q258" s="100">
        <v>1430107.3599999999</v>
      </c>
      <c r="R258" s="97"/>
      <c r="T258" s="95"/>
      <c r="U258" s="100">
        <f>IF($E$5=Master!$D$4,E258,
IF($F$5=Master!$D$4,SUM(E258:F258),
IF($G$5=Master!$D$4,SUM(E258:G258),
IF($H$5=Master!$D$4,SUM(E258:H258),
IF($I$5=Master!$D$4,SUM(E258:I258),
IF($J$5=Master!$D$4,SUM(E258:J258),
IF($K$5=Master!$D$4,SUM(E258:K258),
IF($L$5=Master!$D$4,SUM(E258:L258),
IF($M$5=Master!$D$4,SUM(E258:M258),
IF($N$5=Master!$D$4,SUM(E258:N258),
IF($O$5=Master!$D$4,SUM(E258:O258),
IF($P$5=Master!$D$4,SUM(E258:P258),0))))))))))))</f>
        <v>226485.62</v>
      </c>
      <c r="V258" s="97"/>
    </row>
    <row r="259" spans="2:22" x14ac:dyDescent="0.2">
      <c r="B259" s="95"/>
      <c r="C259" s="133" t="s">
        <v>134</v>
      </c>
      <c r="D259" s="134" t="s">
        <v>135</v>
      </c>
      <c r="E259" s="136">
        <v>44461.960000000006</v>
      </c>
      <c r="F259" s="136">
        <v>52596.960000000006</v>
      </c>
      <c r="G259" s="136">
        <v>43061.960000000006</v>
      </c>
      <c r="H259" s="136">
        <v>45012.960000000006</v>
      </c>
      <c r="I259" s="136">
        <v>45238.460000000006</v>
      </c>
      <c r="J259" s="136">
        <v>45324.460000000006</v>
      </c>
      <c r="K259" s="136">
        <v>45324.460000000006</v>
      </c>
      <c r="L259" s="136">
        <v>45324.460000000006</v>
      </c>
      <c r="M259" s="136">
        <v>45324.460000000006</v>
      </c>
      <c r="N259" s="136">
        <v>45324.460000000006</v>
      </c>
      <c r="O259" s="136">
        <v>45324.460000000006</v>
      </c>
      <c r="P259" s="136">
        <v>45324.710000000006</v>
      </c>
      <c r="Q259" s="136">
        <v>547643.77000000014</v>
      </c>
      <c r="R259" s="97"/>
      <c r="T259" s="95"/>
      <c r="U259" s="100">
        <f>IF($E$5=Master!$D$4,E259,
IF($F$5=Master!$D$4,SUM(E259:F259),
IF($G$5=Master!$D$4,SUM(E259:G259),
IF($H$5=Master!$D$4,SUM(E259:H259),
IF($I$5=Master!$D$4,SUM(E259:I259),
IF($J$5=Master!$D$4,SUM(E259:J259),
IF($K$5=Master!$D$4,SUM(E259:K259),
IF($L$5=Master!$D$4,SUM(E259:L259),
IF($M$5=Master!$D$4,SUM(E259:M259),
IF($N$5=Master!$D$4,SUM(E259:N259),
IF($O$5=Master!$D$4,SUM(E259:O259),
IF($P$5=Master!$D$4,SUM(E259:P259),0))))))))))))</f>
        <v>275696.76000000007</v>
      </c>
      <c r="V259" s="97"/>
    </row>
    <row r="260" spans="2:22" x14ac:dyDescent="0.2">
      <c r="B260" s="95"/>
      <c r="C260" s="98" t="s">
        <v>136</v>
      </c>
      <c r="D260" s="99" t="s">
        <v>137</v>
      </c>
      <c r="E260" s="100">
        <v>0</v>
      </c>
      <c r="F260" s="100">
        <v>0</v>
      </c>
      <c r="G260" s="100">
        <v>0</v>
      </c>
      <c r="H260" s="100">
        <v>0</v>
      </c>
      <c r="I260" s="100">
        <v>0</v>
      </c>
      <c r="J260" s="100">
        <v>0</v>
      </c>
      <c r="K260" s="100">
        <v>0</v>
      </c>
      <c r="L260" s="100">
        <v>0</v>
      </c>
      <c r="M260" s="100">
        <v>0</v>
      </c>
      <c r="N260" s="100">
        <v>0</v>
      </c>
      <c r="O260" s="100">
        <v>0</v>
      </c>
      <c r="P260" s="100">
        <v>0</v>
      </c>
      <c r="Q260" s="100">
        <v>0</v>
      </c>
      <c r="R260" s="97"/>
      <c r="T260" s="95"/>
      <c r="U260" s="100">
        <f>IF($E$5=Master!$D$4,E260,
IF($F$5=Master!$D$4,SUM(E260:F260),
IF($G$5=Master!$D$4,SUM(E260:G260),
IF($H$5=Master!$D$4,SUM(E260:H260),
IF($I$5=Master!$D$4,SUM(E260:I260),
IF($J$5=Master!$D$4,SUM(E260:J260),
IF($K$5=Master!$D$4,SUM(E260:K260),
IF($L$5=Master!$D$4,SUM(E260:L260),
IF($M$5=Master!$D$4,SUM(E260:M260),
IF($N$5=Master!$D$4,SUM(E260:N260),
IF($O$5=Master!$D$4,SUM(E260:O260),
IF($P$5=Master!$D$4,SUM(E260:P260),0))))))))))))</f>
        <v>0</v>
      </c>
      <c r="V260" s="97"/>
    </row>
    <row r="261" spans="2:22" x14ac:dyDescent="0.2">
      <c r="B261" s="95"/>
      <c r="C261" s="98" t="s">
        <v>138</v>
      </c>
      <c r="D261" s="99" t="s">
        <v>139</v>
      </c>
      <c r="E261" s="100">
        <v>44461.960000000006</v>
      </c>
      <c r="F261" s="100">
        <v>52596.960000000006</v>
      </c>
      <c r="G261" s="100">
        <v>43061.960000000006</v>
      </c>
      <c r="H261" s="100">
        <v>45012.960000000006</v>
      </c>
      <c r="I261" s="100">
        <v>45238.460000000006</v>
      </c>
      <c r="J261" s="100">
        <v>45324.460000000006</v>
      </c>
      <c r="K261" s="100">
        <v>45324.460000000006</v>
      </c>
      <c r="L261" s="100">
        <v>45324.460000000006</v>
      </c>
      <c r="M261" s="100">
        <v>45324.460000000006</v>
      </c>
      <c r="N261" s="100">
        <v>45324.460000000006</v>
      </c>
      <c r="O261" s="100">
        <v>45324.460000000006</v>
      </c>
      <c r="P261" s="100">
        <v>45324.710000000006</v>
      </c>
      <c r="Q261" s="100">
        <v>547643.77000000014</v>
      </c>
      <c r="R261" s="97"/>
      <c r="T261" s="95"/>
      <c r="U261" s="100">
        <f>IF($E$5=Master!$D$4,E261,
IF($F$5=Master!$D$4,SUM(E261:F261),
IF($G$5=Master!$D$4,SUM(E261:G261),
IF($H$5=Master!$D$4,SUM(E261:H261),
IF($I$5=Master!$D$4,SUM(E261:I261),
IF($J$5=Master!$D$4,SUM(E261:J261),
IF($K$5=Master!$D$4,SUM(E261:K261),
IF($L$5=Master!$D$4,SUM(E261:L261),
IF($M$5=Master!$D$4,SUM(E261:M261),
IF($N$5=Master!$D$4,SUM(E261:N261),
IF($O$5=Master!$D$4,SUM(E261:O261),
IF($P$5=Master!$D$4,SUM(E261:P261),0))))))))))))</f>
        <v>275696.76000000007</v>
      </c>
      <c r="V261" s="97"/>
    </row>
    <row r="262" spans="2:22" x14ac:dyDescent="0.2">
      <c r="B262" s="95"/>
      <c r="C262" s="98" t="s">
        <v>140</v>
      </c>
      <c r="D262" s="99" t="s">
        <v>141</v>
      </c>
      <c r="E262" s="100">
        <v>0</v>
      </c>
      <c r="F262" s="100">
        <v>0</v>
      </c>
      <c r="G262" s="100">
        <v>0</v>
      </c>
      <c r="H262" s="100">
        <v>0</v>
      </c>
      <c r="I262" s="100">
        <v>0</v>
      </c>
      <c r="J262" s="100">
        <v>0</v>
      </c>
      <c r="K262" s="100">
        <v>0</v>
      </c>
      <c r="L262" s="100">
        <v>0</v>
      </c>
      <c r="M262" s="100">
        <v>0</v>
      </c>
      <c r="N262" s="100">
        <v>0</v>
      </c>
      <c r="O262" s="100">
        <v>0</v>
      </c>
      <c r="P262" s="100">
        <v>0</v>
      </c>
      <c r="Q262" s="100">
        <v>0</v>
      </c>
      <c r="R262" s="97"/>
      <c r="T262" s="95"/>
      <c r="U262" s="100">
        <f>IF($E$5=Master!$D$4,E262,
IF($F$5=Master!$D$4,SUM(E262:F262),
IF($G$5=Master!$D$4,SUM(E262:G262),
IF($H$5=Master!$D$4,SUM(E262:H262),
IF($I$5=Master!$D$4,SUM(E262:I262),
IF($J$5=Master!$D$4,SUM(E262:J262),
IF($K$5=Master!$D$4,SUM(E262:K262),
IF($L$5=Master!$D$4,SUM(E262:L262),
IF($M$5=Master!$D$4,SUM(E262:M262),
IF($N$5=Master!$D$4,SUM(E262:N262),
IF($O$5=Master!$D$4,SUM(E262:O262),
IF($P$5=Master!$D$4,SUM(E262:P262),0))))))))))))</f>
        <v>0</v>
      </c>
      <c r="V262" s="97"/>
    </row>
    <row r="263" spans="2:22" x14ac:dyDescent="0.2">
      <c r="B263" s="95"/>
      <c r="C263" s="98" t="s">
        <v>142</v>
      </c>
      <c r="D263" s="99" t="s">
        <v>143</v>
      </c>
      <c r="E263" s="100">
        <v>0</v>
      </c>
      <c r="F263" s="100">
        <v>0</v>
      </c>
      <c r="G263" s="100">
        <v>0</v>
      </c>
      <c r="H263" s="100">
        <v>0</v>
      </c>
      <c r="I263" s="100">
        <v>0</v>
      </c>
      <c r="J263" s="100">
        <v>0</v>
      </c>
      <c r="K263" s="100">
        <v>0</v>
      </c>
      <c r="L263" s="100">
        <v>0</v>
      </c>
      <c r="M263" s="100">
        <v>0</v>
      </c>
      <c r="N263" s="100">
        <v>0</v>
      </c>
      <c r="O263" s="100">
        <v>0</v>
      </c>
      <c r="P263" s="100">
        <v>0</v>
      </c>
      <c r="Q263" s="100">
        <v>0</v>
      </c>
      <c r="R263" s="97"/>
      <c r="T263" s="95"/>
      <c r="U263" s="100">
        <f>IF($E$5=Master!$D$4,E263,
IF($F$5=Master!$D$4,SUM(E263:F263),
IF($G$5=Master!$D$4,SUM(E263:G263),
IF($H$5=Master!$D$4,SUM(E263:H263),
IF($I$5=Master!$D$4,SUM(E263:I263),
IF($J$5=Master!$D$4,SUM(E263:J263),
IF($K$5=Master!$D$4,SUM(E263:K263),
IF($L$5=Master!$D$4,SUM(E263:L263),
IF($M$5=Master!$D$4,SUM(E263:M263),
IF($N$5=Master!$D$4,SUM(E263:N263),
IF($O$5=Master!$D$4,SUM(E263:O263),
IF($P$5=Master!$D$4,SUM(E263:P263),0))))))))))))</f>
        <v>0</v>
      </c>
      <c r="V263" s="97"/>
    </row>
    <row r="264" spans="2:22" x14ac:dyDescent="0.2">
      <c r="B264" s="95"/>
      <c r="C264" s="98" t="s">
        <v>144</v>
      </c>
      <c r="D264" s="99" t="s">
        <v>145</v>
      </c>
      <c r="E264" s="100">
        <v>0</v>
      </c>
      <c r="F264" s="100">
        <v>0</v>
      </c>
      <c r="G264" s="100">
        <v>0</v>
      </c>
      <c r="H264" s="100">
        <v>0</v>
      </c>
      <c r="I264" s="100">
        <v>0</v>
      </c>
      <c r="J264" s="100">
        <v>0</v>
      </c>
      <c r="K264" s="100">
        <v>0</v>
      </c>
      <c r="L264" s="100">
        <v>0</v>
      </c>
      <c r="M264" s="100">
        <v>0</v>
      </c>
      <c r="N264" s="100">
        <v>0</v>
      </c>
      <c r="O264" s="100">
        <v>0</v>
      </c>
      <c r="P264" s="100">
        <v>0</v>
      </c>
      <c r="Q264" s="100">
        <v>0</v>
      </c>
      <c r="R264" s="97"/>
      <c r="T264" s="95"/>
      <c r="U264" s="100">
        <f>IF($E$5=Master!$D$4,E264,
IF($F$5=Master!$D$4,SUM(E264:F264),
IF($G$5=Master!$D$4,SUM(E264:G264),
IF($H$5=Master!$D$4,SUM(E264:H264),
IF($I$5=Master!$D$4,SUM(E264:I264),
IF($J$5=Master!$D$4,SUM(E264:J264),
IF($K$5=Master!$D$4,SUM(E264:K264),
IF($L$5=Master!$D$4,SUM(E264:L264),
IF($M$5=Master!$D$4,SUM(E264:M264),
IF($N$5=Master!$D$4,SUM(E264:N264),
IF($O$5=Master!$D$4,SUM(E264:O264),
IF($P$5=Master!$D$4,SUM(E264:P264),0))))))))))))</f>
        <v>0</v>
      </c>
      <c r="V264" s="97"/>
    </row>
    <row r="265" spans="2:22" x14ac:dyDescent="0.2">
      <c r="B265" s="95"/>
      <c r="C265" s="98" t="s">
        <v>146</v>
      </c>
      <c r="D265" s="99" t="s">
        <v>147</v>
      </c>
      <c r="E265" s="100">
        <v>0</v>
      </c>
      <c r="F265" s="100">
        <v>0</v>
      </c>
      <c r="G265" s="100">
        <v>0</v>
      </c>
      <c r="H265" s="100">
        <v>0</v>
      </c>
      <c r="I265" s="100">
        <v>0</v>
      </c>
      <c r="J265" s="100">
        <v>0</v>
      </c>
      <c r="K265" s="100">
        <v>0</v>
      </c>
      <c r="L265" s="100">
        <v>0</v>
      </c>
      <c r="M265" s="100">
        <v>0</v>
      </c>
      <c r="N265" s="100">
        <v>0</v>
      </c>
      <c r="O265" s="100">
        <v>0</v>
      </c>
      <c r="P265" s="100">
        <v>0</v>
      </c>
      <c r="Q265" s="100">
        <v>0</v>
      </c>
      <c r="R265" s="97"/>
      <c r="T265" s="95"/>
      <c r="U265" s="100">
        <f>IF($E$5=Master!$D$4,E265,
IF($F$5=Master!$D$4,SUM(E265:F265),
IF($G$5=Master!$D$4,SUM(E265:G265),
IF($H$5=Master!$D$4,SUM(E265:H265),
IF($I$5=Master!$D$4,SUM(E265:I265),
IF($J$5=Master!$D$4,SUM(E265:J265),
IF($K$5=Master!$D$4,SUM(E265:K265),
IF($L$5=Master!$D$4,SUM(E265:L265),
IF($M$5=Master!$D$4,SUM(E265:M265),
IF($N$5=Master!$D$4,SUM(E265:N265),
IF($O$5=Master!$D$4,SUM(E265:O265),
IF($P$5=Master!$D$4,SUM(E265:P265),0))))))))))))</f>
        <v>0</v>
      </c>
      <c r="V265" s="97"/>
    </row>
    <row r="266" spans="2:22" x14ac:dyDescent="0.2">
      <c r="B266" s="95"/>
      <c r="C266" s="133" t="s">
        <v>148</v>
      </c>
      <c r="D266" s="134" t="s">
        <v>149</v>
      </c>
      <c r="E266" s="136">
        <v>5583.65</v>
      </c>
      <c r="F266" s="136">
        <v>308520.62000000011</v>
      </c>
      <c r="G266" s="136">
        <v>137681.64999999997</v>
      </c>
      <c r="H266" s="136">
        <v>228773.2399999999</v>
      </c>
      <c r="I266" s="136">
        <v>266243.22000000003</v>
      </c>
      <c r="J266" s="136">
        <v>108046.45000000001</v>
      </c>
      <c r="K266" s="136">
        <v>293446.13000000006</v>
      </c>
      <c r="L266" s="136">
        <v>238858.92999999993</v>
      </c>
      <c r="M266" s="136">
        <v>176426.62999999998</v>
      </c>
      <c r="N266" s="136">
        <v>286420.20000000007</v>
      </c>
      <c r="O266" s="136">
        <v>85750.32</v>
      </c>
      <c r="P266" s="136">
        <v>366252.95999999996</v>
      </c>
      <c r="Q266" s="136">
        <v>2502004</v>
      </c>
      <c r="R266" s="97"/>
      <c r="T266" s="95"/>
      <c r="U266" s="100">
        <f>IF($E$5=Master!$D$4,E266,
IF($F$5=Master!$D$4,SUM(E266:F266),
IF($G$5=Master!$D$4,SUM(E266:G266),
IF($H$5=Master!$D$4,SUM(E266:H266),
IF($I$5=Master!$D$4,SUM(E266:I266),
IF($J$5=Master!$D$4,SUM(E266:J266),
IF($K$5=Master!$D$4,SUM(E266:K266),
IF($L$5=Master!$D$4,SUM(E266:L266),
IF($M$5=Master!$D$4,SUM(E266:M266),
IF($N$5=Master!$D$4,SUM(E266:N266),
IF($O$5=Master!$D$4,SUM(E266:O266),
IF($P$5=Master!$D$4,SUM(E266:P266),0))))))))))))</f>
        <v>1054848.83</v>
      </c>
      <c r="V266" s="97"/>
    </row>
    <row r="267" spans="2:22" x14ac:dyDescent="0.2">
      <c r="B267" s="95"/>
      <c r="C267" s="98" t="s">
        <v>150</v>
      </c>
      <c r="D267" s="99" t="s">
        <v>151</v>
      </c>
      <c r="E267" s="100">
        <v>0</v>
      </c>
      <c r="F267" s="100">
        <v>0</v>
      </c>
      <c r="G267" s="100">
        <v>0</v>
      </c>
      <c r="H267" s="100">
        <v>0</v>
      </c>
      <c r="I267" s="100">
        <v>0</v>
      </c>
      <c r="J267" s="100">
        <v>0</v>
      </c>
      <c r="K267" s="100">
        <v>0</v>
      </c>
      <c r="L267" s="100">
        <v>0</v>
      </c>
      <c r="M267" s="100">
        <v>0</v>
      </c>
      <c r="N267" s="100">
        <v>0</v>
      </c>
      <c r="O267" s="100">
        <v>0</v>
      </c>
      <c r="P267" s="100">
        <v>0</v>
      </c>
      <c r="Q267" s="100">
        <v>0</v>
      </c>
      <c r="R267" s="97"/>
      <c r="T267" s="95"/>
      <c r="U267" s="100">
        <f>IF($E$5=Master!$D$4,E267,
IF($F$5=Master!$D$4,SUM(E267:F267),
IF($G$5=Master!$D$4,SUM(E267:G267),
IF($H$5=Master!$D$4,SUM(E267:H267),
IF($I$5=Master!$D$4,SUM(E267:I267),
IF($J$5=Master!$D$4,SUM(E267:J267),
IF($K$5=Master!$D$4,SUM(E267:K267),
IF($L$5=Master!$D$4,SUM(E267:L267),
IF($M$5=Master!$D$4,SUM(E267:M267),
IF($N$5=Master!$D$4,SUM(E267:N267),
IF($O$5=Master!$D$4,SUM(E267:O267),
IF($P$5=Master!$D$4,SUM(E267:P267),0))))))))))))</f>
        <v>0</v>
      </c>
      <c r="V267" s="97"/>
    </row>
    <row r="268" spans="2:22" x14ac:dyDescent="0.2">
      <c r="B268" s="95"/>
      <c r="C268" s="98" t="s">
        <v>152</v>
      </c>
      <c r="D268" s="99" t="s">
        <v>153</v>
      </c>
      <c r="E268" s="100">
        <v>0</v>
      </c>
      <c r="F268" s="100">
        <v>0</v>
      </c>
      <c r="G268" s="100">
        <v>0</v>
      </c>
      <c r="H268" s="100">
        <v>0</v>
      </c>
      <c r="I268" s="100">
        <v>0</v>
      </c>
      <c r="J268" s="100">
        <v>0</v>
      </c>
      <c r="K268" s="100">
        <v>0</v>
      </c>
      <c r="L268" s="100">
        <v>0</v>
      </c>
      <c r="M268" s="100">
        <v>0</v>
      </c>
      <c r="N268" s="100">
        <v>0</v>
      </c>
      <c r="O268" s="100">
        <v>0</v>
      </c>
      <c r="P268" s="100">
        <v>0</v>
      </c>
      <c r="Q268" s="100">
        <v>0</v>
      </c>
      <c r="R268" s="97"/>
      <c r="T268" s="95"/>
      <c r="U268" s="100">
        <f>IF($E$5=Master!$D$4,E268,
IF($F$5=Master!$D$4,SUM(E268:F268),
IF($G$5=Master!$D$4,SUM(E268:G268),
IF($H$5=Master!$D$4,SUM(E268:H268),
IF($I$5=Master!$D$4,SUM(E268:I268),
IF($J$5=Master!$D$4,SUM(E268:J268),
IF($K$5=Master!$D$4,SUM(E268:K268),
IF($L$5=Master!$D$4,SUM(E268:L268),
IF($M$5=Master!$D$4,SUM(E268:M268),
IF($N$5=Master!$D$4,SUM(E268:N268),
IF($O$5=Master!$D$4,SUM(E268:O268),
IF($P$5=Master!$D$4,SUM(E268:P268),0))))))))))))</f>
        <v>0</v>
      </c>
      <c r="V268" s="97"/>
    </row>
    <row r="269" spans="2:22" x14ac:dyDescent="0.2">
      <c r="B269" s="95"/>
      <c r="C269" s="98" t="s">
        <v>154</v>
      </c>
      <c r="D269" s="99" t="s">
        <v>155</v>
      </c>
      <c r="E269" s="100">
        <v>5583.65</v>
      </c>
      <c r="F269" s="100">
        <v>308520.62000000011</v>
      </c>
      <c r="G269" s="100">
        <v>137681.64999999997</v>
      </c>
      <c r="H269" s="100">
        <v>228773.2399999999</v>
      </c>
      <c r="I269" s="100">
        <v>266243.22000000003</v>
      </c>
      <c r="J269" s="100">
        <v>108046.45000000001</v>
      </c>
      <c r="K269" s="100">
        <v>293446.13000000006</v>
      </c>
      <c r="L269" s="100">
        <v>238858.92999999993</v>
      </c>
      <c r="M269" s="100">
        <v>176426.62999999998</v>
      </c>
      <c r="N269" s="100">
        <v>286420.20000000007</v>
      </c>
      <c r="O269" s="100">
        <v>85750.32</v>
      </c>
      <c r="P269" s="100">
        <v>366252.95999999996</v>
      </c>
      <c r="Q269" s="100">
        <v>2502004</v>
      </c>
      <c r="R269" s="97"/>
      <c r="T269" s="95"/>
      <c r="U269" s="100">
        <f>IF($E$5=Master!$D$4,E269,
IF($F$5=Master!$D$4,SUM(E269:F269),
IF($G$5=Master!$D$4,SUM(E269:G269),
IF($H$5=Master!$D$4,SUM(E269:H269),
IF($I$5=Master!$D$4,SUM(E269:I269),
IF($J$5=Master!$D$4,SUM(E269:J269),
IF($K$5=Master!$D$4,SUM(E269:K269),
IF($L$5=Master!$D$4,SUM(E269:L269),
IF($M$5=Master!$D$4,SUM(E269:M269),
IF($N$5=Master!$D$4,SUM(E269:N269),
IF($O$5=Master!$D$4,SUM(E269:O269),
IF($P$5=Master!$D$4,SUM(E269:P269),0))))))))))))</f>
        <v>1054848.83</v>
      </c>
      <c r="V269" s="97"/>
    </row>
    <row r="270" spans="2:22" x14ac:dyDescent="0.2">
      <c r="B270" s="95"/>
      <c r="C270" s="133" t="s">
        <v>156</v>
      </c>
      <c r="D270" s="134" t="s">
        <v>157</v>
      </c>
      <c r="E270" s="136">
        <v>3217796.3099999996</v>
      </c>
      <c r="F270" s="136">
        <v>12472946.67</v>
      </c>
      <c r="G270" s="136">
        <v>14550499.59</v>
      </c>
      <c r="H270" s="136">
        <v>12813924.710000001</v>
      </c>
      <c r="I270" s="136">
        <v>13273043.060000001</v>
      </c>
      <c r="J270" s="136">
        <v>15268175.240000002</v>
      </c>
      <c r="K270" s="136">
        <v>17585499.82</v>
      </c>
      <c r="L270" s="136">
        <v>16496203.470000001</v>
      </c>
      <c r="M270" s="136">
        <v>18820003.449999996</v>
      </c>
      <c r="N270" s="136">
        <v>18392259.079999998</v>
      </c>
      <c r="O270" s="136">
        <v>37291079.380000003</v>
      </c>
      <c r="P270" s="136">
        <v>43107526.560000002</v>
      </c>
      <c r="Q270" s="136">
        <v>223288957.33999997</v>
      </c>
      <c r="R270" s="97"/>
      <c r="T270" s="95"/>
      <c r="U270" s="100">
        <f>IF($E$5=Master!$D$4,E270,
IF($F$5=Master!$D$4,SUM(E270:F270),
IF($G$5=Master!$D$4,SUM(E270:G270),
IF($H$5=Master!$D$4,SUM(E270:H270),
IF($I$5=Master!$D$4,SUM(E270:I270),
IF($J$5=Master!$D$4,SUM(E270:J270),
IF($K$5=Master!$D$4,SUM(E270:K270),
IF($L$5=Master!$D$4,SUM(E270:L270),
IF($M$5=Master!$D$4,SUM(E270:M270),
IF($N$5=Master!$D$4,SUM(E270:N270),
IF($O$5=Master!$D$4,SUM(E270:O270),
IF($P$5=Master!$D$4,SUM(E270:P270),0))))))))))))</f>
        <v>71596385.580000013</v>
      </c>
      <c r="V270" s="97"/>
    </row>
    <row r="271" spans="2:22" x14ac:dyDescent="0.2">
      <c r="B271" s="95"/>
      <c r="C271" s="98" t="s">
        <v>158</v>
      </c>
      <c r="D271" s="99" t="s">
        <v>159</v>
      </c>
      <c r="E271" s="100">
        <v>2944178.3399999994</v>
      </c>
      <c r="F271" s="100">
        <v>11250425.399999999</v>
      </c>
      <c r="G271" s="100">
        <v>9354478.6499999985</v>
      </c>
      <c r="H271" s="100">
        <v>11906296.51</v>
      </c>
      <c r="I271" s="100">
        <v>11785593.189999999</v>
      </c>
      <c r="J271" s="100">
        <v>13629893.65</v>
      </c>
      <c r="K271" s="100">
        <v>15526518.539999999</v>
      </c>
      <c r="L271" s="100">
        <v>13571489.529999999</v>
      </c>
      <c r="M271" s="100">
        <v>15618384.069999997</v>
      </c>
      <c r="N271" s="100">
        <v>15849712.639999997</v>
      </c>
      <c r="O271" s="100">
        <v>35555802.530000001</v>
      </c>
      <c r="P271" s="100">
        <v>38676570.109999999</v>
      </c>
      <c r="Q271" s="100">
        <v>195669343.16000003</v>
      </c>
      <c r="R271" s="97"/>
      <c r="T271" s="95"/>
      <c r="U271" s="100">
        <f>IF($E$5=Master!$D$4,E271,
IF($F$5=Master!$D$4,SUM(E271:F271),
IF($G$5=Master!$D$4,SUM(E271:G271),
IF($H$5=Master!$D$4,SUM(E271:H271),
IF($I$5=Master!$D$4,SUM(E271:I271),
IF($J$5=Master!$D$4,SUM(E271:J271),
IF($K$5=Master!$D$4,SUM(E271:K271),
IF($L$5=Master!$D$4,SUM(E271:L271),
IF($M$5=Master!$D$4,SUM(E271:M271),
IF($N$5=Master!$D$4,SUM(E271:N271),
IF($O$5=Master!$D$4,SUM(E271:O271),
IF($P$5=Master!$D$4,SUM(E271:P271),0))))))))))))</f>
        <v>60870865.739999995</v>
      </c>
      <c r="V271" s="97"/>
    </row>
    <row r="272" spans="2:22" x14ac:dyDescent="0.2">
      <c r="B272" s="95"/>
      <c r="C272" s="98" t="s">
        <v>160</v>
      </c>
      <c r="D272" s="99" t="s">
        <v>161</v>
      </c>
      <c r="E272" s="100">
        <v>212549.22</v>
      </c>
      <c r="F272" s="100">
        <v>232935.64</v>
      </c>
      <c r="G272" s="100">
        <v>232569.85999999993</v>
      </c>
      <c r="H272" s="100">
        <v>233259.31999999995</v>
      </c>
      <c r="I272" s="100">
        <v>253830.80999999994</v>
      </c>
      <c r="J272" s="100">
        <v>217686.80999999994</v>
      </c>
      <c r="K272" s="100">
        <v>248447.12999999992</v>
      </c>
      <c r="L272" s="100">
        <v>276593.23999999993</v>
      </c>
      <c r="M272" s="100">
        <v>309746.11999999988</v>
      </c>
      <c r="N272" s="100">
        <v>269610.00999999995</v>
      </c>
      <c r="O272" s="100">
        <v>209341.14999999994</v>
      </c>
      <c r="P272" s="100">
        <v>328237.91999999987</v>
      </c>
      <c r="Q272" s="100">
        <v>3024807.2299999991</v>
      </c>
      <c r="R272" s="97"/>
      <c r="T272" s="95"/>
      <c r="U272" s="100">
        <f>IF($E$5=Master!$D$4,E272,
IF($F$5=Master!$D$4,SUM(E272:F272),
IF($G$5=Master!$D$4,SUM(E272:G272),
IF($H$5=Master!$D$4,SUM(E272:H272),
IF($I$5=Master!$D$4,SUM(E272:I272),
IF($J$5=Master!$D$4,SUM(E272:J272),
IF($K$5=Master!$D$4,SUM(E272:K272),
IF($L$5=Master!$D$4,SUM(E272:L272),
IF($M$5=Master!$D$4,SUM(E272:M272),
IF($N$5=Master!$D$4,SUM(E272:N272),
IF($O$5=Master!$D$4,SUM(E272:O272),
IF($P$5=Master!$D$4,SUM(E272:P272),0))))))))))))</f>
        <v>1382831.6599999997</v>
      </c>
      <c r="V272" s="97"/>
    </row>
    <row r="273" spans="2:22" x14ac:dyDescent="0.2">
      <c r="B273" s="95"/>
      <c r="C273" s="98" t="s">
        <v>162</v>
      </c>
      <c r="D273" s="99" t="s">
        <v>34</v>
      </c>
      <c r="E273" s="100">
        <v>31694.79</v>
      </c>
      <c r="F273" s="100">
        <v>928531.79999999993</v>
      </c>
      <c r="G273" s="100">
        <v>4886297.12</v>
      </c>
      <c r="H273" s="100">
        <v>647214.92000000016</v>
      </c>
      <c r="I273" s="100">
        <v>1158965.1000000001</v>
      </c>
      <c r="J273" s="100">
        <v>1395940.8199999996</v>
      </c>
      <c r="K273" s="100">
        <v>1760880.1900000004</v>
      </c>
      <c r="L273" s="100">
        <v>2572466.7399999998</v>
      </c>
      <c r="M273" s="100">
        <v>2817219.3</v>
      </c>
      <c r="N273" s="100">
        <v>2248282.4700000002</v>
      </c>
      <c r="O273" s="100">
        <v>1401281.7399999998</v>
      </c>
      <c r="P273" s="100">
        <v>3978064.75</v>
      </c>
      <c r="Q273" s="100">
        <v>23826839.739999998</v>
      </c>
      <c r="R273" s="97"/>
      <c r="T273" s="95"/>
      <c r="U273" s="100">
        <f>IF($E$5=Master!$D$4,E273,
IF($F$5=Master!$D$4,SUM(E273:F273),
IF($G$5=Master!$D$4,SUM(E273:G273),
IF($H$5=Master!$D$4,SUM(E273:H273),
IF($I$5=Master!$D$4,SUM(E273:I273),
IF($J$5=Master!$D$4,SUM(E273:J273),
IF($K$5=Master!$D$4,SUM(E273:K273),
IF($L$5=Master!$D$4,SUM(E273:L273),
IF($M$5=Master!$D$4,SUM(E273:M273),
IF($N$5=Master!$D$4,SUM(E273:N273),
IF($O$5=Master!$D$4,SUM(E273:O273),
IF($P$5=Master!$D$4,SUM(E273:P273),0))))))))))))</f>
        <v>9048644.5500000007</v>
      </c>
      <c r="V273" s="97"/>
    </row>
    <row r="274" spans="2:22" x14ac:dyDescent="0.2">
      <c r="B274" s="95"/>
      <c r="C274" s="98" t="s">
        <v>163</v>
      </c>
      <c r="D274" s="99" t="s">
        <v>35</v>
      </c>
      <c r="E274" s="100">
        <v>29373.96</v>
      </c>
      <c r="F274" s="100">
        <v>61053.83</v>
      </c>
      <c r="G274" s="100">
        <v>77153.959999999992</v>
      </c>
      <c r="H274" s="100">
        <v>27153.96</v>
      </c>
      <c r="I274" s="100">
        <v>74653.959999999992</v>
      </c>
      <c r="J274" s="100">
        <v>24653.96</v>
      </c>
      <c r="K274" s="100">
        <v>49653.96</v>
      </c>
      <c r="L274" s="100">
        <v>75653.959999999992</v>
      </c>
      <c r="M274" s="100">
        <v>74653.959999999992</v>
      </c>
      <c r="N274" s="100">
        <v>24653.96</v>
      </c>
      <c r="O274" s="100">
        <v>124653.95999999999</v>
      </c>
      <c r="P274" s="100">
        <v>124653.78</v>
      </c>
      <c r="Q274" s="100">
        <v>767967.21000000008</v>
      </c>
      <c r="R274" s="97"/>
      <c r="T274" s="95"/>
      <c r="U274" s="100">
        <f>IF($E$5=Master!$D$4,E274,
IF($F$5=Master!$D$4,SUM(E274:F274),
IF($G$5=Master!$D$4,SUM(E274:G274),
IF($H$5=Master!$D$4,SUM(E274:H274),
IF($I$5=Master!$D$4,SUM(E274:I274),
IF($J$5=Master!$D$4,SUM(E274:J274),
IF($K$5=Master!$D$4,SUM(E274:K274),
IF($L$5=Master!$D$4,SUM(E274:L274),
IF($M$5=Master!$D$4,SUM(E274:M274),
IF($N$5=Master!$D$4,SUM(E274:N274),
IF($O$5=Master!$D$4,SUM(E274:O274),
IF($P$5=Master!$D$4,SUM(E274:P274),0))))))))))))</f>
        <v>294043.63</v>
      </c>
      <c r="V274" s="97"/>
    </row>
    <row r="275" spans="2:22" x14ac:dyDescent="0.2">
      <c r="B275" s="95"/>
      <c r="C275" s="98" t="s">
        <v>164</v>
      </c>
      <c r="D275" s="99" t="s">
        <v>165</v>
      </c>
      <c r="E275" s="100">
        <v>0</v>
      </c>
      <c r="F275" s="100">
        <v>0</v>
      </c>
      <c r="G275" s="100">
        <v>0</v>
      </c>
      <c r="H275" s="100">
        <v>0</v>
      </c>
      <c r="I275" s="100">
        <v>0</v>
      </c>
      <c r="J275" s="100">
        <v>0</v>
      </c>
      <c r="K275" s="100">
        <v>0</v>
      </c>
      <c r="L275" s="100">
        <v>0</v>
      </c>
      <c r="M275" s="100">
        <v>0</v>
      </c>
      <c r="N275" s="100">
        <v>0</v>
      </c>
      <c r="O275" s="100">
        <v>0</v>
      </c>
      <c r="P275" s="100">
        <v>0</v>
      </c>
      <c r="Q275" s="100">
        <v>0</v>
      </c>
      <c r="R275" s="97"/>
      <c r="T275" s="95"/>
      <c r="U275" s="100">
        <f>IF($E$5=Master!$D$4,E275,
IF($F$5=Master!$D$4,SUM(E275:F275),
IF($G$5=Master!$D$4,SUM(E275:G275),
IF($H$5=Master!$D$4,SUM(E275:H275),
IF($I$5=Master!$D$4,SUM(E275:I275),
IF($J$5=Master!$D$4,SUM(E275:J275),
IF($K$5=Master!$D$4,SUM(E275:K275),
IF($L$5=Master!$D$4,SUM(E275:L275),
IF($M$5=Master!$D$4,SUM(E275:M275),
IF($N$5=Master!$D$4,SUM(E275:N275),
IF($O$5=Master!$D$4,SUM(E275:O275),
IF($P$5=Master!$D$4,SUM(E275:P275),0))))))))))))</f>
        <v>0</v>
      </c>
      <c r="V275" s="97"/>
    </row>
    <row r="276" spans="2:22" x14ac:dyDescent="0.2">
      <c r="B276" s="95"/>
      <c r="C276" s="133" t="s">
        <v>166</v>
      </c>
      <c r="D276" s="134" t="s">
        <v>167</v>
      </c>
      <c r="E276" s="136">
        <v>1559476.36</v>
      </c>
      <c r="F276" s="136">
        <v>1559476.36</v>
      </c>
      <c r="G276" s="136">
        <v>1559476.36</v>
      </c>
      <c r="H276" s="136">
        <v>1559476.36</v>
      </c>
      <c r="I276" s="136">
        <v>1559476.36</v>
      </c>
      <c r="J276" s="136">
        <v>1559476.36</v>
      </c>
      <c r="K276" s="136">
        <v>1559476.36</v>
      </c>
      <c r="L276" s="136">
        <v>1559476.36</v>
      </c>
      <c r="M276" s="136">
        <v>1559476.36</v>
      </c>
      <c r="N276" s="136">
        <v>1559476.36</v>
      </c>
      <c r="O276" s="136">
        <v>1559476.36</v>
      </c>
      <c r="P276" s="136">
        <v>49260.04</v>
      </c>
      <c r="Q276" s="136">
        <v>17203499.999999996</v>
      </c>
      <c r="R276" s="97"/>
      <c r="T276" s="95"/>
      <c r="U276" s="100">
        <f>IF($E$5=Master!$D$4,E276,
IF($F$5=Master!$D$4,SUM(E276:F276),
IF($G$5=Master!$D$4,SUM(E276:G276),
IF($H$5=Master!$D$4,SUM(E276:H276),
IF($I$5=Master!$D$4,SUM(E276:I276),
IF($J$5=Master!$D$4,SUM(E276:J276),
IF($K$5=Master!$D$4,SUM(E276:K276),
IF($L$5=Master!$D$4,SUM(E276:L276),
IF($M$5=Master!$D$4,SUM(E276:M276),
IF($N$5=Master!$D$4,SUM(E276:N276),
IF($O$5=Master!$D$4,SUM(E276:O276),
IF($P$5=Master!$D$4,SUM(E276:P276),0))))))))))))</f>
        <v>9356858.1600000001</v>
      </c>
      <c r="V276" s="97"/>
    </row>
    <row r="277" spans="2:22" x14ac:dyDescent="0.2">
      <c r="B277" s="95"/>
      <c r="C277" s="98" t="s">
        <v>168</v>
      </c>
      <c r="D277" s="99" t="s">
        <v>167</v>
      </c>
      <c r="E277" s="100">
        <v>1559476.36</v>
      </c>
      <c r="F277" s="100">
        <v>1559476.36</v>
      </c>
      <c r="G277" s="100">
        <v>1559476.36</v>
      </c>
      <c r="H277" s="100">
        <v>1559476.36</v>
      </c>
      <c r="I277" s="100">
        <v>1559476.36</v>
      </c>
      <c r="J277" s="100">
        <v>1559476.36</v>
      </c>
      <c r="K277" s="100">
        <v>1559476.36</v>
      </c>
      <c r="L277" s="100">
        <v>1559476.36</v>
      </c>
      <c r="M277" s="100">
        <v>1559476.36</v>
      </c>
      <c r="N277" s="100">
        <v>1559476.36</v>
      </c>
      <c r="O277" s="100">
        <v>1559476.36</v>
      </c>
      <c r="P277" s="100">
        <v>49260.04</v>
      </c>
      <c r="Q277" s="100">
        <v>17203499.999999996</v>
      </c>
      <c r="R277" s="97"/>
      <c r="T277" s="95"/>
      <c r="U277" s="100">
        <f>IF($E$5=Master!$D$4,E277,
IF($F$5=Master!$D$4,SUM(E277:F277),
IF($G$5=Master!$D$4,SUM(E277:G277),
IF($H$5=Master!$D$4,SUM(E277:H277),
IF($I$5=Master!$D$4,SUM(E277:I277),
IF($J$5=Master!$D$4,SUM(E277:J277),
IF($K$5=Master!$D$4,SUM(E277:K277),
IF($L$5=Master!$D$4,SUM(E277:L277),
IF($M$5=Master!$D$4,SUM(E277:M277),
IF($N$5=Master!$D$4,SUM(E277:N277),
IF($O$5=Master!$D$4,SUM(E277:O277),
IF($P$5=Master!$D$4,SUM(E277:P277),0))))))))))))</f>
        <v>9356858.1600000001</v>
      </c>
      <c r="V277" s="97"/>
    </row>
    <row r="278" spans="2:22" x14ac:dyDescent="0.2">
      <c r="B278" s="95"/>
      <c r="C278" s="133" t="s">
        <v>169</v>
      </c>
      <c r="D278" s="134" t="s">
        <v>170</v>
      </c>
      <c r="E278" s="136">
        <v>448075.64</v>
      </c>
      <c r="F278" s="136">
        <v>1526978.25</v>
      </c>
      <c r="G278" s="136">
        <v>1482028.85</v>
      </c>
      <c r="H278" s="136">
        <v>1772927.5299999998</v>
      </c>
      <c r="I278" s="136">
        <v>1839186.25</v>
      </c>
      <c r="J278" s="136">
        <v>1817771.23</v>
      </c>
      <c r="K278" s="136">
        <v>2173177.21</v>
      </c>
      <c r="L278" s="136">
        <v>2325095.88</v>
      </c>
      <c r="M278" s="136">
        <v>2476750.09</v>
      </c>
      <c r="N278" s="136">
        <v>2428110.37</v>
      </c>
      <c r="O278" s="136">
        <v>2753446.24</v>
      </c>
      <c r="P278" s="136">
        <v>2339521.96</v>
      </c>
      <c r="Q278" s="136">
        <v>23383069.5</v>
      </c>
      <c r="R278" s="97"/>
      <c r="T278" s="95"/>
      <c r="U278" s="100">
        <f>IF($E$5=Master!$D$4,E278,
IF($F$5=Master!$D$4,SUM(E278:F278),
IF($G$5=Master!$D$4,SUM(E278:G278),
IF($H$5=Master!$D$4,SUM(E278:H278),
IF($I$5=Master!$D$4,SUM(E278:I278),
IF($J$5=Master!$D$4,SUM(E278:J278),
IF($K$5=Master!$D$4,SUM(E278:K278),
IF($L$5=Master!$D$4,SUM(E278:L278),
IF($M$5=Master!$D$4,SUM(E278:M278),
IF($N$5=Master!$D$4,SUM(E278:N278),
IF($O$5=Master!$D$4,SUM(E278:O278),
IF($P$5=Master!$D$4,SUM(E278:P278),0))))))))))))</f>
        <v>8886967.75</v>
      </c>
      <c r="V278" s="97"/>
    </row>
    <row r="279" spans="2:22" x14ac:dyDescent="0.2">
      <c r="B279" s="95"/>
      <c r="C279" s="98" t="s">
        <v>171</v>
      </c>
      <c r="D279" s="99" t="s">
        <v>172</v>
      </c>
      <c r="E279" s="100">
        <v>0</v>
      </c>
      <c r="F279" s="100">
        <v>0</v>
      </c>
      <c r="G279" s="100">
        <v>0</v>
      </c>
      <c r="H279" s="100">
        <v>0</v>
      </c>
      <c r="I279" s="100">
        <v>0</v>
      </c>
      <c r="J279" s="100">
        <v>0</v>
      </c>
      <c r="K279" s="100">
        <v>0</v>
      </c>
      <c r="L279" s="100">
        <v>0</v>
      </c>
      <c r="M279" s="100">
        <v>0</v>
      </c>
      <c r="N279" s="100">
        <v>0</v>
      </c>
      <c r="O279" s="100">
        <v>0</v>
      </c>
      <c r="P279" s="100">
        <v>0</v>
      </c>
      <c r="Q279" s="100">
        <v>0</v>
      </c>
      <c r="R279" s="97"/>
      <c r="T279" s="95"/>
      <c r="U279" s="100">
        <f>IF($E$5=Master!$D$4,E279,
IF($F$5=Master!$D$4,SUM(E279:F279),
IF($G$5=Master!$D$4,SUM(E279:G279),
IF($H$5=Master!$D$4,SUM(E279:H279),
IF($I$5=Master!$D$4,SUM(E279:I279),
IF($J$5=Master!$D$4,SUM(E279:J279),
IF($K$5=Master!$D$4,SUM(E279:K279),
IF($L$5=Master!$D$4,SUM(E279:L279),
IF($M$5=Master!$D$4,SUM(E279:M279),
IF($N$5=Master!$D$4,SUM(E279:N279),
IF($O$5=Master!$D$4,SUM(E279:O279),
IF($P$5=Master!$D$4,SUM(E279:P279),0))))))))))))</f>
        <v>0</v>
      </c>
      <c r="V279" s="97"/>
    </row>
    <row r="280" spans="2:22" x14ac:dyDescent="0.2">
      <c r="B280" s="95"/>
      <c r="C280" s="98" t="s">
        <v>173</v>
      </c>
      <c r="D280" s="99" t="s">
        <v>174</v>
      </c>
      <c r="E280" s="100">
        <v>0</v>
      </c>
      <c r="F280" s="100">
        <v>0</v>
      </c>
      <c r="G280" s="100">
        <v>0</v>
      </c>
      <c r="H280" s="100">
        <v>0</v>
      </c>
      <c r="I280" s="100">
        <v>0</v>
      </c>
      <c r="J280" s="100">
        <v>0</v>
      </c>
      <c r="K280" s="100">
        <v>0</v>
      </c>
      <c r="L280" s="100">
        <v>0</v>
      </c>
      <c r="M280" s="100">
        <v>0</v>
      </c>
      <c r="N280" s="100">
        <v>0</v>
      </c>
      <c r="O280" s="100">
        <v>0</v>
      </c>
      <c r="P280" s="100">
        <v>0</v>
      </c>
      <c r="Q280" s="100">
        <v>0</v>
      </c>
      <c r="R280" s="97"/>
      <c r="T280" s="95"/>
      <c r="U280" s="100">
        <f>IF($E$5=Master!$D$4,E280,
IF($F$5=Master!$D$4,SUM(E280:F280),
IF($G$5=Master!$D$4,SUM(E280:G280),
IF($H$5=Master!$D$4,SUM(E280:H280),
IF($I$5=Master!$D$4,SUM(E280:I280),
IF($J$5=Master!$D$4,SUM(E280:J280),
IF($K$5=Master!$D$4,SUM(E280:K280),
IF($L$5=Master!$D$4,SUM(E280:L280),
IF($M$5=Master!$D$4,SUM(E280:M280),
IF($N$5=Master!$D$4,SUM(E280:N280),
IF($O$5=Master!$D$4,SUM(E280:O280),
IF($P$5=Master!$D$4,SUM(E280:P280),0))))))))))))</f>
        <v>0</v>
      </c>
      <c r="V280" s="97"/>
    </row>
    <row r="281" spans="2:22" x14ac:dyDescent="0.2">
      <c r="B281" s="95"/>
      <c r="C281" s="98" t="s">
        <v>175</v>
      </c>
      <c r="D281" s="99" t="s">
        <v>176</v>
      </c>
      <c r="E281" s="100">
        <v>310946.67</v>
      </c>
      <c r="F281" s="100">
        <v>826746.6</v>
      </c>
      <c r="G281" s="100">
        <v>1034403.28</v>
      </c>
      <c r="H281" s="100">
        <v>1118314.6099999999</v>
      </c>
      <c r="I281" s="100">
        <v>1364539.6099999999</v>
      </c>
      <c r="J281" s="100">
        <v>1065739.6099999999</v>
      </c>
      <c r="K281" s="100">
        <v>1590472.93</v>
      </c>
      <c r="L281" s="100">
        <v>1569672.93</v>
      </c>
      <c r="M281" s="100">
        <v>1863021.27</v>
      </c>
      <c r="N281" s="100">
        <v>1713721.27</v>
      </c>
      <c r="O281" s="100">
        <v>1857121.27</v>
      </c>
      <c r="P281" s="100">
        <v>1504230.21</v>
      </c>
      <c r="Q281" s="100">
        <v>15818930.259999998</v>
      </c>
      <c r="R281" s="97"/>
      <c r="T281" s="95"/>
      <c r="U281" s="100">
        <f>IF($E$5=Master!$D$4,E281,
IF($F$5=Master!$D$4,SUM(E281:F281),
IF($G$5=Master!$D$4,SUM(E281:G281),
IF($H$5=Master!$D$4,SUM(E281:H281),
IF($I$5=Master!$D$4,SUM(E281:I281),
IF($J$5=Master!$D$4,SUM(E281:J281),
IF($K$5=Master!$D$4,SUM(E281:K281),
IF($L$5=Master!$D$4,SUM(E281:L281),
IF($M$5=Master!$D$4,SUM(E281:M281),
IF($N$5=Master!$D$4,SUM(E281:N281),
IF($O$5=Master!$D$4,SUM(E281:O281),
IF($P$5=Master!$D$4,SUM(E281:P281),0))))))))))))</f>
        <v>5720690.379999999</v>
      </c>
      <c r="V281" s="97"/>
    </row>
    <row r="282" spans="2:22" x14ac:dyDescent="0.2">
      <c r="B282" s="95"/>
      <c r="C282" s="98" t="s">
        <v>177</v>
      </c>
      <c r="D282" s="99" t="s">
        <v>178</v>
      </c>
      <c r="E282" s="100">
        <v>137128.97000000003</v>
      </c>
      <c r="F282" s="100">
        <v>700231.65</v>
      </c>
      <c r="G282" s="100">
        <v>447625.57</v>
      </c>
      <c r="H282" s="100">
        <v>654612.92000000004</v>
      </c>
      <c r="I282" s="100">
        <v>474646.64</v>
      </c>
      <c r="J282" s="100">
        <v>752031.62000000011</v>
      </c>
      <c r="K282" s="100">
        <v>582704.28</v>
      </c>
      <c r="L282" s="100">
        <v>755422.95000000007</v>
      </c>
      <c r="M282" s="100">
        <v>613728.82000000007</v>
      </c>
      <c r="N282" s="100">
        <v>714389.10000000009</v>
      </c>
      <c r="O282" s="100">
        <v>896324.97000000009</v>
      </c>
      <c r="P282" s="100">
        <v>835291.75000000012</v>
      </c>
      <c r="Q282" s="100">
        <v>7564139.2400000012</v>
      </c>
      <c r="R282" s="97"/>
      <c r="T282" s="95"/>
      <c r="U282" s="100">
        <f>IF($E$5=Master!$D$4,E282,
IF($F$5=Master!$D$4,SUM(E282:F282),
IF($G$5=Master!$D$4,SUM(E282:G282),
IF($H$5=Master!$D$4,SUM(E282:H282),
IF($I$5=Master!$D$4,SUM(E282:I282),
IF($J$5=Master!$D$4,SUM(E282:J282),
IF($K$5=Master!$D$4,SUM(E282:K282),
IF($L$5=Master!$D$4,SUM(E282:L282),
IF($M$5=Master!$D$4,SUM(E282:M282),
IF($N$5=Master!$D$4,SUM(E282:N282),
IF($O$5=Master!$D$4,SUM(E282:O282),
IF($P$5=Master!$D$4,SUM(E282:P282),0))))))))))))</f>
        <v>3166277.3700000006</v>
      </c>
      <c r="V282" s="97"/>
    </row>
    <row r="283" spans="2:22" x14ac:dyDescent="0.2">
      <c r="B283" s="95"/>
      <c r="C283" s="133" t="s">
        <v>179</v>
      </c>
      <c r="D283" s="134" t="s">
        <v>180</v>
      </c>
      <c r="E283" s="136">
        <v>443748.24000000005</v>
      </c>
      <c r="F283" s="136">
        <v>556925.60000000021</v>
      </c>
      <c r="G283" s="136">
        <v>565076.32000000007</v>
      </c>
      <c r="H283" s="136">
        <v>553886.15</v>
      </c>
      <c r="I283" s="136">
        <v>592385.9800000001</v>
      </c>
      <c r="J283" s="136">
        <v>580771.44000000006</v>
      </c>
      <c r="K283" s="136">
        <v>730663.54</v>
      </c>
      <c r="L283" s="136">
        <v>629625.29999999993</v>
      </c>
      <c r="M283" s="136">
        <v>658695.95000000007</v>
      </c>
      <c r="N283" s="136">
        <v>633582.67999999982</v>
      </c>
      <c r="O283" s="136">
        <v>630741.35999999987</v>
      </c>
      <c r="P283" s="136">
        <v>750106.68000000017</v>
      </c>
      <c r="Q283" s="136">
        <v>7326209.2400000002</v>
      </c>
      <c r="R283" s="97"/>
      <c r="T283" s="95"/>
      <c r="U283" s="100">
        <f>IF($E$5=Master!$D$4,E283,
IF($F$5=Master!$D$4,SUM(E283:F283),
IF($G$5=Master!$D$4,SUM(E283:G283),
IF($H$5=Master!$D$4,SUM(E283:H283),
IF($I$5=Master!$D$4,SUM(E283:I283),
IF($J$5=Master!$D$4,SUM(E283:J283),
IF($K$5=Master!$D$4,SUM(E283:K283),
IF($L$5=Master!$D$4,SUM(E283:L283),
IF($M$5=Master!$D$4,SUM(E283:M283),
IF($N$5=Master!$D$4,SUM(E283:N283),
IF($O$5=Master!$D$4,SUM(E283:O283),
IF($P$5=Master!$D$4,SUM(E283:P283),0))))))))))))</f>
        <v>3292793.7300000004</v>
      </c>
      <c r="V283" s="97"/>
    </row>
    <row r="284" spans="2:22" ht="25.5" x14ac:dyDescent="0.2">
      <c r="B284" s="95"/>
      <c r="C284" s="98" t="s">
        <v>181</v>
      </c>
      <c r="D284" s="99" t="s">
        <v>182</v>
      </c>
      <c r="E284" s="100">
        <v>0</v>
      </c>
      <c r="F284" s="100">
        <v>0</v>
      </c>
      <c r="G284" s="100">
        <v>0</v>
      </c>
      <c r="H284" s="100">
        <v>0</v>
      </c>
      <c r="I284" s="100">
        <v>0</v>
      </c>
      <c r="J284" s="100">
        <v>0</v>
      </c>
      <c r="K284" s="100">
        <v>0</v>
      </c>
      <c r="L284" s="100">
        <v>0</v>
      </c>
      <c r="M284" s="100">
        <v>0</v>
      </c>
      <c r="N284" s="100">
        <v>0</v>
      </c>
      <c r="O284" s="100">
        <v>0</v>
      </c>
      <c r="P284" s="100">
        <v>0</v>
      </c>
      <c r="Q284" s="100">
        <v>0</v>
      </c>
      <c r="R284" s="97"/>
      <c r="T284" s="95"/>
      <c r="U284" s="100">
        <f>IF($E$5=Master!$D$4,E284,
IF($F$5=Master!$D$4,SUM(E284:F284),
IF($G$5=Master!$D$4,SUM(E284:G284),
IF($H$5=Master!$D$4,SUM(E284:H284),
IF($I$5=Master!$D$4,SUM(E284:I284),
IF($J$5=Master!$D$4,SUM(E284:J284),
IF($K$5=Master!$D$4,SUM(E284:K284),
IF($L$5=Master!$D$4,SUM(E284:L284),
IF($M$5=Master!$D$4,SUM(E284:M284),
IF($N$5=Master!$D$4,SUM(E284:N284),
IF($O$5=Master!$D$4,SUM(E284:O284),
IF($P$5=Master!$D$4,SUM(E284:P284),0))))))))))))</f>
        <v>0</v>
      </c>
      <c r="V284" s="97"/>
    </row>
    <row r="285" spans="2:22" x14ac:dyDescent="0.2">
      <c r="B285" s="95"/>
      <c r="C285" s="98" t="s">
        <v>183</v>
      </c>
      <c r="D285" s="99" t="s">
        <v>184</v>
      </c>
      <c r="E285" s="100">
        <v>398639.41000000003</v>
      </c>
      <c r="F285" s="100">
        <v>511316.77000000019</v>
      </c>
      <c r="G285" s="100">
        <v>506467.49000000005</v>
      </c>
      <c r="H285" s="100">
        <v>508477.32</v>
      </c>
      <c r="I285" s="100">
        <v>509327.15000000014</v>
      </c>
      <c r="J285" s="100">
        <v>508062.6100000001</v>
      </c>
      <c r="K285" s="100">
        <v>685254.71000000008</v>
      </c>
      <c r="L285" s="100">
        <v>584316.47</v>
      </c>
      <c r="M285" s="100">
        <v>596887.12000000011</v>
      </c>
      <c r="N285" s="100">
        <v>584273.84999999986</v>
      </c>
      <c r="O285" s="100">
        <v>585132.52999999991</v>
      </c>
      <c r="P285" s="100">
        <v>699747.81000000017</v>
      </c>
      <c r="Q285" s="100">
        <v>6677903.2400000012</v>
      </c>
      <c r="R285" s="97"/>
      <c r="T285" s="95"/>
      <c r="U285" s="100">
        <f>IF($E$5=Master!$D$4,E285,
IF($F$5=Master!$D$4,SUM(E285:F285),
IF($G$5=Master!$D$4,SUM(E285:G285),
IF($H$5=Master!$D$4,SUM(E285:H285),
IF($I$5=Master!$D$4,SUM(E285:I285),
IF($J$5=Master!$D$4,SUM(E285:J285),
IF($K$5=Master!$D$4,SUM(E285:K285),
IF($L$5=Master!$D$4,SUM(E285:L285),
IF($M$5=Master!$D$4,SUM(E285:M285),
IF($N$5=Master!$D$4,SUM(E285:N285),
IF($O$5=Master!$D$4,SUM(E285:O285),
IF($P$5=Master!$D$4,SUM(E285:P285),0))))))))))))</f>
        <v>2942290.7500000009</v>
      </c>
      <c r="V285" s="97"/>
    </row>
    <row r="286" spans="2:22" x14ac:dyDescent="0.2">
      <c r="B286" s="95"/>
      <c r="C286" s="98" t="s">
        <v>185</v>
      </c>
      <c r="D286" s="99" t="s">
        <v>135</v>
      </c>
      <c r="E286" s="100">
        <v>0</v>
      </c>
      <c r="F286" s="100">
        <v>0</v>
      </c>
      <c r="G286" s="100">
        <v>0</v>
      </c>
      <c r="H286" s="100">
        <v>0</v>
      </c>
      <c r="I286" s="100">
        <v>0</v>
      </c>
      <c r="J286" s="100">
        <v>0</v>
      </c>
      <c r="K286" s="100">
        <v>0</v>
      </c>
      <c r="L286" s="100">
        <v>0</v>
      </c>
      <c r="M286" s="100">
        <v>0</v>
      </c>
      <c r="N286" s="100">
        <v>0</v>
      </c>
      <c r="O286" s="100">
        <v>0</v>
      </c>
      <c r="P286" s="100">
        <v>0</v>
      </c>
      <c r="Q286" s="100">
        <v>0</v>
      </c>
      <c r="R286" s="97"/>
      <c r="T286" s="95"/>
      <c r="U286" s="100">
        <f>IF($E$5=Master!$D$4,E286,
IF($F$5=Master!$D$4,SUM(E286:F286),
IF($G$5=Master!$D$4,SUM(E286:G286),
IF($H$5=Master!$D$4,SUM(E286:H286),
IF($I$5=Master!$D$4,SUM(E286:I286),
IF($J$5=Master!$D$4,SUM(E286:J286),
IF($K$5=Master!$D$4,SUM(E286:K286),
IF($L$5=Master!$D$4,SUM(E286:L286),
IF($M$5=Master!$D$4,SUM(E286:M286),
IF($N$5=Master!$D$4,SUM(E286:N286),
IF($O$5=Master!$D$4,SUM(E286:O286),
IF($P$5=Master!$D$4,SUM(E286:P286),0))))))))))))</f>
        <v>0</v>
      </c>
      <c r="V286" s="97"/>
    </row>
    <row r="287" spans="2:22" x14ac:dyDescent="0.2">
      <c r="B287" s="95"/>
      <c r="C287" s="98" t="s">
        <v>186</v>
      </c>
      <c r="D287" s="99" t="s">
        <v>187</v>
      </c>
      <c r="E287" s="100">
        <v>0</v>
      </c>
      <c r="F287" s="100">
        <v>0</v>
      </c>
      <c r="G287" s="100">
        <v>0</v>
      </c>
      <c r="H287" s="100">
        <v>0</v>
      </c>
      <c r="I287" s="100">
        <v>0</v>
      </c>
      <c r="J287" s="100">
        <v>0</v>
      </c>
      <c r="K287" s="100">
        <v>0</v>
      </c>
      <c r="L287" s="100">
        <v>0</v>
      </c>
      <c r="M287" s="100">
        <v>0</v>
      </c>
      <c r="N287" s="100">
        <v>0</v>
      </c>
      <c r="O287" s="100">
        <v>0</v>
      </c>
      <c r="P287" s="100">
        <v>0</v>
      </c>
      <c r="Q287" s="100">
        <v>0</v>
      </c>
      <c r="R287" s="97"/>
      <c r="T287" s="95"/>
      <c r="U287" s="100">
        <f>IF($E$5=Master!$D$4,E287,
IF($F$5=Master!$D$4,SUM(E287:F287),
IF($G$5=Master!$D$4,SUM(E287:G287),
IF($H$5=Master!$D$4,SUM(E287:H287),
IF($I$5=Master!$D$4,SUM(E287:I287),
IF($J$5=Master!$D$4,SUM(E287:J287),
IF($K$5=Master!$D$4,SUM(E287:K287),
IF($L$5=Master!$D$4,SUM(E287:L287),
IF($M$5=Master!$D$4,SUM(E287:M287),
IF($N$5=Master!$D$4,SUM(E287:N287),
IF($O$5=Master!$D$4,SUM(E287:O287),
IF($P$5=Master!$D$4,SUM(E287:P287),0))))))))))))</f>
        <v>0</v>
      </c>
      <c r="V287" s="97"/>
    </row>
    <row r="288" spans="2:22" x14ac:dyDescent="0.2">
      <c r="B288" s="95"/>
      <c r="C288" s="98" t="s">
        <v>188</v>
      </c>
      <c r="D288" s="99" t="s">
        <v>189</v>
      </c>
      <c r="E288" s="100">
        <v>0</v>
      </c>
      <c r="F288" s="100">
        <v>0</v>
      </c>
      <c r="G288" s="100">
        <v>0</v>
      </c>
      <c r="H288" s="100">
        <v>0</v>
      </c>
      <c r="I288" s="100">
        <v>0</v>
      </c>
      <c r="J288" s="100">
        <v>0</v>
      </c>
      <c r="K288" s="100">
        <v>0</v>
      </c>
      <c r="L288" s="100">
        <v>0</v>
      </c>
      <c r="M288" s="100">
        <v>0</v>
      </c>
      <c r="N288" s="100">
        <v>0</v>
      </c>
      <c r="O288" s="100">
        <v>0</v>
      </c>
      <c r="P288" s="100">
        <v>0</v>
      </c>
      <c r="Q288" s="100">
        <v>0</v>
      </c>
      <c r="R288" s="97"/>
      <c r="T288" s="95"/>
      <c r="U288" s="100">
        <f>IF($E$5=Master!$D$4,E288,
IF($F$5=Master!$D$4,SUM(E288:F288),
IF($G$5=Master!$D$4,SUM(E288:G288),
IF($H$5=Master!$D$4,SUM(E288:H288),
IF($I$5=Master!$D$4,SUM(E288:I288),
IF($J$5=Master!$D$4,SUM(E288:J288),
IF($K$5=Master!$D$4,SUM(E288:K288),
IF($L$5=Master!$D$4,SUM(E288:L288),
IF($M$5=Master!$D$4,SUM(E288:M288),
IF($N$5=Master!$D$4,SUM(E288:N288),
IF($O$5=Master!$D$4,SUM(E288:O288),
IF($P$5=Master!$D$4,SUM(E288:P288),0))))))))))))</f>
        <v>0</v>
      </c>
      <c r="V288" s="97"/>
    </row>
    <row r="289" spans="2:22" x14ac:dyDescent="0.2">
      <c r="B289" s="95"/>
      <c r="C289" s="98" t="s">
        <v>190</v>
      </c>
      <c r="D289" s="99" t="s">
        <v>191</v>
      </c>
      <c r="E289" s="100">
        <v>0</v>
      </c>
      <c r="F289" s="100">
        <v>0</v>
      </c>
      <c r="G289" s="100">
        <v>0</v>
      </c>
      <c r="H289" s="100">
        <v>0</v>
      </c>
      <c r="I289" s="100">
        <v>0</v>
      </c>
      <c r="J289" s="100">
        <v>0</v>
      </c>
      <c r="K289" s="100">
        <v>0</v>
      </c>
      <c r="L289" s="100">
        <v>0</v>
      </c>
      <c r="M289" s="100">
        <v>0</v>
      </c>
      <c r="N289" s="100">
        <v>0</v>
      </c>
      <c r="O289" s="100">
        <v>0</v>
      </c>
      <c r="P289" s="100">
        <v>0</v>
      </c>
      <c r="Q289" s="100">
        <v>0</v>
      </c>
      <c r="R289" s="97"/>
      <c r="T289" s="95"/>
      <c r="U289" s="100">
        <f>IF($E$5=Master!$D$4,E289,
IF($F$5=Master!$D$4,SUM(E289:F289),
IF($G$5=Master!$D$4,SUM(E289:G289),
IF($H$5=Master!$D$4,SUM(E289:H289),
IF($I$5=Master!$D$4,SUM(E289:I289),
IF($J$5=Master!$D$4,SUM(E289:J289),
IF($K$5=Master!$D$4,SUM(E289:K289),
IF($L$5=Master!$D$4,SUM(E289:L289),
IF($M$5=Master!$D$4,SUM(E289:M289),
IF($N$5=Master!$D$4,SUM(E289:N289),
IF($O$5=Master!$D$4,SUM(E289:O289),
IF($P$5=Master!$D$4,SUM(E289:P289),0))))))))))))</f>
        <v>0</v>
      </c>
      <c r="V289" s="97"/>
    </row>
    <row r="290" spans="2:22" x14ac:dyDescent="0.2">
      <c r="B290" s="95"/>
      <c r="C290" s="98" t="s">
        <v>192</v>
      </c>
      <c r="D290" s="99" t="s">
        <v>193</v>
      </c>
      <c r="E290" s="100">
        <v>45108.83</v>
      </c>
      <c r="F290" s="100">
        <v>45608.83</v>
      </c>
      <c r="G290" s="100">
        <v>58608.83</v>
      </c>
      <c r="H290" s="100">
        <v>45408.83</v>
      </c>
      <c r="I290" s="100">
        <v>83058.83</v>
      </c>
      <c r="J290" s="100">
        <v>72708.83</v>
      </c>
      <c r="K290" s="100">
        <v>45408.83</v>
      </c>
      <c r="L290" s="100">
        <v>45308.83</v>
      </c>
      <c r="M290" s="100">
        <v>61808.83</v>
      </c>
      <c r="N290" s="100">
        <v>49308.83</v>
      </c>
      <c r="O290" s="100">
        <v>45608.83</v>
      </c>
      <c r="P290" s="100">
        <v>50358.87</v>
      </c>
      <c r="Q290" s="100">
        <v>648306</v>
      </c>
      <c r="R290" s="97"/>
      <c r="T290" s="95"/>
      <c r="U290" s="100">
        <f>IF($E$5=Master!$D$4,E290,
IF($F$5=Master!$D$4,SUM(E290:F290),
IF($G$5=Master!$D$4,SUM(E290:G290),
IF($H$5=Master!$D$4,SUM(E290:H290),
IF($I$5=Master!$D$4,SUM(E290:I290),
IF($J$5=Master!$D$4,SUM(E290:J290),
IF($K$5=Master!$D$4,SUM(E290:K290),
IF($L$5=Master!$D$4,SUM(E290:L290),
IF($M$5=Master!$D$4,SUM(E290:M290),
IF($N$5=Master!$D$4,SUM(E290:N290),
IF($O$5=Master!$D$4,SUM(E290:O290),
IF($P$5=Master!$D$4,SUM(E290:P290),0))))))))))))</f>
        <v>350502.98000000004</v>
      </c>
      <c r="V290" s="97"/>
    </row>
    <row r="291" spans="2:22" x14ac:dyDescent="0.2">
      <c r="B291" s="95"/>
      <c r="C291" s="133" t="s">
        <v>194</v>
      </c>
      <c r="D291" s="134" t="s">
        <v>195</v>
      </c>
      <c r="E291" s="136">
        <v>23492.810000000009</v>
      </c>
      <c r="F291" s="136">
        <v>26857.700000000004</v>
      </c>
      <c r="G291" s="136">
        <v>25533.240000000005</v>
      </c>
      <c r="H291" s="136">
        <v>23818.500000000004</v>
      </c>
      <c r="I291" s="136">
        <v>25432.140000000003</v>
      </c>
      <c r="J291" s="136">
        <v>23996.980000000007</v>
      </c>
      <c r="K291" s="136">
        <v>9074505.3499999996</v>
      </c>
      <c r="L291" s="136">
        <v>25259.000000000004</v>
      </c>
      <c r="M291" s="136">
        <v>25226.750000000004</v>
      </c>
      <c r="N291" s="136">
        <v>24828.650000000005</v>
      </c>
      <c r="O291" s="136">
        <v>26830.700000000008</v>
      </c>
      <c r="P291" s="136">
        <v>44379.91</v>
      </c>
      <c r="Q291" s="136">
        <v>9370161.7299999986</v>
      </c>
      <c r="R291" s="97"/>
      <c r="T291" s="95"/>
      <c r="U291" s="100">
        <f>IF($E$5=Master!$D$4,E291,
IF($F$5=Master!$D$4,SUM(E291:F291),
IF($G$5=Master!$D$4,SUM(E291:G291),
IF($H$5=Master!$D$4,SUM(E291:H291),
IF($I$5=Master!$D$4,SUM(E291:I291),
IF($J$5=Master!$D$4,SUM(E291:J291),
IF($K$5=Master!$D$4,SUM(E291:K291),
IF($L$5=Master!$D$4,SUM(E291:L291),
IF($M$5=Master!$D$4,SUM(E291:M291),
IF($N$5=Master!$D$4,SUM(E291:N291),
IF($O$5=Master!$D$4,SUM(E291:O291),
IF($P$5=Master!$D$4,SUM(E291:P291),0))))))))))))</f>
        <v>149131.37000000002</v>
      </c>
      <c r="V291" s="97"/>
    </row>
    <row r="292" spans="2:22" x14ac:dyDescent="0.2">
      <c r="B292" s="95"/>
      <c r="C292" s="98" t="s">
        <v>196</v>
      </c>
      <c r="D292" s="99" t="s">
        <v>195</v>
      </c>
      <c r="E292" s="100">
        <v>23492.810000000009</v>
      </c>
      <c r="F292" s="100">
        <v>26857.700000000004</v>
      </c>
      <c r="G292" s="100">
        <v>25533.240000000005</v>
      </c>
      <c r="H292" s="100">
        <v>23818.500000000004</v>
      </c>
      <c r="I292" s="100">
        <v>25432.140000000003</v>
      </c>
      <c r="J292" s="100">
        <v>23996.980000000007</v>
      </c>
      <c r="K292" s="100">
        <v>9074505.3499999996</v>
      </c>
      <c r="L292" s="100">
        <v>25259.000000000004</v>
      </c>
      <c r="M292" s="100">
        <v>25226.750000000004</v>
      </c>
      <c r="N292" s="100">
        <v>24828.650000000005</v>
      </c>
      <c r="O292" s="100">
        <v>26830.700000000008</v>
      </c>
      <c r="P292" s="100">
        <v>44379.91</v>
      </c>
      <c r="Q292" s="100">
        <v>9370161.7299999986</v>
      </c>
      <c r="R292" s="97"/>
      <c r="T292" s="95"/>
      <c r="U292" s="100">
        <f>IF($E$5=Master!$D$4,E292,
IF($F$5=Master!$D$4,SUM(E292:F292),
IF($G$5=Master!$D$4,SUM(E292:G292),
IF($H$5=Master!$D$4,SUM(E292:H292),
IF($I$5=Master!$D$4,SUM(E292:I292),
IF($J$5=Master!$D$4,SUM(E292:J292),
IF($K$5=Master!$D$4,SUM(E292:K292),
IF($L$5=Master!$D$4,SUM(E292:L292),
IF($M$5=Master!$D$4,SUM(E292:M292),
IF($N$5=Master!$D$4,SUM(E292:N292),
IF($O$5=Master!$D$4,SUM(E292:O292),
IF($P$5=Master!$D$4,SUM(E292:P292),0))))))))))))</f>
        <v>149131.37000000002</v>
      </c>
      <c r="V292" s="97"/>
    </row>
    <row r="293" spans="2:22" x14ac:dyDescent="0.2">
      <c r="B293" s="95"/>
      <c r="C293" s="131" t="s">
        <v>197</v>
      </c>
      <c r="D293" s="132" t="s">
        <v>198</v>
      </c>
      <c r="E293" s="135">
        <v>496302.66000000021</v>
      </c>
      <c r="F293" s="135">
        <v>1280336.4400000002</v>
      </c>
      <c r="G293" s="135">
        <v>936104.55000000028</v>
      </c>
      <c r="H293" s="135">
        <v>722204.54999999993</v>
      </c>
      <c r="I293" s="135">
        <v>897104.54999999993</v>
      </c>
      <c r="J293" s="135">
        <v>982904.5199999999</v>
      </c>
      <c r="K293" s="135">
        <v>1350384.55</v>
      </c>
      <c r="L293" s="135">
        <v>1405316.9400000002</v>
      </c>
      <c r="M293" s="135">
        <v>1186824.55</v>
      </c>
      <c r="N293" s="135">
        <v>1288604.55</v>
      </c>
      <c r="O293" s="135">
        <v>1352604.5499999998</v>
      </c>
      <c r="P293" s="135">
        <v>1951409.29</v>
      </c>
      <c r="Q293" s="135">
        <v>13850101.699999999</v>
      </c>
      <c r="R293" s="97"/>
      <c r="T293" s="95"/>
      <c r="U293" s="100">
        <f>IF($E$5=Master!$D$4,E293,
IF($F$5=Master!$D$4,SUM(E293:F293),
IF($G$5=Master!$D$4,SUM(E293:G293),
IF($H$5=Master!$D$4,SUM(E293:H293),
IF($I$5=Master!$D$4,SUM(E293:I293),
IF($J$5=Master!$D$4,SUM(E293:J293),
IF($K$5=Master!$D$4,SUM(E293:K293),
IF($L$5=Master!$D$4,SUM(E293:L293),
IF($M$5=Master!$D$4,SUM(E293:M293),
IF($N$5=Master!$D$4,SUM(E293:N293),
IF($O$5=Master!$D$4,SUM(E293:O293),
IF($P$5=Master!$D$4,SUM(E293:P293),0))))))))))))</f>
        <v>5314957.2699999996</v>
      </c>
      <c r="V293" s="97"/>
    </row>
    <row r="294" spans="2:22" x14ac:dyDescent="0.2">
      <c r="B294" s="95"/>
      <c r="C294" s="133" t="s">
        <v>199</v>
      </c>
      <c r="D294" s="134" t="s">
        <v>200</v>
      </c>
      <c r="E294" s="136">
        <v>0</v>
      </c>
      <c r="F294" s="136">
        <v>0</v>
      </c>
      <c r="G294" s="136">
        <v>0</v>
      </c>
      <c r="H294" s="136">
        <v>0</v>
      </c>
      <c r="I294" s="136">
        <v>0</v>
      </c>
      <c r="J294" s="136">
        <v>0</v>
      </c>
      <c r="K294" s="136">
        <v>0</v>
      </c>
      <c r="L294" s="136">
        <v>0</v>
      </c>
      <c r="M294" s="136">
        <v>0</v>
      </c>
      <c r="N294" s="136">
        <v>0</v>
      </c>
      <c r="O294" s="136">
        <v>0</v>
      </c>
      <c r="P294" s="136">
        <v>0</v>
      </c>
      <c r="Q294" s="136">
        <v>0</v>
      </c>
      <c r="R294" s="97"/>
      <c r="T294" s="95"/>
      <c r="U294" s="100">
        <f>IF($E$5=Master!$D$4,E294,
IF($F$5=Master!$D$4,SUM(E294:F294),
IF($G$5=Master!$D$4,SUM(E294:G294),
IF($H$5=Master!$D$4,SUM(E294:H294),
IF($I$5=Master!$D$4,SUM(E294:I294),
IF($J$5=Master!$D$4,SUM(E294:J294),
IF($K$5=Master!$D$4,SUM(E294:K294),
IF($L$5=Master!$D$4,SUM(E294:L294),
IF($M$5=Master!$D$4,SUM(E294:M294),
IF($N$5=Master!$D$4,SUM(E294:N294),
IF($O$5=Master!$D$4,SUM(E294:O294),
IF($P$5=Master!$D$4,SUM(E294:P294),0))))))))))))</f>
        <v>0</v>
      </c>
      <c r="V294" s="97"/>
    </row>
    <row r="295" spans="2:22" x14ac:dyDescent="0.2">
      <c r="B295" s="95"/>
      <c r="C295" s="98" t="s">
        <v>201</v>
      </c>
      <c r="D295" s="99" t="s">
        <v>200</v>
      </c>
      <c r="E295" s="100">
        <v>0</v>
      </c>
      <c r="F295" s="100">
        <v>0</v>
      </c>
      <c r="G295" s="100">
        <v>0</v>
      </c>
      <c r="H295" s="100">
        <v>0</v>
      </c>
      <c r="I295" s="100">
        <v>0</v>
      </c>
      <c r="J295" s="100">
        <v>0</v>
      </c>
      <c r="K295" s="100">
        <v>0</v>
      </c>
      <c r="L295" s="100">
        <v>0</v>
      </c>
      <c r="M295" s="100">
        <v>0</v>
      </c>
      <c r="N295" s="100">
        <v>0</v>
      </c>
      <c r="O295" s="100">
        <v>0</v>
      </c>
      <c r="P295" s="100">
        <v>0</v>
      </c>
      <c r="Q295" s="100">
        <v>0</v>
      </c>
      <c r="R295" s="97"/>
      <c r="T295" s="95"/>
      <c r="U295" s="100">
        <f>IF($E$5=Master!$D$4,E295,
IF($F$5=Master!$D$4,SUM(E295:F295),
IF($G$5=Master!$D$4,SUM(E295:G295),
IF($H$5=Master!$D$4,SUM(E295:H295),
IF($I$5=Master!$D$4,SUM(E295:I295),
IF($J$5=Master!$D$4,SUM(E295:J295),
IF($K$5=Master!$D$4,SUM(E295:K295),
IF($L$5=Master!$D$4,SUM(E295:L295),
IF($M$5=Master!$D$4,SUM(E295:M295),
IF($N$5=Master!$D$4,SUM(E295:N295),
IF($O$5=Master!$D$4,SUM(E295:O295),
IF($P$5=Master!$D$4,SUM(E295:P295),0))))))))))))</f>
        <v>0</v>
      </c>
      <c r="V295" s="97"/>
    </row>
    <row r="296" spans="2:22" x14ac:dyDescent="0.2">
      <c r="B296" s="95"/>
      <c r="C296" s="133" t="s">
        <v>202</v>
      </c>
      <c r="D296" s="134" t="s">
        <v>203</v>
      </c>
      <c r="E296" s="136">
        <v>0</v>
      </c>
      <c r="F296" s="136">
        <v>0</v>
      </c>
      <c r="G296" s="136">
        <v>0</v>
      </c>
      <c r="H296" s="136">
        <v>0</v>
      </c>
      <c r="I296" s="136">
        <v>0</v>
      </c>
      <c r="J296" s="136">
        <v>0</v>
      </c>
      <c r="K296" s="136">
        <v>0</v>
      </c>
      <c r="L296" s="136">
        <v>0</v>
      </c>
      <c r="M296" s="136">
        <v>0</v>
      </c>
      <c r="N296" s="136">
        <v>0</v>
      </c>
      <c r="O296" s="136">
        <v>0</v>
      </c>
      <c r="P296" s="136">
        <v>0</v>
      </c>
      <c r="Q296" s="136">
        <v>0</v>
      </c>
      <c r="R296" s="97"/>
      <c r="T296" s="95"/>
      <c r="U296" s="100">
        <f>IF($E$5=Master!$D$4,E296,
IF($F$5=Master!$D$4,SUM(E296:F296),
IF($G$5=Master!$D$4,SUM(E296:G296),
IF($H$5=Master!$D$4,SUM(E296:H296),
IF($I$5=Master!$D$4,SUM(E296:I296),
IF($J$5=Master!$D$4,SUM(E296:J296),
IF($K$5=Master!$D$4,SUM(E296:K296),
IF($L$5=Master!$D$4,SUM(E296:L296),
IF($M$5=Master!$D$4,SUM(E296:M296),
IF($N$5=Master!$D$4,SUM(E296:N296),
IF($O$5=Master!$D$4,SUM(E296:O296),
IF($P$5=Master!$D$4,SUM(E296:P296),0))))))))))))</f>
        <v>0</v>
      </c>
      <c r="V296" s="97"/>
    </row>
    <row r="297" spans="2:22" x14ac:dyDescent="0.2">
      <c r="B297" s="95"/>
      <c r="C297" s="98" t="s">
        <v>204</v>
      </c>
      <c r="D297" s="99" t="s">
        <v>203</v>
      </c>
      <c r="E297" s="100">
        <v>0</v>
      </c>
      <c r="F297" s="100">
        <v>0</v>
      </c>
      <c r="G297" s="100">
        <v>0</v>
      </c>
      <c r="H297" s="100">
        <v>0</v>
      </c>
      <c r="I297" s="100">
        <v>0</v>
      </c>
      <c r="J297" s="100">
        <v>0</v>
      </c>
      <c r="K297" s="100">
        <v>0</v>
      </c>
      <c r="L297" s="100">
        <v>0</v>
      </c>
      <c r="M297" s="100">
        <v>0</v>
      </c>
      <c r="N297" s="100">
        <v>0</v>
      </c>
      <c r="O297" s="100">
        <v>0</v>
      </c>
      <c r="P297" s="100">
        <v>0</v>
      </c>
      <c r="Q297" s="100">
        <v>0</v>
      </c>
      <c r="R297" s="97"/>
      <c r="T297" s="95"/>
      <c r="U297" s="100">
        <f>IF($E$5=Master!$D$4,E297,
IF($F$5=Master!$D$4,SUM(E297:F297),
IF($G$5=Master!$D$4,SUM(E297:G297),
IF($H$5=Master!$D$4,SUM(E297:H297),
IF($I$5=Master!$D$4,SUM(E297:I297),
IF($J$5=Master!$D$4,SUM(E297:J297),
IF($K$5=Master!$D$4,SUM(E297:K297),
IF($L$5=Master!$D$4,SUM(E297:L297),
IF($M$5=Master!$D$4,SUM(E297:M297),
IF($N$5=Master!$D$4,SUM(E297:N297),
IF($O$5=Master!$D$4,SUM(E297:O297),
IF($P$5=Master!$D$4,SUM(E297:P297),0))))))))))))</f>
        <v>0</v>
      </c>
      <c r="V297" s="97"/>
    </row>
    <row r="298" spans="2:22" x14ac:dyDescent="0.2">
      <c r="B298" s="95"/>
      <c r="C298" s="133" t="s">
        <v>205</v>
      </c>
      <c r="D298" s="134" t="s">
        <v>206</v>
      </c>
      <c r="E298" s="136">
        <v>0</v>
      </c>
      <c r="F298" s="136">
        <v>0</v>
      </c>
      <c r="G298" s="136">
        <v>0</v>
      </c>
      <c r="H298" s="136">
        <v>0</v>
      </c>
      <c r="I298" s="136">
        <v>0</v>
      </c>
      <c r="J298" s="136">
        <v>0</v>
      </c>
      <c r="K298" s="136">
        <v>0</v>
      </c>
      <c r="L298" s="136">
        <v>0</v>
      </c>
      <c r="M298" s="136">
        <v>0</v>
      </c>
      <c r="N298" s="136">
        <v>0</v>
      </c>
      <c r="O298" s="136">
        <v>0</v>
      </c>
      <c r="P298" s="136">
        <v>0</v>
      </c>
      <c r="Q298" s="136">
        <v>0</v>
      </c>
      <c r="R298" s="97"/>
      <c r="T298" s="95"/>
      <c r="U298" s="100">
        <f>IF($E$5=Master!$D$4,E298,
IF($F$5=Master!$D$4,SUM(E298:F298),
IF($G$5=Master!$D$4,SUM(E298:G298),
IF($H$5=Master!$D$4,SUM(E298:H298),
IF($I$5=Master!$D$4,SUM(E298:I298),
IF($J$5=Master!$D$4,SUM(E298:J298),
IF($K$5=Master!$D$4,SUM(E298:K298),
IF($L$5=Master!$D$4,SUM(E298:L298),
IF($M$5=Master!$D$4,SUM(E298:M298),
IF($N$5=Master!$D$4,SUM(E298:N298),
IF($O$5=Master!$D$4,SUM(E298:O298),
IF($P$5=Master!$D$4,SUM(E298:P298),0))))))))))))</f>
        <v>0</v>
      </c>
      <c r="V298" s="97"/>
    </row>
    <row r="299" spans="2:22" x14ac:dyDescent="0.2">
      <c r="B299" s="95"/>
      <c r="C299" s="98" t="s">
        <v>207</v>
      </c>
      <c r="D299" s="99" t="s">
        <v>206</v>
      </c>
      <c r="E299" s="100">
        <v>0</v>
      </c>
      <c r="F299" s="100">
        <v>0</v>
      </c>
      <c r="G299" s="100">
        <v>0</v>
      </c>
      <c r="H299" s="100">
        <v>0</v>
      </c>
      <c r="I299" s="100">
        <v>0</v>
      </c>
      <c r="J299" s="100">
        <v>0</v>
      </c>
      <c r="K299" s="100">
        <v>0</v>
      </c>
      <c r="L299" s="100">
        <v>0</v>
      </c>
      <c r="M299" s="100">
        <v>0</v>
      </c>
      <c r="N299" s="100">
        <v>0</v>
      </c>
      <c r="O299" s="100">
        <v>0</v>
      </c>
      <c r="P299" s="100">
        <v>0</v>
      </c>
      <c r="Q299" s="100">
        <v>0</v>
      </c>
      <c r="R299" s="97"/>
      <c r="T299" s="95"/>
      <c r="U299" s="100">
        <f>IF($E$5=Master!$D$4,E299,
IF($F$5=Master!$D$4,SUM(E299:F299),
IF($G$5=Master!$D$4,SUM(E299:G299),
IF($H$5=Master!$D$4,SUM(E299:H299),
IF($I$5=Master!$D$4,SUM(E299:I299),
IF($J$5=Master!$D$4,SUM(E299:J299),
IF($K$5=Master!$D$4,SUM(E299:K299),
IF($L$5=Master!$D$4,SUM(E299:L299),
IF($M$5=Master!$D$4,SUM(E299:M299),
IF($N$5=Master!$D$4,SUM(E299:N299),
IF($O$5=Master!$D$4,SUM(E299:O299),
IF($P$5=Master!$D$4,SUM(E299:P299),0))))))))))))</f>
        <v>0</v>
      </c>
      <c r="V299" s="97"/>
    </row>
    <row r="300" spans="2:22" x14ac:dyDescent="0.2">
      <c r="B300" s="95"/>
      <c r="C300" s="133" t="s">
        <v>208</v>
      </c>
      <c r="D300" s="134" t="s">
        <v>209</v>
      </c>
      <c r="E300" s="136">
        <v>0</v>
      </c>
      <c r="F300" s="136">
        <v>0</v>
      </c>
      <c r="G300" s="136">
        <v>0</v>
      </c>
      <c r="H300" s="136">
        <v>0</v>
      </c>
      <c r="I300" s="136">
        <v>0</v>
      </c>
      <c r="J300" s="136">
        <v>0</v>
      </c>
      <c r="K300" s="136">
        <v>0</v>
      </c>
      <c r="L300" s="136">
        <v>0</v>
      </c>
      <c r="M300" s="136">
        <v>0</v>
      </c>
      <c r="N300" s="136">
        <v>0</v>
      </c>
      <c r="O300" s="136">
        <v>0</v>
      </c>
      <c r="P300" s="136">
        <v>0</v>
      </c>
      <c r="Q300" s="136">
        <v>0</v>
      </c>
      <c r="R300" s="97"/>
      <c r="T300" s="95"/>
      <c r="U300" s="100">
        <f>IF($E$5=Master!$D$4,E300,
IF($F$5=Master!$D$4,SUM(E300:F300),
IF($G$5=Master!$D$4,SUM(E300:G300),
IF($H$5=Master!$D$4,SUM(E300:H300),
IF($I$5=Master!$D$4,SUM(E300:I300),
IF($J$5=Master!$D$4,SUM(E300:J300),
IF($K$5=Master!$D$4,SUM(E300:K300),
IF($L$5=Master!$D$4,SUM(E300:L300),
IF($M$5=Master!$D$4,SUM(E300:M300),
IF($N$5=Master!$D$4,SUM(E300:N300),
IF($O$5=Master!$D$4,SUM(E300:O300),
IF($P$5=Master!$D$4,SUM(E300:P300),0))))))))))))</f>
        <v>0</v>
      </c>
      <c r="V300" s="97"/>
    </row>
    <row r="301" spans="2:22" x14ac:dyDescent="0.2">
      <c r="B301" s="95"/>
      <c r="C301" s="98" t="s">
        <v>210</v>
      </c>
      <c r="D301" s="99" t="s">
        <v>209</v>
      </c>
      <c r="E301" s="100">
        <v>0</v>
      </c>
      <c r="F301" s="100">
        <v>0</v>
      </c>
      <c r="G301" s="100">
        <v>0</v>
      </c>
      <c r="H301" s="100">
        <v>0</v>
      </c>
      <c r="I301" s="100">
        <v>0</v>
      </c>
      <c r="J301" s="100">
        <v>0</v>
      </c>
      <c r="K301" s="100">
        <v>0</v>
      </c>
      <c r="L301" s="100">
        <v>0</v>
      </c>
      <c r="M301" s="100">
        <v>0</v>
      </c>
      <c r="N301" s="100">
        <v>0</v>
      </c>
      <c r="O301" s="100">
        <v>0</v>
      </c>
      <c r="P301" s="100">
        <v>0</v>
      </c>
      <c r="Q301" s="100">
        <v>0</v>
      </c>
      <c r="R301" s="97"/>
      <c r="T301" s="95"/>
      <c r="U301" s="100">
        <f>IF($E$5=Master!$D$4,E301,
IF($F$5=Master!$D$4,SUM(E301:F301),
IF($G$5=Master!$D$4,SUM(E301:G301),
IF($H$5=Master!$D$4,SUM(E301:H301),
IF($I$5=Master!$D$4,SUM(E301:I301),
IF($J$5=Master!$D$4,SUM(E301:J301),
IF($K$5=Master!$D$4,SUM(E301:K301),
IF($L$5=Master!$D$4,SUM(E301:L301),
IF($M$5=Master!$D$4,SUM(E301:M301),
IF($N$5=Master!$D$4,SUM(E301:N301),
IF($O$5=Master!$D$4,SUM(E301:O301),
IF($P$5=Master!$D$4,SUM(E301:P301),0))))))))))))</f>
        <v>0</v>
      </c>
      <c r="V301" s="97"/>
    </row>
    <row r="302" spans="2:22" x14ac:dyDescent="0.2">
      <c r="B302" s="95"/>
      <c r="C302" s="133" t="s">
        <v>211</v>
      </c>
      <c r="D302" s="134" t="s">
        <v>212</v>
      </c>
      <c r="E302" s="136">
        <v>0</v>
      </c>
      <c r="F302" s="136">
        <v>0</v>
      </c>
      <c r="G302" s="136">
        <v>0</v>
      </c>
      <c r="H302" s="136">
        <v>0</v>
      </c>
      <c r="I302" s="136">
        <v>0</v>
      </c>
      <c r="J302" s="136">
        <v>0</v>
      </c>
      <c r="K302" s="136">
        <v>0</v>
      </c>
      <c r="L302" s="136">
        <v>0</v>
      </c>
      <c r="M302" s="136">
        <v>0</v>
      </c>
      <c r="N302" s="136">
        <v>0</v>
      </c>
      <c r="O302" s="136">
        <v>0</v>
      </c>
      <c r="P302" s="136">
        <v>0</v>
      </c>
      <c r="Q302" s="136">
        <v>0</v>
      </c>
      <c r="R302" s="97"/>
      <c r="T302" s="95"/>
      <c r="U302" s="100">
        <f>IF($E$5=Master!$D$4,E302,
IF($F$5=Master!$D$4,SUM(E302:F302),
IF($G$5=Master!$D$4,SUM(E302:G302),
IF($H$5=Master!$D$4,SUM(E302:H302),
IF($I$5=Master!$D$4,SUM(E302:I302),
IF($J$5=Master!$D$4,SUM(E302:J302),
IF($K$5=Master!$D$4,SUM(E302:K302),
IF($L$5=Master!$D$4,SUM(E302:L302),
IF($M$5=Master!$D$4,SUM(E302:M302),
IF($N$5=Master!$D$4,SUM(E302:N302),
IF($O$5=Master!$D$4,SUM(E302:O302),
IF($P$5=Master!$D$4,SUM(E302:P302),0))))))))))))</f>
        <v>0</v>
      </c>
      <c r="V302" s="97"/>
    </row>
    <row r="303" spans="2:22" x14ac:dyDescent="0.2">
      <c r="B303" s="95"/>
      <c r="C303" s="98" t="s">
        <v>213</v>
      </c>
      <c r="D303" s="99" t="s">
        <v>212</v>
      </c>
      <c r="E303" s="100">
        <v>0</v>
      </c>
      <c r="F303" s="100">
        <v>0</v>
      </c>
      <c r="G303" s="100">
        <v>0</v>
      </c>
      <c r="H303" s="100">
        <v>0</v>
      </c>
      <c r="I303" s="100">
        <v>0</v>
      </c>
      <c r="J303" s="100">
        <v>0</v>
      </c>
      <c r="K303" s="100">
        <v>0</v>
      </c>
      <c r="L303" s="100">
        <v>0</v>
      </c>
      <c r="M303" s="100">
        <v>0</v>
      </c>
      <c r="N303" s="100">
        <v>0</v>
      </c>
      <c r="O303" s="100">
        <v>0</v>
      </c>
      <c r="P303" s="100">
        <v>0</v>
      </c>
      <c r="Q303" s="100">
        <v>0</v>
      </c>
      <c r="R303" s="97"/>
      <c r="T303" s="95"/>
      <c r="U303" s="100">
        <f>IF($E$5=Master!$D$4,E303,
IF($F$5=Master!$D$4,SUM(E303:F303),
IF($G$5=Master!$D$4,SUM(E303:G303),
IF($H$5=Master!$D$4,SUM(E303:H303),
IF($I$5=Master!$D$4,SUM(E303:I303),
IF($J$5=Master!$D$4,SUM(E303:J303),
IF($K$5=Master!$D$4,SUM(E303:K303),
IF($L$5=Master!$D$4,SUM(E303:L303),
IF($M$5=Master!$D$4,SUM(E303:M303),
IF($N$5=Master!$D$4,SUM(E303:N303),
IF($O$5=Master!$D$4,SUM(E303:O303),
IF($P$5=Master!$D$4,SUM(E303:P303),0))))))))))))</f>
        <v>0</v>
      </c>
      <c r="V303" s="97"/>
    </row>
    <row r="304" spans="2:22" x14ac:dyDescent="0.2">
      <c r="B304" s="95"/>
      <c r="C304" s="133" t="s">
        <v>214</v>
      </c>
      <c r="D304" s="134" t="s">
        <v>215</v>
      </c>
      <c r="E304" s="136">
        <v>496302.66000000021</v>
      </c>
      <c r="F304" s="136">
        <v>1280336.4400000002</v>
      </c>
      <c r="G304" s="136">
        <v>936104.55000000028</v>
      </c>
      <c r="H304" s="136">
        <v>722204.54999999993</v>
      </c>
      <c r="I304" s="136">
        <v>897104.54999999993</v>
      </c>
      <c r="J304" s="136">
        <v>982904.5199999999</v>
      </c>
      <c r="K304" s="136">
        <v>1350384.55</v>
      </c>
      <c r="L304" s="136">
        <v>1405316.9400000002</v>
      </c>
      <c r="M304" s="136">
        <v>1186824.55</v>
      </c>
      <c r="N304" s="136">
        <v>1288604.55</v>
      </c>
      <c r="O304" s="136">
        <v>1352604.5499999998</v>
      </c>
      <c r="P304" s="136">
        <v>1951409.29</v>
      </c>
      <c r="Q304" s="136">
        <v>13850101.699999999</v>
      </c>
      <c r="R304" s="97"/>
      <c r="T304" s="95"/>
      <c r="U304" s="100">
        <f>IF($E$5=Master!$D$4,E304,
IF($F$5=Master!$D$4,SUM(E304:F304),
IF($G$5=Master!$D$4,SUM(E304:G304),
IF($H$5=Master!$D$4,SUM(E304:H304),
IF($I$5=Master!$D$4,SUM(E304:I304),
IF($J$5=Master!$D$4,SUM(E304:J304),
IF($K$5=Master!$D$4,SUM(E304:K304),
IF($L$5=Master!$D$4,SUM(E304:L304),
IF($M$5=Master!$D$4,SUM(E304:M304),
IF($N$5=Master!$D$4,SUM(E304:N304),
IF($O$5=Master!$D$4,SUM(E304:O304),
IF($P$5=Master!$D$4,SUM(E304:P304),0))))))))))))</f>
        <v>5314957.2699999996</v>
      </c>
      <c r="V304" s="97"/>
    </row>
    <row r="305" spans="2:22" x14ac:dyDescent="0.2">
      <c r="B305" s="95"/>
      <c r="C305" s="98" t="s">
        <v>216</v>
      </c>
      <c r="D305" s="99" t="s">
        <v>215</v>
      </c>
      <c r="E305" s="100">
        <v>496302.66000000021</v>
      </c>
      <c r="F305" s="100">
        <v>1280336.4400000002</v>
      </c>
      <c r="G305" s="100">
        <v>936104.55000000028</v>
      </c>
      <c r="H305" s="100">
        <v>722204.54999999993</v>
      </c>
      <c r="I305" s="100">
        <v>897104.54999999993</v>
      </c>
      <c r="J305" s="100">
        <v>982904.5199999999</v>
      </c>
      <c r="K305" s="100">
        <v>1350384.55</v>
      </c>
      <c r="L305" s="100">
        <v>1405316.9400000002</v>
      </c>
      <c r="M305" s="100">
        <v>1186824.55</v>
      </c>
      <c r="N305" s="100">
        <v>1288604.55</v>
      </c>
      <c r="O305" s="100">
        <v>1352604.5499999998</v>
      </c>
      <c r="P305" s="100">
        <v>1951409.29</v>
      </c>
      <c r="Q305" s="100">
        <v>13850101.699999999</v>
      </c>
      <c r="R305" s="97"/>
      <c r="T305" s="95"/>
      <c r="U305" s="100">
        <f>IF($E$5=Master!$D$4,E305,
IF($F$5=Master!$D$4,SUM(E305:F305),
IF($G$5=Master!$D$4,SUM(E305:G305),
IF($H$5=Master!$D$4,SUM(E305:H305),
IF($I$5=Master!$D$4,SUM(E305:I305),
IF($J$5=Master!$D$4,SUM(E305:J305),
IF($K$5=Master!$D$4,SUM(E305:K305),
IF($L$5=Master!$D$4,SUM(E305:L305),
IF($M$5=Master!$D$4,SUM(E305:M305),
IF($N$5=Master!$D$4,SUM(E305:N305),
IF($O$5=Master!$D$4,SUM(E305:O305),
IF($P$5=Master!$D$4,SUM(E305:P305),0))))))))))))</f>
        <v>5314957.2699999996</v>
      </c>
      <c r="V305" s="97"/>
    </row>
    <row r="306" spans="2:22" x14ac:dyDescent="0.2">
      <c r="B306" s="95"/>
      <c r="C306" s="131" t="s">
        <v>217</v>
      </c>
      <c r="D306" s="132" t="s">
        <v>218</v>
      </c>
      <c r="E306" s="135">
        <v>596948.56000000006</v>
      </c>
      <c r="F306" s="135">
        <v>596948.56000000006</v>
      </c>
      <c r="G306" s="135">
        <v>584948.56000000006</v>
      </c>
      <c r="H306" s="135">
        <v>584948.56000000006</v>
      </c>
      <c r="I306" s="135">
        <v>584940.2300000001</v>
      </c>
      <c r="J306" s="135">
        <v>584940.2300000001</v>
      </c>
      <c r="K306" s="135">
        <v>584940.2300000001</v>
      </c>
      <c r="L306" s="135">
        <v>584940.2300000001</v>
      </c>
      <c r="M306" s="135">
        <v>584890.2300000001</v>
      </c>
      <c r="N306" s="135">
        <v>584828.56000000006</v>
      </c>
      <c r="O306" s="135">
        <v>584808.56000000006</v>
      </c>
      <c r="P306" s="135">
        <v>562915.69000000006</v>
      </c>
      <c r="Q306" s="135">
        <v>7020998.200000002</v>
      </c>
      <c r="R306" s="97"/>
      <c r="T306" s="95"/>
      <c r="U306" s="100">
        <f>IF($E$5=Master!$D$4,E306,
IF($F$5=Master!$D$4,SUM(E306:F306),
IF($G$5=Master!$D$4,SUM(E306:G306),
IF($H$5=Master!$D$4,SUM(E306:H306),
IF($I$5=Master!$D$4,SUM(E306:I306),
IF($J$5=Master!$D$4,SUM(E306:J306),
IF($K$5=Master!$D$4,SUM(E306:K306),
IF($L$5=Master!$D$4,SUM(E306:L306),
IF($M$5=Master!$D$4,SUM(E306:M306),
IF($N$5=Master!$D$4,SUM(E306:N306),
IF($O$5=Master!$D$4,SUM(E306:O306),
IF($P$5=Master!$D$4,SUM(E306:P306),0))))))))))))</f>
        <v>3533674.7</v>
      </c>
      <c r="V306" s="97"/>
    </row>
    <row r="307" spans="2:22" x14ac:dyDescent="0.2">
      <c r="B307" s="95"/>
      <c r="C307" s="133" t="s">
        <v>219</v>
      </c>
      <c r="D307" s="134" t="s">
        <v>220</v>
      </c>
      <c r="E307" s="136">
        <v>0</v>
      </c>
      <c r="F307" s="136">
        <v>0</v>
      </c>
      <c r="G307" s="136">
        <v>0</v>
      </c>
      <c r="H307" s="136">
        <v>0</v>
      </c>
      <c r="I307" s="136">
        <v>0</v>
      </c>
      <c r="J307" s="136">
        <v>0</v>
      </c>
      <c r="K307" s="136">
        <v>0</v>
      </c>
      <c r="L307" s="136">
        <v>0</v>
      </c>
      <c r="M307" s="136">
        <v>0</v>
      </c>
      <c r="N307" s="136">
        <v>0</v>
      </c>
      <c r="O307" s="136">
        <v>0</v>
      </c>
      <c r="P307" s="136">
        <v>0</v>
      </c>
      <c r="Q307" s="136">
        <v>0</v>
      </c>
      <c r="R307" s="97"/>
      <c r="T307" s="95"/>
      <c r="U307" s="100">
        <f>IF($E$5=Master!$D$4,E307,
IF($F$5=Master!$D$4,SUM(E307:F307),
IF($G$5=Master!$D$4,SUM(E307:G307),
IF($H$5=Master!$D$4,SUM(E307:H307),
IF($I$5=Master!$D$4,SUM(E307:I307),
IF($J$5=Master!$D$4,SUM(E307:J307),
IF($K$5=Master!$D$4,SUM(E307:K307),
IF($L$5=Master!$D$4,SUM(E307:L307),
IF($M$5=Master!$D$4,SUM(E307:M307),
IF($N$5=Master!$D$4,SUM(E307:N307),
IF($O$5=Master!$D$4,SUM(E307:O307),
IF($P$5=Master!$D$4,SUM(E307:P307),0))))))))))))</f>
        <v>0</v>
      </c>
      <c r="V307" s="97"/>
    </row>
    <row r="308" spans="2:22" x14ac:dyDescent="0.2">
      <c r="B308" s="95"/>
      <c r="C308" s="98" t="s">
        <v>221</v>
      </c>
      <c r="D308" s="99" t="s">
        <v>220</v>
      </c>
      <c r="E308" s="100">
        <v>0</v>
      </c>
      <c r="F308" s="100">
        <v>0</v>
      </c>
      <c r="G308" s="100">
        <v>0</v>
      </c>
      <c r="H308" s="100">
        <v>0</v>
      </c>
      <c r="I308" s="100">
        <v>0</v>
      </c>
      <c r="J308" s="100">
        <v>0</v>
      </c>
      <c r="K308" s="100">
        <v>0</v>
      </c>
      <c r="L308" s="100">
        <v>0</v>
      </c>
      <c r="M308" s="100">
        <v>0</v>
      </c>
      <c r="N308" s="100">
        <v>0</v>
      </c>
      <c r="O308" s="100">
        <v>0</v>
      </c>
      <c r="P308" s="100">
        <v>0</v>
      </c>
      <c r="Q308" s="100">
        <v>0</v>
      </c>
      <c r="R308" s="97"/>
      <c r="T308" s="95"/>
      <c r="U308" s="100">
        <f>IF($E$5=Master!$D$4,E308,
IF($F$5=Master!$D$4,SUM(E308:F308),
IF($G$5=Master!$D$4,SUM(E308:G308),
IF($H$5=Master!$D$4,SUM(E308:H308),
IF($I$5=Master!$D$4,SUM(E308:I308),
IF($J$5=Master!$D$4,SUM(E308:J308),
IF($K$5=Master!$D$4,SUM(E308:K308),
IF($L$5=Master!$D$4,SUM(E308:L308),
IF($M$5=Master!$D$4,SUM(E308:M308),
IF($N$5=Master!$D$4,SUM(E308:N308),
IF($O$5=Master!$D$4,SUM(E308:O308),
IF($P$5=Master!$D$4,SUM(E308:P308),0))))))))))))</f>
        <v>0</v>
      </c>
      <c r="V308" s="97"/>
    </row>
    <row r="309" spans="2:22" x14ac:dyDescent="0.2">
      <c r="B309" s="95"/>
      <c r="C309" s="133" t="s">
        <v>222</v>
      </c>
      <c r="D309" s="134" t="s">
        <v>223</v>
      </c>
      <c r="E309" s="136">
        <v>0</v>
      </c>
      <c r="F309" s="136">
        <v>0</v>
      </c>
      <c r="G309" s="136">
        <v>0</v>
      </c>
      <c r="H309" s="136">
        <v>0</v>
      </c>
      <c r="I309" s="136">
        <v>0</v>
      </c>
      <c r="J309" s="136">
        <v>0</v>
      </c>
      <c r="K309" s="136">
        <v>0</v>
      </c>
      <c r="L309" s="136">
        <v>0</v>
      </c>
      <c r="M309" s="136">
        <v>0</v>
      </c>
      <c r="N309" s="136">
        <v>0</v>
      </c>
      <c r="O309" s="136">
        <v>0</v>
      </c>
      <c r="P309" s="136">
        <v>0</v>
      </c>
      <c r="Q309" s="136">
        <v>0</v>
      </c>
      <c r="R309" s="97"/>
      <c r="T309" s="95"/>
      <c r="U309" s="100">
        <f>IF($E$5=Master!$D$4,E309,
IF($F$5=Master!$D$4,SUM(E309:F309),
IF($G$5=Master!$D$4,SUM(E309:G309),
IF($H$5=Master!$D$4,SUM(E309:H309),
IF($I$5=Master!$D$4,SUM(E309:I309),
IF($J$5=Master!$D$4,SUM(E309:J309),
IF($K$5=Master!$D$4,SUM(E309:K309),
IF($L$5=Master!$D$4,SUM(E309:L309),
IF($M$5=Master!$D$4,SUM(E309:M309),
IF($N$5=Master!$D$4,SUM(E309:N309),
IF($O$5=Master!$D$4,SUM(E309:O309),
IF($P$5=Master!$D$4,SUM(E309:P309),0))))))))))))</f>
        <v>0</v>
      </c>
      <c r="V309" s="97"/>
    </row>
    <row r="310" spans="2:22" x14ac:dyDescent="0.2">
      <c r="B310" s="95"/>
      <c r="C310" s="98" t="s">
        <v>224</v>
      </c>
      <c r="D310" s="99" t="s">
        <v>223</v>
      </c>
      <c r="E310" s="100">
        <v>0</v>
      </c>
      <c r="F310" s="100">
        <v>0</v>
      </c>
      <c r="G310" s="100">
        <v>0</v>
      </c>
      <c r="H310" s="100">
        <v>0</v>
      </c>
      <c r="I310" s="100">
        <v>0</v>
      </c>
      <c r="J310" s="100">
        <v>0</v>
      </c>
      <c r="K310" s="100">
        <v>0</v>
      </c>
      <c r="L310" s="100">
        <v>0</v>
      </c>
      <c r="M310" s="100">
        <v>0</v>
      </c>
      <c r="N310" s="100">
        <v>0</v>
      </c>
      <c r="O310" s="100">
        <v>0</v>
      </c>
      <c r="P310" s="100">
        <v>0</v>
      </c>
      <c r="Q310" s="100">
        <v>0</v>
      </c>
      <c r="R310" s="97"/>
      <c r="T310" s="95"/>
      <c r="U310" s="100">
        <f>IF($E$5=Master!$D$4,E310,
IF($F$5=Master!$D$4,SUM(E310:F310),
IF($G$5=Master!$D$4,SUM(E310:G310),
IF($H$5=Master!$D$4,SUM(E310:H310),
IF($I$5=Master!$D$4,SUM(E310:I310),
IF($J$5=Master!$D$4,SUM(E310:J310),
IF($K$5=Master!$D$4,SUM(E310:K310),
IF($L$5=Master!$D$4,SUM(E310:L310),
IF($M$5=Master!$D$4,SUM(E310:M310),
IF($N$5=Master!$D$4,SUM(E310:N310),
IF($O$5=Master!$D$4,SUM(E310:O310),
IF($P$5=Master!$D$4,SUM(E310:P310),0))))))))))))</f>
        <v>0</v>
      </c>
      <c r="V310" s="97"/>
    </row>
    <row r="311" spans="2:22" x14ac:dyDescent="0.2">
      <c r="B311" s="95"/>
      <c r="C311" s="133" t="s">
        <v>225</v>
      </c>
      <c r="D311" s="134" t="s">
        <v>226</v>
      </c>
      <c r="E311" s="136">
        <v>0</v>
      </c>
      <c r="F311" s="136">
        <v>0</v>
      </c>
      <c r="G311" s="136">
        <v>0</v>
      </c>
      <c r="H311" s="136">
        <v>0</v>
      </c>
      <c r="I311" s="136">
        <v>0</v>
      </c>
      <c r="J311" s="136">
        <v>0</v>
      </c>
      <c r="K311" s="136">
        <v>0</v>
      </c>
      <c r="L311" s="136">
        <v>0</v>
      </c>
      <c r="M311" s="136">
        <v>0</v>
      </c>
      <c r="N311" s="136">
        <v>0</v>
      </c>
      <c r="O311" s="136">
        <v>0</v>
      </c>
      <c r="P311" s="136">
        <v>0</v>
      </c>
      <c r="Q311" s="136">
        <v>0</v>
      </c>
      <c r="R311" s="97"/>
      <c r="T311" s="95"/>
      <c r="U311" s="100">
        <f>IF($E$5=Master!$D$4,E311,
IF($F$5=Master!$D$4,SUM(E311:F311),
IF($G$5=Master!$D$4,SUM(E311:G311),
IF($H$5=Master!$D$4,SUM(E311:H311),
IF($I$5=Master!$D$4,SUM(E311:I311),
IF($J$5=Master!$D$4,SUM(E311:J311),
IF($K$5=Master!$D$4,SUM(E311:K311),
IF($L$5=Master!$D$4,SUM(E311:L311),
IF($M$5=Master!$D$4,SUM(E311:M311),
IF($N$5=Master!$D$4,SUM(E311:N311),
IF($O$5=Master!$D$4,SUM(E311:O311),
IF($P$5=Master!$D$4,SUM(E311:P311),0))))))))))))</f>
        <v>0</v>
      </c>
      <c r="V311" s="97"/>
    </row>
    <row r="312" spans="2:22" x14ac:dyDescent="0.2">
      <c r="B312" s="95"/>
      <c r="C312" s="98" t="s">
        <v>227</v>
      </c>
      <c r="D312" s="99" t="s">
        <v>226</v>
      </c>
      <c r="E312" s="100">
        <v>0</v>
      </c>
      <c r="F312" s="100">
        <v>0</v>
      </c>
      <c r="G312" s="100">
        <v>0</v>
      </c>
      <c r="H312" s="100">
        <v>0</v>
      </c>
      <c r="I312" s="100">
        <v>0</v>
      </c>
      <c r="J312" s="100">
        <v>0</v>
      </c>
      <c r="K312" s="100">
        <v>0</v>
      </c>
      <c r="L312" s="100">
        <v>0</v>
      </c>
      <c r="M312" s="100">
        <v>0</v>
      </c>
      <c r="N312" s="100">
        <v>0</v>
      </c>
      <c r="O312" s="100">
        <v>0</v>
      </c>
      <c r="P312" s="100">
        <v>0</v>
      </c>
      <c r="Q312" s="100">
        <v>0</v>
      </c>
      <c r="R312" s="97"/>
      <c r="T312" s="95"/>
      <c r="U312" s="100">
        <f>IF($E$5=Master!$D$4,E312,
IF($F$5=Master!$D$4,SUM(E312:F312),
IF($G$5=Master!$D$4,SUM(E312:G312),
IF($H$5=Master!$D$4,SUM(E312:H312),
IF($I$5=Master!$D$4,SUM(E312:I312),
IF($J$5=Master!$D$4,SUM(E312:J312),
IF($K$5=Master!$D$4,SUM(E312:K312),
IF($L$5=Master!$D$4,SUM(E312:L312),
IF($M$5=Master!$D$4,SUM(E312:M312),
IF($N$5=Master!$D$4,SUM(E312:N312),
IF($O$5=Master!$D$4,SUM(E312:O312),
IF($P$5=Master!$D$4,SUM(E312:P312),0))))))))))))</f>
        <v>0</v>
      </c>
      <c r="V312" s="97"/>
    </row>
    <row r="313" spans="2:22" x14ac:dyDescent="0.2">
      <c r="B313" s="95"/>
      <c r="C313" s="133" t="s">
        <v>228</v>
      </c>
      <c r="D313" s="134" t="s">
        <v>229</v>
      </c>
      <c r="E313" s="136">
        <v>0</v>
      </c>
      <c r="F313" s="136">
        <v>0</v>
      </c>
      <c r="G313" s="136">
        <v>0</v>
      </c>
      <c r="H313" s="136">
        <v>0</v>
      </c>
      <c r="I313" s="136">
        <v>0</v>
      </c>
      <c r="J313" s="136">
        <v>0</v>
      </c>
      <c r="K313" s="136">
        <v>0</v>
      </c>
      <c r="L313" s="136">
        <v>0</v>
      </c>
      <c r="M313" s="136">
        <v>0</v>
      </c>
      <c r="N313" s="136">
        <v>0</v>
      </c>
      <c r="O313" s="136">
        <v>0</v>
      </c>
      <c r="P313" s="136">
        <v>0</v>
      </c>
      <c r="Q313" s="136">
        <v>0</v>
      </c>
      <c r="R313" s="97"/>
      <c r="T313" s="95"/>
      <c r="U313" s="100">
        <f>IF($E$5=Master!$D$4,E313,
IF($F$5=Master!$D$4,SUM(E313:F313),
IF($G$5=Master!$D$4,SUM(E313:G313),
IF($H$5=Master!$D$4,SUM(E313:H313),
IF($I$5=Master!$D$4,SUM(E313:I313),
IF($J$5=Master!$D$4,SUM(E313:J313),
IF($K$5=Master!$D$4,SUM(E313:K313),
IF($L$5=Master!$D$4,SUM(E313:L313),
IF($M$5=Master!$D$4,SUM(E313:M313),
IF($N$5=Master!$D$4,SUM(E313:N313),
IF($O$5=Master!$D$4,SUM(E313:O313),
IF($P$5=Master!$D$4,SUM(E313:P313),0))))))))))))</f>
        <v>0</v>
      </c>
      <c r="V313" s="97"/>
    </row>
    <row r="314" spans="2:22" x14ac:dyDescent="0.2">
      <c r="B314" s="95"/>
      <c r="C314" s="98" t="s">
        <v>230</v>
      </c>
      <c r="D314" s="99" t="s">
        <v>229</v>
      </c>
      <c r="E314" s="100">
        <v>0</v>
      </c>
      <c r="F314" s="100">
        <v>0</v>
      </c>
      <c r="G314" s="100">
        <v>0</v>
      </c>
      <c r="H314" s="100">
        <v>0</v>
      </c>
      <c r="I314" s="100">
        <v>0</v>
      </c>
      <c r="J314" s="100">
        <v>0</v>
      </c>
      <c r="K314" s="100">
        <v>0</v>
      </c>
      <c r="L314" s="100">
        <v>0</v>
      </c>
      <c r="M314" s="100">
        <v>0</v>
      </c>
      <c r="N314" s="100">
        <v>0</v>
      </c>
      <c r="O314" s="100">
        <v>0</v>
      </c>
      <c r="P314" s="100">
        <v>0</v>
      </c>
      <c r="Q314" s="100">
        <v>0</v>
      </c>
      <c r="R314" s="97"/>
      <c r="T314" s="95"/>
      <c r="U314" s="100">
        <f>IF($E$5=Master!$D$4,E314,
IF($F$5=Master!$D$4,SUM(E314:F314),
IF($G$5=Master!$D$4,SUM(E314:G314),
IF($H$5=Master!$D$4,SUM(E314:H314),
IF($I$5=Master!$D$4,SUM(E314:I314),
IF($J$5=Master!$D$4,SUM(E314:J314),
IF($K$5=Master!$D$4,SUM(E314:K314),
IF($L$5=Master!$D$4,SUM(E314:L314),
IF($M$5=Master!$D$4,SUM(E314:M314),
IF($N$5=Master!$D$4,SUM(E314:N314),
IF($O$5=Master!$D$4,SUM(E314:O314),
IF($P$5=Master!$D$4,SUM(E314:P314),0))))))))))))</f>
        <v>0</v>
      </c>
      <c r="V314" s="97"/>
    </row>
    <row r="315" spans="2:22" x14ac:dyDescent="0.2">
      <c r="B315" s="95"/>
      <c r="C315" s="133" t="s">
        <v>231</v>
      </c>
      <c r="D315" s="134" t="s">
        <v>232</v>
      </c>
      <c r="E315" s="136">
        <v>0</v>
      </c>
      <c r="F315" s="136">
        <v>0</v>
      </c>
      <c r="G315" s="136">
        <v>0</v>
      </c>
      <c r="H315" s="136">
        <v>0</v>
      </c>
      <c r="I315" s="136">
        <v>0</v>
      </c>
      <c r="J315" s="136">
        <v>0</v>
      </c>
      <c r="K315" s="136">
        <v>0</v>
      </c>
      <c r="L315" s="136">
        <v>0</v>
      </c>
      <c r="M315" s="136">
        <v>0</v>
      </c>
      <c r="N315" s="136">
        <v>0</v>
      </c>
      <c r="O315" s="136">
        <v>0</v>
      </c>
      <c r="P315" s="136">
        <v>0</v>
      </c>
      <c r="Q315" s="136">
        <v>0</v>
      </c>
      <c r="R315" s="97"/>
      <c r="T315" s="95"/>
      <c r="U315" s="100">
        <f>IF($E$5=Master!$D$4,E315,
IF($F$5=Master!$D$4,SUM(E315:F315),
IF($G$5=Master!$D$4,SUM(E315:G315),
IF($H$5=Master!$D$4,SUM(E315:H315),
IF($I$5=Master!$D$4,SUM(E315:I315),
IF($J$5=Master!$D$4,SUM(E315:J315),
IF($K$5=Master!$D$4,SUM(E315:K315),
IF($L$5=Master!$D$4,SUM(E315:L315),
IF($M$5=Master!$D$4,SUM(E315:M315),
IF($N$5=Master!$D$4,SUM(E315:N315),
IF($O$5=Master!$D$4,SUM(E315:O315),
IF($P$5=Master!$D$4,SUM(E315:P315),0))))))))))))</f>
        <v>0</v>
      </c>
      <c r="V315" s="97"/>
    </row>
    <row r="316" spans="2:22" x14ac:dyDescent="0.2">
      <c r="B316" s="95"/>
      <c r="C316" s="98" t="s">
        <v>233</v>
      </c>
      <c r="D316" s="99" t="s">
        <v>232</v>
      </c>
      <c r="E316" s="100">
        <v>0</v>
      </c>
      <c r="F316" s="100">
        <v>0</v>
      </c>
      <c r="G316" s="100">
        <v>0</v>
      </c>
      <c r="H316" s="100">
        <v>0</v>
      </c>
      <c r="I316" s="100">
        <v>0</v>
      </c>
      <c r="J316" s="100">
        <v>0</v>
      </c>
      <c r="K316" s="100">
        <v>0</v>
      </c>
      <c r="L316" s="100">
        <v>0</v>
      </c>
      <c r="M316" s="100">
        <v>0</v>
      </c>
      <c r="N316" s="100">
        <v>0</v>
      </c>
      <c r="O316" s="100">
        <v>0</v>
      </c>
      <c r="P316" s="100">
        <v>0</v>
      </c>
      <c r="Q316" s="100">
        <v>0</v>
      </c>
      <c r="R316" s="97"/>
      <c r="T316" s="95"/>
      <c r="U316" s="100">
        <f>IF($E$5=Master!$D$4,E316,
IF($F$5=Master!$D$4,SUM(E316:F316),
IF($G$5=Master!$D$4,SUM(E316:G316),
IF($H$5=Master!$D$4,SUM(E316:H316),
IF($I$5=Master!$D$4,SUM(E316:I316),
IF($J$5=Master!$D$4,SUM(E316:J316),
IF($K$5=Master!$D$4,SUM(E316:K316),
IF($L$5=Master!$D$4,SUM(E316:L316),
IF($M$5=Master!$D$4,SUM(E316:M316),
IF($N$5=Master!$D$4,SUM(E316:N316),
IF($O$5=Master!$D$4,SUM(E316:O316),
IF($P$5=Master!$D$4,SUM(E316:P316),0))))))))))))</f>
        <v>0</v>
      </c>
      <c r="V316" s="97"/>
    </row>
    <row r="317" spans="2:22" x14ac:dyDescent="0.2">
      <c r="B317" s="95"/>
      <c r="C317" s="133" t="s">
        <v>234</v>
      </c>
      <c r="D317" s="134" t="s">
        <v>235</v>
      </c>
      <c r="E317" s="136">
        <v>596948.56000000006</v>
      </c>
      <c r="F317" s="136">
        <v>596948.56000000006</v>
      </c>
      <c r="G317" s="136">
        <v>584948.56000000006</v>
      </c>
      <c r="H317" s="136">
        <v>584948.56000000006</v>
      </c>
      <c r="I317" s="136">
        <v>584940.2300000001</v>
      </c>
      <c r="J317" s="136">
        <v>584940.2300000001</v>
      </c>
      <c r="K317" s="136">
        <v>584940.2300000001</v>
      </c>
      <c r="L317" s="136">
        <v>584940.2300000001</v>
      </c>
      <c r="M317" s="136">
        <v>584890.2300000001</v>
      </c>
      <c r="N317" s="136">
        <v>584828.56000000006</v>
      </c>
      <c r="O317" s="136">
        <v>584808.56000000006</v>
      </c>
      <c r="P317" s="136">
        <v>562915.69000000006</v>
      </c>
      <c r="Q317" s="136">
        <v>7020998.200000002</v>
      </c>
      <c r="R317" s="97"/>
      <c r="T317" s="95"/>
      <c r="U317" s="100">
        <f>IF($E$5=Master!$D$4,E317,
IF($F$5=Master!$D$4,SUM(E317:F317),
IF($G$5=Master!$D$4,SUM(E317:G317),
IF($H$5=Master!$D$4,SUM(E317:H317),
IF($I$5=Master!$D$4,SUM(E317:I317),
IF($J$5=Master!$D$4,SUM(E317:J317),
IF($K$5=Master!$D$4,SUM(E317:K317),
IF($L$5=Master!$D$4,SUM(E317:L317),
IF($M$5=Master!$D$4,SUM(E317:M317),
IF($N$5=Master!$D$4,SUM(E317:N317),
IF($O$5=Master!$D$4,SUM(E317:O317),
IF($P$5=Master!$D$4,SUM(E317:P317),0))))))))))))</f>
        <v>3533674.7</v>
      </c>
      <c r="V317" s="97"/>
    </row>
    <row r="318" spans="2:22" x14ac:dyDescent="0.2">
      <c r="B318" s="95"/>
      <c r="C318" s="98" t="s">
        <v>236</v>
      </c>
      <c r="D318" s="99" t="s">
        <v>235</v>
      </c>
      <c r="E318" s="100">
        <v>596948.56000000006</v>
      </c>
      <c r="F318" s="100">
        <v>596948.56000000006</v>
      </c>
      <c r="G318" s="100">
        <v>584948.56000000006</v>
      </c>
      <c r="H318" s="100">
        <v>584948.56000000006</v>
      </c>
      <c r="I318" s="100">
        <v>584940.2300000001</v>
      </c>
      <c r="J318" s="100">
        <v>584940.2300000001</v>
      </c>
      <c r="K318" s="100">
        <v>584940.2300000001</v>
      </c>
      <c r="L318" s="100">
        <v>584940.2300000001</v>
      </c>
      <c r="M318" s="100">
        <v>584890.2300000001</v>
      </c>
      <c r="N318" s="100">
        <v>584828.56000000006</v>
      </c>
      <c r="O318" s="100">
        <v>584808.56000000006</v>
      </c>
      <c r="P318" s="100">
        <v>562915.69000000006</v>
      </c>
      <c r="Q318" s="100">
        <v>7020998.200000002</v>
      </c>
      <c r="R318" s="97"/>
      <c r="T318" s="95"/>
      <c r="U318" s="100">
        <f>IF($E$5=Master!$D$4,E318,
IF($F$5=Master!$D$4,SUM(E318:F318),
IF($G$5=Master!$D$4,SUM(E318:G318),
IF($H$5=Master!$D$4,SUM(E318:H318),
IF($I$5=Master!$D$4,SUM(E318:I318),
IF($J$5=Master!$D$4,SUM(E318:J318),
IF($K$5=Master!$D$4,SUM(E318:K318),
IF($L$5=Master!$D$4,SUM(E318:L318),
IF($M$5=Master!$D$4,SUM(E318:M318),
IF($N$5=Master!$D$4,SUM(E318:N318),
IF($O$5=Master!$D$4,SUM(E318:O318),
IF($P$5=Master!$D$4,SUM(E318:P318),0))))))))))))</f>
        <v>3533674.7</v>
      </c>
      <c r="V318" s="97"/>
    </row>
    <row r="319" spans="2:22" x14ac:dyDescent="0.2">
      <c r="B319" s="95"/>
      <c r="C319" s="131" t="s">
        <v>237</v>
      </c>
      <c r="D319" s="132" t="s">
        <v>33</v>
      </c>
      <c r="E319" s="135">
        <v>20097544.224999998</v>
      </c>
      <c r="F319" s="135">
        <v>42638293.484999999</v>
      </c>
      <c r="G319" s="135">
        <v>37252960.285000004</v>
      </c>
      <c r="H319" s="135">
        <v>37299350.975000001</v>
      </c>
      <c r="I319" s="135">
        <v>37113725.345000006</v>
      </c>
      <c r="J319" s="135">
        <v>37371994.995000012</v>
      </c>
      <c r="K319" s="135">
        <v>38281884.775000006</v>
      </c>
      <c r="L319" s="135">
        <v>36967152.785000004</v>
      </c>
      <c r="M319" s="135">
        <v>36808826.764999993</v>
      </c>
      <c r="N319" s="135">
        <v>37378907.625</v>
      </c>
      <c r="O319" s="135">
        <v>38199075.175000004</v>
      </c>
      <c r="P319" s="135">
        <v>38404680.794999994</v>
      </c>
      <c r="Q319" s="135">
        <v>437814397.23000002</v>
      </c>
      <c r="R319" s="97"/>
      <c r="T319" s="95"/>
      <c r="U319" s="100">
        <f>IF($E$5=Master!$D$4,E319,
IF($F$5=Master!$D$4,SUM(E319:F319),
IF($G$5=Master!$D$4,SUM(E319:G319),
IF($H$5=Master!$D$4,SUM(E319:H319),
IF($I$5=Master!$D$4,SUM(E319:I319),
IF($J$5=Master!$D$4,SUM(E319:J319),
IF($K$5=Master!$D$4,SUM(E319:K319),
IF($L$5=Master!$D$4,SUM(E319:L319),
IF($M$5=Master!$D$4,SUM(E319:M319),
IF($N$5=Master!$D$4,SUM(E319:N319),
IF($O$5=Master!$D$4,SUM(E319:O319),
IF($P$5=Master!$D$4,SUM(E319:P319),0))))))))))))</f>
        <v>211773869.31</v>
      </c>
      <c r="V319" s="97"/>
    </row>
    <row r="320" spans="2:22" x14ac:dyDescent="0.2">
      <c r="B320" s="95"/>
      <c r="C320" s="133" t="s">
        <v>238</v>
      </c>
      <c r="D320" s="134" t="s">
        <v>239</v>
      </c>
      <c r="E320" s="136">
        <v>0</v>
      </c>
      <c r="F320" s="136">
        <v>0</v>
      </c>
      <c r="G320" s="136">
        <v>0</v>
      </c>
      <c r="H320" s="136">
        <v>0</v>
      </c>
      <c r="I320" s="136">
        <v>0</v>
      </c>
      <c r="J320" s="136">
        <v>0</v>
      </c>
      <c r="K320" s="136">
        <v>0</v>
      </c>
      <c r="L320" s="136">
        <v>0</v>
      </c>
      <c r="M320" s="136">
        <v>0</v>
      </c>
      <c r="N320" s="136">
        <v>0</v>
      </c>
      <c r="O320" s="136">
        <v>0</v>
      </c>
      <c r="P320" s="136">
        <v>0</v>
      </c>
      <c r="Q320" s="136">
        <v>0</v>
      </c>
      <c r="R320" s="97"/>
      <c r="T320" s="95"/>
      <c r="U320" s="100">
        <f>IF($E$5=Master!$D$4,E320,
IF($F$5=Master!$D$4,SUM(E320:F320),
IF($G$5=Master!$D$4,SUM(E320:G320),
IF($H$5=Master!$D$4,SUM(E320:H320),
IF($I$5=Master!$D$4,SUM(E320:I320),
IF($J$5=Master!$D$4,SUM(E320:J320),
IF($K$5=Master!$D$4,SUM(E320:K320),
IF($L$5=Master!$D$4,SUM(E320:L320),
IF($M$5=Master!$D$4,SUM(E320:M320),
IF($N$5=Master!$D$4,SUM(E320:N320),
IF($O$5=Master!$D$4,SUM(E320:O320),
IF($P$5=Master!$D$4,SUM(E320:P320),0))))))))))))</f>
        <v>0</v>
      </c>
      <c r="V320" s="97"/>
    </row>
    <row r="321" spans="2:22" x14ac:dyDescent="0.2">
      <c r="B321" s="95"/>
      <c r="C321" s="98" t="s">
        <v>240</v>
      </c>
      <c r="D321" s="99" t="s">
        <v>241</v>
      </c>
      <c r="E321" s="100">
        <v>0</v>
      </c>
      <c r="F321" s="100">
        <v>0</v>
      </c>
      <c r="G321" s="100">
        <v>0</v>
      </c>
      <c r="H321" s="100">
        <v>0</v>
      </c>
      <c r="I321" s="100">
        <v>0</v>
      </c>
      <c r="J321" s="100">
        <v>0</v>
      </c>
      <c r="K321" s="100">
        <v>0</v>
      </c>
      <c r="L321" s="100">
        <v>0</v>
      </c>
      <c r="M321" s="100">
        <v>0</v>
      </c>
      <c r="N321" s="100">
        <v>0</v>
      </c>
      <c r="O321" s="100">
        <v>0</v>
      </c>
      <c r="P321" s="100">
        <v>0</v>
      </c>
      <c r="Q321" s="100">
        <v>0</v>
      </c>
      <c r="R321" s="97"/>
      <c r="T321" s="95"/>
      <c r="U321" s="100">
        <f>IF($E$5=Master!$D$4,E321,
IF($F$5=Master!$D$4,SUM(E321:F321),
IF($G$5=Master!$D$4,SUM(E321:G321),
IF($H$5=Master!$D$4,SUM(E321:H321),
IF($I$5=Master!$D$4,SUM(E321:I321),
IF($J$5=Master!$D$4,SUM(E321:J321),
IF($K$5=Master!$D$4,SUM(E321:K321),
IF($L$5=Master!$D$4,SUM(E321:L321),
IF($M$5=Master!$D$4,SUM(E321:M321),
IF($N$5=Master!$D$4,SUM(E321:N321),
IF($O$5=Master!$D$4,SUM(E321:O321),
IF($P$5=Master!$D$4,SUM(E321:P321),0))))))))))))</f>
        <v>0</v>
      </c>
      <c r="V321" s="97"/>
    </row>
    <row r="322" spans="2:22" x14ac:dyDescent="0.2">
      <c r="B322" s="95"/>
      <c r="C322" s="98" t="s">
        <v>242</v>
      </c>
      <c r="D322" s="99" t="s">
        <v>243</v>
      </c>
      <c r="E322" s="100">
        <v>0</v>
      </c>
      <c r="F322" s="100">
        <v>0</v>
      </c>
      <c r="G322" s="100">
        <v>0</v>
      </c>
      <c r="H322" s="100">
        <v>0</v>
      </c>
      <c r="I322" s="100">
        <v>0</v>
      </c>
      <c r="J322" s="100">
        <v>0</v>
      </c>
      <c r="K322" s="100">
        <v>0</v>
      </c>
      <c r="L322" s="100">
        <v>0</v>
      </c>
      <c r="M322" s="100">
        <v>0</v>
      </c>
      <c r="N322" s="100">
        <v>0</v>
      </c>
      <c r="O322" s="100">
        <v>0</v>
      </c>
      <c r="P322" s="100">
        <v>0</v>
      </c>
      <c r="Q322" s="100">
        <v>0</v>
      </c>
      <c r="R322" s="97"/>
      <c r="T322" s="95"/>
      <c r="U322" s="100">
        <f>IF($E$5=Master!$D$4,E322,
IF($F$5=Master!$D$4,SUM(E322:F322),
IF($G$5=Master!$D$4,SUM(E322:G322),
IF($H$5=Master!$D$4,SUM(E322:H322),
IF($I$5=Master!$D$4,SUM(E322:I322),
IF($J$5=Master!$D$4,SUM(E322:J322),
IF($K$5=Master!$D$4,SUM(E322:K322),
IF($L$5=Master!$D$4,SUM(E322:L322),
IF($M$5=Master!$D$4,SUM(E322:M322),
IF($N$5=Master!$D$4,SUM(E322:N322),
IF($O$5=Master!$D$4,SUM(E322:O322),
IF($P$5=Master!$D$4,SUM(E322:P322),0))))))))))))</f>
        <v>0</v>
      </c>
      <c r="V322" s="97"/>
    </row>
    <row r="323" spans="2:22" x14ac:dyDescent="0.2">
      <c r="B323" s="95"/>
      <c r="C323" s="98" t="s">
        <v>244</v>
      </c>
      <c r="D323" s="99" t="s">
        <v>245</v>
      </c>
      <c r="E323" s="100">
        <v>0</v>
      </c>
      <c r="F323" s="100">
        <v>0</v>
      </c>
      <c r="G323" s="100">
        <v>0</v>
      </c>
      <c r="H323" s="100">
        <v>0</v>
      </c>
      <c r="I323" s="100">
        <v>0</v>
      </c>
      <c r="J323" s="100">
        <v>0</v>
      </c>
      <c r="K323" s="100">
        <v>0</v>
      </c>
      <c r="L323" s="100">
        <v>0</v>
      </c>
      <c r="M323" s="100">
        <v>0</v>
      </c>
      <c r="N323" s="100">
        <v>0</v>
      </c>
      <c r="O323" s="100">
        <v>0</v>
      </c>
      <c r="P323" s="100">
        <v>0</v>
      </c>
      <c r="Q323" s="100">
        <v>0</v>
      </c>
      <c r="R323" s="97"/>
      <c r="T323" s="95"/>
      <c r="U323" s="100">
        <f>IF($E$5=Master!$D$4,E323,
IF($F$5=Master!$D$4,SUM(E323:F323),
IF($G$5=Master!$D$4,SUM(E323:G323),
IF($H$5=Master!$D$4,SUM(E323:H323),
IF($I$5=Master!$D$4,SUM(E323:I323),
IF($J$5=Master!$D$4,SUM(E323:J323),
IF($K$5=Master!$D$4,SUM(E323:K323),
IF($L$5=Master!$D$4,SUM(E323:L323),
IF($M$5=Master!$D$4,SUM(E323:M323),
IF($N$5=Master!$D$4,SUM(E323:N323),
IF($O$5=Master!$D$4,SUM(E323:O323),
IF($P$5=Master!$D$4,SUM(E323:P323),0))))))))))))</f>
        <v>0</v>
      </c>
      <c r="V323" s="97"/>
    </row>
    <row r="324" spans="2:22" x14ac:dyDescent="0.2">
      <c r="B324" s="95"/>
      <c r="C324" s="133" t="s">
        <v>246</v>
      </c>
      <c r="D324" s="134" t="s">
        <v>247</v>
      </c>
      <c r="E324" s="136">
        <v>0</v>
      </c>
      <c r="F324" s="136">
        <v>0</v>
      </c>
      <c r="G324" s="136">
        <v>0</v>
      </c>
      <c r="H324" s="136">
        <v>0</v>
      </c>
      <c r="I324" s="136">
        <v>0</v>
      </c>
      <c r="J324" s="136">
        <v>0</v>
      </c>
      <c r="K324" s="136">
        <v>0</v>
      </c>
      <c r="L324" s="136">
        <v>0</v>
      </c>
      <c r="M324" s="136">
        <v>0</v>
      </c>
      <c r="N324" s="136">
        <v>0</v>
      </c>
      <c r="O324" s="136">
        <v>0</v>
      </c>
      <c r="P324" s="136">
        <v>0</v>
      </c>
      <c r="Q324" s="136">
        <v>0</v>
      </c>
      <c r="R324" s="97"/>
      <c r="T324" s="95"/>
      <c r="U324" s="100">
        <f>IF($E$5=Master!$D$4,E324,
IF($F$5=Master!$D$4,SUM(E324:F324),
IF($G$5=Master!$D$4,SUM(E324:G324),
IF($H$5=Master!$D$4,SUM(E324:H324),
IF($I$5=Master!$D$4,SUM(E324:I324),
IF($J$5=Master!$D$4,SUM(E324:J324),
IF($K$5=Master!$D$4,SUM(E324:K324),
IF($L$5=Master!$D$4,SUM(E324:L324),
IF($M$5=Master!$D$4,SUM(E324:M324),
IF($N$5=Master!$D$4,SUM(E324:N324),
IF($O$5=Master!$D$4,SUM(E324:O324),
IF($P$5=Master!$D$4,SUM(E324:P324),0))))))))))))</f>
        <v>0</v>
      </c>
      <c r="V324" s="97"/>
    </row>
    <row r="325" spans="2:22" x14ac:dyDescent="0.2">
      <c r="B325" s="95"/>
      <c r="C325" s="98" t="s">
        <v>248</v>
      </c>
      <c r="D325" s="99" t="s">
        <v>249</v>
      </c>
      <c r="E325" s="100">
        <v>0</v>
      </c>
      <c r="F325" s="100">
        <v>0</v>
      </c>
      <c r="G325" s="100">
        <v>0</v>
      </c>
      <c r="H325" s="100">
        <v>0</v>
      </c>
      <c r="I325" s="100">
        <v>0</v>
      </c>
      <c r="J325" s="100">
        <v>0</v>
      </c>
      <c r="K325" s="100">
        <v>0</v>
      </c>
      <c r="L325" s="100">
        <v>0</v>
      </c>
      <c r="M325" s="100">
        <v>0</v>
      </c>
      <c r="N325" s="100">
        <v>0</v>
      </c>
      <c r="O325" s="100">
        <v>0</v>
      </c>
      <c r="P325" s="100">
        <v>0</v>
      </c>
      <c r="Q325" s="100">
        <v>0</v>
      </c>
      <c r="R325" s="97"/>
      <c r="T325" s="95"/>
      <c r="U325" s="100">
        <f>IF($E$5=Master!$D$4,E325,
IF($F$5=Master!$D$4,SUM(E325:F325),
IF($G$5=Master!$D$4,SUM(E325:G325),
IF($H$5=Master!$D$4,SUM(E325:H325),
IF($I$5=Master!$D$4,SUM(E325:I325),
IF($J$5=Master!$D$4,SUM(E325:J325),
IF($K$5=Master!$D$4,SUM(E325:K325),
IF($L$5=Master!$D$4,SUM(E325:L325),
IF($M$5=Master!$D$4,SUM(E325:M325),
IF($N$5=Master!$D$4,SUM(E325:N325),
IF($O$5=Master!$D$4,SUM(E325:O325),
IF($P$5=Master!$D$4,SUM(E325:P325),0))))))))))))</f>
        <v>0</v>
      </c>
      <c r="V325" s="97"/>
    </row>
    <row r="326" spans="2:22" x14ac:dyDescent="0.2">
      <c r="B326" s="95"/>
      <c r="C326" s="98" t="s">
        <v>250</v>
      </c>
      <c r="D326" s="99" t="s">
        <v>251</v>
      </c>
      <c r="E326" s="100">
        <v>0</v>
      </c>
      <c r="F326" s="100">
        <v>0</v>
      </c>
      <c r="G326" s="100">
        <v>0</v>
      </c>
      <c r="H326" s="100">
        <v>0</v>
      </c>
      <c r="I326" s="100">
        <v>0</v>
      </c>
      <c r="J326" s="100">
        <v>0</v>
      </c>
      <c r="K326" s="100">
        <v>0</v>
      </c>
      <c r="L326" s="100">
        <v>0</v>
      </c>
      <c r="M326" s="100">
        <v>0</v>
      </c>
      <c r="N326" s="100">
        <v>0</v>
      </c>
      <c r="O326" s="100">
        <v>0</v>
      </c>
      <c r="P326" s="100">
        <v>0</v>
      </c>
      <c r="Q326" s="100">
        <v>0</v>
      </c>
      <c r="R326" s="97"/>
      <c r="T326" s="95"/>
      <c r="U326" s="100">
        <f>IF($E$5=Master!$D$4,E326,
IF($F$5=Master!$D$4,SUM(E326:F326),
IF($G$5=Master!$D$4,SUM(E326:G326),
IF($H$5=Master!$D$4,SUM(E326:H326),
IF($I$5=Master!$D$4,SUM(E326:I326),
IF($J$5=Master!$D$4,SUM(E326:J326),
IF($K$5=Master!$D$4,SUM(E326:K326),
IF($L$5=Master!$D$4,SUM(E326:L326),
IF($M$5=Master!$D$4,SUM(E326:M326),
IF($N$5=Master!$D$4,SUM(E326:N326),
IF($O$5=Master!$D$4,SUM(E326:O326),
IF($P$5=Master!$D$4,SUM(E326:P326),0))))))))))))</f>
        <v>0</v>
      </c>
      <c r="V326" s="97"/>
    </row>
    <row r="327" spans="2:22" x14ac:dyDescent="0.2">
      <c r="B327" s="95"/>
      <c r="C327" s="98" t="s">
        <v>252</v>
      </c>
      <c r="D327" s="99" t="s">
        <v>253</v>
      </c>
      <c r="E327" s="100">
        <v>0</v>
      </c>
      <c r="F327" s="100">
        <v>0</v>
      </c>
      <c r="G327" s="100">
        <v>0</v>
      </c>
      <c r="H327" s="100">
        <v>0</v>
      </c>
      <c r="I327" s="100">
        <v>0</v>
      </c>
      <c r="J327" s="100">
        <v>0</v>
      </c>
      <c r="K327" s="100">
        <v>0</v>
      </c>
      <c r="L327" s="100">
        <v>0</v>
      </c>
      <c r="M327" s="100">
        <v>0</v>
      </c>
      <c r="N327" s="100">
        <v>0</v>
      </c>
      <c r="O327" s="100">
        <v>0</v>
      </c>
      <c r="P327" s="100">
        <v>0</v>
      </c>
      <c r="Q327" s="100">
        <v>0</v>
      </c>
      <c r="R327" s="97"/>
      <c r="T327" s="95"/>
      <c r="U327" s="100">
        <f>IF($E$5=Master!$D$4,E327,
IF($F$5=Master!$D$4,SUM(E327:F327),
IF($G$5=Master!$D$4,SUM(E327:G327),
IF($H$5=Master!$D$4,SUM(E327:H327),
IF($I$5=Master!$D$4,SUM(E327:I327),
IF($J$5=Master!$D$4,SUM(E327:J327),
IF($K$5=Master!$D$4,SUM(E327:K327),
IF($L$5=Master!$D$4,SUM(E327:L327),
IF($M$5=Master!$D$4,SUM(E327:M327),
IF($N$5=Master!$D$4,SUM(E327:N327),
IF($O$5=Master!$D$4,SUM(E327:O327),
IF($P$5=Master!$D$4,SUM(E327:P327),0))))))))))))</f>
        <v>0</v>
      </c>
      <c r="V327" s="97"/>
    </row>
    <row r="328" spans="2:22" x14ac:dyDescent="0.2">
      <c r="B328" s="95"/>
      <c r="C328" s="98" t="s">
        <v>254</v>
      </c>
      <c r="D328" s="99" t="s">
        <v>255</v>
      </c>
      <c r="E328" s="100">
        <v>0</v>
      </c>
      <c r="F328" s="100">
        <v>0</v>
      </c>
      <c r="G328" s="100">
        <v>0</v>
      </c>
      <c r="H328" s="100">
        <v>0</v>
      </c>
      <c r="I328" s="100">
        <v>0</v>
      </c>
      <c r="J328" s="100">
        <v>0</v>
      </c>
      <c r="K328" s="100">
        <v>0</v>
      </c>
      <c r="L328" s="100">
        <v>0</v>
      </c>
      <c r="M328" s="100">
        <v>0</v>
      </c>
      <c r="N328" s="100">
        <v>0</v>
      </c>
      <c r="O328" s="100">
        <v>0</v>
      </c>
      <c r="P328" s="100">
        <v>0</v>
      </c>
      <c r="Q328" s="100">
        <v>0</v>
      </c>
      <c r="R328" s="97"/>
      <c r="T328" s="95"/>
      <c r="U328" s="100">
        <f>IF($E$5=Master!$D$4,E328,
IF($F$5=Master!$D$4,SUM(E328:F328),
IF($G$5=Master!$D$4,SUM(E328:G328),
IF($H$5=Master!$D$4,SUM(E328:H328),
IF($I$5=Master!$D$4,SUM(E328:I328),
IF($J$5=Master!$D$4,SUM(E328:J328),
IF($K$5=Master!$D$4,SUM(E328:K328),
IF($L$5=Master!$D$4,SUM(E328:L328),
IF($M$5=Master!$D$4,SUM(E328:M328),
IF($N$5=Master!$D$4,SUM(E328:N328),
IF($O$5=Master!$D$4,SUM(E328:O328),
IF($P$5=Master!$D$4,SUM(E328:P328),0))))))))))))</f>
        <v>0</v>
      </c>
      <c r="V328" s="97"/>
    </row>
    <row r="329" spans="2:22" x14ac:dyDescent="0.2">
      <c r="B329" s="95"/>
      <c r="C329" s="133" t="s">
        <v>256</v>
      </c>
      <c r="D329" s="134" t="s">
        <v>257</v>
      </c>
      <c r="E329" s="136">
        <v>0</v>
      </c>
      <c r="F329" s="136">
        <v>0</v>
      </c>
      <c r="G329" s="136">
        <v>0</v>
      </c>
      <c r="H329" s="136">
        <v>0</v>
      </c>
      <c r="I329" s="136">
        <v>0</v>
      </c>
      <c r="J329" s="136">
        <v>0</v>
      </c>
      <c r="K329" s="136">
        <v>0</v>
      </c>
      <c r="L329" s="136">
        <v>0</v>
      </c>
      <c r="M329" s="136">
        <v>0</v>
      </c>
      <c r="N329" s="136">
        <v>0</v>
      </c>
      <c r="O329" s="136">
        <v>0</v>
      </c>
      <c r="P329" s="136">
        <v>0</v>
      </c>
      <c r="Q329" s="136">
        <v>0</v>
      </c>
      <c r="R329" s="97"/>
      <c r="T329" s="95"/>
      <c r="U329" s="100">
        <f>IF($E$5=Master!$D$4,E329,
IF($F$5=Master!$D$4,SUM(E329:F329),
IF($G$5=Master!$D$4,SUM(E329:G329),
IF($H$5=Master!$D$4,SUM(E329:H329),
IF($I$5=Master!$D$4,SUM(E329:I329),
IF($J$5=Master!$D$4,SUM(E329:J329),
IF($K$5=Master!$D$4,SUM(E329:K329),
IF($L$5=Master!$D$4,SUM(E329:L329),
IF($M$5=Master!$D$4,SUM(E329:M329),
IF($N$5=Master!$D$4,SUM(E329:N329),
IF($O$5=Master!$D$4,SUM(E329:O329),
IF($P$5=Master!$D$4,SUM(E329:P329),0))))))))))))</f>
        <v>0</v>
      </c>
      <c r="V329" s="97"/>
    </row>
    <row r="330" spans="2:22" x14ac:dyDescent="0.2">
      <c r="B330" s="95"/>
      <c r="C330" s="98" t="s">
        <v>258</v>
      </c>
      <c r="D330" s="99" t="s">
        <v>259</v>
      </c>
      <c r="E330" s="100">
        <v>0</v>
      </c>
      <c r="F330" s="100">
        <v>0</v>
      </c>
      <c r="G330" s="100">
        <v>0</v>
      </c>
      <c r="H330" s="100">
        <v>0</v>
      </c>
      <c r="I330" s="100">
        <v>0</v>
      </c>
      <c r="J330" s="100">
        <v>0</v>
      </c>
      <c r="K330" s="100">
        <v>0</v>
      </c>
      <c r="L330" s="100">
        <v>0</v>
      </c>
      <c r="M330" s="100">
        <v>0</v>
      </c>
      <c r="N330" s="100">
        <v>0</v>
      </c>
      <c r="O330" s="100">
        <v>0</v>
      </c>
      <c r="P330" s="100">
        <v>0</v>
      </c>
      <c r="Q330" s="100">
        <v>0</v>
      </c>
      <c r="R330" s="97"/>
      <c r="T330" s="95"/>
      <c r="U330" s="100">
        <f>IF($E$5=Master!$D$4,E330,
IF($F$5=Master!$D$4,SUM(E330:F330),
IF($G$5=Master!$D$4,SUM(E330:G330),
IF($H$5=Master!$D$4,SUM(E330:H330),
IF($I$5=Master!$D$4,SUM(E330:I330),
IF($J$5=Master!$D$4,SUM(E330:J330),
IF($K$5=Master!$D$4,SUM(E330:K330),
IF($L$5=Master!$D$4,SUM(E330:L330),
IF($M$5=Master!$D$4,SUM(E330:M330),
IF($N$5=Master!$D$4,SUM(E330:N330),
IF($O$5=Master!$D$4,SUM(E330:O330),
IF($P$5=Master!$D$4,SUM(E330:P330),0))))))))))))</f>
        <v>0</v>
      </c>
      <c r="V330" s="97"/>
    </row>
    <row r="331" spans="2:22" x14ac:dyDescent="0.2">
      <c r="B331" s="95"/>
      <c r="C331" s="98" t="s">
        <v>260</v>
      </c>
      <c r="D331" s="99" t="s">
        <v>261</v>
      </c>
      <c r="E331" s="100">
        <v>0</v>
      </c>
      <c r="F331" s="100">
        <v>0</v>
      </c>
      <c r="G331" s="100">
        <v>0</v>
      </c>
      <c r="H331" s="100">
        <v>0</v>
      </c>
      <c r="I331" s="100">
        <v>0</v>
      </c>
      <c r="J331" s="100">
        <v>0</v>
      </c>
      <c r="K331" s="100">
        <v>0</v>
      </c>
      <c r="L331" s="100">
        <v>0</v>
      </c>
      <c r="M331" s="100">
        <v>0</v>
      </c>
      <c r="N331" s="100">
        <v>0</v>
      </c>
      <c r="O331" s="100">
        <v>0</v>
      </c>
      <c r="P331" s="100">
        <v>0</v>
      </c>
      <c r="Q331" s="100">
        <v>0</v>
      </c>
      <c r="R331" s="97"/>
      <c r="T331" s="95"/>
      <c r="U331" s="100">
        <f>IF($E$5=Master!$D$4,E331,
IF($F$5=Master!$D$4,SUM(E331:F331),
IF($G$5=Master!$D$4,SUM(E331:G331),
IF($H$5=Master!$D$4,SUM(E331:H331),
IF($I$5=Master!$D$4,SUM(E331:I331),
IF($J$5=Master!$D$4,SUM(E331:J331),
IF($K$5=Master!$D$4,SUM(E331:K331),
IF($L$5=Master!$D$4,SUM(E331:L331),
IF($M$5=Master!$D$4,SUM(E331:M331),
IF($N$5=Master!$D$4,SUM(E331:N331),
IF($O$5=Master!$D$4,SUM(E331:O331),
IF($P$5=Master!$D$4,SUM(E331:P331),0))))))))))))</f>
        <v>0</v>
      </c>
      <c r="V331" s="97"/>
    </row>
    <row r="332" spans="2:22" x14ac:dyDescent="0.2">
      <c r="B332" s="95"/>
      <c r="C332" s="98" t="s">
        <v>262</v>
      </c>
      <c r="D332" s="99" t="s">
        <v>263</v>
      </c>
      <c r="E332" s="100">
        <v>0</v>
      </c>
      <c r="F332" s="100">
        <v>0</v>
      </c>
      <c r="G332" s="100">
        <v>0</v>
      </c>
      <c r="H332" s="100">
        <v>0</v>
      </c>
      <c r="I332" s="100">
        <v>0</v>
      </c>
      <c r="J332" s="100">
        <v>0</v>
      </c>
      <c r="K332" s="100">
        <v>0</v>
      </c>
      <c r="L332" s="100">
        <v>0</v>
      </c>
      <c r="M332" s="100">
        <v>0</v>
      </c>
      <c r="N332" s="100">
        <v>0</v>
      </c>
      <c r="O332" s="100">
        <v>0</v>
      </c>
      <c r="P332" s="100">
        <v>0</v>
      </c>
      <c r="Q332" s="100">
        <v>0</v>
      </c>
      <c r="R332" s="97"/>
      <c r="T332" s="95"/>
      <c r="U332" s="100">
        <f>IF($E$5=Master!$D$4,E332,
IF($F$5=Master!$D$4,SUM(E332:F332),
IF($G$5=Master!$D$4,SUM(E332:G332),
IF($H$5=Master!$D$4,SUM(E332:H332),
IF($I$5=Master!$D$4,SUM(E332:I332),
IF($J$5=Master!$D$4,SUM(E332:J332),
IF($K$5=Master!$D$4,SUM(E332:K332),
IF($L$5=Master!$D$4,SUM(E332:L332),
IF($M$5=Master!$D$4,SUM(E332:M332),
IF($N$5=Master!$D$4,SUM(E332:N332),
IF($O$5=Master!$D$4,SUM(E332:O332),
IF($P$5=Master!$D$4,SUM(E332:P332),0))))))))))))</f>
        <v>0</v>
      </c>
      <c r="V332" s="97"/>
    </row>
    <row r="333" spans="2:22" x14ac:dyDescent="0.2">
      <c r="B333" s="95"/>
      <c r="C333" s="98" t="s">
        <v>264</v>
      </c>
      <c r="D333" s="99" t="s">
        <v>265</v>
      </c>
      <c r="E333" s="100">
        <v>0</v>
      </c>
      <c r="F333" s="100">
        <v>0</v>
      </c>
      <c r="G333" s="100">
        <v>0</v>
      </c>
      <c r="H333" s="100">
        <v>0</v>
      </c>
      <c r="I333" s="100">
        <v>0</v>
      </c>
      <c r="J333" s="100">
        <v>0</v>
      </c>
      <c r="K333" s="100">
        <v>0</v>
      </c>
      <c r="L333" s="100">
        <v>0</v>
      </c>
      <c r="M333" s="100">
        <v>0</v>
      </c>
      <c r="N333" s="100">
        <v>0</v>
      </c>
      <c r="O333" s="100">
        <v>0</v>
      </c>
      <c r="P333" s="100">
        <v>0</v>
      </c>
      <c r="Q333" s="100">
        <v>0</v>
      </c>
      <c r="R333" s="97"/>
      <c r="T333" s="95"/>
      <c r="U333" s="100">
        <f>IF($E$5=Master!$D$4,E333,
IF($F$5=Master!$D$4,SUM(E333:F333),
IF($G$5=Master!$D$4,SUM(E333:G333),
IF($H$5=Master!$D$4,SUM(E333:H333),
IF($I$5=Master!$D$4,SUM(E333:I333),
IF($J$5=Master!$D$4,SUM(E333:J333),
IF($K$5=Master!$D$4,SUM(E333:K333),
IF($L$5=Master!$D$4,SUM(E333:L333),
IF($M$5=Master!$D$4,SUM(E333:M333),
IF($N$5=Master!$D$4,SUM(E333:N333),
IF($O$5=Master!$D$4,SUM(E333:O333),
IF($P$5=Master!$D$4,SUM(E333:P333),0))))))))))))</f>
        <v>0</v>
      </c>
      <c r="V333" s="97"/>
    </row>
    <row r="334" spans="2:22" x14ac:dyDescent="0.2">
      <c r="B334" s="95"/>
      <c r="C334" s="133" t="s">
        <v>266</v>
      </c>
      <c r="D334" s="134" t="s">
        <v>267</v>
      </c>
      <c r="E334" s="136">
        <v>19097554.321666665</v>
      </c>
      <c r="F334" s="136">
        <v>41260045.491666667</v>
      </c>
      <c r="G334" s="136">
        <v>35694130.361666664</v>
      </c>
      <c r="H334" s="136">
        <v>35562733.211666666</v>
      </c>
      <c r="I334" s="136">
        <v>35416743.37166667</v>
      </c>
      <c r="J334" s="136">
        <v>35486546.641666673</v>
      </c>
      <c r="K334" s="136">
        <v>36018738.311666667</v>
      </c>
      <c r="L334" s="136">
        <v>35235944.44166667</v>
      </c>
      <c r="M334" s="136">
        <v>35265070.921666659</v>
      </c>
      <c r="N334" s="136">
        <v>35530389.801666662</v>
      </c>
      <c r="O334" s="136">
        <v>36727248.421666667</v>
      </c>
      <c r="P334" s="136">
        <v>36313215.061666667</v>
      </c>
      <c r="Q334" s="136">
        <v>417608360.36000007</v>
      </c>
      <c r="R334" s="97"/>
      <c r="T334" s="95"/>
      <c r="U334" s="100">
        <f>IF($E$5=Master!$D$4,E334,
IF($F$5=Master!$D$4,SUM(E334:F334),
IF($G$5=Master!$D$4,SUM(E334:G334),
IF($H$5=Master!$D$4,SUM(E334:H334),
IF($I$5=Master!$D$4,SUM(E334:I334),
IF($J$5=Master!$D$4,SUM(E334:J334),
IF($K$5=Master!$D$4,SUM(E334:K334),
IF($L$5=Master!$D$4,SUM(E334:L334),
IF($M$5=Master!$D$4,SUM(E334:M334),
IF($N$5=Master!$D$4,SUM(E334:N334),
IF($O$5=Master!$D$4,SUM(E334:O334),
IF($P$5=Master!$D$4,SUM(E334:P334),0))))))))))))</f>
        <v>202517753.40000001</v>
      </c>
      <c r="V334" s="97"/>
    </row>
    <row r="335" spans="2:22" x14ac:dyDescent="0.2">
      <c r="B335" s="95"/>
      <c r="C335" s="98" t="s">
        <v>268</v>
      </c>
      <c r="D335" s="99" t="s">
        <v>267</v>
      </c>
      <c r="E335" s="100">
        <v>19097554.321666665</v>
      </c>
      <c r="F335" s="100">
        <v>41260045.491666667</v>
      </c>
      <c r="G335" s="100">
        <v>35694130.361666664</v>
      </c>
      <c r="H335" s="100">
        <v>35562733.211666666</v>
      </c>
      <c r="I335" s="100">
        <v>35416743.37166667</v>
      </c>
      <c r="J335" s="100">
        <v>35486546.641666673</v>
      </c>
      <c r="K335" s="100">
        <v>36018738.311666667</v>
      </c>
      <c r="L335" s="100">
        <v>35235944.44166667</v>
      </c>
      <c r="M335" s="100">
        <v>35265070.921666659</v>
      </c>
      <c r="N335" s="100">
        <v>35530389.801666662</v>
      </c>
      <c r="O335" s="100">
        <v>36727248.421666667</v>
      </c>
      <c r="P335" s="100">
        <v>36313215.061666667</v>
      </c>
      <c r="Q335" s="100">
        <v>417608360.36000007</v>
      </c>
      <c r="R335" s="97"/>
      <c r="T335" s="95"/>
      <c r="U335" s="100">
        <f>IF($E$5=Master!$D$4,E335,
IF($F$5=Master!$D$4,SUM(E335:F335),
IF($G$5=Master!$D$4,SUM(E335:G335),
IF($H$5=Master!$D$4,SUM(E335:H335),
IF($I$5=Master!$D$4,SUM(E335:I335),
IF($J$5=Master!$D$4,SUM(E335:J335),
IF($K$5=Master!$D$4,SUM(E335:K335),
IF($L$5=Master!$D$4,SUM(E335:L335),
IF($M$5=Master!$D$4,SUM(E335:M335),
IF($N$5=Master!$D$4,SUM(E335:N335),
IF($O$5=Master!$D$4,SUM(E335:O335),
IF($P$5=Master!$D$4,SUM(E335:P335),0))))))))))))</f>
        <v>202517753.40000001</v>
      </c>
      <c r="V335" s="97"/>
    </row>
    <row r="336" spans="2:22" x14ac:dyDescent="0.2">
      <c r="B336" s="95"/>
      <c r="C336" s="133" t="s">
        <v>269</v>
      </c>
      <c r="D336" s="134" t="s">
        <v>270</v>
      </c>
      <c r="E336" s="136">
        <v>418174.0799999999</v>
      </c>
      <c r="F336" s="136">
        <v>803561.73</v>
      </c>
      <c r="G336" s="136">
        <v>730178.88000000012</v>
      </c>
      <c r="H336" s="136">
        <v>778366.72000000009</v>
      </c>
      <c r="I336" s="136">
        <v>738730.93000000017</v>
      </c>
      <c r="J336" s="136">
        <v>924397.31</v>
      </c>
      <c r="K336" s="136">
        <v>1460895.42</v>
      </c>
      <c r="L336" s="136">
        <v>1025157.3</v>
      </c>
      <c r="M336" s="136">
        <v>845504.8</v>
      </c>
      <c r="N336" s="136">
        <v>1150266.78</v>
      </c>
      <c r="O336" s="136">
        <v>793575.71</v>
      </c>
      <c r="P336" s="136">
        <v>1399019.4100000001</v>
      </c>
      <c r="Q336" s="136">
        <v>11067829.07</v>
      </c>
      <c r="R336" s="97"/>
      <c r="T336" s="95"/>
      <c r="U336" s="100">
        <f>IF($E$5=Master!$D$4,E336,
IF($F$5=Master!$D$4,SUM(E336:F336),
IF($G$5=Master!$D$4,SUM(E336:G336),
IF($H$5=Master!$D$4,SUM(E336:H336),
IF($I$5=Master!$D$4,SUM(E336:I336),
IF($J$5=Master!$D$4,SUM(E336:J336),
IF($K$5=Master!$D$4,SUM(E336:K336),
IF($L$5=Master!$D$4,SUM(E336:L336),
IF($M$5=Master!$D$4,SUM(E336:M336),
IF($N$5=Master!$D$4,SUM(E336:N336),
IF($O$5=Master!$D$4,SUM(E336:O336),
IF($P$5=Master!$D$4,SUM(E336:P336),0))))))))))))</f>
        <v>4393409.6500000004</v>
      </c>
      <c r="V336" s="97"/>
    </row>
    <row r="337" spans="2:22" x14ac:dyDescent="0.2">
      <c r="B337" s="95"/>
      <c r="C337" s="98" t="s">
        <v>271</v>
      </c>
      <c r="D337" s="99" t="s">
        <v>270</v>
      </c>
      <c r="E337" s="100">
        <v>418174.0799999999</v>
      </c>
      <c r="F337" s="100">
        <v>803561.73</v>
      </c>
      <c r="G337" s="100">
        <v>730178.88000000012</v>
      </c>
      <c r="H337" s="100">
        <v>778366.72000000009</v>
      </c>
      <c r="I337" s="100">
        <v>738730.93000000017</v>
      </c>
      <c r="J337" s="100">
        <v>924397.31</v>
      </c>
      <c r="K337" s="100">
        <v>1460895.42</v>
      </c>
      <c r="L337" s="100">
        <v>1025157.3</v>
      </c>
      <c r="M337" s="100">
        <v>845504.8</v>
      </c>
      <c r="N337" s="100">
        <v>1150266.78</v>
      </c>
      <c r="O337" s="100">
        <v>793575.71</v>
      </c>
      <c r="P337" s="100">
        <v>1399019.4100000001</v>
      </c>
      <c r="Q337" s="100">
        <v>11067829.07</v>
      </c>
      <c r="R337" s="97"/>
      <c r="T337" s="95"/>
      <c r="U337" s="100">
        <f>IF($E$5=Master!$D$4,E337,
IF($F$5=Master!$D$4,SUM(E337:F337),
IF($G$5=Master!$D$4,SUM(E337:G337),
IF($H$5=Master!$D$4,SUM(E337:H337),
IF($I$5=Master!$D$4,SUM(E337:I337),
IF($J$5=Master!$D$4,SUM(E337:J337),
IF($K$5=Master!$D$4,SUM(E337:K337),
IF($L$5=Master!$D$4,SUM(E337:L337),
IF($M$5=Master!$D$4,SUM(E337:M337),
IF($N$5=Master!$D$4,SUM(E337:N337),
IF($O$5=Master!$D$4,SUM(E337:O337),
IF($P$5=Master!$D$4,SUM(E337:P337),0))))))))))))</f>
        <v>4393409.6500000004</v>
      </c>
      <c r="V337" s="97"/>
    </row>
    <row r="338" spans="2:22" x14ac:dyDescent="0.2">
      <c r="B338" s="95"/>
      <c r="C338" s="133" t="s">
        <v>272</v>
      </c>
      <c r="D338" s="134" t="s">
        <v>273</v>
      </c>
      <c r="E338" s="136">
        <v>581815.82333333325</v>
      </c>
      <c r="F338" s="136">
        <v>574686.26333333331</v>
      </c>
      <c r="G338" s="136">
        <v>828651.04333333322</v>
      </c>
      <c r="H338" s="136">
        <v>958251.04333333322</v>
      </c>
      <c r="I338" s="136">
        <v>958251.04333333322</v>
      </c>
      <c r="J338" s="136">
        <v>961051.04333333322</v>
      </c>
      <c r="K338" s="136">
        <v>802251.04333333322</v>
      </c>
      <c r="L338" s="136">
        <v>706051.04333333322</v>
      </c>
      <c r="M338" s="136">
        <v>698251.04333333322</v>
      </c>
      <c r="N338" s="136">
        <v>698251.04333333322</v>
      </c>
      <c r="O338" s="136">
        <v>678251.04333333322</v>
      </c>
      <c r="P338" s="136">
        <v>692446.32333333325</v>
      </c>
      <c r="Q338" s="136">
        <v>9138207.799999997</v>
      </c>
      <c r="R338" s="97"/>
      <c r="T338" s="95"/>
      <c r="U338" s="100">
        <f>IF($E$5=Master!$D$4,E338,
IF($F$5=Master!$D$4,SUM(E338:F338),
IF($G$5=Master!$D$4,SUM(E338:G338),
IF($H$5=Master!$D$4,SUM(E338:H338),
IF($I$5=Master!$D$4,SUM(E338:I338),
IF($J$5=Master!$D$4,SUM(E338:J338),
IF($K$5=Master!$D$4,SUM(E338:K338),
IF($L$5=Master!$D$4,SUM(E338:L338),
IF($M$5=Master!$D$4,SUM(E338:M338),
IF($N$5=Master!$D$4,SUM(E338:N338),
IF($O$5=Master!$D$4,SUM(E338:O338),
IF($P$5=Master!$D$4,SUM(E338:P338),0))))))))))))</f>
        <v>4862706.2599999988</v>
      </c>
      <c r="V338" s="97"/>
    </row>
    <row r="339" spans="2:22" x14ac:dyDescent="0.2">
      <c r="B339" s="95"/>
      <c r="C339" s="98" t="s">
        <v>274</v>
      </c>
      <c r="D339" s="99" t="s">
        <v>273</v>
      </c>
      <c r="E339" s="100">
        <v>581815.82333333325</v>
      </c>
      <c r="F339" s="100">
        <v>574686.26333333331</v>
      </c>
      <c r="G339" s="100">
        <v>828651.04333333322</v>
      </c>
      <c r="H339" s="100">
        <v>958251.04333333322</v>
      </c>
      <c r="I339" s="100">
        <v>958251.04333333322</v>
      </c>
      <c r="J339" s="100">
        <v>961051.04333333322</v>
      </c>
      <c r="K339" s="100">
        <v>802251.04333333322</v>
      </c>
      <c r="L339" s="100">
        <v>706051.04333333322</v>
      </c>
      <c r="M339" s="100">
        <v>698251.04333333322</v>
      </c>
      <c r="N339" s="100">
        <v>698251.04333333322</v>
      </c>
      <c r="O339" s="100">
        <v>678251.04333333322</v>
      </c>
      <c r="P339" s="100">
        <v>692446.32333333325</v>
      </c>
      <c r="Q339" s="100">
        <v>9138207.799999997</v>
      </c>
      <c r="R339" s="97"/>
      <c r="T339" s="95"/>
      <c r="U339" s="100">
        <f>IF($E$5=Master!$D$4,E339,
IF($F$5=Master!$D$4,SUM(E339:F339),
IF($G$5=Master!$D$4,SUM(E339:G339),
IF($H$5=Master!$D$4,SUM(E339:H339),
IF($I$5=Master!$D$4,SUM(E339:I339),
IF($J$5=Master!$D$4,SUM(E339:J339),
IF($K$5=Master!$D$4,SUM(E339:K339),
IF($L$5=Master!$D$4,SUM(E339:L339),
IF($M$5=Master!$D$4,SUM(E339:M339),
IF($N$5=Master!$D$4,SUM(E339:N339),
IF($O$5=Master!$D$4,SUM(E339:O339),
IF($P$5=Master!$D$4,SUM(E339:P339),0))))))))))))</f>
        <v>4862706.2599999988</v>
      </c>
      <c r="V339" s="97"/>
    </row>
    <row r="340" spans="2:22" x14ac:dyDescent="0.2">
      <c r="B340" s="95"/>
      <c r="C340" s="131" t="s">
        <v>275</v>
      </c>
      <c r="D340" s="132" t="s">
        <v>276</v>
      </c>
      <c r="E340" s="135">
        <v>3201084.0200000014</v>
      </c>
      <c r="F340" s="135">
        <v>7007018.0200000023</v>
      </c>
      <c r="G340" s="135">
        <v>4750735.740000003</v>
      </c>
      <c r="H340" s="135">
        <v>4742965.8000000007</v>
      </c>
      <c r="I340" s="135">
        <v>4182523.5500000007</v>
      </c>
      <c r="J340" s="135">
        <v>4536683.8500000043</v>
      </c>
      <c r="K340" s="135">
        <v>7465134.1100000031</v>
      </c>
      <c r="L340" s="135">
        <v>4178138.2800000012</v>
      </c>
      <c r="M340" s="135">
        <v>3848684.4800000009</v>
      </c>
      <c r="N340" s="135">
        <v>4141714.5400000019</v>
      </c>
      <c r="O340" s="135">
        <v>4024978.7900000005</v>
      </c>
      <c r="P340" s="135">
        <v>4605608.2400000039</v>
      </c>
      <c r="Q340" s="135">
        <v>56685269.420000024</v>
      </c>
      <c r="R340" s="97"/>
      <c r="T340" s="95"/>
      <c r="U340" s="100">
        <f>IF($E$5=Master!$D$4,E340,
IF($F$5=Master!$D$4,SUM(E340:F340),
IF($G$5=Master!$D$4,SUM(E340:G340),
IF($H$5=Master!$D$4,SUM(E340:H340),
IF($I$5=Master!$D$4,SUM(E340:I340),
IF($J$5=Master!$D$4,SUM(E340:J340),
IF($K$5=Master!$D$4,SUM(E340:K340),
IF($L$5=Master!$D$4,SUM(E340:L340),
IF($M$5=Master!$D$4,SUM(E340:M340),
IF($N$5=Master!$D$4,SUM(E340:N340),
IF($O$5=Master!$D$4,SUM(E340:O340),
IF($P$5=Master!$D$4,SUM(E340:P340),0))))))))))))</f>
        <v>28421010.980000012</v>
      </c>
      <c r="V340" s="97"/>
    </row>
    <row r="341" spans="2:22" x14ac:dyDescent="0.2">
      <c r="B341" s="95"/>
      <c r="C341" s="133" t="s">
        <v>277</v>
      </c>
      <c r="D341" s="134" t="s">
        <v>278</v>
      </c>
      <c r="E341" s="136">
        <v>289648.75000000006</v>
      </c>
      <c r="F341" s="136">
        <v>3587205.1300000004</v>
      </c>
      <c r="G341" s="136">
        <v>1157059.8500000001</v>
      </c>
      <c r="H341" s="136">
        <v>692459.84999999986</v>
      </c>
      <c r="I341" s="136">
        <v>386459.85000000009</v>
      </c>
      <c r="J341" s="136">
        <v>374686.26000000007</v>
      </c>
      <c r="K341" s="136">
        <v>3615084.0200000005</v>
      </c>
      <c r="L341" s="136">
        <v>538634.02</v>
      </c>
      <c r="M341" s="136">
        <v>295084.02000000008</v>
      </c>
      <c r="N341" s="136">
        <v>270646.52000000008</v>
      </c>
      <c r="O341" s="136">
        <v>260381.51999999996</v>
      </c>
      <c r="P341" s="136">
        <v>260381.39999999997</v>
      </c>
      <c r="Q341" s="136">
        <v>11727731.189999999</v>
      </c>
      <c r="R341" s="97"/>
      <c r="T341" s="95"/>
      <c r="U341" s="100">
        <f>IF($E$5=Master!$D$4,E341,
IF($F$5=Master!$D$4,SUM(E341:F341),
IF($G$5=Master!$D$4,SUM(E341:G341),
IF($H$5=Master!$D$4,SUM(E341:H341),
IF($I$5=Master!$D$4,SUM(E341:I341),
IF($J$5=Master!$D$4,SUM(E341:J341),
IF($K$5=Master!$D$4,SUM(E341:K341),
IF($L$5=Master!$D$4,SUM(E341:L341),
IF($M$5=Master!$D$4,SUM(E341:M341),
IF($N$5=Master!$D$4,SUM(E341:N341),
IF($O$5=Master!$D$4,SUM(E341:O341),
IF($P$5=Master!$D$4,SUM(E341:P341),0))))))))))))</f>
        <v>6487519.6899999995</v>
      </c>
      <c r="V341" s="97"/>
    </row>
    <row r="342" spans="2:22" x14ac:dyDescent="0.2">
      <c r="B342" s="95"/>
      <c r="C342" s="98" t="s">
        <v>279</v>
      </c>
      <c r="D342" s="99" t="s">
        <v>278</v>
      </c>
      <c r="E342" s="100">
        <v>289648.75000000006</v>
      </c>
      <c r="F342" s="100">
        <v>3587205.1300000004</v>
      </c>
      <c r="G342" s="100">
        <v>1157059.8500000001</v>
      </c>
      <c r="H342" s="100">
        <v>692459.84999999986</v>
      </c>
      <c r="I342" s="100">
        <v>386459.85000000009</v>
      </c>
      <c r="J342" s="100">
        <v>374686.26000000007</v>
      </c>
      <c r="K342" s="100">
        <v>3615084.0200000005</v>
      </c>
      <c r="L342" s="100">
        <v>538634.02</v>
      </c>
      <c r="M342" s="100">
        <v>295084.02000000008</v>
      </c>
      <c r="N342" s="100">
        <v>270646.52000000008</v>
      </c>
      <c r="O342" s="100">
        <v>260381.51999999996</v>
      </c>
      <c r="P342" s="100">
        <v>260381.39999999997</v>
      </c>
      <c r="Q342" s="100">
        <v>11727731.189999999</v>
      </c>
      <c r="R342" s="97"/>
      <c r="T342" s="95"/>
      <c r="U342" s="100">
        <f>IF($E$5=Master!$D$4,E342,
IF($F$5=Master!$D$4,SUM(E342:F342),
IF($G$5=Master!$D$4,SUM(E342:G342),
IF($H$5=Master!$D$4,SUM(E342:H342),
IF($I$5=Master!$D$4,SUM(E342:I342),
IF($J$5=Master!$D$4,SUM(E342:J342),
IF($K$5=Master!$D$4,SUM(E342:K342),
IF($L$5=Master!$D$4,SUM(E342:L342),
IF($M$5=Master!$D$4,SUM(E342:M342),
IF($N$5=Master!$D$4,SUM(E342:N342),
IF($O$5=Master!$D$4,SUM(E342:O342),
IF($P$5=Master!$D$4,SUM(E342:P342),0))))))))))))</f>
        <v>6487519.6899999995</v>
      </c>
      <c r="V342" s="97"/>
    </row>
    <row r="343" spans="2:22" x14ac:dyDescent="0.2">
      <c r="B343" s="95"/>
      <c r="C343" s="133" t="s">
        <v>280</v>
      </c>
      <c r="D343" s="134" t="s">
        <v>281</v>
      </c>
      <c r="E343" s="136">
        <v>1853013.6200000013</v>
      </c>
      <c r="F343" s="136">
        <v>2352395.2600000021</v>
      </c>
      <c r="G343" s="136">
        <v>2310151.4000000036</v>
      </c>
      <c r="H343" s="136">
        <v>2039838.9800000016</v>
      </c>
      <c r="I343" s="136">
        <v>1988641.2400000012</v>
      </c>
      <c r="J343" s="136">
        <v>2363596.3200000045</v>
      </c>
      <c r="K343" s="136">
        <v>2251494.7700000033</v>
      </c>
      <c r="L343" s="136">
        <v>1975081.4500000018</v>
      </c>
      <c r="M343" s="136">
        <v>1942754.7000000009</v>
      </c>
      <c r="N343" s="136">
        <v>2090787.180000002</v>
      </c>
      <c r="O343" s="136">
        <v>1899236.1400000008</v>
      </c>
      <c r="P343" s="136">
        <v>2407348.8800000031</v>
      </c>
      <c r="Q343" s="136">
        <v>25474339.940000027</v>
      </c>
      <c r="R343" s="97"/>
      <c r="T343" s="95"/>
      <c r="U343" s="100">
        <f>IF($E$5=Master!$D$4,E343,
IF($F$5=Master!$D$4,SUM(E343:F343),
IF($G$5=Master!$D$4,SUM(E343:G343),
IF($H$5=Master!$D$4,SUM(E343:H343),
IF($I$5=Master!$D$4,SUM(E343:I343),
IF($J$5=Master!$D$4,SUM(E343:J343),
IF($K$5=Master!$D$4,SUM(E343:K343),
IF($L$5=Master!$D$4,SUM(E343:L343),
IF($M$5=Master!$D$4,SUM(E343:M343),
IF($N$5=Master!$D$4,SUM(E343:N343),
IF($O$5=Master!$D$4,SUM(E343:O343),
IF($P$5=Master!$D$4,SUM(E343:P343),0))))))))))))</f>
        <v>12907636.820000015</v>
      </c>
      <c r="V343" s="97"/>
    </row>
    <row r="344" spans="2:22" x14ac:dyDescent="0.2">
      <c r="B344" s="95"/>
      <c r="C344" s="98" t="s">
        <v>282</v>
      </c>
      <c r="D344" s="99" t="s">
        <v>281</v>
      </c>
      <c r="E344" s="100">
        <v>1853013.6200000013</v>
      </c>
      <c r="F344" s="100">
        <v>2352395.2600000021</v>
      </c>
      <c r="G344" s="100">
        <v>2310151.4000000036</v>
      </c>
      <c r="H344" s="100">
        <v>2039838.9800000016</v>
      </c>
      <c r="I344" s="100">
        <v>1988641.2400000012</v>
      </c>
      <c r="J344" s="100">
        <v>2363596.3200000045</v>
      </c>
      <c r="K344" s="100">
        <v>2251494.7700000033</v>
      </c>
      <c r="L344" s="100">
        <v>1975081.4500000018</v>
      </c>
      <c r="M344" s="100">
        <v>1942754.7000000009</v>
      </c>
      <c r="N344" s="100">
        <v>2090787.180000002</v>
      </c>
      <c r="O344" s="100">
        <v>1899236.1400000008</v>
      </c>
      <c r="P344" s="100">
        <v>2407348.8800000031</v>
      </c>
      <c r="Q344" s="100">
        <v>25474339.940000027</v>
      </c>
      <c r="R344" s="97"/>
      <c r="T344" s="95"/>
      <c r="U344" s="100">
        <f>IF($E$5=Master!$D$4,E344,
IF($F$5=Master!$D$4,SUM(E344:F344),
IF($G$5=Master!$D$4,SUM(E344:G344),
IF($H$5=Master!$D$4,SUM(E344:H344),
IF($I$5=Master!$D$4,SUM(E344:I344),
IF($J$5=Master!$D$4,SUM(E344:J344),
IF($K$5=Master!$D$4,SUM(E344:K344),
IF($L$5=Master!$D$4,SUM(E344:L344),
IF($M$5=Master!$D$4,SUM(E344:M344),
IF($N$5=Master!$D$4,SUM(E344:N344),
IF($O$5=Master!$D$4,SUM(E344:O344),
IF($P$5=Master!$D$4,SUM(E344:P344),0))))))))))))</f>
        <v>12907636.820000015</v>
      </c>
      <c r="V344" s="97"/>
    </row>
    <row r="345" spans="2:22" x14ac:dyDescent="0.2">
      <c r="B345" s="95"/>
      <c r="C345" s="133" t="s">
        <v>283</v>
      </c>
      <c r="D345" s="134" t="s">
        <v>284</v>
      </c>
      <c r="E345" s="136">
        <v>0</v>
      </c>
      <c r="F345" s="136">
        <v>0</v>
      </c>
      <c r="G345" s="136">
        <v>0</v>
      </c>
      <c r="H345" s="136">
        <v>0</v>
      </c>
      <c r="I345" s="136">
        <v>0</v>
      </c>
      <c r="J345" s="136">
        <v>0</v>
      </c>
      <c r="K345" s="136">
        <v>0</v>
      </c>
      <c r="L345" s="136">
        <v>0</v>
      </c>
      <c r="M345" s="136">
        <v>0</v>
      </c>
      <c r="N345" s="136">
        <v>0</v>
      </c>
      <c r="O345" s="136">
        <v>0</v>
      </c>
      <c r="P345" s="136">
        <v>0</v>
      </c>
      <c r="Q345" s="136">
        <v>0</v>
      </c>
      <c r="R345" s="97"/>
      <c r="T345" s="95"/>
      <c r="U345" s="100">
        <f>IF($E$5=Master!$D$4,E345,
IF($F$5=Master!$D$4,SUM(E345:F345),
IF($G$5=Master!$D$4,SUM(E345:G345),
IF($H$5=Master!$D$4,SUM(E345:H345),
IF($I$5=Master!$D$4,SUM(E345:I345),
IF($J$5=Master!$D$4,SUM(E345:J345),
IF($K$5=Master!$D$4,SUM(E345:K345),
IF($L$5=Master!$D$4,SUM(E345:L345),
IF($M$5=Master!$D$4,SUM(E345:M345),
IF($N$5=Master!$D$4,SUM(E345:N345),
IF($O$5=Master!$D$4,SUM(E345:O345),
IF($P$5=Master!$D$4,SUM(E345:P345),0))))))))))))</f>
        <v>0</v>
      </c>
      <c r="V345" s="97"/>
    </row>
    <row r="346" spans="2:22" x14ac:dyDescent="0.2">
      <c r="B346" s="95"/>
      <c r="C346" s="98" t="s">
        <v>285</v>
      </c>
      <c r="D346" s="99" t="s">
        <v>284</v>
      </c>
      <c r="E346" s="100">
        <v>0</v>
      </c>
      <c r="F346" s="100">
        <v>0</v>
      </c>
      <c r="G346" s="100">
        <v>0</v>
      </c>
      <c r="H346" s="100">
        <v>0</v>
      </c>
      <c r="I346" s="100">
        <v>0</v>
      </c>
      <c r="J346" s="100">
        <v>0</v>
      </c>
      <c r="K346" s="100">
        <v>0</v>
      </c>
      <c r="L346" s="100">
        <v>0</v>
      </c>
      <c r="M346" s="100">
        <v>0</v>
      </c>
      <c r="N346" s="100">
        <v>0</v>
      </c>
      <c r="O346" s="100">
        <v>0</v>
      </c>
      <c r="P346" s="100">
        <v>0</v>
      </c>
      <c r="Q346" s="100">
        <v>0</v>
      </c>
      <c r="R346" s="97"/>
      <c r="T346" s="95"/>
      <c r="U346" s="100">
        <f>IF($E$5=Master!$D$4,E346,
IF($F$5=Master!$D$4,SUM(E346:F346),
IF($G$5=Master!$D$4,SUM(E346:G346),
IF($H$5=Master!$D$4,SUM(E346:H346),
IF($I$5=Master!$D$4,SUM(E346:I346),
IF($J$5=Master!$D$4,SUM(E346:J346),
IF($K$5=Master!$D$4,SUM(E346:K346),
IF($L$5=Master!$D$4,SUM(E346:L346),
IF($M$5=Master!$D$4,SUM(E346:M346),
IF($N$5=Master!$D$4,SUM(E346:N346),
IF($O$5=Master!$D$4,SUM(E346:O346),
IF($P$5=Master!$D$4,SUM(E346:P346),0))))))))))))</f>
        <v>0</v>
      </c>
      <c r="V346" s="97"/>
    </row>
    <row r="347" spans="2:22" x14ac:dyDescent="0.2">
      <c r="B347" s="95"/>
      <c r="C347" s="133" t="s">
        <v>286</v>
      </c>
      <c r="D347" s="134" t="s">
        <v>287</v>
      </c>
      <c r="E347" s="136">
        <v>0</v>
      </c>
      <c r="F347" s="136">
        <v>0</v>
      </c>
      <c r="G347" s="136">
        <v>0</v>
      </c>
      <c r="H347" s="136">
        <v>0</v>
      </c>
      <c r="I347" s="136">
        <v>0</v>
      </c>
      <c r="J347" s="136">
        <v>0</v>
      </c>
      <c r="K347" s="136">
        <v>0</v>
      </c>
      <c r="L347" s="136">
        <v>0</v>
      </c>
      <c r="M347" s="136">
        <v>0</v>
      </c>
      <c r="N347" s="136">
        <v>0</v>
      </c>
      <c r="O347" s="136">
        <v>0</v>
      </c>
      <c r="P347" s="136">
        <v>0</v>
      </c>
      <c r="Q347" s="136">
        <v>0</v>
      </c>
      <c r="R347" s="97"/>
      <c r="T347" s="95"/>
      <c r="U347" s="100">
        <f>IF($E$5=Master!$D$4,E347,
IF($F$5=Master!$D$4,SUM(E347:F347),
IF($G$5=Master!$D$4,SUM(E347:G347),
IF($H$5=Master!$D$4,SUM(E347:H347),
IF($I$5=Master!$D$4,SUM(E347:I347),
IF($J$5=Master!$D$4,SUM(E347:J347),
IF($K$5=Master!$D$4,SUM(E347:K347),
IF($L$5=Master!$D$4,SUM(E347:L347),
IF($M$5=Master!$D$4,SUM(E347:M347),
IF($N$5=Master!$D$4,SUM(E347:N347),
IF($O$5=Master!$D$4,SUM(E347:O347),
IF($P$5=Master!$D$4,SUM(E347:P347),0))))))))))))</f>
        <v>0</v>
      </c>
      <c r="V347" s="97"/>
    </row>
    <row r="348" spans="2:22" x14ac:dyDescent="0.2">
      <c r="B348" s="95"/>
      <c r="C348" s="98" t="s">
        <v>288</v>
      </c>
      <c r="D348" s="99" t="s">
        <v>287</v>
      </c>
      <c r="E348" s="100">
        <v>0</v>
      </c>
      <c r="F348" s="100">
        <v>0</v>
      </c>
      <c r="G348" s="100">
        <v>0</v>
      </c>
      <c r="H348" s="100">
        <v>0</v>
      </c>
      <c r="I348" s="100">
        <v>0</v>
      </c>
      <c r="J348" s="100">
        <v>0</v>
      </c>
      <c r="K348" s="100">
        <v>0</v>
      </c>
      <c r="L348" s="100">
        <v>0</v>
      </c>
      <c r="M348" s="100">
        <v>0</v>
      </c>
      <c r="N348" s="100">
        <v>0</v>
      </c>
      <c r="O348" s="100">
        <v>0</v>
      </c>
      <c r="P348" s="100">
        <v>0</v>
      </c>
      <c r="Q348" s="100">
        <v>0</v>
      </c>
      <c r="R348" s="97"/>
      <c r="T348" s="95"/>
      <c r="U348" s="100">
        <f>IF($E$5=Master!$D$4,E348,
IF($F$5=Master!$D$4,SUM(E348:F348),
IF($G$5=Master!$D$4,SUM(E348:G348),
IF($H$5=Master!$D$4,SUM(E348:H348),
IF($I$5=Master!$D$4,SUM(E348:I348),
IF($J$5=Master!$D$4,SUM(E348:J348),
IF($K$5=Master!$D$4,SUM(E348:K348),
IF($L$5=Master!$D$4,SUM(E348:L348),
IF($M$5=Master!$D$4,SUM(E348:M348),
IF($N$5=Master!$D$4,SUM(E348:N348),
IF($O$5=Master!$D$4,SUM(E348:O348),
IF($P$5=Master!$D$4,SUM(E348:P348),0))))))))))))</f>
        <v>0</v>
      </c>
      <c r="V348" s="97"/>
    </row>
    <row r="349" spans="2:22" x14ac:dyDescent="0.2">
      <c r="B349" s="95"/>
      <c r="C349" s="133" t="s">
        <v>289</v>
      </c>
      <c r="D349" s="134" t="s">
        <v>290</v>
      </c>
      <c r="E349" s="136">
        <v>156921.00999999998</v>
      </c>
      <c r="F349" s="136">
        <v>162881.00999999998</v>
      </c>
      <c r="G349" s="136">
        <v>162221.00999999998</v>
      </c>
      <c r="H349" s="136">
        <v>217221.01</v>
      </c>
      <c r="I349" s="136">
        <v>155871.00999999998</v>
      </c>
      <c r="J349" s="136">
        <v>155721.00999999998</v>
      </c>
      <c r="K349" s="136">
        <v>155721.00999999998</v>
      </c>
      <c r="L349" s="136">
        <v>155721.00999999998</v>
      </c>
      <c r="M349" s="136">
        <v>155721.00999999998</v>
      </c>
      <c r="N349" s="136">
        <v>155721.00999999998</v>
      </c>
      <c r="O349" s="136">
        <v>155721.00999999998</v>
      </c>
      <c r="P349" s="136">
        <v>155720.89000000001</v>
      </c>
      <c r="Q349" s="136">
        <v>1945162</v>
      </c>
      <c r="R349" s="97"/>
      <c r="T349" s="95"/>
      <c r="U349" s="100">
        <f>IF($E$5=Master!$D$4,E349,
IF($F$5=Master!$D$4,SUM(E349:F349),
IF($G$5=Master!$D$4,SUM(E349:G349),
IF($H$5=Master!$D$4,SUM(E349:H349),
IF($I$5=Master!$D$4,SUM(E349:I349),
IF($J$5=Master!$D$4,SUM(E349:J349),
IF($K$5=Master!$D$4,SUM(E349:K349),
IF($L$5=Master!$D$4,SUM(E349:L349),
IF($M$5=Master!$D$4,SUM(E349:M349),
IF($N$5=Master!$D$4,SUM(E349:N349),
IF($O$5=Master!$D$4,SUM(E349:O349),
IF($P$5=Master!$D$4,SUM(E349:P349),0))))))))))))</f>
        <v>1010836.0599999999</v>
      </c>
      <c r="V349" s="97"/>
    </row>
    <row r="350" spans="2:22" x14ac:dyDescent="0.2">
      <c r="B350" s="95"/>
      <c r="C350" s="98" t="s">
        <v>291</v>
      </c>
      <c r="D350" s="99" t="s">
        <v>290</v>
      </c>
      <c r="E350" s="100">
        <v>156921.00999999998</v>
      </c>
      <c r="F350" s="100">
        <v>162881.00999999998</v>
      </c>
      <c r="G350" s="100">
        <v>162221.00999999998</v>
      </c>
      <c r="H350" s="100">
        <v>217221.01</v>
      </c>
      <c r="I350" s="100">
        <v>155871.00999999998</v>
      </c>
      <c r="J350" s="100">
        <v>155721.00999999998</v>
      </c>
      <c r="K350" s="100">
        <v>155721.00999999998</v>
      </c>
      <c r="L350" s="100">
        <v>155721.00999999998</v>
      </c>
      <c r="M350" s="100">
        <v>155721.00999999998</v>
      </c>
      <c r="N350" s="100">
        <v>155721.00999999998</v>
      </c>
      <c r="O350" s="100">
        <v>155721.00999999998</v>
      </c>
      <c r="P350" s="100">
        <v>155720.89000000001</v>
      </c>
      <c r="Q350" s="100">
        <v>1945162</v>
      </c>
      <c r="R350" s="97"/>
      <c r="T350" s="95"/>
      <c r="U350" s="100">
        <f>IF($E$5=Master!$D$4,E350,
IF($F$5=Master!$D$4,SUM(E350:F350),
IF($G$5=Master!$D$4,SUM(E350:G350),
IF($H$5=Master!$D$4,SUM(E350:H350),
IF($I$5=Master!$D$4,SUM(E350:I350),
IF($J$5=Master!$D$4,SUM(E350:J350),
IF($K$5=Master!$D$4,SUM(E350:K350),
IF($L$5=Master!$D$4,SUM(E350:L350),
IF($M$5=Master!$D$4,SUM(E350:M350),
IF($N$5=Master!$D$4,SUM(E350:N350),
IF($O$5=Master!$D$4,SUM(E350:O350),
IF($P$5=Master!$D$4,SUM(E350:P350),0))))))))))))</f>
        <v>1010836.0599999999</v>
      </c>
      <c r="V350" s="97"/>
    </row>
    <row r="351" spans="2:22" x14ac:dyDescent="0.2">
      <c r="B351" s="95"/>
      <c r="C351" s="133" t="s">
        <v>292</v>
      </c>
      <c r="D351" s="134" t="s">
        <v>293</v>
      </c>
      <c r="E351" s="136">
        <v>901500.64</v>
      </c>
      <c r="F351" s="136">
        <v>904536.61999999976</v>
      </c>
      <c r="G351" s="136">
        <v>1121303.4799999997</v>
      </c>
      <c r="H351" s="136">
        <v>1793445.9599999995</v>
      </c>
      <c r="I351" s="136">
        <v>1651551.4499999997</v>
      </c>
      <c r="J351" s="136">
        <v>1642680.2599999998</v>
      </c>
      <c r="K351" s="136">
        <v>1442834.3099999998</v>
      </c>
      <c r="L351" s="136">
        <v>1508701.7999999998</v>
      </c>
      <c r="M351" s="136">
        <v>1455124.75</v>
      </c>
      <c r="N351" s="136">
        <v>1624559.8299999998</v>
      </c>
      <c r="O351" s="136">
        <v>1709640.12</v>
      </c>
      <c r="P351" s="136">
        <v>1782157.0700000003</v>
      </c>
      <c r="Q351" s="136">
        <v>17538036.289999999</v>
      </c>
      <c r="R351" s="97"/>
      <c r="T351" s="95"/>
      <c r="U351" s="100">
        <f>IF($E$5=Master!$D$4,E351,
IF($F$5=Master!$D$4,SUM(E351:F351),
IF($G$5=Master!$D$4,SUM(E351:G351),
IF($H$5=Master!$D$4,SUM(E351:H351),
IF($I$5=Master!$D$4,SUM(E351:I351),
IF($J$5=Master!$D$4,SUM(E351:J351),
IF($K$5=Master!$D$4,SUM(E351:K351),
IF($L$5=Master!$D$4,SUM(E351:L351),
IF($M$5=Master!$D$4,SUM(E351:M351),
IF($N$5=Master!$D$4,SUM(E351:N351),
IF($O$5=Master!$D$4,SUM(E351:O351),
IF($P$5=Master!$D$4,SUM(E351:P351),0))))))))))))</f>
        <v>8015018.4099999983</v>
      </c>
      <c r="V351" s="97"/>
    </row>
    <row r="352" spans="2:22" x14ac:dyDescent="0.2">
      <c r="B352" s="95"/>
      <c r="C352" s="98" t="s">
        <v>294</v>
      </c>
      <c r="D352" s="99" t="s">
        <v>293</v>
      </c>
      <c r="E352" s="100">
        <v>901500.64</v>
      </c>
      <c r="F352" s="100">
        <v>904536.61999999976</v>
      </c>
      <c r="G352" s="100">
        <v>1121303.4799999997</v>
      </c>
      <c r="H352" s="100">
        <v>1793445.9599999995</v>
      </c>
      <c r="I352" s="100">
        <v>1651551.4499999997</v>
      </c>
      <c r="J352" s="100">
        <v>1642680.2599999998</v>
      </c>
      <c r="K352" s="100">
        <v>1442834.3099999998</v>
      </c>
      <c r="L352" s="100">
        <v>1508701.7999999998</v>
      </c>
      <c r="M352" s="100">
        <v>1455124.75</v>
      </c>
      <c r="N352" s="100">
        <v>1624559.8299999998</v>
      </c>
      <c r="O352" s="100">
        <v>1709640.12</v>
      </c>
      <c r="P352" s="100">
        <v>1782157.0700000003</v>
      </c>
      <c r="Q352" s="100">
        <v>17538036.289999999</v>
      </c>
      <c r="R352" s="97"/>
      <c r="T352" s="95"/>
      <c r="U352" s="100">
        <f>IF($E$5=Master!$D$4,E352,
IF($F$5=Master!$D$4,SUM(E352:F352),
IF($G$5=Master!$D$4,SUM(E352:G352),
IF($H$5=Master!$D$4,SUM(E352:H352),
IF($I$5=Master!$D$4,SUM(E352:I352),
IF($J$5=Master!$D$4,SUM(E352:J352),
IF($K$5=Master!$D$4,SUM(E352:K352),
IF($L$5=Master!$D$4,SUM(E352:L352),
IF($M$5=Master!$D$4,SUM(E352:M352),
IF($N$5=Master!$D$4,SUM(E352:N352),
IF($O$5=Master!$D$4,SUM(E352:O352),
IF($P$5=Master!$D$4,SUM(E352:P352),0))))))))))))</f>
        <v>8015018.4099999983</v>
      </c>
      <c r="V352" s="97"/>
    </row>
    <row r="353" spans="2:22" x14ac:dyDescent="0.2">
      <c r="B353" s="95"/>
      <c r="C353" s="131" t="s">
        <v>295</v>
      </c>
      <c r="D353" s="132" t="s">
        <v>296</v>
      </c>
      <c r="E353" s="135">
        <v>21741343.020000003</v>
      </c>
      <c r="F353" s="135">
        <v>25450707.240000002</v>
      </c>
      <c r="G353" s="135">
        <v>24453409.91</v>
      </c>
      <c r="H353" s="135">
        <v>25068751.640000004</v>
      </c>
      <c r="I353" s="135">
        <v>24674871.160000004</v>
      </c>
      <c r="J353" s="135">
        <v>24718957.549999997</v>
      </c>
      <c r="K353" s="135">
        <v>25279292.720000006</v>
      </c>
      <c r="L353" s="135">
        <v>25416297.249999996</v>
      </c>
      <c r="M353" s="135">
        <v>27143483.940000001</v>
      </c>
      <c r="N353" s="135">
        <v>25085144.900000002</v>
      </c>
      <c r="O353" s="135">
        <v>24698079.889999997</v>
      </c>
      <c r="P353" s="135">
        <v>25296896.120000005</v>
      </c>
      <c r="Q353" s="135">
        <v>299027235.33999997</v>
      </c>
      <c r="R353" s="97"/>
      <c r="T353" s="95"/>
      <c r="U353" s="100">
        <f>IF($E$5=Master!$D$4,E353,
IF($F$5=Master!$D$4,SUM(E353:F353),
IF($G$5=Master!$D$4,SUM(E353:G353),
IF($H$5=Master!$D$4,SUM(E353:H353),
IF($I$5=Master!$D$4,SUM(E353:I353),
IF($J$5=Master!$D$4,SUM(E353:J353),
IF($K$5=Master!$D$4,SUM(E353:K353),
IF($L$5=Master!$D$4,SUM(E353:L353),
IF($M$5=Master!$D$4,SUM(E353:M353),
IF($N$5=Master!$D$4,SUM(E353:N353),
IF($O$5=Master!$D$4,SUM(E353:O353),
IF($P$5=Master!$D$4,SUM(E353:P353),0))))))))))))</f>
        <v>146108040.51999998</v>
      </c>
      <c r="V353" s="97"/>
    </row>
    <row r="354" spans="2:22" x14ac:dyDescent="0.2">
      <c r="B354" s="95"/>
      <c r="C354" s="133" t="s">
        <v>297</v>
      </c>
      <c r="D354" s="134" t="s">
        <v>298</v>
      </c>
      <c r="E354" s="136">
        <v>12455515.740000002</v>
      </c>
      <c r="F354" s="136">
        <v>13026926.840000002</v>
      </c>
      <c r="G354" s="136">
        <v>12906404.960000001</v>
      </c>
      <c r="H354" s="136">
        <v>12894589.220000003</v>
      </c>
      <c r="I354" s="136">
        <v>12693782.410000002</v>
      </c>
      <c r="J354" s="136">
        <v>12662501.23</v>
      </c>
      <c r="K354" s="136">
        <v>12450925.400000002</v>
      </c>
      <c r="L354" s="136">
        <v>13228822.110000001</v>
      </c>
      <c r="M354" s="136">
        <v>12863908.510000002</v>
      </c>
      <c r="N354" s="136">
        <v>12781690.220000003</v>
      </c>
      <c r="O354" s="136">
        <v>13368914.079999998</v>
      </c>
      <c r="P354" s="136">
        <v>13462105.860000003</v>
      </c>
      <c r="Q354" s="136">
        <v>154796086.58000004</v>
      </c>
      <c r="R354" s="97"/>
      <c r="T354" s="95"/>
      <c r="U354" s="100">
        <f>IF($E$5=Master!$D$4,E354,
IF($F$5=Master!$D$4,SUM(E354:F354),
IF($G$5=Master!$D$4,SUM(E354:G354),
IF($H$5=Master!$D$4,SUM(E354:H354),
IF($I$5=Master!$D$4,SUM(E354:I354),
IF($J$5=Master!$D$4,SUM(E354:J354),
IF($K$5=Master!$D$4,SUM(E354:K354),
IF($L$5=Master!$D$4,SUM(E354:L354),
IF($M$5=Master!$D$4,SUM(E354:M354),
IF($N$5=Master!$D$4,SUM(E354:N354),
IF($O$5=Master!$D$4,SUM(E354:O354),
IF($P$5=Master!$D$4,SUM(E354:P354),0))))))))))))</f>
        <v>76639720.400000006</v>
      </c>
      <c r="V354" s="97"/>
    </row>
    <row r="355" spans="2:22" x14ac:dyDescent="0.2">
      <c r="B355" s="95"/>
      <c r="C355" s="98" t="s">
        <v>299</v>
      </c>
      <c r="D355" s="99" t="s">
        <v>300</v>
      </c>
      <c r="E355" s="100">
        <v>3075465.6199999996</v>
      </c>
      <c r="F355" s="100">
        <v>3008316.83</v>
      </c>
      <c r="G355" s="100">
        <v>3212346.5100000007</v>
      </c>
      <c r="H355" s="100">
        <v>3105047.9900000007</v>
      </c>
      <c r="I355" s="100">
        <v>3008522.6300000008</v>
      </c>
      <c r="J355" s="100">
        <v>3032346.5100000007</v>
      </c>
      <c r="K355" s="100">
        <v>3030346.5800000005</v>
      </c>
      <c r="L355" s="100">
        <v>3200933.9000000008</v>
      </c>
      <c r="M355" s="100">
        <v>3022246.5100000007</v>
      </c>
      <c r="N355" s="100">
        <v>3021877.6900000009</v>
      </c>
      <c r="O355" s="100">
        <v>3265365.3300000005</v>
      </c>
      <c r="P355" s="100">
        <v>3360565.2000000011</v>
      </c>
      <c r="Q355" s="100">
        <v>37343381.300000012</v>
      </c>
      <c r="R355" s="97"/>
      <c r="T355" s="95"/>
      <c r="U355" s="100">
        <f>IF($E$5=Master!$D$4,E355,
IF($F$5=Master!$D$4,SUM(E355:F355),
IF($G$5=Master!$D$4,SUM(E355:G355),
IF($H$5=Master!$D$4,SUM(E355:H355),
IF($I$5=Master!$D$4,SUM(E355:I355),
IF($J$5=Master!$D$4,SUM(E355:J355),
IF($K$5=Master!$D$4,SUM(E355:K355),
IF($L$5=Master!$D$4,SUM(E355:L355),
IF($M$5=Master!$D$4,SUM(E355:M355),
IF($N$5=Master!$D$4,SUM(E355:N355),
IF($O$5=Master!$D$4,SUM(E355:O355),
IF($P$5=Master!$D$4,SUM(E355:P355),0))))))))))))</f>
        <v>18442046.090000004</v>
      </c>
      <c r="V355" s="97"/>
    </row>
    <row r="356" spans="2:22" x14ac:dyDescent="0.2">
      <c r="B356" s="95"/>
      <c r="C356" s="98" t="s">
        <v>301</v>
      </c>
      <c r="D356" s="99" t="s">
        <v>36</v>
      </c>
      <c r="E356" s="100">
        <v>9380050.1200000029</v>
      </c>
      <c r="F356" s="100">
        <v>10018610.010000002</v>
      </c>
      <c r="G356" s="100">
        <v>9694058.4500000011</v>
      </c>
      <c r="H356" s="100">
        <v>9789541.2300000023</v>
      </c>
      <c r="I356" s="100">
        <v>9685259.7800000012</v>
      </c>
      <c r="J356" s="100">
        <v>9630154.7200000007</v>
      </c>
      <c r="K356" s="100">
        <v>9420578.8200000022</v>
      </c>
      <c r="L356" s="100">
        <v>10027888.210000001</v>
      </c>
      <c r="M356" s="100">
        <v>9841662</v>
      </c>
      <c r="N356" s="100">
        <v>9759812.5300000012</v>
      </c>
      <c r="O356" s="100">
        <v>10103548.749999998</v>
      </c>
      <c r="P356" s="100">
        <v>10101540.660000002</v>
      </c>
      <c r="Q356" s="100">
        <v>117452705.28</v>
      </c>
      <c r="R356" s="97"/>
      <c r="T356" s="95"/>
      <c r="U356" s="100">
        <f>IF($E$5=Master!$D$4,E356,
IF($F$5=Master!$D$4,SUM(E356:F356),
IF($G$5=Master!$D$4,SUM(E356:G356),
IF($H$5=Master!$D$4,SUM(E356:H356),
IF($I$5=Master!$D$4,SUM(E356:I356),
IF($J$5=Master!$D$4,SUM(E356:J356),
IF($K$5=Master!$D$4,SUM(E356:K356),
IF($L$5=Master!$D$4,SUM(E356:L356),
IF($M$5=Master!$D$4,SUM(E356:M356),
IF($N$5=Master!$D$4,SUM(E356:N356),
IF($O$5=Master!$D$4,SUM(E356:O356),
IF($P$5=Master!$D$4,SUM(E356:P356),0))))))))))))</f>
        <v>58197674.31000001</v>
      </c>
      <c r="V356" s="97"/>
    </row>
    <row r="357" spans="2:22" x14ac:dyDescent="0.2">
      <c r="B357" s="95"/>
      <c r="C357" s="133" t="s">
        <v>302</v>
      </c>
      <c r="D357" s="134" t="s">
        <v>303</v>
      </c>
      <c r="E357" s="136">
        <v>3870667.94</v>
      </c>
      <c r="F357" s="136">
        <v>4135372.9600000004</v>
      </c>
      <c r="G357" s="136">
        <v>4131778.6599999997</v>
      </c>
      <c r="H357" s="136">
        <v>4100551.3000000007</v>
      </c>
      <c r="I357" s="136">
        <v>3986028.07</v>
      </c>
      <c r="J357" s="136">
        <v>4032002.52</v>
      </c>
      <c r="K357" s="136">
        <v>3898209.8800000004</v>
      </c>
      <c r="L357" s="136">
        <v>4122229.25</v>
      </c>
      <c r="M357" s="136">
        <v>4013128.9100000006</v>
      </c>
      <c r="N357" s="136">
        <v>4028922.08</v>
      </c>
      <c r="O357" s="136">
        <v>4187974.72</v>
      </c>
      <c r="P357" s="136">
        <v>4068631.35</v>
      </c>
      <c r="Q357" s="136">
        <v>48575497.640000001</v>
      </c>
      <c r="R357" s="97"/>
      <c r="T357" s="95"/>
      <c r="U357" s="100">
        <f>IF($E$5=Master!$D$4,E357,
IF($F$5=Master!$D$4,SUM(E357:F357),
IF($G$5=Master!$D$4,SUM(E357:G357),
IF($H$5=Master!$D$4,SUM(E357:H357),
IF($I$5=Master!$D$4,SUM(E357:I357),
IF($J$5=Master!$D$4,SUM(E357:J357),
IF($K$5=Master!$D$4,SUM(E357:K357),
IF($L$5=Master!$D$4,SUM(E357:L357),
IF($M$5=Master!$D$4,SUM(E357:M357),
IF($N$5=Master!$D$4,SUM(E357:N357),
IF($O$5=Master!$D$4,SUM(E357:O357),
IF($P$5=Master!$D$4,SUM(E357:P357),0))))))))))))</f>
        <v>24256401.449999999</v>
      </c>
      <c r="V357" s="97"/>
    </row>
    <row r="358" spans="2:22" x14ac:dyDescent="0.2">
      <c r="B358" s="95"/>
      <c r="C358" s="98" t="s">
        <v>304</v>
      </c>
      <c r="D358" s="99" t="s">
        <v>305</v>
      </c>
      <c r="E358" s="100">
        <v>0</v>
      </c>
      <c r="F358" s="100">
        <v>0</v>
      </c>
      <c r="G358" s="100">
        <v>0</v>
      </c>
      <c r="H358" s="100">
        <v>0</v>
      </c>
      <c r="I358" s="100">
        <v>0</v>
      </c>
      <c r="J358" s="100">
        <v>0</v>
      </c>
      <c r="K358" s="100">
        <v>0</v>
      </c>
      <c r="L358" s="100">
        <v>0</v>
      </c>
      <c r="M358" s="100">
        <v>0</v>
      </c>
      <c r="N358" s="100">
        <v>0</v>
      </c>
      <c r="O358" s="100">
        <v>0</v>
      </c>
      <c r="P358" s="100">
        <v>0</v>
      </c>
      <c r="Q358" s="100">
        <v>0</v>
      </c>
      <c r="R358" s="97"/>
      <c r="T358" s="95"/>
      <c r="U358" s="100">
        <f>IF($E$5=Master!$D$4,E358,
IF($F$5=Master!$D$4,SUM(E358:F358),
IF($G$5=Master!$D$4,SUM(E358:G358),
IF($H$5=Master!$D$4,SUM(E358:H358),
IF($I$5=Master!$D$4,SUM(E358:I358),
IF($J$5=Master!$D$4,SUM(E358:J358),
IF($K$5=Master!$D$4,SUM(E358:K358),
IF($L$5=Master!$D$4,SUM(E358:L358),
IF($M$5=Master!$D$4,SUM(E358:M358),
IF($N$5=Master!$D$4,SUM(E358:N358),
IF($O$5=Master!$D$4,SUM(E358:O358),
IF($P$5=Master!$D$4,SUM(E358:P358),0))))))))))))</f>
        <v>0</v>
      </c>
      <c r="V358" s="97"/>
    </row>
    <row r="359" spans="2:22" x14ac:dyDescent="0.2">
      <c r="B359" s="95"/>
      <c r="C359" s="98" t="s">
        <v>306</v>
      </c>
      <c r="D359" s="99" t="s">
        <v>307</v>
      </c>
      <c r="E359" s="100">
        <v>3870667.94</v>
      </c>
      <c r="F359" s="100">
        <v>4135372.9600000004</v>
      </c>
      <c r="G359" s="100">
        <v>4131778.6599999997</v>
      </c>
      <c r="H359" s="100">
        <v>4100551.3000000007</v>
      </c>
      <c r="I359" s="100">
        <v>3986028.07</v>
      </c>
      <c r="J359" s="100">
        <v>4032002.52</v>
      </c>
      <c r="K359" s="100">
        <v>3898209.8800000004</v>
      </c>
      <c r="L359" s="100">
        <v>4122229.25</v>
      </c>
      <c r="M359" s="100">
        <v>4013128.9100000006</v>
      </c>
      <c r="N359" s="100">
        <v>4028922.08</v>
      </c>
      <c r="O359" s="100">
        <v>4187974.72</v>
      </c>
      <c r="P359" s="100">
        <v>4068631.35</v>
      </c>
      <c r="Q359" s="100">
        <v>48575497.640000001</v>
      </c>
      <c r="R359" s="97"/>
      <c r="T359" s="95"/>
      <c r="U359" s="100">
        <f>IF($E$5=Master!$D$4,E359,
IF($F$5=Master!$D$4,SUM(E359:F359),
IF($G$5=Master!$D$4,SUM(E359:G359),
IF($H$5=Master!$D$4,SUM(E359:H359),
IF($I$5=Master!$D$4,SUM(E359:I359),
IF($J$5=Master!$D$4,SUM(E359:J359),
IF($K$5=Master!$D$4,SUM(E359:K359),
IF($L$5=Master!$D$4,SUM(E359:L359),
IF($M$5=Master!$D$4,SUM(E359:M359),
IF($N$5=Master!$D$4,SUM(E359:N359),
IF($O$5=Master!$D$4,SUM(E359:O359),
IF($P$5=Master!$D$4,SUM(E359:P359),0))))))))))))</f>
        <v>24256401.449999999</v>
      </c>
      <c r="V359" s="97"/>
    </row>
    <row r="360" spans="2:22" x14ac:dyDescent="0.2">
      <c r="B360" s="95"/>
      <c r="C360" s="133" t="s">
        <v>308</v>
      </c>
      <c r="D360" s="134" t="s">
        <v>309</v>
      </c>
      <c r="E360" s="136">
        <v>0</v>
      </c>
      <c r="F360" s="136">
        <v>0</v>
      </c>
      <c r="G360" s="136">
        <v>0</v>
      </c>
      <c r="H360" s="136">
        <v>0</v>
      </c>
      <c r="I360" s="136">
        <v>0</v>
      </c>
      <c r="J360" s="136">
        <v>0</v>
      </c>
      <c r="K360" s="136">
        <v>0</v>
      </c>
      <c r="L360" s="136">
        <v>0</v>
      </c>
      <c r="M360" s="136">
        <v>0</v>
      </c>
      <c r="N360" s="136">
        <v>0</v>
      </c>
      <c r="O360" s="136">
        <v>0</v>
      </c>
      <c r="P360" s="136">
        <v>0</v>
      </c>
      <c r="Q360" s="136">
        <v>0</v>
      </c>
      <c r="R360" s="97"/>
      <c r="T360" s="95"/>
      <c r="U360" s="100">
        <f>IF($E$5=Master!$D$4,E360,
IF($F$5=Master!$D$4,SUM(E360:F360),
IF($G$5=Master!$D$4,SUM(E360:G360),
IF($H$5=Master!$D$4,SUM(E360:H360),
IF($I$5=Master!$D$4,SUM(E360:I360),
IF($J$5=Master!$D$4,SUM(E360:J360),
IF($K$5=Master!$D$4,SUM(E360:K360),
IF($L$5=Master!$D$4,SUM(E360:L360),
IF($M$5=Master!$D$4,SUM(E360:M360),
IF($N$5=Master!$D$4,SUM(E360:N360),
IF($O$5=Master!$D$4,SUM(E360:O360),
IF($P$5=Master!$D$4,SUM(E360:P360),0))))))))))))</f>
        <v>0</v>
      </c>
      <c r="V360" s="97"/>
    </row>
    <row r="361" spans="2:22" x14ac:dyDescent="0.2">
      <c r="B361" s="95"/>
      <c r="C361" s="98" t="s">
        <v>310</v>
      </c>
      <c r="D361" s="99" t="s">
        <v>309</v>
      </c>
      <c r="E361" s="100">
        <v>0</v>
      </c>
      <c r="F361" s="100">
        <v>0</v>
      </c>
      <c r="G361" s="100">
        <v>0</v>
      </c>
      <c r="H361" s="100">
        <v>0</v>
      </c>
      <c r="I361" s="100">
        <v>0</v>
      </c>
      <c r="J361" s="100">
        <v>0</v>
      </c>
      <c r="K361" s="100">
        <v>0</v>
      </c>
      <c r="L361" s="100">
        <v>0</v>
      </c>
      <c r="M361" s="100">
        <v>0</v>
      </c>
      <c r="N361" s="100">
        <v>0</v>
      </c>
      <c r="O361" s="100">
        <v>0</v>
      </c>
      <c r="P361" s="100">
        <v>0</v>
      </c>
      <c r="Q361" s="100">
        <v>0</v>
      </c>
      <c r="R361" s="97"/>
      <c r="T361" s="95"/>
      <c r="U361" s="100">
        <f>IF($E$5=Master!$D$4,E361,
IF($F$5=Master!$D$4,SUM(E361:F361),
IF($G$5=Master!$D$4,SUM(E361:G361),
IF($H$5=Master!$D$4,SUM(E361:H361),
IF($I$5=Master!$D$4,SUM(E361:I361),
IF($J$5=Master!$D$4,SUM(E361:J361),
IF($K$5=Master!$D$4,SUM(E361:K361),
IF($L$5=Master!$D$4,SUM(E361:L361),
IF($M$5=Master!$D$4,SUM(E361:M361),
IF($N$5=Master!$D$4,SUM(E361:N361),
IF($O$5=Master!$D$4,SUM(E361:O361),
IF($P$5=Master!$D$4,SUM(E361:P361),0))))))))))))</f>
        <v>0</v>
      </c>
      <c r="V361" s="97"/>
    </row>
    <row r="362" spans="2:22" x14ac:dyDescent="0.2">
      <c r="B362" s="95"/>
      <c r="C362" s="133" t="s">
        <v>311</v>
      </c>
      <c r="D362" s="134" t="s">
        <v>312</v>
      </c>
      <c r="E362" s="136">
        <v>3241864.7300000004</v>
      </c>
      <c r="F362" s="136">
        <v>3306152.8500000006</v>
      </c>
      <c r="G362" s="136">
        <v>3257719.83</v>
      </c>
      <c r="H362" s="136">
        <v>3332996.9400000004</v>
      </c>
      <c r="I362" s="136">
        <v>3260975.0300000003</v>
      </c>
      <c r="J362" s="136">
        <v>3310857.54</v>
      </c>
      <c r="K362" s="136">
        <v>3256981.99</v>
      </c>
      <c r="L362" s="136">
        <v>3308673.8600000003</v>
      </c>
      <c r="M362" s="136">
        <v>3306982.0900000003</v>
      </c>
      <c r="N362" s="136">
        <v>3304704.3600000003</v>
      </c>
      <c r="O362" s="136">
        <v>3315163.7600000002</v>
      </c>
      <c r="P362" s="136">
        <v>3311933.83</v>
      </c>
      <c r="Q362" s="136">
        <v>39515006.810000002</v>
      </c>
      <c r="R362" s="97"/>
      <c r="T362" s="95"/>
      <c r="U362" s="100">
        <f>IF($E$5=Master!$D$4,E362,
IF($F$5=Master!$D$4,SUM(E362:F362),
IF($G$5=Master!$D$4,SUM(E362:G362),
IF($H$5=Master!$D$4,SUM(E362:H362),
IF($I$5=Master!$D$4,SUM(E362:I362),
IF($J$5=Master!$D$4,SUM(E362:J362),
IF($K$5=Master!$D$4,SUM(E362:K362),
IF($L$5=Master!$D$4,SUM(E362:L362),
IF($M$5=Master!$D$4,SUM(E362:M362),
IF($N$5=Master!$D$4,SUM(E362:N362),
IF($O$5=Master!$D$4,SUM(E362:O362),
IF($P$5=Master!$D$4,SUM(E362:P362),0))))))))))))</f>
        <v>19710566.920000002</v>
      </c>
      <c r="V362" s="97"/>
    </row>
    <row r="363" spans="2:22" x14ac:dyDescent="0.2">
      <c r="B363" s="95"/>
      <c r="C363" s="98" t="s">
        <v>313</v>
      </c>
      <c r="D363" s="99" t="s">
        <v>314</v>
      </c>
      <c r="E363" s="100">
        <v>3241864.7300000004</v>
      </c>
      <c r="F363" s="100">
        <v>3256152.8500000006</v>
      </c>
      <c r="G363" s="100">
        <v>3257719.83</v>
      </c>
      <c r="H363" s="100">
        <v>3282996.9400000004</v>
      </c>
      <c r="I363" s="100">
        <v>3250975.0300000003</v>
      </c>
      <c r="J363" s="100">
        <v>3250857.54</v>
      </c>
      <c r="K363" s="100">
        <v>3256981.99</v>
      </c>
      <c r="L363" s="100">
        <v>3248673.8600000003</v>
      </c>
      <c r="M363" s="100">
        <v>3246982.0900000003</v>
      </c>
      <c r="N363" s="100">
        <v>3250204.3600000003</v>
      </c>
      <c r="O363" s="100">
        <v>3265163.7600000002</v>
      </c>
      <c r="P363" s="100">
        <v>3252532.0500000003</v>
      </c>
      <c r="Q363" s="100">
        <v>39061105.030000001</v>
      </c>
      <c r="R363" s="97"/>
      <c r="T363" s="95"/>
      <c r="U363" s="100">
        <f>IF($E$5=Master!$D$4,E363,
IF($F$5=Master!$D$4,SUM(E363:F363),
IF($G$5=Master!$D$4,SUM(E363:G363),
IF($H$5=Master!$D$4,SUM(E363:H363),
IF($I$5=Master!$D$4,SUM(E363:I363),
IF($J$5=Master!$D$4,SUM(E363:J363),
IF($K$5=Master!$D$4,SUM(E363:K363),
IF($L$5=Master!$D$4,SUM(E363:L363),
IF($M$5=Master!$D$4,SUM(E363:M363),
IF($N$5=Master!$D$4,SUM(E363:N363),
IF($O$5=Master!$D$4,SUM(E363:O363),
IF($P$5=Master!$D$4,SUM(E363:P363),0))))))))))))</f>
        <v>19540566.920000002</v>
      </c>
      <c r="V363" s="97"/>
    </row>
    <row r="364" spans="2:22" x14ac:dyDescent="0.2">
      <c r="B364" s="95"/>
      <c r="C364" s="98" t="s">
        <v>315</v>
      </c>
      <c r="D364" s="99" t="s">
        <v>316</v>
      </c>
      <c r="E364" s="100">
        <v>0</v>
      </c>
      <c r="F364" s="100">
        <v>50000</v>
      </c>
      <c r="G364" s="100">
        <v>0</v>
      </c>
      <c r="H364" s="100">
        <v>50000</v>
      </c>
      <c r="I364" s="100">
        <v>10000</v>
      </c>
      <c r="J364" s="100">
        <v>60000</v>
      </c>
      <c r="K364" s="100">
        <v>0</v>
      </c>
      <c r="L364" s="100">
        <v>60000</v>
      </c>
      <c r="M364" s="100">
        <v>60000</v>
      </c>
      <c r="N364" s="100">
        <v>54500</v>
      </c>
      <c r="O364" s="100">
        <v>50000</v>
      </c>
      <c r="P364" s="100">
        <v>59401.78</v>
      </c>
      <c r="Q364" s="100">
        <v>453901.78</v>
      </c>
      <c r="R364" s="97"/>
      <c r="T364" s="95"/>
      <c r="U364" s="100">
        <f>IF($E$5=Master!$D$4,E364,
IF($F$5=Master!$D$4,SUM(E364:F364),
IF($G$5=Master!$D$4,SUM(E364:G364),
IF($H$5=Master!$D$4,SUM(E364:H364),
IF($I$5=Master!$D$4,SUM(E364:I364),
IF($J$5=Master!$D$4,SUM(E364:J364),
IF($K$5=Master!$D$4,SUM(E364:K364),
IF($L$5=Master!$D$4,SUM(E364:L364),
IF($M$5=Master!$D$4,SUM(E364:M364),
IF($N$5=Master!$D$4,SUM(E364:N364),
IF($O$5=Master!$D$4,SUM(E364:O364),
IF($P$5=Master!$D$4,SUM(E364:P364),0))))))))))))</f>
        <v>170000</v>
      </c>
      <c r="V364" s="97"/>
    </row>
    <row r="365" spans="2:22" x14ac:dyDescent="0.2">
      <c r="B365" s="95"/>
      <c r="C365" s="133" t="s">
        <v>317</v>
      </c>
      <c r="D365" s="134" t="s">
        <v>318</v>
      </c>
      <c r="E365" s="136">
        <v>0</v>
      </c>
      <c r="F365" s="136">
        <v>0</v>
      </c>
      <c r="G365" s="136">
        <v>0</v>
      </c>
      <c r="H365" s="136">
        <v>0</v>
      </c>
      <c r="I365" s="136">
        <v>0</v>
      </c>
      <c r="J365" s="136">
        <v>0</v>
      </c>
      <c r="K365" s="136">
        <v>0</v>
      </c>
      <c r="L365" s="136">
        <v>0</v>
      </c>
      <c r="M365" s="136">
        <v>0</v>
      </c>
      <c r="N365" s="136">
        <v>0</v>
      </c>
      <c r="O365" s="136">
        <v>0</v>
      </c>
      <c r="P365" s="136">
        <v>0</v>
      </c>
      <c r="Q365" s="136">
        <v>0</v>
      </c>
      <c r="R365" s="97"/>
      <c r="T365" s="95"/>
      <c r="U365" s="100">
        <f>IF($E$5=Master!$D$4,E365,
IF($F$5=Master!$D$4,SUM(E365:F365),
IF($G$5=Master!$D$4,SUM(E365:G365),
IF($H$5=Master!$D$4,SUM(E365:H365),
IF($I$5=Master!$D$4,SUM(E365:I365),
IF($J$5=Master!$D$4,SUM(E365:J365),
IF($K$5=Master!$D$4,SUM(E365:K365),
IF($L$5=Master!$D$4,SUM(E365:L365),
IF($M$5=Master!$D$4,SUM(E365:M365),
IF($N$5=Master!$D$4,SUM(E365:N365),
IF($O$5=Master!$D$4,SUM(E365:O365),
IF($P$5=Master!$D$4,SUM(E365:P365),0))))))))))))</f>
        <v>0</v>
      </c>
      <c r="V365" s="97"/>
    </row>
    <row r="366" spans="2:22" x14ac:dyDescent="0.2">
      <c r="B366" s="95"/>
      <c r="C366" s="98" t="s">
        <v>319</v>
      </c>
      <c r="D366" s="99" t="s">
        <v>318</v>
      </c>
      <c r="E366" s="100">
        <v>0</v>
      </c>
      <c r="F366" s="100">
        <v>0</v>
      </c>
      <c r="G366" s="100">
        <v>0</v>
      </c>
      <c r="H366" s="100">
        <v>0</v>
      </c>
      <c r="I366" s="100">
        <v>0</v>
      </c>
      <c r="J366" s="100">
        <v>0</v>
      </c>
      <c r="K366" s="100">
        <v>0</v>
      </c>
      <c r="L366" s="100">
        <v>0</v>
      </c>
      <c r="M366" s="100">
        <v>0</v>
      </c>
      <c r="N366" s="100">
        <v>0</v>
      </c>
      <c r="O366" s="100">
        <v>0</v>
      </c>
      <c r="P366" s="100">
        <v>0</v>
      </c>
      <c r="Q366" s="100">
        <v>0</v>
      </c>
      <c r="R366" s="97"/>
      <c r="T366" s="95"/>
      <c r="U366" s="100">
        <f>IF($E$5=Master!$D$4,E366,
IF($F$5=Master!$D$4,SUM(E366:F366),
IF($G$5=Master!$D$4,SUM(E366:G366),
IF($H$5=Master!$D$4,SUM(E366:H366),
IF($I$5=Master!$D$4,SUM(E366:I366),
IF($J$5=Master!$D$4,SUM(E366:J366),
IF($K$5=Master!$D$4,SUM(E366:K366),
IF($L$5=Master!$D$4,SUM(E366:L366),
IF($M$5=Master!$D$4,SUM(E366:M366),
IF($N$5=Master!$D$4,SUM(E366:N366),
IF($O$5=Master!$D$4,SUM(E366:O366),
IF($P$5=Master!$D$4,SUM(E366:P366),0))))))))))))</f>
        <v>0</v>
      </c>
      <c r="V366" s="97"/>
    </row>
    <row r="367" spans="2:22" x14ac:dyDescent="0.2">
      <c r="B367" s="95"/>
      <c r="C367" s="133" t="s">
        <v>320</v>
      </c>
      <c r="D367" s="134" t="s">
        <v>321</v>
      </c>
      <c r="E367" s="136">
        <v>1555007.99</v>
      </c>
      <c r="F367" s="136">
        <v>4266676.29</v>
      </c>
      <c r="G367" s="136">
        <v>3404941.04</v>
      </c>
      <c r="H367" s="136">
        <v>3948283.9699999997</v>
      </c>
      <c r="I367" s="136">
        <v>3479117.3000000003</v>
      </c>
      <c r="J367" s="136">
        <v>3433080.0900000003</v>
      </c>
      <c r="K367" s="136">
        <v>4391507.42</v>
      </c>
      <c r="L367" s="136">
        <v>2934308.47</v>
      </c>
      <c r="M367" s="136">
        <v>3550280.27</v>
      </c>
      <c r="N367" s="136">
        <v>3749955.79</v>
      </c>
      <c r="O367" s="136">
        <v>2745120.15</v>
      </c>
      <c r="P367" s="136">
        <v>3420875.07</v>
      </c>
      <c r="Q367" s="136">
        <v>40879153.850000001</v>
      </c>
      <c r="R367" s="97"/>
      <c r="T367" s="95"/>
      <c r="U367" s="100">
        <f>IF($E$5=Master!$D$4,E367,
IF($F$5=Master!$D$4,SUM(E367:F367),
IF($G$5=Master!$D$4,SUM(E367:G367),
IF($H$5=Master!$D$4,SUM(E367:H367),
IF($I$5=Master!$D$4,SUM(E367:I367),
IF($J$5=Master!$D$4,SUM(E367:J367),
IF($K$5=Master!$D$4,SUM(E367:K367),
IF($L$5=Master!$D$4,SUM(E367:L367),
IF($M$5=Master!$D$4,SUM(E367:M367),
IF($N$5=Master!$D$4,SUM(E367:N367),
IF($O$5=Master!$D$4,SUM(E367:O367),
IF($P$5=Master!$D$4,SUM(E367:P367),0))))))))))))</f>
        <v>20087106.68</v>
      </c>
      <c r="V367" s="97"/>
    </row>
    <row r="368" spans="2:22" x14ac:dyDescent="0.2">
      <c r="B368" s="95"/>
      <c r="C368" s="98" t="s">
        <v>322</v>
      </c>
      <c r="D368" s="99" t="s">
        <v>321</v>
      </c>
      <c r="E368" s="100">
        <v>1555007.99</v>
      </c>
      <c r="F368" s="100">
        <v>4266676.29</v>
      </c>
      <c r="G368" s="100">
        <v>3404941.04</v>
      </c>
      <c r="H368" s="100">
        <v>3948283.9699999997</v>
      </c>
      <c r="I368" s="100">
        <v>3479117.3000000003</v>
      </c>
      <c r="J368" s="100">
        <v>3433080.0900000003</v>
      </c>
      <c r="K368" s="100">
        <v>4391507.42</v>
      </c>
      <c r="L368" s="100">
        <v>2934308.47</v>
      </c>
      <c r="M368" s="100">
        <v>3550280.27</v>
      </c>
      <c r="N368" s="100">
        <v>3749955.79</v>
      </c>
      <c r="O368" s="100">
        <v>2745120.15</v>
      </c>
      <c r="P368" s="100">
        <v>3420875.07</v>
      </c>
      <c r="Q368" s="100">
        <v>40879153.850000001</v>
      </c>
      <c r="R368" s="97"/>
      <c r="T368" s="95"/>
      <c r="U368" s="100">
        <f>IF($E$5=Master!$D$4,E368,
IF($F$5=Master!$D$4,SUM(E368:F368),
IF($G$5=Master!$D$4,SUM(E368:G368),
IF($H$5=Master!$D$4,SUM(E368:H368),
IF($I$5=Master!$D$4,SUM(E368:I368),
IF($J$5=Master!$D$4,SUM(E368:J368),
IF($K$5=Master!$D$4,SUM(E368:K368),
IF($L$5=Master!$D$4,SUM(E368:L368),
IF($M$5=Master!$D$4,SUM(E368:M368),
IF($N$5=Master!$D$4,SUM(E368:N368),
IF($O$5=Master!$D$4,SUM(E368:O368),
IF($P$5=Master!$D$4,SUM(E368:P368),0))))))))))))</f>
        <v>20087106.68</v>
      </c>
      <c r="V368" s="97"/>
    </row>
    <row r="369" spans="2:22" x14ac:dyDescent="0.2">
      <c r="B369" s="95"/>
      <c r="C369" s="133" t="s">
        <v>323</v>
      </c>
      <c r="D369" s="134" t="s">
        <v>324</v>
      </c>
      <c r="E369" s="136">
        <v>0</v>
      </c>
      <c r="F369" s="136">
        <v>0</v>
      </c>
      <c r="G369" s="136">
        <v>0</v>
      </c>
      <c r="H369" s="136">
        <v>0</v>
      </c>
      <c r="I369" s="136">
        <v>0</v>
      </c>
      <c r="J369" s="136">
        <v>0</v>
      </c>
      <c r="K369" s="136">
        <v>0</v>
      </c>
      <c r="L369" s="136">
        <v>0</v>
      </c>
      <c r="M369" s="136">
        <v>0</v>
      </c>
      <c r="N369" s="136">
        <v>0</v>
      </c>
      <c r="O369" s="136">
        <v>0</v>
      </c>
      <c r="P369" s="136">
        <v>0</v>
      </c>
      <c r="Q369" s="136">
        <v>0</v>
      </c>
      <c r="R369" s="97"/>
      <c r="T369" s="95"/>
      <c r="U369" s="100">
        <f>IF($E$5=Master!$D$4,E369,
IF($F$5=Master!$D$4,SUM(E369:F369),
IF($G$5=Master!$D$4,SUM(E369:G369),
IF($H$5=Master!$D$4,SUM(E369:H369),
IF($I$5=Master!$D$4,SUM(E369:I369),
IF($J$5=Master!$D$4,SUM(E369:J369),
IF($K$5=Master!$D$4,SUM(E369:K369),
IF($L$5=Master!$D$4,SUM(E369:L369),
IF($M$5=Master!$D$4,SUM(E369:M369),
IF($N$5=Master!$D$4,SUM(E369:N369),
IF($O$5=Master!$D$4,SUM(E369:O369),
IF($P$5=Master!$D$4,SUM(E369:P369),0))))))))))))</f>
        <v>0</v>
      </c>
      <c r="V369" s="97"/>
    </row>
    <row r="370" spans="2:22" x14ac:dyDescent="0.2">
      <c r="B370" s="95"/>
      <c r="C370" s="98" t="s">
        <v>325</v>
      </c>
      <c r="D370" s="99" t="s">
        <v>324</v>
      </c>
      <c r="E370" s="100">
        <v>0</v>
      </c>
      <c r="F370" s="100">
        <v>0</v>
      </c>
      <c r="G370" s="100">
        <v>0</v>
      </c>
      <c r="H370" s="100">
        <v>0</v>
      </c>
      <c r="I370" s="100">
        <v>0</v>
      </c>
      <c r="J370" s="100">
        <v>0</v>
      </c>
      <c r="K370" s="100">
        <v>0</v>
      </c>
      <c r="L370" s="100">
        <v>0</v>
      </c>
      <c r="M370" s="100">
        <v>0</v>
      </c>
      <c r="N370" s="100">
        <v>0</v>
      </c>
      <c r="O370" s="100">
        <v>0</v>
      </c>
      <c r="P370" s="100">
        <v>0</v>
      </c>
      <c r="Q370" s="100">
        <v>0</v>
      </c>
      <c r="R370" s="97"/>
      <c r="T370" s="95"/>
      <c r="U370" s="100">
        <f>IF($E$5=Master!$D$4,E370,
IF($F$5=Master!$D$4,SUM(E370:F370),
IF($G$5=Master!$D$4,SUM(E370:G370),
IF($H$5=Master!$D$4,SUM(E370:H370),
IF($I$5=Master!$D$4,SUM(E370:I370),
IF($J$5=Master!$D$4,SUM(E370:J370),
IF($K$5=Master!$D$4,SUM(E370:K370),
IF($L$5=Master!$D$4,SUM(E370:L370),
IF($M$5=Master!$D$4,SUM(E370:M370),
IF($N$5=Master!$D$4,SUM(E370:N370),
IF($O$5=Master!$D$4,SUM(E370:O370),
IF($P$5=Master!$D$4,SUM(E370:P370),0))))))))))))</f>
        <v>0</v>
      </c>
      <c r="V370" s="97"/>
    </row>
    <row r="371" spans="2:22" x14ac:dyDescent="0.2">
      <c r="B371" s="95"/>
      <c r="C371" s="133" t="s">
        <v>326</v>
      </c>
      <c r="D371" s="134" t="s">
        <v>327</v>
      </c>
      <c r="E371" s="136">
        <v>618286.62</v>
      </c>
      <c r="F371" s="136">
        <v>715578.29999999993</v>
      </c>
      <c r="G371" s="136">
        <v>752565.41999999981</v>
      </c>
      <c r="H371" s="136">
        <v>792330.21</v>
      </c>
      <c r="I371" s="136">
        <v>1254968.3499999999</v>
      </c>
      <c r="J371" s="136">
        <v>1280516.17</v>
      </c>
      <c r="K371" s="136">
        <v>1281668.0299999998</v>
      </c>
      <c r="L371" s="136">
        <v>1822263.5599999998</v>
      </c>
      <c r="M371" s="136">
        <v>3409184.16</v>
      </c>
      <c r="N371" s="136">
        <v>1219872.4499999997</v>
      </c>
      <c r="O371" s="136">
        <v>1080907.1800000002</v>
      </c>
      <c r="P371" s="136">
        <v>1033350.0099999998</v>
      </c>
      <c r="Q371" s="136">
        <v>15261490.459999999</v>
      </c>
      <c r="R371" s="97"/>
      <c r="T371" s="95"/>
      <c r="U371" s="100">
        <f>IF($E$5=Master!$D$4,E371,
IF($F$5=Master!$D$4,SUM(E371:F371),
IF($G$5=Master!$D$4,SUM(E371:G371),
IF($H$5=Master!$D$4,SUM(E371:H371),
IF($I$5=Master!$D$4,SUM(E371:I371),
IF($J$5=Master!$D$4,SUM(E371:J371),
IF($K$5=Master!$D$4,SUM(E371:K371),
IF($L$5=Master!$D$4,SUM(E371:L371),
IF($M$5=Master!$D$4,SUM(E371:M371),
IF($N$5=Master!$D$4,SUM(E371:N371),
IF($O$5=Master!$D$4,SUM(E371:O371),
IF($P$5=Master!$D$4,SUM(E371:P371),0))))))))))))</f>
        <v>5414245.0699999994</v>
      </c>
      <c r="V371" s="97"/>
    </row>
    <row r="372" spans="2:22" x14ac:dyDescent="0.2">
      <c r="B372" s="95"/>
      <c r="C372" s="98" t="s">
        <v>328</v>
      </c>
      <c r="D372" s="99" t="s">
        <v>327</v>
      </c>
      <c r="E372" s="100">
        <v>618286.62</v>
      </c>
      <c r="F372" s="100">
        <v>715578.29999999993</v>
      </c>
      <c r="G372" s="100">
        <v>752565.41999999981</v>
      </c>
      <c r="H372" s="100">
        <v>792330.21</v>
      </c>
      <c r="I372" s="100">
        <v>1254968.3499999999</v>
      </c>
      <c r="J372" s="100">
        <v>1280516.17</v>
      </c>
      <c r="K372" s="100">
        <v>1281668.0299999998</v>
      </c>
      <c r="L372" s="100">
        <v>1822263.5599999998</v>
      </c>
      <c r="M372" s="100">
        <v>3409184.16</v>
      </c>
      <c r="N372" s="100">
        <v>1219872.4499999997</v>
      </c>
      <c r="O372" s="100">
        <v>1080907.1800000002</v>
      </c>
      <c r="P372" s="100">
        <v>1033350.0099999998</v>
      </c>
      <c r="Q372" s="100">
        <v>15261490.459999999</v>
      </c>
      <c r="R372" s="97"/>
      <c r="T372" s="95"/>
      <c r="U372" s="100">
        <f>IF($E$5=Master!$D$4,E372,
IF($F$5=Master!$D$4,SUM(E372:F372),
IF($G$5=Master!$D$4,SUM(E372:G372),
IF($H$5=Master!$D$4,SUM(E372:H372),
IF($I$5=Master!$D$4,SUM(E372:I372),
IF($J$5=Master!$D$4,SUM(E372:J372),
IF($K$5=Master!$D$4,SUM(E372:K372),
IF($L$5=Master!$D$4,SUM(E372:L372),
IF($M$5=Master!$D$4,SUM(E372:M372),
IF($N$5=Master!$D$4,SUM(E372:N372),
IF($O$5=Master!$D$4,SUM(E372:O372),
IF($P$5=Master!$D$4,SUM(E372:P372),0))))))))))))</f>
        <v>5414245.0699999994</v>
      </c>
      <c r="V372" s="97"/>
    </row>
    <row r="373" spans="2:22" x14ac:dyDescent="0.2">
      <c r="B373" s="95"/>
      <c r="C373" s="131" t="s">
        <v>329</v>
      </c>
      <c r="D373" s="132" t="s">
        <v>330</v>
      </c>
      <c r="E373" s="135">
        <v>77581354.210000008</v>
      </c>
      <c r="F373" s="135">
        <v>88156486.200000003</v>
      </c>
      <c r="G373" s="135">
        <v>88254841.469999999</v>
      </c>
      <c r="H373" s="135">
        <v>87510354.349999994</v>
      </c>
      <c r="I373" s="135">
        <v>87275754.379999995</v>
      </c>
      <c r="J373" s="135">
        <v>90530755.719999999</v>
      </c>
      <c r="K373" s="135">
        <v>89333346.140000015</v>
      </c>
      <c r="L373" s="135">
        <v>89410123.159999996</v>
      </c>
      <c r="M373" s="135">
        <v>87983277.320000023</v>
      </c>
      <c r="N373" s="135">
        <v>88253319.219999984</v>
      </c>
      <c r="O373" s="135">
        <v>88477296.480000019</v>
      </c>
      <c r="P373" s="135">
        <v>82481239.210000008</v>
      </c>
      <c r="Q373" s="135">
        <v>1045248147.8600001</v>
      </c>
      <c r="R373" s="97"/>
      <c r="T373" s="95"/>
      <c r="U373" s="100">
        <f>IF($E$5=Master!$D$4,E373,
IF($F$5=Master!$D$4,SUM(E373:F373),
IF($G$5=Master!$D$4,SUM(E373:G373),
IF($H$5=Master!$D$4,SUM(E373:H373),
IF($I$5=Master!$D$4,SUM(E373:I373),
IF($J$5=Master!$D$4,SUM(E373:J373),
IF($K$5=Master!$D$4,SUM(E373:K373),
IF($L$5=Master!$D$4,SUM(E373:L373),
IF($M$5=Master!$D$4,SUM(E373:M373),
IF($N$5=Master!$D$4,SUM(E373:N373),
IF($O$5=Master!$D$4,SUM(E373:O373),
IF($P$5=Master!$D$4,SUM(E373:P373),0))))))))))))</f>
        <v>519309546.33000004</v>
      </c>
      <c r="V373" s="97"/>
    </row>
    <row r="374" spans="2:22" x14ac:dyDescent="0.2">
      <c r="B374" s="95"/>
      <c r="C374" s="133" t="s">
        <v>331</v>
      </c>
      <c r="D374" s="134" t="s">
        <v>332</v>
      </c>
      <c r="E374" s="136">
        <v>0</v>
      </c>
      <c r="F374" s="136">
        <v>0</v>
      </c>
      <c r="G374" s="136">
        <v>0</v>
      </c>
      <c r="H374" s="136">
        <v>0</v>
      </c>
      <c r="I374" s="136">
        <v>0</v>
      </c>
      <c r="J374" s="136">
        <v>0</v>
      </c>
      <c r="K374" s="136">
        <v>0</v>
      </c>
      <c r="L374" s="136">
        <v>0</v>
      </c>
      <c r="M374" s="136">
        <v>0</v>
      </c>
      <c r="N374" s="136">
        <v>0</v>
      </c>
      <c r="O374" s="136">
        <v>0</v>
      </c>
      <c r="P374" s="136">
        <v>0</v>
      </c>
      <c r="Q374" s="136">
        <v>0</v>
      </c>
      <c r="R374" s="97"/>
      <c r="T374" s="95"/>
      <c r="U374" s="100">
        <f>IF($E$5=Master!$D$4,E374,
IF($F$5=Master!$D$4,SUM(E374:F374),
IF($G$5=Master!$D$4,SUM(E374:G374),
IF($H$5=Master!$D$4,SUM(E374:H374),
IF($I$5=Master!$D$4,SUM(E374:I374),
IF($J$5=Master!$D$4,SUM(E374:J374),
IF($K$5=Master!$D$4,SUM(E374:K374),
IF($L$5=Master!$D$4,SUM(E374:L374),
IF($M$5=Master!$D$4,SUM(E374:M374),
IF($N$5=Master!$D$4,SUM(E374:N374),
IF($O$5=Master!$D$4,SUM(E374:O374),
IF($P$5=Master!$D$4,SUM(E374:P374),0))))))))))))</f>
        <v>0</v>
      </c>
      <c r="V374" s="97"/>
    </row>
    <row r="375" spans="2:22" x14ac:dyDescent="0.2">
      <c r="B375" s="95"/>
      <c r="C375" s="98" t="s">
        <v>333</v>
      </c>
      <c r="D375" s="99" t="s">
        <v>334</v>
      </c>
      <c r="E375" s="100">
        <v>0</v>
      </c>
      <c r="F375" s="100">
        <v>0</v>
      </c>
      <c r="G375" s="100">
        <v>0</v>
      </c>
      <c r="H375" s="100">
        <v>0</v>
      </c>
      <c r="I375" s="100">
        <v>0</v>
      </c>
      <c r="J375" s="100">
        <v>0</v>
      </c>
      <c r="K375" s="100">
        <v>0</v>
      </c>
      <c r="L375" s="100">
        <v>0</v>
      </c>
      <c r="M375" s="100">
        <v>0</v>
      </c>
      <c r="N375" s="100">
        <v>0</v>
      </c>
      <c r="O375" s="100">
        <v>0</v>
      </c>
      <c r="P375" s="100">
        <v>0</v>
      </c>
      <c r="Q375" s="100">
        <v>0</v>
      </c>
      <c r="R375" s="97"/>
      <c r="T375" s="95"/>
      <c r="U375" s="100">
        <f>IF($E$5=Master!$D$4,E375,
IF($F$5=Master!$D$4,SUM(E375:F375),
IF($G$5=Master!$D$4,SUM(E375:G375),
IF($H$5=Master!$D$4,SUM(E375:H375),
IF($I$5=Master!$D$4,SUM(E375:I375),
IF($J$5=Master!$D$4,SUM(E375:J375),
IF($K$5=Master!$D$4,SUM(E375:K375),
IF($L$5=Master!$D$4,SUM(E375:L375),
IF($M$5=Master!$D$4,SUM(E375:M375),
IF($N$5=Master!$D$4,SUM(E375:N375),
IF($O$5=Master!$D$4,SUM(E375:O375),
IF($P$5=Master!$D$4,SUM(E375:P375),0))))))))))))</f>
        <v>0</v>
      </c>
      <c r="V375" s="97"/>
    </row>
    <row r="376" spans="2:22" x14ac:dyDescent="0.2">
      <c r="B376" s="95"/>
      <c r="C376" s="98" t="s">
        <v>335</v>
      </c>
      <c r="D376" s="99" t="s">
        <v>336</v>
      </c>
      <c r="E376" s="100">
        <v>0</v>
      </c>
      <c r="F376" s="100">
        <v>0</v>
      </c>
      <c r="G376" s="100">
        <v>0</v>
      </c>
      <c r="H376" s="100">
        <v>0</v>
      </c>
      <c r="I376" s="100">
        <v>0</v>
      </c>
      <c r="J376" s="100">
        <v>0</v>
      </c>
      <c r="K376" s="100">
        <v>0</v>
      </c>
      <c r="L376" s="100">
        <v>0</v>
      </c>
      <c r="M376" s="100">
        <v>0</v>
      </c>
      <c r="N376" s="100">
        <v>0</v>
      </c>
      <c r="O376" s="100">
        <v>0</v>
      </c>
      <c r="P376" s="100">
        <v>0</v>
      </c>
      <c r="Q376" s="100">
        <v>0</v>
      </c>
      <c r="R376" s="97"/>
      <c r="T376" s="95"/>
      <c r="U376" s="100">
        <f>IF($E$5=Master!$D$4,E376,
IF($F$5=Master!$D$4,SUM(E376:F376),
IF($G$5=Master!$D$4,SUM(E376:G376),
IF($H$5=Master!$D$4,SUM(E376:H376),
IF($I$5=Master!$D$4,SUM(E376:I376),
IF($J$5=Master!$D$4,SUM(E376:J376),
IF($K$5=Master!$D$4,SUM(E376:K376),
IF($L$5=Master!$D$4,SUM(E376:L376),
IF($M$5=Master!$D$4,SUM(E376:M376),
IF($N$5=Master!$D$4,SUM(E376:N376),
IF($O$5=Master!$D$4,SUM(E376:O376),
IF($P$5=Master!$D$4,SUM(E376:P376),0))))))))))))</f>
        <v>0</v>
      </c>
      <c r="V376" s="97"/>
    </row>
    <row r="377" spans="2:22" x14ac:dyDescent="0.2">
      <c r="B377" s="95"/>
      <c r="C377" s="133" t="s">
        <v>337</v>
      </c>
      <c r="D377" s="134" t="s">
        <v>338</v>
      </c>
      <c r="E377" s="136">
        <v>51975256.760000005</v>
      </c>
      <c r="F377" s="136">
        <v>61780477.170000009</v>
      </c>
      <c r="G377" s="136">
        <v>61745982.940000013</v>
      </c>
      <c r="H377" s="136">
        <v>61705875.550000004</v>
      </c>
      <c r="I377" s="136">
        <v>61617267.170000009</v>
      </c>
      <c r="J377" s="136">
        <v>64913581.910000011</v>
      </c>
      <c r="K377" s="136">
        <v>63788976.460000008</v>
      </c>
      <c r="L377" s="136">
        <v>63919199.31000001</v>
      </c>
      <c r="M377" s="136">
        <v>63928590.010000013</v>
      </c>
      <c r="N377" s="136">
        <v>64823120.290000007</v>
      </c>
      <c r="O377" s="136">
        <v>64810084.370000012</v>
      </c>
      <c r="P377" s="136">
        <v>58923078.700000018</v>
      </c>
      <c r="Q377" s="136">
        <v>743931490.6400001</v>
      </c>
      <c r="R377" s="97"/>
      <c r="T377" s="95"/>
      <c r="U377" s="100">
        <f>IF($E$5=Master!$D$4,E377,
IF($F$5=Master!$D$4,SUM(E377:F377),
IF($G$5=Master!$D$4,SUM(E377:G377),
IF($H$5=Master!$D$4,SUM(E377:H377),
IF($I$5=Master!$D$4,SUM(E377:I377),
IF($J$5=Master!$D$4,SUM(E377:J377),
IF($K$5=Master!$D$4,SUM(E377:K377),
IF($L$5=Master!$D$4,SUM(E377:L377),
IF($M$5=Master!$D$4,SUM(E377:M377),
IF($N$5=Master!$D$4,SUM(E377:N377),
IF($O$5=Master!$D$4,SUM(E377:O377),
IF($P$5=Master!$D$4,SUM(E377:P377),0))))))))))))</f>
        <v>363738441.50000006</v>
      </c>
      <c r="V377" s="97"/>
    </row>
    <row r="378" spans="2:22" x14ac:dyDescent="0.2">
      <c r="B378" s="95"/>
      <c r="C378" s="98" t="s">
        <v>339</v>
      </c>
      <c r="D378" s="99" t="s">
        <v>338</v>
      </c>
      <c r="E378" s="100">
        <v>51975256.760000005</v>
      </c>
      <c r="F378" s="100">
        <v>61780477.170000009</v>
      </c>
      <c r="G378" s="100">
        <v>61745982.940000013</v>
      </c>
      <c r="H378" s="100">
        <v>61705875.550000004</v>
      </c>
      <c r="I378" s="100">
        <v>61617267.170000009</v>
      </c>
      <c r="J378" s="100">
        <v>64913581.910000011</v>
      </c>
      <c r="K378" s="100">
        <v>63788976.460000008</v>
      </c>
      <c r="L378" s="100">
        <v>63919199.31000001</v>
      </c>
      <c r="M378" s="100">
        <v>63928590.010000013</v>
      </c>
      <c r="N378" s="100">
        <v>64823120.290000007</v>
      </c>
      <c r="O378" s="100">
        <v>64810084.370000012</v>
      </c>
      <c r="P378" s="100">
        <v>58923078.700000018</v>
      </c>
      <c r="Q378" s="100">
        <v>743931490.6400001</v>
      </c>
      <c r="R378" s="97"/>
      <c r="T378" s="95"/>
      <c r="U378" s="100">
        <f>IF($E$5=Master!$D$4,E378,
IF($F$5=Master!$D$4,SUM(E378:F378),
IF($G$5=Master!$D$4,SUM(E378:G378),
IF($H$5=Master!$D$4,SUM(E378:H378),
IF($I$5=Master!$D$4,SUM(E378:I378),
IF($J$5=Master!$D$4,SUM(E378:J378),
IF($K$5=Master!$D$4,SUM(E378:K378),
IF($L$5=Master!$D$4,SUM(E378:L378),
IF($M$5=Master!$D$4,SUM(E378:M378),
IF($N$5=Master!$D$4,SUM(E378:N378),
IF($O$5=Master!$D$4,SUM(E378:O378),
IF($P$5=Master!$D$4,SUM(E378:P378),0))))))))))))</f>
        <v>363738441.50000006</v>
      </c>
      <c r="V378" s="97"/>
    </row>
    <row r="379" spans="2:22" x14ac:dyDescent="0.2">
      <c r="B379" s="95"/>
      <c r="C379" s="133" t="s">
        <v>340</v>
      </c>
      <c r="D379" s="134" t="s">
        <v>341</v>
      </c>
      <c r="E379" s="136">
        <v>0</v>
      </c>
      <c r="F379" s="136">
        <v>0</v>
      </c>
      <c r="G379" s="136">
        <v>0</v>
      </c>
      <c r="H379" s="136">
        <v>0</v>
      </c>
      <c r="I379" s="136">
        <v>0</v>
      </c>
      <c r="J379" s="136">
        <v>0</v>
      </c>
      <c r="K379" s="136">
        <v>0</v>
      </c>
      <c r="L379" s="136">
        <v>0</v>
      </c>
      <c r="M379" s="136">
        <v>0</v>
      </c>
      <c r="N379" s="136">
        <v>0</v>
      </c>
      <c r="O379" s="136">
        <v>0</v>
      </c>
      <c r="P379" s="136">
        <v>0</v>
      </c>
      <c r="Q379" s="136">
        <v>0</v>
      </c>
      <c r="R379" s="97"/>
      <c r="T379" s="95"/>
      <c r="U379" s="100">
        <f>IF($E$5=Master!$D$4,E379,
IF($F$5=Master!$D$4,SUM(E379:F379),
IF($G$5=Master!$D$4,SUM(E379:G379),
IF($H$5=Master!$D$4,SUM(E379:H379),
IF($I$5=Master!$D$4,SUM(E379:I379),
IF($J$5=Master!$D$4,SUM(E379:J379),
IF($K$5=Master!$D$4,SUM(E379:K379),
IF($L$5=Master!$D$4,SUM(E379:L379),
IF($M$5=Master!$D$4,SUM(E379:M379),
IF($N$5=Master!$D$4,SUM(E379:N379),
IF($O$5=Master!$D$4,SUM(E379:O379),
IF($P$5=Master!$D$4,SUM(E379:P379),0))))))))))))</f>
        <v>0</v>
      </c>
      <c r="V379" s="97"/>
    </row>
    <row r="380" spans="2:22" x14ac:dyDescent="0.2">
      <c r="B380" s="95"/>
      <c r="C380" s="98" t="s">
        <v>342</v>
      </c>
      <c r="D380" s="99" t="s">
        <v>341</v>
      </c>
      <c r="E380" s="100">
        <v>0</v>
      </c>
      <c r="F380" s="100">
        <v>0</v>
      </c>
      <c r="G380" s="100">
        <v>0</v>
      </c>
      <c r="H380" s="100">
        <v>0</v>
      </c>
      <c r="I380" s="100">
        <v>0</v>
      </c>
      <c r="J380" s="100">
        <v>0</v>
      </c>
      <c r="K380" s="100">
        <v>0</v>
      </c>
      <c r="L380" s="100">
        <v>0</v>
      </c>
      <c r="M380" s="100">
        <v>0</v>
      </c>
      <c r="N380" s="100">
        <v>0</v>
      </c>
      <c r="O380" s="100">
        <v>0</v>
      </c>
      <c r="P380" s="100">
        <v>0</v>
      </c>
      <c r="Q380" s="100">
        <v>0</v>
      </c>
      <c r="R380" s="97"/>
      <c r="T380" s="95"/>
      <c r="U380" s="100">
        <f>IF($E$5=Master!$D$4,E380,
IF($F$5=Master!$D$4,SUM(E380:F380),
IF($G$5=Master!$D$4,SUM(E380:G380),
IF($H$5=Master!$D$4,SUM(E380:H380),
IF($I$5=Master!$D$4,SUM(E380:I380),
IF($J$5=Master!$D$4,SUM(E380:J380),
IF($K$5=Master!$D$4,SUM(E380:K380),
IF($L$5=Master!$D$4,SUM(E380:L380),
IF($M$5=Master!$D$4,SUM(E380:M380),
IF($N$5=Master!$D$4,SUM(E380:N380),
IF($O$5=Master!$D$4,SUM(E380:O380),
IF($P$5=Master!$D$4,SUM(E380:P380),0))))))))))))</f>
        <v>0</v>
      </c>
      <c r="V380" s="97"/>
    </row>
    <row r="381" spans="2:22" x14ac:dyDescent="0.2">
      <c r="B381" s="95"/>
      <c r="C381" s="133" t="s">
        <v>343</v>
      </c>
      <c r="D381" s="134" t="s">
        <v>344</v>
      </c>
      <c r="E381" s="136">
        <v>0</v>
      </c>
      <c r="F381" s="136">
        <v>0</v>
      </c>
      <c r="G381" s="136">
        <v>0</v>
      </c>
      <c r="H381" s="136">
        <v>0</v>
      </c>
      <c r="I381" s="136">
        <v>0</v>
      </c>
      <c r="J381" s="136">
        <v>0</v>
      </c>
      <c r="K381" s="136">
        <v>0</v>
      </c>
      <c r="L381" s="136">
        <v>0</v>
      </c>
      <c r="M381" s="136">
        <v>0</v>
      </c>
      <c r="N381" s="136">
        <v>0</v>
      </c>
      <c r="O381" s="136">
        <v>0</v>
      </c>
      <c r="P381" s="136">
        <v>0</v>
      </c>
      <c r="Q381" s="136">
        <v>0</v>
      </c>
      <c r="R381" s="97"/>
      <c r="T381" s="95"/>
      <c r="U381" s="100">
        <f>IF($E$5=Master!$D$4,E381,
IF($F$5=Master!$D$4,SUM(E381:F381),
IF($G$5=Master!$D$4,SUM(E381:G381),
IF($H$5=Master!$D$4,SUM(E381:H381),
IF($I$5=Master!$D$4,SUM(E381:I381),
IF($J$5=Master!$D$4,SUM(E381:J381),
IF($K$5=Master!$D$4,SUM(E381:K381),
IF($L$5=Master!$D$4,SUM(E381:L381),
IF($M$5=Master!$D$4,SUM(E381:M381),
IF($N$5=Master!$D$4,SUM(E381:N381),
IF($O$5=Master!$D$4,SUM(E381:O381),
IF($P$5=Master!$D$4,SUM(E381:P381),0))))))))))))</f>
        <v>0</v>
      </c>
      <c r="V381" s="97"/>
    </row>
    <row r="382" spans="2:22" x14ac:dyDescent="0.2">
      <c r="B382" s="95"/>
      <c r="C382" s="98" t="s">
        <v>345</v>
      </c>
      <c r="D382" s="99" t="s">
        <v>344</v>
      </c>
      <c r="E382" s="100">
        <v>0</v>
      </c>
      <c r="F382" s="100">
        <v>0</v>
      </c>
      <c r="G382" s="100">
        <v>0</v>
      </c>
      <c r="H382" s="100">
        <v>0</v>
      </c>
      <c r="I382" s="100">
        <v>0</v>
      </c>
      <c r="J382" s="100">
        <v>0</v>
      </c>
      <c r="K382" s="100">
        <v>0</v>
      </c>
      <c r="L382" s="100">
        <v>0</v>
      </c>
      <c r="M382" s="100">
        <v>0</v>
      </c>
      <c r="N382" s="100">
        <v>0</v>
      </c>
      <c r="O382" s="100">
        <v>0</v>
      </c>
      <c r="P382" s="100">
        <v>0</v>
      </c>
      <c r="Q382" s="100">
        <v>0</v>
      </c>
      <c r="R382" s="97"/>
      <c r="T382" s="95"/>
      <c r="U382" s="100">
        <f>IF($E$5=Master!$D$4,E382,
IF($F$5=Master!$D$4,SUM(E382:F382),
IF($G$5=Master!$D$4,SUM(E382:G382),
IF($H$5=Master!$D$4,SUM(E382:H382),
IF($I$5=Master!$D$4,SUM(E382:I382),
IF($J$5=Master!$D$4,SUM(E382:J382),
IF($K$5=Master!$D$4,SUM(E382:K382),
IF($L$5=Master!$D$4,SUM(E382:L382),
IF($M$5=Master!$D$4,SUM(E382:M382),
IF($N$5=Master!$D$4,SUM(E382:N382),
IF($O$5=Master!$D$4,SUM(E382:O382),
IF($P$5=Master!$D$4,SUM(E382:P382),0))))))))))))</f>
        <v>0</v>
      </c>
      <c r="V382" s="97"/>
    </row>
    <row r="383" spans="2:22" x14ac:dyDescent="0.2">
      <c r="B383" s="95"/>
      <c r="C383" s="133" t="s">
        <v>346</v>
      </c>
      <c r="D383" s="134" t="s">
        <v>347</v>
      </c>
      <c r="E383" s="136">
        <v>4446116.3500000006</v>
      </c>
      <c r="F383" s="136">
        <v>4931438</v>
      </c>
      <c r="G383" s="136">
        <v>5479189.6799999997</v>
      </c>
      <c r="H383" s="136">
        <v>5657331.9400000004</v>
      </c>
      <c r="I383" s="136">
        <v>5430483.0200000005</v>
      </c>
      <c r="J383" s="136">
        <v>5341592.8500000006</v>
      </c>
      <c r="K383" s="136">
        <v>5336382.2100000009</v>
      </c>
      <c r="L383" s="136">
        <v>5360274.84</v>
      </c>
      <c r="M383" s="136">
        <v>3716012.22</v>
      </c>
      <c r="N383" s="136">
        <v>3146454.2400000007</v>
      </c>
      <c r="O383" s="136">
        <v>3070426.24</v>
      </c>
      <c r="P383" s="136">
        <v>3209958.0300000003</v>
      </c>
      <c r="Q383" s="136">
        <v>55125659.620000005</v>
      </c>
      <c r="R383" s="97"/>
      <c r="T383" s="95"/>
      <c r="U383" s="100">
        <f>IF($E$5=Master!$D$4,E383,
IF($F$5=Master!$D$4,SUM(E383:F383),
IF($G$5=Master!$D$4,SUM(E383:G383),
IF($H$5=Master!$D$4,SUM(E383:H383),
IF($I$5=Master!$D$4,SUM(E383:I383),
IF($J$5=Master!$D$4,SUM(E383:J383),
IF($K$5=Master!$D$4,SUM(E383:K383),
IF($L$5=Master!$D$4,SUM(E383:L383),
IF($M$5=Master!$D$4,SUM(E383:M383),
IF($N$5=Master!$D$4,SUM(E383:N383),
IF($O$5=Master!$D$4,SUM(E383:O383),
IF($P$5=Master!$D$4,SUM(E383:P383),0))))))))))))</f>
        <v>31286151.840000004</v>
      </c>
      <c r="V383" s="97"/>
    </row>
    <row r="384" spans="2:22" x14ac:dyDescent="0.2">
      <c r="B384" s="95"/>
      <c r="C384" s="98" t="s">
        <v>348</v>
      </c>
      <c r="D384" s="99" t="s">
        <v>347</v>
      </c>
      <c r="E384" s="100">
        <v>4446116.3500000006</v>
      </c>
      <c r="F384" s="100">
        <v>4931438</v>
      </c>
      <c r="G384" s="100">
        <v>5479189.6799999997</v>
      </c>
      <c r="H384" s="100">
        <v>5657331.9400000004</v>
      </c>
      <c r="I384" s="100">
        <v>5430483.0200000005</v>
      </c>
      <c r="J384" s="100">
        <v>5341592.8500000006</v>
      </c>
      <c r="K384" s="100">
        <v>5336382.2100000009</v>
      </c>
      <c r="L384" s="100">
        <v>5360274.84</v>
      </c>
      <c r="M384" s="100">
        <v>3716012.22</v>
      </c>
      <c r="N384" s="100">
        <v>3146454.2400000007</v>
      </c>
      <c r="O384" s="100">
        <v>3070426.24</v>
      </c>
      <c r="P384" s="100">
        <v>3209958.0300000003</v>
      </c>
      <c r="Q384" s="100">
        <v>55125659.620000005</v>
      </c>
      <c r="R384" s="97"/>
      <c r="T384" s="95"/>
      <c r="U384" s="100">
        <f>IF($E$5=Master!$D$4,E384,
IF($F$5=Master!$D$4,SUM(E384:F384),
IF($G$5=Master!$D$4,SUM(E384:G384),
IF($H$5=Master!$D$4,SUM(E384:H384),
IF($I$5=Master!$D$4,SUM(E384:I384),
IF($J$5=Master!$D$4,SUM(E384:J384),
IF($K$5=Master!$D$4,SUM(E384:K384),
IF($L$5=Master!$D$4,SUM(E384:L384),
IF($M$5=Master!$D$4,SUM(E384:M384),
IF($N$5=Master!$D$4,SUM(E384:N384),
IF($O$5=Master!$D$4,SUM(E384:O384),
IF($P$5=Master!$D$4,SUM(E384:P384),0))))))))))))</f>
        <v>31286151.840000004</v>
      </c>
      <c r="V384" s="97"/>
    </row>
    <row r="385" spans="2:22" x14ac:dyDescent="0.2">
      <c r="B385" s="95"/>
      <c r="C385" s="133" t="s">
        <v>349</v>
      </c>
      <c r="D385" s="134" t="s">
        <v>350</v>
      </c>
      <c r="E385" s="136">
        <v>0</v>
      </c>
      <c r="F385" s="136">
        <v>0</v>
      </c>
      <c r="G385" s="136">
        <v>0</v>
      </c>
      <c r="H385" s="136">
        <v>0</v>
      </c>
      <c r="I385" s="136">
        <v>0</v>
      </c>
      <c r="J385" s="136">
        <v>0</v>
      </c>
      <c r="K385" s="136">
        <v>0</v>
      </c>
      <c r="L385" s="136">
        <v>0</v>
      </c>
      <c r="M385" s="136">
        <v>0</v>
      </c>
      <c r="N385" s="136">
        <v>0</v>
      </c>
      <c r="O385" s="136">
        <v>0</v>
      </c>
      <c r="P385" s="136">
        <v>0</v>
      </c>
      <c r="Q385" s="136">
        <v>0</v>
      </c>
      <c r="R385" s="97"/>
      <c r="T385" s="95"/>
      <c r="U385" s="100">
        <f>IF($E$5=Master!$D$4,E385,
IF($F$5=Master!$D$4,SUM(E385:F385),
IF($G$5=Master!$D$4,SUM(E385:G385),
IF($H$5=Master!$D$4,SUM(E385:H385),
IF($I$5=Master!$D$4,SUM(E385:I385),
IF($J$5=Master!$D$4,SUM(E385:J385),
IF($K$5=Master!$D$4,SUM(E385:K385),
IF($L$5=Master!$D$4,SUM(E385:L385),
IF($M$5=Master!$D$4,SUM(E385:M385),
IF($N$5=Master!$D$4,SUM(E385:N385),
IF($O$5=Master!$D$4,SUM(E385:O385),
IF($P$5=Master!$D$4,SUM(E385:P385),0))))))))))))</f>
        <v>0</v>
      </c>
      <c r="V385" s="97"/>
    </row>
    <row r="386" spans="2:22" x14ac:dyDescent="0.2">
      <c r="B386" s="95"/>
      <c r="C386" s="98" t="s">
        <v>351</v>
      </c>
      <c r="D386" s="99" t="s">
        <v>350</v>
      </c>
      <c r="E386" s="100">
        <v>0</v>
      </c>
      <c r="F386" s="100">
        <v>0</v>
      </c>
      <c r="G386" s="100">
        <v>0</v>
      </c>
      <c r="H386" s="100">
        <v>0</v>
      </c>
      <c r="I386" s="100">
        <v>0</v>
      </c>
      <c r="J386" s="100">
        <v>0</v>
      </c>
      <c r="K386" s="100">
        <v>0</v>
      </c>
      <c r="L386" s="100">
        <v>0</v>
      </c>
      <c r="M386" s="100">
        <v>0</v>
      </c>
      <c r="N386" s="100">
        <v>0</v>
      </c>
      <c r="O386" s="100">
        <v>0</v>
      </c>
      <c r="P386" s="100">
        <v>0</v>
      </c>
      <c r="Q386" s="100">
        <v>0</v>
      </c>
      <c r="R386" s="97"/>
      <c r="T386" s="95"/>
      <c r="U386" s="100">
        <f>IF($E$5=Master!$D$4,E386,
IF($F$5=Master!$D$4,SUM(E386:F386),
IF($G$5=Master!$D$4,SUM(E386:G386),
IF($H$5=Master!$D$4,SUM(E386:H386),
IF($I$5=Master!$D$4,SUM(E386:I386),
IF($J$5=Master!$D$4,SUM(E386:J386),
IF($K$5=Master!$D$4,SUM(E386:K386),
IF($L$5=Master!$D$4,SUM(E386:L386),
IF($M$5=Master!$D$4,SUM(E386:M386),
IF($N$5=Master!$D$4,SUM(E386:N386),
IF($O$5=Master!$D$4,SUM(E386:O386),
IF($P$5=Master!$D$4,SUM(E386:P386),0))))))))))))</f>
        <v>0</v>
      </c>
      <c r="V386" s="97"/>
    </row>
    <row r="387" spans="2:22" x14ac:dyDescent="0.2">
      <c r="B387" s="95"/>
      <c r="C387" s="133" t="s">
        <v>352</v>
      </c>
      <c r="D387" s="134" t="s">
        <v>353</v>
      </c>
      <c r="E387" s="136">
        <v>43708.89</v>
      </c>
      <c r="F387" s="136">
        <v>44658.89</v>
      </c>
      <c r="G387" s="136">
        <v>37909.910000000003</v>
      </c>
      <c r="H387" s="136">
        <v>37908.910000000003</v>
      </c>
      <c r="I387" s="136">
        <v>37904.83</v>
      </c>
      <c r="J387" s="136">
        <v>38185.21</v>
      </c>
      <c r="K387" s="136">
        <v>37962.61</v>
      </c>
      <c r="L387" s="136">
        <v>37964.629999999997</v>
      </c>
      <c r="M387" s="136">
        <v>37708.89</v>
      </c>
      <c r="N387" s="136">
        <v>38267.82</v>
      </c>
      <c r="O387" s="136">
        <v>37708.89</v>
      </c>
      <c r="P387" s="136">
        <v>38267.520000000004</v>
      </c>
      <c r="Q387" s="136">
        <v>468157.00000000006</v>
      </c>
      <c r="R387" s="97"/>
      <c r="T387" s="95"/>
      <c r="U387" s="100">
        <f>IF($E$5=Master!$D$4,E387,
IF($F$5=Master!$D$4,SUM(E387:F387),
IF($G$5=Master!$D$4,SUM(E387:G387),
IF($H$5=Master!$D$4,SUM(E387:H387),
IF($I$5=Master!$D$4,SUM(E387:I387),
IF($J$5=Master!$D$4,SUM(E387:J387),
IF($K$5=Master!$D$4,SUM(E387:K387),
IF($L$5=Master!$D$4,SUM(E387:L387),
IF($M$5=Master!$D$4,SUM(E387:M387),
IF($N$5=Master!$D$4,SUM(E387:N387),
IF($O$5=Master!$D$4,SUM(E387:O387),
IF($P$5=Master!$D$4,SUM(E387:P387),0))))))))))))</f>
        <v>240276.63999999998</v>
      </c>
      <c r="V387" s="97"/>
    </row>
    <row r="388" spans="2:22" x14ac:dyDescent="0.2">
      <c r="B388" s="95"/>
      <c r="C388" s="98" t="s">
        <v>354</v>
      </c>
      <c r="D388" s="99" t="s">
        <v>353</v>
      </c>
      <c r="E388" s="100">
        <v>43708.89</v>
      </c>
      <c r="F388" s="100">
        <v>44658.89</v>
      </c>
      <c r="G388" s="100">
        <v>37909.910000000003</v>
      </c>
      <c r="H388" s="100">
        <v>37908.910000000003</v>
      </c>
      <c r="I388" s="100">
        <v>37904.83</v>
      </c>
      <c r="J388" s="100">
        <v>38185.21</v>
      </c>
      <c r="K388" s="100">
        <v>37962.61</v>
      </c>
      <c r="L388" s="100">
        <v>37964.629999999997</v>
      </c>
      <c r="M388" s="100">
        <v>37708.89</v>
      </c>
      <c r="N388" s="100">
        <v>38267.82</v>
      </c>
      <c r="O388" s="100">
        <v>37708.89</v>
      </c>
      <c r="P388" s="100">
        <v>38267.520000000004</v>
      </c>
      <c r="Q388" s="100">
        <v>468157.00000000006</v>
      </c>
      <c r="R388" s="97"/>
      <c r="T388" s="95"/>
      <c r="U388" s="100">
        <f>IF($E$5=Master!$D$4,E388,
IF($F$5=Master!$D$4,SUM(E388:F388),
IF($G$5=Master!$D$4,SUM(E388:G388),
IF($H$5=Master!$D$4,SUM(E388:H388),
IF($I$5=Master!$D$4,SUM(E388:I388),
IF($J$5=Master!$D$4,SUM(E388:J388),
IF($K$5=Master!$D$4,SUM(E388:K388),
IF($L$5=Master!$D$4,SUM(E388:L388),
IF($M$5=Master!$D$4,SUM(E388:M388),
IF($N$5=Master!$D$4,SUM(E388:N388),
IF($O$5=Master!$D$4,SUM(E388:O388),
IF($P$5=Master!$D$4,SUM(E388:P388),0))))))))))))</f>
        <v>240276.63999999998</v>
      </c>
      <c r="V388" s="97"/>
    </row>
    <row r="389" spans="2:22" x14ac:dyDescent="0.2">
      <c r="B389" s="95"/>
      <c r="C389" s="133" t="s">
        <v>355</v>
      </c>
      <c r="D389" s="134" t="s">
        <v>356</v>
      </c>
      <c r="E389" s="136">
        <v>0</v>
      </c>
      <c r="F389" s="136">
        <v>0</v>
      </c>
      <c r="G389" s="136">
        <v>0</v>
      </c>
      <c r="H389" s="136">
        <v>0</v>
      </c>
      <c r="I389" s="136">
        <v>0</v>
      </c>
      <c r="J389" s="136">
        <v>0</v>
      </c>
      <c r="K389" s="136">
        <v>0</v>
      </c>
      <c r="L389" s="136">
        <v>0</v>
      </c>
      <c r="M389" s="136">
        <v>0</v>
      </c>
      <c r="N389" s="136">
        <v>0</v>
      </c>
      <c r="O389" s="136">
        <v>0</v>
      </c>
      <c r="P389" s="136">
        <v>0</v>
      </c>
      <c r="Q389" s="136">
        <v>0</v>
      </c>
      <c r="R389" s="97"/>
      <c r="T389" s="95"/>
      <c r="U389" s="100">
        <f>IF($E$5=Master!$D$4,E389,
IF($F$5=Master!$D$4,SUM(E389:F389),
IF($G$5=Master!$D$4,SUM(E389:G389),
IF($H$5=Master!$D$4,SUM(E389:H389),
IF($I$5=Master!$D$4,SUM(E389:I389),
IF($J$5=Master!$D$4,SUM(E389:J389),
IF($K$5=Master!$D$4,SUM(E389:K389),
IF($L$5=Master!$D$4,SUM(E389:L389),
IF($M$5=Master!$D$4,SUM(E389:M389),
IF($N$5=Master!$D$4,SUM(E389:N389),
IF($O$5=Master!$D$4,SUM(E389:O389),
IF($P$5=Master!$D$4,SUM(E389:P389),0))))))))))))</f>
        <v>0</v>
      </c>
      <c r="V389" s="97"/>
    </row>
    <row r="390" spans="2:22" x14ac:dyDescent="0.2">
      <c r="B390" s="95"/>
      <c r="C390" s="98" t="s">
        <v>357</v>
      </c>
      <c r="D390" s="99" t="s">
        <v>356</v>
      </c>
      <c r="E390" s="100">
        <v>0</v>
      </c>
      <c r="F390" s="100">
        <v>0</v>
      </c>
      <c r="G390" s="100">
        <v>0</v>
      </c>
      <c r="H390" s="100">
        <v>0</v>
      </c>
      <c r="I390" s="100">
        <v>0</v>
      </c>
      <c r="J390" s="100">
        <v>0</v>
      </c>
      <c r="K390" s="100">
        <v>0</v>
      </c>
      <c r="L390" s="100">
        <v>0</v>
      </c>
      <c r="M390" s="100">
        <v>0</v>
      </c>
      <c r="N390" s="100">
        <v>0</v>
      </c>
      <c r="O390" s="100">
        <v>0</v>
      </c>
      <c r="P390" s="100">
        <v>0</v>
      </c>
      <c r="Q390" s="100">
        <v>0</v>
      </c>
      <c r="R390" s="97"/>
      <c r="T390" s="95"/>
      <c r="U390" s="100">
        <f>IF($E$5=Master!$D$4,E390,
IF($F$5=Master!$D$4,SUM(E390:F390),
IF($G$5=Master!$D$4,SUM(E390:G390),
IF($H$5=Master!$D$4,SUM(E390:H390),
IF($I$5=Master!$D$4,SUM(E390:I390),
IF($J$5=Master!$D$4,SUM(E390:J390),
IF($K$5=Master!$D$4,SUM(E390:K390),
IF($L$5=Master!$D$4,SUM(E390:L390),
IF($M$5=Master!$D$4,SUM(E390:M390),
IF($N$5=Master!$D$4,SUM(E390:N390),
IF($O$5=Master!$D$4,SUM(E390:O390),
IF($P$5=Master!$D$4,SUM(E390:P390),0))))))))))))</f>
        <v>0</v>
      </c>
      <c r="V390" s="97"/>
    </row>
    <row r="391" spans="2:22" x14ac:dyDescent="0.2">
      <c r="B391" s="95"/>
      <c r="C391" s="133" t="s">
        <v>358</v>
      </c>
      <c r="D391" s="134" t="s">
        <v>359</v>
      </c>
      <c r="E391" s="136">
        <v>21116272.209999993</v>
      </c>
      <c r="F391" s="136">
        <v>21399912.139999997</v>
      </c>
      <c r="G391" s="136">
        <v>20991758.939999994</v>
      </c>
      <c r="H391" s="136">
        <v>20109237.949999992</v>
      </c>
      <c r="I391" s="136">
        <v>20190099.359999992</v>
      </c>
      <c r="J391" s="136">
        <v>20237395.75</v>
      </c>
      <c r="K391" s="136">
        <v>20170024.859999996</v>
      </c>
      <c r="L391" s="136">
        <v>20092684.379999995</v>
      </c>
      <c r="M391" s="136">
        <v>20300966.199999996</v>
      </c>
      <c r="N391" s="136">
        <v>20245476.869999994</v>
      </c>
      <c r="O391" s="136">
        <v>20559076.98</v>
      </c>
      <c r="P391" s="136">
        <v>20309934.959999993</v>
      </c>
      <c r="Q391" s="136">
        <v>245722840.5999999</v>
      </c>
      <c r="R391" s="97"/>
      <c r="T391" s="95"/>
      <c r="U391" s="100">
        <f>IF($E$5=Master!$D$4,E391,
IF($F$5=Master!$D$4,SUM(E391:F391),
IF($G$5=Master!$D$4,SUM(E391:G391),
IF($H$5=Master!$D$4,SUM(E391:H391),
IF($I$5=Master!$D$4,SUM(E391:I391),
IF($J$5=Master!$D$4,SUM(E391:J391),
IF($K$5=Master!$D$4,SUM(E391:K391),
IF($L$5=Master!$D$4,SUM(E391:L391),
IF($M$5=Master!$D$4,SUM(E391:M391),
IF($N$5=Master!$D$4,SUM(E391:N391),
IF($O$5=Master!$D$4,SUM(E391:O391),
IF($P$5=Master!$D$4,SUM(E391:P391),0))))))))))))</f>
        <v>124044676.34999996</v>
      </c>
      <c r="V391" s="97"/>
    </row>
    <row r="392" spans="2:22" x14ac:dyDescent="0.2">
      <c r="B392" s="95"/>
      <c r="C392" s="98" t="s">
        <v>360</v>
      </c>
      <c r="D392" s="99" t="s">
        <v>359</v>
      </c>
      <c r="E392" s="100">
        <v>21116272.209999993</v>
      </c>
      <c r="F392" s="100">
        <v>21399912.139999997</v>
      </c>
      <c r="G392" s="100">
        <v>20991758.939999994</v>
      </c>
      <c r="H392" s="100">
        <v>20109237.949999992</v>
      </c>
      <c r="I392" s="100">
        <v>20190099.359999992</v>
      </c>
      <c r="J392" s="100">
        <v>20237395.75</v>
      </c>
      <c r="K392" s="100">
        <v>20170024.859999996</v>
      </c>
      <c r="L392" s="100">
        <v>20092684.379999995</v>
      </c>
      <c r="M392" s="100">
        <v>20300966.199999996</v>
      </c>
      <c r="N392" s="100">
        <v>20245476.869999994</v>
      </c>
      <c r="O392" s="100">
        <v>20559076.98</v>
      </c>
      <c r="P392" s="100">
        <v>20309934.959999993</v>
      </c>
      <c r="Q392" s="100">
        <v>245722840.5999999</v>
      </c>
      <c r="R392" s="97"/>
      <c r="T392" s="95"/>
      <c r="U392" s="100">
        <f>IF($E$5=Master!$D$4,E392,
IF($F$5=Master!$D$4,SUM(E392:F392),
IF($G$5=Master!$D$4,SUM(E392:G392),
IF($H$5=Master!$D$4,SUM(E392:H392),
IF($I$5=Master!$D$4,SUM(E392:I392),
IF($J$5=Master!$D$4,SUM(E392:J392),
IF($K$5=Master!$D$4,SUM(E392:K392),
IF($L$5=Master!$D$4,SUM(E392:L392),
IF($M$5=Master!$D$4,SUM(E392:M392),
IF($N$5=Master!$D$4,SUM(E392:N392),
IF($O$5=Master!$D$4,SUM(E392:O392),
IF($P$5=Master!$D$4,SUM(E392:P392),0))))))))))))</f>
        <v>124044676.34999996</v>
      </c>
      <c r="V392" s="97"/>
    </row>
    <row r="393" spans="2:22" ht="13.5" thickBot="1" x14ac:dyDescent="0.25">
      <c r="B393" s="73"/>
      <c r="C393" s="101"/>
      <c r="D393" s="102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79"/>
      <c r="T393" s="73"/>
      <c r="U393" s="103"/>
      <c r="V393" s="79"/>
    </row>
    <row r="394" spans="2:22" ht="13.5" thickTop="1" x14ac:dyDescent="0.2"/>
  </sheetData>
  <sheetProtection algorithmName="SHA-512" hashValue="+JfzALII0erxeoT4GbnxSpoy2Ui1EhELkrgXrZpydg8CQ3BdW3lH/arPWqqs+l7NcPJKgX6fWzSg1OCq9yDl6A==" saltValue="fPRuyFujXHSuxUEzLH9zDg==" spinCount="100000" sheet="1" objects="1" scenarios="1"/>
  <mergeCells count="4">
    <mergeCell ref="E201:Q201"/>
    <mergeCell ref="E4:Q4"/>
    <mergeCell ref="C7:D7"/>
    <mergeCell ref="C204:D204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2024</vt:lpstr>
      <vt:lpstr>2024</vt:lpstr>
      <vt:lpstr>'Analitika 2024'!Print_Area</vt:lpstr>
      <vt:lpstr>Pregled!Print_Area</vt:lpstr>
      <vt:lpstr>'Analitika 2024'!Print_Titles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Bojan Paunovic</cp:lastModifiedBy>
  <cp:lastPrinted>2023-02-27T07:37:40Z</cp:lastPrinted>
  <dcterms:created xsi:type="dcterms:W3CDTF">2023-02-26T18:56:37Z</dcterms:created>
  <dcterms:modified xsi:type="dcterms:W3CDTF">2024-07-31T13:58:15Z</dcterms:modified>
</cp:coreProperties>
</file>