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4\GDDS 2024\Jun 2024\"/>
    </mc:Choice>
  </mc:AlternateContent>
  <xr:revisionPtr revIDLastSave="0" documentId="13_ncr:1_{95C17C50-36FA-4B6F-AB11-A83155686E07}" xr6:coauthVersionLast="36" xr6:coauthVersionMax="36" xr10:uidLastSave="{00000000-0000-0000-0000-000000000000}"/>
  <workbookProtection workbookAlgorithmName="SHA-512" workbookHashValue="5b/CS4MVyyuvCfOv9LQJfC/RVStw10vsht3TyQvqNFWLh1es2h3SbwNSF+qTIq6lB+pnAFfss4U/Pdj8o/Kufw==" workbookSaltValue="HwwOMrh2bc3TjrdaIQENDw==" workbookSpinCount="100000" lockStructure="1"/>
  <bookViews>
    <workbookView xWindow="0" yWindow="0" windowWidth="28800" windowHeight="116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2024'!$B$3:$Q$253</definedName>
    <definedName name="_xlnm.Print_Area" localSheetId="1">Pregled!$B$1:$U$42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0" i="1" l="1"/>
  <c r="O260" i="1"/>
  <c r="N260" i="1"/>
  <c r="M260" i="1"/>
  <c r="L260" i="1"/>
  <c r="K260" i="1"/>
  <c r="J260" i="1"/>
  <c r="I260" i="1"/>
  <c r="H260" i="1"/>
  <c r="G260" i="1"/>
  <c r="F260" i="1"/>
  <c r="E260" i="1"/>
  <c r="P7" i="1"/>
  <c r="O7" i="1"/>
  <c r="N7" i="1"/>
  <c r="M7" i="1"/>
  <c r="L7" i="1"/>
  <c r="K7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60" i="1"/>
  <c r="C6" i="4"/>
  <c r="F9" i="4"/>
  <c r="F15" i="4" s="1"/>
  <c r="D4" i="4"/>
  <c r="U477" i="1" l="1"/>
  <c r="E225" i="3" s="1"/>
  <c r="L4" i="3"/>
  <c r="U248" i="1"/>
  <c r="F249" i="3" s="1"/>
  <c r="K9" i="3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41" i="1"/>
  <c r="E189" i="3" s="1"/>
  <c r="U433" i="1"/>
  <c r="E181" i="3" s="1"/>
  <c r="U425" i="1"/>
  <c r="E173" i="3" s="1"/>
  <c r="U417" i="1"/>
  <c r="E165" i="3" s="1"/>
  <c r="U409" i="1"/>
  <c r="E157" i="3" s="1"/>
  <c r="U401" i="1"/>
  <c r="E149" i="3" s="1"/>
  <c r="U393" i="1"/>
  <c r="E141" i="3" s="1"/>
  <c r="U385" i="1"/>
  <c r="E133" i="3" s="1"/>
  <c r="U377" i="1"/>
  <c r="E125" i="3" s="1"/>
  <c r="U369" i="1"/>
  <c r="E117" i="3" s="1"/>
  <c r="U361" i="1"/>
  <c r="E109" i="3" s="1"/>
  <c r="U353" i="1"/>
  <c r="E101" i="3" s="1"/>
  <c r="U345" i="1"/>
  <c r="E93" i="3" s="1"/>
  <c r="U337" i="1"/>
  <c r="E85" i="3" s="1"/>
  <c r="U329" i="1"/>
  <c r="E77" i="3" s="1"/>
  <c r="U321" i="1"/>
  <c r="E69" i="3" s="1"/>
  <c r="U313" i="1"/>
  <c r="E61" i="3" s="1"/>
  <c r="U305" i="1"/>
  <c r="E53" i="3" s="1"/>
  <c r="U297" i="1"/>
  <c r="E45" i="3" s="1"/>
  <c r="U289" i="1"/>
  <c r="E37" i="3" s="1"/>
  <c r="U281" i="1"/>
  <c r="E29" i="3" s="1"/>
  <c r="U273" i="1"/>
  <c r="E21" i="3" s="1"/>
  <c r="U265" i="1"/>
  <c r="E13" i="3" s="1"/>
  <c r="U73" i="1"/>
  <c r="F74" i="3" s="1"/>
  <c r="U8" i="1"/>
  <c r="F9" i="3" s="1"/>
  <c r="U432" i="1"/>
  <c r="E180" i="3" s="1"/>
  <c r="U416" i="1"/>
  <c r="E164" i="3" s="1"/>
  <c r="U408" i="1"/>
  <c r="E156" i="3" s="1"/>
  <c r="U392" i="1"/>
  <c r="E140" i="3" s="1"/>
  <c r="U384" i="1"/>
  <c r="E132" i="3" s="1"/>
  <c r="U376" i="1"/>
  <c r="E124" i="3" s="1"/>
  <c r="U360" i="1"/>
  <c r="E108" i="3" s="1"/>
  <c r="U352" i="1"/>
  <c r="E100" i="3" s="1"/>
  <c r="U344" i="1"/>
  <c r="E92" i="3" s="1"/>
  <c r="U336" i="1"/>
  <c r="E84" i="3" s="1"/>
  <c r="U328" i="1"/>
  <c r="E76" i="3" s="1"/>
  <c r="U320" i="1"/>
  <c r="E68" i="3" s="1"/>
  <c r="U312" i="1"/>
  <c r="E60" i="3" s="1"/>
  <c r="U304" i="1"/>
  <c r="E52" i="3" s="1"/>
  <c r="U296" i="1"/>
  <c r="E44" i="3" s="1"/>
  <c r="U288" i="1"/>
  <c r="E36" i="3" s="1"/>
  <c r="U280" i="1"/>
  <c r="E28" i="3" s="1"/>
  <c r="U272" i="1"/>
  <c r="E20" i="3" s="1"/>
  <c r="U264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40" i="1"/>
  <c r="E188" i="3" s="1"/>
  <c r="U424" i="1"/>
  <c r="E172" i="3" s="1"/>
  <c r="U400" i="1"/>
  <c r="E148" i="3" s="1"/>
  <c r="U368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46" i="1"/>
  <c r="E194" i="3" s="1"/>
  <c r="U438" i="1"/>
  <c r="E186" i="3" s="1"/>
  <c r="U430" i="1"/>
  <c r="E178" i="3" s="1"/>
  <c r="U422" i="1"/>
  <c r="E170" i="3" s="1"/>
  <c r="U414" i="1"/>
  <c r="E162" i="3" s="1"/>
  <c r="U406" i="1"/>
  <c r="E154" i="3" s="1"/>
  <c r="U398" i="1"/>
  <c r="E146" i="3" s="1"/>
  <c r="U390" i="1"/>
  <c r="E138" i="3" s="1"/>
  <c r="U382" i="1"/>
  <c r="E130" i="3" s="1"/>
  <c r="U374" i="1"/>
  <c r="E122" i="3" s="1"/>
  <c r="U366" i="1"/>
  <c r="E114" i="3" s="1"/>
  <c r="U358" i="1"/>
  <c r="E106" i="3" s="1"/>
  <c r="U350" i="1"/>
  <c r="E98" i="3" s="1"/>
  <c r="U342" i="1"/>
  <c r="E90" i="3" s="1"/>
  <c r="U334" i="1"/>
  <c r="E82" i="3" s="1"/>
  <c r="U326" i="1"/>
  <c r="E74" i="3" s="1"/>
  <c r="U318" i="1"/>
  <c r="E66" i="3" s="1"/>
  <c r="U310" i="1"/>
  <c r="E58" i="3" s="1"/>
  <c r="U302" i="1"/>
  <c r="E50" i="3" s="1"/>
  <c r="U294" i="1"/>
  <c r="E42" i="3" s="1"/>
  <c r="U286" i="1"/>
  <c r="E34" i="3" s="1"/>
  <c r="U278" i="1"/>
  <c r="E26" i="3" s="1"/>
  <c r="U270" i="1"/>
  <c r="E18" i="3" s="1"/>
  <c r="U262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37" i="1"/>
  <c r="E185" i="3" s="1"/>
  <c r="U421" i="1"/>
  <c r="E169" i="3" s="1"/>
  <c r="U405" i="1"/>
  <c r="E153" i="3" s="1"/>
  <c r="U397" i="1"/>
  <c r="E145" i="3" s="1"/>
  <c r="U381" i="1"/>
  <c r="E129" i="3" s="1"/>
  <c r="U365" i="1"/>
  <c r="E113" i="3" s="1"/>
  <c r="U349" i="1"/>
  <c r="E97" i="3" s="1"/>
  <c r="U341" i="1"/>
  <c r="E89" i="3" s="1"/>
  <c r="U325" i="1"/>
  <c r="E73" i="3" s="1"/>
  <c r="U301" i="1"/>
  <c r="E49" i="3" s="1"/>
  <c r="U285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45" i="1"/>
  <c r="E193" i="3" s="1"/>
  <c r="U429" i="1"/>
  <c r="E177" i="3" s="1"/>
  <c r="U413" i="1"/>
  <c r="E161" i="3" s="1"/>
  <c r="U389" i="1"/>
  <c r="E137" i="3" s="1"/>
  <c r="U373" i="1"/>
  <c r="E121" i="3" s="1"/>
  <c r="U357" i="1"/>
  <c r="E105" i="3" s="1"/>
  <c r="U333" i="1"/>
  <c r="E81" i="3" s="1"/>
  <c r="U317" i="1"/>
  <c r="E65" i="3" s="1"/>
  <c r="U309" i="1"/>
  <c r="E57" i="3" s="1"/>
  <c r="U293" i="1"/>
  <c r="E41" i="3" s="1"/>
  <c r="U277" i="1"/>
  <c r="E25" i="3" s="1"/>
  <c r="U269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43" i="1"/>
  <c r="E191" i="3" s="1"/>
  <c r="U427" i="1"/>
  <c r="E175" i="3" s="1"/>
  <c r="U411" i="1"/>
  <c r="E159" i="3" s="1"/>
  <c r="U395" i="1"/>
  <c r="E143" i="3" s="1"/>
  <c r="U379" i="1"/>
  <c r="E127" i="3" s="1"/>
  <c r="U363" i="1"/>
  <c r="E111" i="3" s="1"/>
  <c r="U347" i="1"/>
  <c r="E95" i="3" s="1"/>
  <c r="U331" i="1"/>
  <c r="E79" i="3" s="1"/>
  <c r="U315" i="1"/>
  <c r="E63" i="3" s="1"/>
  <c r="U299" i="1"/>
  <c r="E47" i="3" s="1"/>
  <c r="U283" i="1"/>
  <c r="E31" i="3" s="1"/>
  <c r="U267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42" i="1"/>
  <c r="E190" i="3" s="1"/>
  <c r="U426" i="1"/>
  <c r="E174" i="3" s="1"/>
  <c r="U410" i="1"/>
  <c r="E158" i="3" s="1"/>
  <c r="U394" i="1"/>
  <c r="E142" i="3" s="1"/>
  <c r="U378" i="1"/>
  <c r="E126" i="3" s="1"/>
  <c r="U362" i="1"/>
  <c r="E110" i="3" s="1"/>
  <c r="U346" i="1"/>
  <c r="E94" i="3" s="1"/>
  <c r="U330" i="1"/>
  <c r="E78" i="3" s="1"/>
  <c r="U314" i="1"/>
  <c r="E62" i="3" s="1"/>
  <c r="U298" i="1"/>
  <c r="E46" i="3" s="1"/>
  <c r="U282" i="1"/>
  <c r="E30" i="3" s="1"/>
  <c r="U266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39" i="1"/>
  <c r="E187" i="3" s="1"/>
  <c r="U423" i="1"/>
  <c r="E171" i="3" s="1"/>
  <c r="U407" i="1"/>
  <c r="E155" i="3" s="1"/>
  <c r="U391" i="1"/>
  <c r="E139" i="3" s="1"/>
  <c r="U375" i="1"/>
  <c r="E123" i="3" s="1"/>
  <c r="U359" i="1"/>
  <c r="E107" i="3" s="1"/>
  <c r="U343" i="1"/>
  <c r="E91" i="3" s="1"/>
  <c r="U327" i="1"/>
  <c r="E75" i="3" s="1"/>
  <c r="U311" i="1"/>
  <c r="E59" i="3" s="1"/>
  <c r="U295" i="1"/>
  <c r="E43" i="3" s="1"/>
  <c r="U279" i="1"/>
  <c r="E27" i="3" s="1"/>
  <c r="U263" i="1"/>
  <c r="E11" i="3" s="1"/>
  <c r="U177" i="1"/>
  <c r="F178" i="3" s="1"/>
  <c r="U135" i="1"/>
  <c r="F136" i="3" s="1"/>
  <c r="U93" i="1"/>
  <c r="F94" i="3" s="1"/>
  <c r="U39" i="1"/>
  <c r="F40" i="3" s="1"/>
  <c r="U431" i="1"/>
  <c r="U367" i="1"/>
  <c r="E115" i="3" s="1"/>
  <c r="U271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36" i="1"/>
  <c r="E184" i="3" s="1"/>
  <c r="U420" i="1"/>
  <c r="E168" i="3" s="1"/>
  <c r="U404" i="1"/>
  <c r="E152" i="3" s="1"/>
  <c r="U388" i="1"/>
  <c r="E136" i="3" s="1"/>
  <c r="U372" i="1"/>
  <c r="E120" i="3" s="1"/>
  <c r="U356" i="1"/>
  <c r="E104" i="3" s="1"/>
  <c r="U340" i="1"/>
  <c r="E88" i="3" s="1"/>
  <c r="U324" i="1"/>
  <c r="E72" i="3" s="1"/>
  <c r="U308" i="1"/>
  <c r="E56" i="3" s="1"/>
  <c r="U292" i="1"/>
  <c r="E40" i="3" s="1"/>
  <c r="U276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34" i="1"/>
  <c r="E182" i="3" s="1"/>
  <c r="U402" i="1"/>
  <c r="E150" i="3" s="1"/>
  <c r="U370" i="1"/>
  <c r="E118" i="3" s="1"/>
  <c r="U338" i="1"/>
  <c r="E86" i="3" s="1"/>
  <c r="U290" i="1"/>
  <c r="E38" i="3" s="1"/>
  <c r="U157" i="1"/>
  <c r="F158" i="3" s="1"/>
  <c r="U72" i="1"/>
  <c r="F73" i="3" s="1"/>
  <c r="U447" i="1"/>
  <c r="E195" i="3" s="1"/>
  <c r="U399" i="1"/>
  <c r="E147" i="3" s="1"/>
  <c r="U351" i="1"/>
  <c r="E99" i="3" s="1"/>
  <c r="U303" i="1"/>
  <c r="E51" i="3" s="1"/>
  <c r="U110" i="1"/>
  <c r="F111" i="3" s="1"/>
  <c r="U20" i="1"/>
  <c r="F21" i="3" s="1"/>
  <c r="U412" i="1"/>
  <c r="E160" i="3" s="1"/>
  <c r="U364" i="1"/>
  <c r="E112" i="3" s="1"/>
  <c r="U332" i="1"/>
  <c r="E80" i="3" s="1"/>
  <c r="U268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35" i="1"/>
  <c r="E183" i="3" s="1"/>
  <c r="U419" i="1"/>
  <c r="E167" i="3" s="1"/>
  <c r="U403" i="1"/>
  <c r="E151" i="3" s="1"/>
  <c r="U387" i="1"/>
  <c r="E135" i="3" s="1"/>
  <c r="U371" i="1"/>
  <c r="E119" i="3" s="1"/>
  <c r="U355" i="1"/>
  <c r="E103" i="3" s="1"/>
  <c r="U339" i="1"/>
  <c r="E87" i="3" s="1"/>
  <c r="U323" i="1"/>
  <c r="E71" i="3" s="1"/>
  <c r="U307" i="1"/>
  <c r="E55" i="3" s="1"/>
  <c r="U291" i="1"/>
  <c r="E39" i="3" s="1"/>
  <c r="U275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18" i="1"/>
  <c r="E166" i="3" s="1"/>
  <c r="U386" i="1"/>
  <c r="E134" i="3" s="1"/>
  <c r="U354" i="1"/>
  <c r="E102" i="3" s="1"/>
  <c r="U306" i="1"/>
  <c r="E54" i="3" s="1"/>
  <c r="U274" i="1"/>
  <c r="E22" i="3" s="1"/>
  <c r="U113" i="1"/>
  <c r="F114" i="3" s="1"/>
  <c r="U55" i="1"/>
  <c r="F56" i="3" s="1"/>
  <c r="U23" i="1"/>
  <c r="F24" i="3" s="1"/>
  <c r="U415" i="1"/>
  <c r="E163" i="3" s="1"/>
  <c r="U383" i="1"/>
  <c r="E131" i="3" s="1"/>
  <c r="U335" i="1"/>
  <c r="E83" i="3" s="1"/>
  <c r="U287" i="1"/>
  <c r="E35" i="3" s="1"/>
  <c r="U194" i="1"/>
  <c r="F195" i="3" s="1"/>
  <c r="U152" i="1"/>
  <c r="F153" i="3" s="1"/>
  <c r="U88" i="1"/>
  <c r="F89" i="3" s="1"/>
  <c r="U52" i="1"/>
  <c r="F53" i="3" s="1"/>
  <c r="U444" i="1"/>
  <c r="E192" i="3" s="1"/>
  <c r="U396" i="1"/>
  <c r="E144" i="3" s="1"/>
  <c r="U348" i="1"/>
  <c r="E96" i="3" s="1"/>
  <c r="U316" i="1"/>
  <c r="E64" i="3" s="1"/>
  <c r="U284" i="1"/>
  <c r="E32" i="3" s="1"/>
  <c r="U322" i="1"/>
  <c r="E70" i="3" s="1"/>
  <c r="U319" i="1"/>
  <c r="E67" i="3" s="1"/>
  <c r="U174" i="1"/>
  <c r="F175" i="3" s="1"/>
  <c r="U130" i="1"/>
  <c r="F131" i="3" s="1"/>
  <c r="U69" i="1"/>
  <c r="F70" i="3" s="1"/>
  <c r="U36" i="1"/>
  <c r="F37" i="3" s="1"/>
  <c r="U428" i="1"/>
  <c r="E176" i="3" s="1"/>
  <c r="U380" i="1"/>
  <c r="E128" i="3" s="1"/>
  <c r="U300" i="1"/>
  <c r="E48" i="3" s="1"/>
  <c r="U240" i="1"/>
  <c r="F241" i="3" s="1"/>
  <c r="U469" i="1"/>
  <c r="E217" i="3" s="1"/>
  <c r="U200" i="1"/>
  <c r="F201" i="3" s="1"/>
  <c r="U208" i="1"/>
  <c r="F209" i="3" s="1"/>
  <c r="U216" i="1"/>
  <c r="F217" i="3" s="1"/>
  <c r="U224" i="1"/>
  <c r="F225" i="3" s="1"/>
  <c r="U453" i="1"/>
  <c r="E201" i="3" s="1"/>
  <c r="U232" i="1"/>
  <c r="F233" i="3" s="1"/>
  <c r="U461" i="1"/>
  <c r="E209" i="3" s="1"/>
  <c r="U485" i="1"/>
  <c r="E233" i="3" s="1"/>
  <c r="U493" i="1"/>
  <c r="E241" i="3" s="1"/>
  <c r="U501" i="1"/>
  <c r="E249" i="3" s="1"/>
  <c r="U201" i="1"/>
  <c r="F202" i="3" s="1"/>
  <c r="U217" i="1"/>
  <c r="F218" i="3" s="1"/>
  <c r="U233" i="1"/>
  <c r="F234" i="3" s="1"/>
  <c r="U249" i="1"/>
  <c r="F250" i="3" s="1"/>
  <c r="U462" i="1"/>
  <c r="E210" i="3" s="1"/>
  <c r="U478" i="1"/>
  <c r="E226" i="3" s="1"/>
  <c r="U494" i="1"/>
  <c r="E242" i="3" s="1"/>
  <c r="U210" i="1"/>
  <c r="F211" i="3" s="1"/>
  <c r="U234" i="1"/>
  <c r="F235" i="3" s="1"/>
  <c r="U455" i="1"/>
  <c r="E203" i="3" s="1"/>
  <c r="U479" i="1"/>
  <c r="E227" i="3" s="1"/>
  <c r="U503" i="1"/>
  <c r="E251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251" i="1"/>
  <c r="F252" i="3" s="1"/>
  <c r="U448" i="1"/>
  <c r="E196" i="3" s="1"/>
  <c r="U456" i="1"/>
  <c r="E204" i="3" s="1"/>
  <c r="U464" i="1"/>
  <c r="E212" i="3" s="1"/>
  <c r="U472" i="1"/>
  <c r="E220" i="3" s="1"/>
  <c r="U480" i="1"/>
  <c r="E228" i="3" s="1"/>
  <c r="U488" i="1"/>
  <c r="E236" i="3" s="1"/>
  <c r="U496" i="1"/>
  <c r="E244" i="3" s="1"/>
  <c r="U504" i="1"/>
  <c r="E252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449" i="1"/>
  <c r="E197" i="3" s="1"/>
  <c r="U457" i="1"/>
  <c r="E205" i="3" s="1"/>
  <c r="U465" i="1"/>
  <c r="E213" i="3" s="1"/>
  <c r="U473" i="1"/>
  <c r="E221" i="3" s="1"/>
  <c r="U481" i="1"/>
  <c r="E229" i="3" s="1"/>
  <c r="U489" i="1"/>
  <c r="E237" i="3" s="1"/>
  <c r="U497" i="1"/>
  <c r="E245" i="3" s="1"/>
  <c r="U209" i="1"/>
  <c r="F210" i="3" s="1"/>
  <c r="U225" i="1"/>
  <c r="F226" i="3" s="1"/>
  <c r="U241" i="1"/>
  <c r="F242" i="3" s="1"/>
  <c r="U454" i="1"/>
  <c r="E202" i="3" s="1"/>
  <c r="U470" i="1"/>
  <c r="E218" i="3" s="1"/>
  <c r="U486" i="1"/>
  <c r="E234" i="3" s="1"/>
  <c r="U502" i="1"/>
  <c r="E250" i="3" s="1"/>
  <c r="U202" i="1"/>
  <c r="F203" i="3" s="1"/>
  <c r="U226" i="1"/>
  <c r="F227" i="3" s="1"/>
  <c r="U250" i="1"/>
  <c r="F251" i="3" s="1"/>
  <c r="U463" i="1"/>
  <c r="E211" i="3" s="1"/>
  <c r="U495" i="1"/>
  <c r="E24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450" i="1"/>
  <c r="E198" i="3" s="1"/>
  <c r="U458" i="1"/>
  <c r="E206" i="3" s="1"/>
  <c r="U466" i="1"/>
  <c r="E214" i="3" s="1"/>
  <c r="U474" i="1"/>
  <c r="E222" i="3" s="1"/>
  <c r="U482" i="1"/>
  <c r="E230" i="3" s="1"/>
  <c r="U490" i="1"/>
  <c r="E238" i="3" s="1"/>
  <c r="U498" i="1"/>
  <c r="E24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451" i="1"/>
  <c r="E199" i="3" s="1"/>
  <c r="U459" i="1"/>
  <c r="E207" i="3" s="1"/>
  <c r="U467" i="1"/>
  <c r="E215" i="3" s="1"/>
  <c r="U475" i="1"/>
  <c r="E223" i="3" s="1"/>
  <c r="U483" i="1"/>
  <c r="E231" i="3" s="1"/>
  <c r="U491" i="1"/>
  <c r="E239" i="3" s="1"/>
  <c r="U499" i="1"/>
  <c r="E247" i="3" s="1"/>
  <c r="U218" i="1"/>
  <c r="F219" i="3" s="1"/>
  <c r="U242" i="1"/>
  <c r="F243" i="3" s="1"/>
  <c r="U261" i="1"/>
  <c r="E9" i="3" s="1"/>
  <c r="U471" i="1"/>
  <c r="E219" i="3" s="1"/>
  <c r="U487" i="1"/>
  <c r="E235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452" i="1"/>
  <c r="E200" i="3" s="1"/>
  <c r="U460" i="1"/>
  <c r="E208" i="3" s="1"/>
  <c r="U468" i="1"/>
  <c r="E216" i="3" s="1"/>
  <c r="U476" i="1"/>
  <c r="E224" i="3" s="1"/>
  <c r="U484" i="1"/>
  <c r="E232" i="3" s="1"/>
  <c r="U492" i="1"/>
  <c r="E240" i="3" s="1"/>
  <c r="U500" i="1"/>
  <c r="E248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E179" i="3" l="1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H222" i="3"/>
  <c r="H217" i="3"/>
  <c r="I176" i="3"/>
  <c r="J176" i="3" s="1"/>
  <c r="I102" i="3"/>
  <c r="J102" i="3" s="1"/>
  <c r="I171" i="3"/>
  <c r="J171" i="3" s="1"/>
  <c r="H189" i="3"/>
  <c r="I234" i="3"/>
  <c r="J234" i="3" s="1"/>
  <c r="I88" i="3"/>
  <c r="J88" i="3" s="1"/>
  <c r="H47" i="3"/>
  <c r="H167" i="3"/>
  <c r="I191" i="3"/>
  <c r="J191" i="3" s="1"/>
  <c r="H34" i="3"/>
  <c r="H192" i="3"/>
  <c r="I140" i="3"/>
  <c r="J140" i="3" s="1"/>
  <c r="G133" i="3"/>
  <c r="H205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G243" i="3"/>
  <c r="I202" i="3"/>
  <c r="J202" i="3" s="1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H249" i="3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200" i="3"/>
  <c r="J200" i="3" s="1"/>
  <c r="I159" i="3"/>
  <c r="J159" i="3" s="1"/>
  <c r="I173" i="3"/>
  <c r="J173" i="3" s="1"/>
  <c r="G80" i="3"/>
  <c r="I199" i="3"/>
  <c r="J199" i="3" s="1"/>
  <c r="H199" i="3"/>
  <c r="H198" i="3"/>
  <c r="G198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14" i="3"/>
  <c r="K210" i="3"/>
  <c r="L206" i="3"/>
  <c r="L205" i="3"/>
  <c r="L201" i="3"/>
  <c r="L200" i="3"/>
  <c r="L193" i="3"/>
  <c r="L192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5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52" i="3"/>
  <c r="K248" i="3"/>
  <c r="K244" i="3"/>
  <c r="K240" i="3"/>
  <c r="K236" i="3"/>
  <c r="K232" i="3"/>
  <c r="K228" i="3"/>
  <c r="K224" i="3"/>
  <c r="K220" i="3"/>
  <c r="L216" i="3"/>
  <c r="K215" i="3"/>
  <c r="K216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I201" i="3"/>
  <c r="J201" i="3" s="1"/>
  <c r="H201" i="3"/>
  <c r="I193" i="3"/>
  <c r="J193" i="3" s="1"/>
  <c r="H193" i="3"/>
  <c r="H154" i="3"/>
  <c r="G154" i="3"/>
  <c r="H132" i="3"/>
  <c r="G132" i="3"/>
  <c r="I243" i="3"/>
  <c r="J243" i="3" s="1"/>
  <c r="H197" i="3"/>
  <c r="I197" i="3"/>
  <c r="J197" i="3" s="1"/>
  <c r="G40" i="3"/>
  <c r="H88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H252" i="3"/>
  <c r="I252" i="3"/>
  <c r="J252" i="3" s="1"/>
  <c r="G252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G95" i="3"/>
  <c r="I95" i="3"/>
  <c r="J95" i="3" s="1"/>
  <c r="I210" i="3"/>
  <c r="J210" i="3" s="1"/>
  <c r="G210" i="3"/>
  <c r="H210" i="3"/>
  <c r="I211" i="3"/>
  <c r="J211" i="3" s="1"/>
  <c r="H211" i="3"/>
  <c r="G211" i="3"/>
  <c r="I162" i="3"/>
  <c r="J162" i="3" s="1"/>
  <c r="H162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31" i="3"/>
  <c r="J231" i="3" s="1"/>
  <c r="G231" i="3"/>
  <c r="H231" i="3"/>
  <c r="I198" i="3"/>
  <c r="J198" i="3" s="1"/>
  <c r="H230" i="3"/>
  <c r="I230" i="3"/>
  <c r="J230" i="3" s="1"/>
  <c r="G230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H224" i="3"/>
  <c r="I224" i="3"/>
  <c r="J224" i="3" s="1"/>
  <c r="G224" i="3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I222" i="3"/>
  <c r="J222" i="3" s="1"/>
  <c r="G222" i="3"/>
  <c r="G251" i="3"/>
  <c r="H251" i="3"/>
  <c r="I251" i="3"/>
  <c r="J251" i="3" s="1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15" i="3"/>
  <c r="J215" i="3" s="1"/>
  <c r="H215" i="3"/>
  <c r="G215" i="3"/>
  <c r="I214" i="3"/>
  <c r="J214" i="3" s="1"/>
  <c r="G214" i="3"/>
  <c r="H214" i="3"/>
  <c r="G227" i="3"/>
  <c r="H227" i="3"/>
  <c r="I227" i="3"/>
  <c r="J227" i="3" s="1"/>
  <c r="I221" i="3"/>
  <c r="J221" i="3" s="1"/>
  <c r="G221" i="3"/>
  <c r="H221" i="3"/>
  <c r="H220" i="3"/>
  <c r="I220" i="3"/>
  <c r="J220" i="3" s="1"/>
  <c r="G220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G249" i="3"/>
  <c r="H226" i="3"/>
  <c r="I226" i="3"/>
  <c r="J226" i="3" s="1"/>
  <c r="G226" i="3"/>
  <c r="I205" i="3"/>
  <c r="J205" i="3" s="1"/>
  <c r="G205" i="3"/>
  <c r="G233" i="3"/>
  <c r="H233" i="3"/>
  <c r="I233" i="3"/>
  <c r="J233" i="3" s="1"/>
  <c r="I142" i="3"/>
  <c r="J142" i="3" s="1"/>
  <c r="G142" i="3"/>
  <c r="H142" i="3"/>
  <c r="H122" i="3"/>
  <c r="G122" i="3"/>
  <c r="H232" i="3"/>
  <c r="I232" i="3"/>
  <c r="J232" i="3" s="1"/>
  <c r="G232" i="3"/>
  <c r="U260" i="1"/>
  <c r="H207" i="3"/>
  <c r="G207" i="3"/>
  <c r="I207" i="3"/>
  <c r="J207" i="3" s="1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H213" i="3"/>
  <c r="I213" i="3"/>
  <c r="J213" i="3" s="1"/>
  <c r="G213" i="3"/>
  <c r="I212" i="3"/>
  <c r="J212" i="3" s="1"/>
  <c r="H212" i="3"/>
  <c r="G212" i="3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G179" i="3" l="1"/>
  <c r="G140" i="3"/>
  <c r="I34" i="3"/>
  <c r="J34" i="3" s="1"/>
  <c r="G34" i="3"/>
  <c r="M36" i="3"/>
  <c r="I189" i="3"/>
  <c r="J189" i="3" s="1"/>
  <c r="G191" i="3"/>
  <c r="G217" i="3"/>
  <c r="I103" i="3"/>
  <c r="J103" i="3" s="1"/>
  <c r="G234" i="3"/>
  <c r="H196" i="3"/>
  <c r="G121" i="3"/>
  <c r="I40" i="3"/>
  <c r="J40" i="3" s="1"/>
  <c r="G88" i="3"/>
  <c r="H243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I249" i="3"/>
  <c r="J249" i="3" s="1"/>
  <c r="M47" i="3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31" i="3"/>
  <c r="P231" i="3" s="1"/>
  <c r="N231" i="3"/>
  <c r="M231" i="3"/>
  <c r="N201" i="3"/>
  <c r="O201" i="3"/>
  <c r="P201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20" i="3"/>
  <c r="P220" i="3" s="1"/>
  <c r="N220" i="3"/>
  <c r="M220" i="3"/>
  <c r="O236" i="3"/>
  <c r="P236" i="3" s="1"/>
  <c r="N236" i="3"/>
  <c r="M236" i="3"/>
  <c r="O252" i="3"/>
  <c r="P252" i="3" s="1"/>
  <c r="N252" i="3"/>
  <c r="M252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N194" i="3"/>
  <c r="O194" i="3"/>
  <c r="P194" i="3" s="1"/>
  <c r="M194" i="3"/>
  <c r="M205" i="3"/>
  <c r="O243" i="3"/>
  <c r="P243" i="3" s="1"/>
  <c r="N243" i="3"/>
  <c r="M243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M202" i="3"/>
  <c r="N202" i="3"/>
  <c r="O202" i="3"/>
  <c r="P202" i="3" s="1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23" i="3"/>
  <c r="P223" i="3" s="1"/>
  <c r="N223" i="3"/>
  <c r="M22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11" i="3"/>
  <c r="P211" i="3" s="1"/>
  <c r="N211" i="3"/>
  <c r="M211" i="3"/>
  <c r="O227" i="3"/>
  <c r="P227" i="3" s="1"/>
  <c r="N227" i="3"/>
  <c r="M227" i="3"/>
  <c r="N200" i="3"/>
  <c r="M200" i="3"/>
  <c r="O200" i="3"/>
  <c r="P200" i="3" s="1"/>
  <c r="M191" i="3"/>
  <c r="E8" i="3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<sst xmlns="http://schemas.openxmlformats.org/spreadsheetml/2006/main" count="1567" uniqueCount="540">
  <si>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</si>
  <si>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</si>
  <si>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</si>
  <si>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</si>
  <si>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</si>
  <si>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</si>
  <si>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</si>
  <si>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</si>
  <si>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</si>
  <si>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</si>
  <si>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</si>
  <si>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</si>
  <si>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</si>
  <si>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</si>
  <si>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</si>
  <si>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</si>
  <si>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</si>
  <si>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</si>
  <si>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</si>
  <si>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</si>
  <si>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</si>
  <si>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</si>
  <si>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</si>
  <si>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</si>
  <si>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</si>
  <si>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</si>
  <si>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</si>
  <si>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</si>
  <si>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</si>
  <si>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</si>
  <si>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</si>
  <si>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</si>
  <si>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</si>
  <si>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</si>
  <si>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</si>
  <si>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</si>
  <si>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</si>
  <si>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</si>
  <si>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</si>
  <si>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</si>
  <si>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</si>
  <si>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</si>
  <si>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</si>
  <si>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</si>
  <si>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</si>
  <si>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</si>
  <si>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</si>
  <si>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</si>
  <si>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</si>
  <si>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</si>
  <si>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</si>
  <si>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</si>
  <si>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</si>
  <si>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</si>
  <si>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</si>
  <si>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</si>
  <si>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</si>
  <si>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</si>
  <si>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</si>
  <si>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</si>
  <si>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</si>
  <si>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</si>
  <si>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</si>
  <si>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</si>
  <si>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</si>
  <si>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</si>
  <si>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</si>
  <si>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</si>
  <si>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11 051 012</t>
  </si>
  <si>
    <t>11 052 K01</t>
  </si>
  <si>
    <t>11 053 001</t>
  </si>
  <si>
    <t>11 053 002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</si>
  <si>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</si>
  <si>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</si>
  <si>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</si>
  <si>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</si>
  <si>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</si>
  <si>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</si>
  <si>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</si>
  <si>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</si>
  <si>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</si>
  <si>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</si>
  <si>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</si>
  <si>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</si>
  <si>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</si>
  <si>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</si>
  <si>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</si>
  <si>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</si>
  <si>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</si>
  <si>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</si>
  <si>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</si>
  <si>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</si>
  <si>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</si>
  <si>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</si>
  <si>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</si>
  <si>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</si>
  <si>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</si>
  <si>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</si>
  <si>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</si>
  <si>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</si>
  <si>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</si>
  <si>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</si>
  <si>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</si>
  <si>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</si>
  <si>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</si>
  <si>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</si>
  <si>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</si>
  <si>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13 024 001</t>
  </si>
  <si>
    <t>13 024 K01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</si>
  <si>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</si>
  <si>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</si>
  <si>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</si>
  <si>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</si>
  <si>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</si>
  <si>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</si>
  <si>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</si>
  <si>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</si>
  <si>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</si>
  <si>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</si>
  <si>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</si>
  <si>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</si>
  <si>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</si>
  <si>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</si>
  <si>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</si>
  <si>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</si>
  <si>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</si>
  <si>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</si>
  <si>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</si>
  <si>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</si>
  <si>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</si>
  <si>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</si>
  <si>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</si>
  <si>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14 040 003</t>
  </si>
  <si>
    <t>14 040 010</t>
  </si>
  <si>
    <t>14 040 011</t>
  </si>
  <si>
    <t>14 042 001</t>
  </si>
  <si>
    <t>14 042 002</t>
  </si>
  <si>
    <t>14 042 003</t>
  </si>
  <si>
    <t>14 043 001</t>
  </si>
  <si>
    <t>14 048 001</t>
  </si>
  <si>
    <t>14 048 002</t>
  </si>
  <si>
    <t>14 048 003</t>
  </si>
  <si>
    <t>14 048 004</t>
  </si>
  <si>
    <t>14 048 005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</si>
  <si>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</si>
  <si>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</si>
  <si>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</si>
  <si>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</si>
  <si>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</si>
  <si>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</si>
  <si>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</si>
  <si>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</si>
  <si>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</si>
  <si>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</si>
  <si>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</si>
  <si>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</si>
  <si>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</si>
  <si>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</si>
  <si>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</si>
  <si>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</si>
  <si>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</si>
  <si>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</si>
  <si>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</si>
  <si>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</si>
  <si>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15 022 002</t>
  </si>
  <si>
    <t>15 030 001</t>
  </si>
  <si>
    <t>15 030 002</t>
  </si>
  <si>
    <t>15 030 006</t>
  </si>
  <si>
    <t>15 030 007</t>
  </si>
  <si>
    <t>15 030 008</t>
  </si>
  <si>
    <t>15 030 009</t>
  </si>
  <si>
    <t>15 030 K01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</si>
  <si>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</si>
  <si>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</si>
  <si>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</si>
  <si>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</si>
  <si>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</si>
  <si>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</si>
  <si>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</si>
  <si>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15 037 002</t>
  </si>
  <si>
    <t>15 037 003</t>
  </si>
  <si>
    <t>15 038 001</t>
  </si>
  <si>
    <t>15 038 002</t>
  </si>
  <si>
    <t>16 002 001</t>
  </si>
  <si>
    <t>16 002 005</t>
  </si>
  <si>
    <t>16 002 006</t>
  </si>
  <si>
    <t>16 002 007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</si>
  <si>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</si>
  <si>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</si>
  <si>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</si>
  <si>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</si>
  <si>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</si>
  <si>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</si>
  <si>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</si>
  <si>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</si>
  <si>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</si>
  <si>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</si>
  <si>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</si>
  <si>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</si>
  <si>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</si>
  <si>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</si>
  <si>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</si>
  <si>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</si>
  <si>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</si>
  <si>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</si>
  <si>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</si>
  <si>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</si>
  <si>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</si>
  <si>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</si>
  <si>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</si>
  <si>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</si>
  <si>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</si>
  <si>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</si>
  <si>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</si>
  <si>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</si>
  <si>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</si>
  <si>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18 004 005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</si>
  <si>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</si>
  <si>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</si>
  <si>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</si>
  <si>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</si>
  <si>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</si>
  <si>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</si>
  <si>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</si>
  <si>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</si>
  <si>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K03</t>
  </si>
  <si>
    <t>19 032 K04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</si>
  <si>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</si>
  <si>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</si>
  <si>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</si>
  <si>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</si>
  <si>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</si>
  <si>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</si>
  <si>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</si>
  <si>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</si>
  <si>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</si>
  <si>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19 038 003</t>
  </si>
  <si>
    <t>19 038 K01</t>
  </si>
  <si>
    <t>19 039 001</t>
  </si>
  <si>
    <t>19 040 001</t>
  </si>
  <si>
    <t>19 040 K01</t>
  </si>
  <si>
    <t>19 042 001</t>
  </si>
  <si>
    <t>20 020 001</t>
  </si>
  <si>
    <t>20 020 002</t>
  </si>
  <si>
    <t>20 020 003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</si>
  <si>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</si>
  <si>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</si>
  <si>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</si>
  <si>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</si>
  <si>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</si>
  <si>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</si>
  <si>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</si>
  <si>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</si>
  <si>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</si>
  <si>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</si>
  <si>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</si>
  <si>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</si>
  <si>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</si>
  <si>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</si>
  <si>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</si>
  <si>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</si>
  <si>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</si>
  <si>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</si>
  <si>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</si>
  <si>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</si>
  <si>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</si>
  <si>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</si>
  <si>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</si>
  <si>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22 013 001</t>
  </si>
  <si>
    <t>22 025 001</t>
  </si>
  <si>
    <t>22 025 002</t>
  </si>
  <si>
    <t>22 025 003</t>
  </si>
  <si>
    <t>22 025 004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</si>
  <si>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</si>
  <si>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</si>
  <si>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</si>
  <si>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</si>
  <si>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</si>
  <si>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</si>
  <si>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</si>
  <si>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</si>
  <si>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</si>
  <si>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</si>
  <si>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</si>
  <si>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</si>
  <si>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</si>
  <si>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</si>
  <si>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</si>
  <si>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</si>
  <si>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</si>
  <si>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</si>
  <si>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</si>
  <si>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</si>
  <si>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</si>
  <si>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</si>
  <si>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</si>
  <si>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</si>
  <si>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</si>
  <si>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</si>
  <si>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</si>
  <si>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</si>
  <si>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</si>
  <si>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</si>
  <si>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</si>
  <si>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</si>
  <si>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</si>
  <si>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</si>
  <si>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</si>
  <si>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</si>
  <si>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</si>
  <si>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</si>
  <si>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</si>
  <si>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</si>
  <si>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</si>
  <si>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</si>
  <si>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</si>
  <si>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</si>
  <si>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</si>
  <si>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</si>
  <si>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</si>
  <si>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</si>
  <si>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</si>
  <si>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</si>
  <si>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</si>
  <si>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</si>
  <si>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</si>
  <si>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</si>
  <si>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</si>
  <si>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</si>
  <si>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</si>
  <si>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</si>
  <si>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</si>
  <si>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</si>
  <si>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</si>
  <si>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</si>
  <si>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</si>
  <si>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</si>
  <si>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Integrisano upravljanje granicom</t>
  </si>
  <si>
    <t>Poslovi iz oblasti rada policije</t>
  </si>
  <si>
    <t>Izgradnja i rekonstrukcija administrativnog prostora za potrebe javne bezbjednosti</t>
  </si>
  <si>
    <t>Stručni i operativni poslovi Ministarstva odbrane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</si>
  <si>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</si>
  <si>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</si>
  <si>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</si>
  <si>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</si>
  <si>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</si>
  <si>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</si>
  <si>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</si>
  <si>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</si>
  <si>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</si>
  <si>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</si>
  <si>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</si>
  <si>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</si>
  <si>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</si>
  <si>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</si>
  <si>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</si>
  <si>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</si>
  <si>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</si>
  <si>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</si>
  <si>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</si>
  <si>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</si>
  <si>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</si>
  <si>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Sprovođenje politika iz nadležnosti Ministarstva finansija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</si>
  <si>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</si>
  <si>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</si>
  <si>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</si>
  <si>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</si>
  <si>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</si>
  <si>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</si>
  <si>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</si>
  <si>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</si>
  <si>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</si>
  <si>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</si>
  <si>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Premjer i kartografija</t>
  </si>
  <si>
    <t>Stručni i operativni poslovi iz oblasti poreza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</si>
  <si>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</si>
  <si>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</si>
  <si>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</si>
  <si>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</si>
  <si>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</si>
  <si>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</si>
  <si>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</si>
  <si>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</si>
  <si>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</si>
  <si>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</si>
  <si>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</si>
  <si>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</si>
  <si>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</si>
  <si>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</si>
  <si>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</si>
  <si>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</si>
  <si>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</si>
  <si>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</si>
  <si>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</si>
  <si>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</si>
  <si>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</si>
  <si>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</si>
  <si>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</si>
  <si>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</si>
  <si>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</si>
  <si>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</si>
  <si>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</si>
  <si>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</si>
  <si>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</si>
  <si>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</si>
  <si>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</si>
  <si>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</si>
  <si>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</si>
  <si>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</si>
  <si>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</si>
  <si>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</si>
  <si>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</si>
  <si>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</si>
  <si>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</si>
  <si>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</si>
  <si>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</si>
  <si>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</si>
  <si>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</si>
  <si>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</si>
  <si>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</si>
  <si>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</si>
  <si>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</si>
  <si>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</si>
  <si>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</si>
  <si>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</si>
  <si>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</si>
  <si>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</si>
  <si>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</si>
  <si>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</si>
  <si>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</si>
  <si>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</si>
  <si>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</si>
  <si>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</si>
  <si>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</si>
  <si>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</si>
  <si>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</si>
  <si>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</si>
  <si>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</si>
  <si>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</si>
  <si>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</si>
  <si>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</si>
  <si>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</si>
  <si>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</si>
  <si>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</si>
  <si>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</si>
  <si>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</si>
  <si>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</si>
  <si>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</si>
  <si>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</si>
  <si>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</si>
  <si>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</si>
  <si>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</si>
  <si>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</si>
  <si>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</si>
  <si>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</si>
  <si>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</si>
  <si>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</si>
  <si>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</si>
  <si>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</si>
  <si>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</si>
  <si>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</si>
  <si>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</si>
  <si>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</si>
  <si>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</si>
  <si>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</si>
  <si>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</si>
  <si>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</si>
  <si>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</si>
  <si>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</si>
  <si>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Ministarstva sporta i mladih</t>
  </si>
  <si>
    <t>Razvoj i sprovođenje politike mladih</t>
  </si>
  <si>
    <t>Naučnoistraživačka djelatnost</t>
  </si>
  <si>
    <t>Izgradnja i rekonstrukcija objekata u oblasti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</si>
  <si>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</si>
  <si>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</si>
  <si>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</si>
  <si>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</si>
  <si>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</si>
  <si>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</si>
  <si>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</si>
  <si>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</si>
  <si>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</si>
  <si>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</si>
  <si>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</si>
  <si>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</si>
  <si>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</si>
  <si>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</si>
  <si>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</si>
  <si>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</si>
  <si>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</si>
  <si>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</si>
  <si>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</si>
  <si>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</si>
  <si>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</si>
  <si>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</si>
  <si>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</si>
  <si>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</si>
  <si>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</si>
  <si>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</si>
  <si>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</si>
  <si>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</si>
  <si>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</si>
  <si>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</si>
  <si>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</si>
  <si>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Izgradnja i rekonstrukcija objekata socijalnog staranja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</si>
  <si>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</si>
  <si>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</si>
  <si>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</si>
  <si>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</si>
  <si>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</si>
  <si>
    <t>11 052 K02</t>
  </si>
  <si>
    <t>Upravljanje javnim investicijama</t>
  </si>
  <si>
    <t>14 043 002</t>
  </si>
  <si>
    <t>Sprovođenje politika iz nadležnosti ministarstva u okviru oblasti upravljanja državnom imovinom</t>
  </si>
  <si>
    <t>14 052 001</t>
  </si>
  <si>
    <t>Stručni i operativni poslovi Poreske uprave</t>
  </si>
  <si>
    <t>14 053 001</t>
  </si>
  <si>
    <t>Stručni i operativni poslovi Uprave carina</t>
  </si>
  <si>
    <t>14 054 001</t>
  </si>
  <si>
    <t>Stručni i operativni poslovi Uprave za državnu imovinu</t>
  </si>
  <si>
    <t>15 040 001</t>
  </si>
  <si>
    <t>Stručni i operativni poslovi Ministarstva ekonomskog razvoja</t>
  </si>
  <si>
    <t>15 041 001</t>
  </si>
  <si>
    <t>Stručni i operativni poslovi Ministarstva saobraćaja i pomorstva</t>
  </si>
  <si>
    <t>15 042 001</t>
  </si>
  <si>
    <t>Stručni i operativni poslovi Ministarstva turizma, ekologije, održivog razvoja i razvoja sjevera</t>
  </si>
  <si>
    <t>15 045 001</t>
  </si>
  <si>
    <t>Stručni i operativni poslovi Ministarstva energetike i rudarstva</t>
  </si>
  <si>
    <t>18 010 001</t>
  </si>
  <si>
    <t>Stručni i operativni poslovi Ministarstva prostornog planiranja, urbanizma i državne imovine</t>
  </si>
  <si>
    <t>18 016 001</t>
  </si>
  <si>
    <t>Stručni i operativni poslovi Uprave za nekretnine</t>
  </si>
  <si>
    <t>18 017 001</t>
  </si>
  <si>
    <t>18 017 002</t>
  </si>
  <si>
    <t>Poslovanje područnih jedinica Uprave za katastar</t>
  </si>
  <si>
    <t>19 044 001</t>
  </si>
  <si>
    <t>Stručni i operativni poslovi Ministarstva prosvjete, nauke i inovacija</t>
  </si>
  <si>
    <t>PLAN - 2024</t>
  </si>
  <si>
    <t>Ostvarenje - 2024</t>
  </si>
  <si>
    <t>BDP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</si>
</sst>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E6" sqref="E6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4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8">
        <v>6</v>
      </c>
      <c r="D4" t="str">
        <f>VLOOKUP(C4,C9:D20,2,FALSE)</f>
        <v>Jun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6</v>
      </c>
      <c r="D6" t="str">
        <f>VLOOKUP(C6,E9:F20,2,FALSE)</f>
        <v>Januar - Jun</v>
      </c>
    </row>
    <row r="8" spans="2:7" x14ac:dyDescent="0.25">
      <c r="D8" t="s">
        <v>5</v>
      </c>
      <c r="F8" t="s">
        <v>6</v>
      </c>
      <c r="G8" s="124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zoomScale="85" zoomScaleNormal="85" zoomScaleSheetLayoutView="85" workbookViewId="0">
      <selection activeCell="H5" sqref="H5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55" customFormat="1" ht="18" x14ac:dyDescent="0.25">
      <c r="C7" s="155" t="s">
        <v>509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5" t="s">
        <v>505</v>
      </c>
      <c r="E10" s="145"/>
      <c r="F10" s="145"/>
      <c r="G10" s="145"/>
      <c r="H10" s="127" t="s">
        <v>32</v>
      </c>
      <c r="I10" s="140" t="s">
        <v>5</v>
      </c>
      <c r="J10" s="157" t="str">
        <f>'Analitika 2024'!L4</f>
        <v>Jun</v>
      </c>
      <c r="K10" s="158"/>
      <c r="L10" s="140" t="s">
        <v>6</v>
      </c>
      <c r="M10" s="157" t="str">
        <f>IF(J10="Januar","-",'Analitika 2024'!F4)</f>
        <v>Januar - Jun</v>
      </c>
      <c r="N10" s="158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33</v>
      </c>
      <c r="F13" s="23"/>
      <c r="G13" s="24"/>
      <c r="H13" s="25"/>
      <c r="I13" s="25"/>
      <c r="J13" s="141">
        <f>SUMPRODUCT((D13=VALUE(LEFT('Analitika 2024'!$C$9:$C$252,2)))*('Analitika 2024'!$L$9:$L$252))</f>
        <v>6920740.0399999982</v>
      </c>
      <c r="K13" s="136">
        <f>IFERROR($J13/$J$37,0)</f>
        <v>2.5313143366198564E-2</v>
      </c>
      <c r="L13" s="129"/>
      <c r="M13" s="141">
        <f>IF($J$10="Januar","-",
SUMPRODUCT((D13=VALUE(LEFT('Analitika 2024'!$C$9:$C$252,2)))*('Analitika 2024'!$F$9:$F$252)))</f>
        <v>41694765.759999998</v>
      </c>
      <c r="N13" s="136">
        <f>IF($J$10="Januar","-",IFERROR($M13/$M$37,0))</f>
        <v>2.6150986792972921E-2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34</v>
      </c>
      <c r="F15" s="23"/>
      <c r="G15" s="23"/>
      <c r="H15" s="25"/>
      <c r="I15" s="25"/>
      <c r="J15" s="141">
        <f>SUMPRODUCT((D15=VALUE(LEFT('Analitika 2024'!$C$9:$C$252,2)))*('Analitika 2024'!$L$9:$L$252))</f>
        <v>6109097.2700000033</v>
      </c>
      <c r="K15" s="136">
        <f>IFERROR($J15/$J$37,0)</f>
        <v>2.2344496995954553E-2</v>
      </c>
      <c r="L15" s="129"/>
      <c r="M15" s="141">
        <f>IF($J$10="Januar","-",
SUMPRODUCT((D15=VALUE(LEFT('Analitika 2024'!$C$9:$C$252,2)))*('Analitika 2024'!$F$9:$F$252)))</f>
        <v>34637318.480000004</v>
      </c>
      <c r="N15" s="136">
        <f>IF($J$10="Januar","-",IFERROR($M15/$M$37,0))</f>
        <v>2.1724550830393655E-2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35</v>
      </c>
      <c r="F17" s="23"/>
      <c r="G17" s="23"/>
      <c r="H17" s="25"/>
      <c r="I17" s="25"/>
      <c r="J17" s="141">
        <f>SUMPRODUCT((D17=VALUE(LEFT('Analitika 2024'!$C$9:$C$252,2)))*('Analitika 2024'!$L$9:$L$252))</f>
        <v>16314432.369999997</v>
      </c>
      <c r="K17" s="136">
        <f>IFERROR($J17/$J$37,0)</f>
        <v>5.9671301498554867E-2</v>
      </c>
      <c r="L17" s="129"/>
      <c r="M17" s="141">
        <f>IF($J$10="Januar","-",
SUMPRODUCT((D17=VALUE(LEFT('Analitika 2024'!$C$9:$C$252,2)))*('Analitika 2024'!$F$9:$F$252)))</f>
        <v>92966146.109999985</v>
      </c>
      <c r="N17" s="136">
        <f>IF($J$10="Januar","-",IFERROR($M17/$M$37,0))</f>
        <v>5.8308433080310952E-2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36</v>
      </c>
      <c r="F19" s="23"/>
      <c r="G19" s="23"/>
      <c r="H19" s="25"/>
      <c r="I19" s="25"/>
      <c r="J19" s="141">
        <f>SUMPRODUCT((D19=VALUE(LEFT('Analitika 2024'!$C$9:$C$252,2)))*('Analitika 2024'!$L$9:$L$252))</f>
        <v>67678754.619999975</v>
      </c>
      <c r="K19" s="136">
        <f>IFERROR($J19/$J$37,0)</f>
        <v>0.24754029318255297</v>
      </c>
      <c r="L19" s="129"/>
      <c r="M19" s="141">
        <f>IF($J$10="Januar","-",
SUMPRODUCT((D19=VALUE(LEFT('Analitika 2024'!$C$9:$C$252,2)))*('Analitika 2024'!$F$9:$F$252)))</f>
        <v>436691993.81000006</v>
      </c>
      <c r="N19" s="136">
        <f>IF($J$10="Januar","-",IFERROR($M19/$M$37,0))</f>
        <v>0.27389352966885033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37</v>
      </c>
      <c r="F21" s="23"/>
      <c r="G21" s="24"/>
      <c r="H21" s="25"/>
      <c r="I21" s="25"/>
      <c r="J21" s="141">
        <f>SUMPRODUCT((D21=VALUE(LEFT('Analitika 2024'!$C$9:$C$252,2)))*('Analitika 2024'!$L$9:$L$252))</f>
        <v>12148445.499999993</v>
      </c>
      <c r="K21" s="136">
        <f>IFERROR($J21/$J$37,0)</f>
        <v>4.4433881469408534E-2</v>
      </c>
      <c r="L21" s="129"/>
      <c r="M21" s="141">
        <f>IF($J$10="Januar","-",
SUMPRODUCT((D21=VALUE(LEFT('Analitika 2024'!$C$9:$C$252,2)))*('Analitika 2024'!$F$9:$F$252)))</f>
        <v>49110262.24999997</v>
      </c>
      <c r="N21" s="136">
        <f>IF($J$10="Januar","-",IFERROR($M21/$M$37,0))</f>
        <v>3.0801991475180934E-2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38</v>
      </c>
      <c r="F23" s="23"/>
      <c r="G23" s="23"/>
      <c r="H23" s="25"/>
      <c r="I23" s="25"/>
      <c r="J23" s="141">
        <f>SUMPRODUCT((D23=VALUE(LEFT('Analitika 2024'!$C$9:$C$252,2)))*('Analitika 2024'!$L$9:$L$252))</f>
        <v>5646528.1299999999</v>
      </c>
      <c r="K23" s="136">
        <f>IFERROR($J23/$J$37,0)</f>
        <v>2.0652614496406242E-2</v>
      </c>
      <c r="L23" s="129"/>
      <c r="M23" s="141">
        <f>IF($J$10="Januar","-",
SUMPRODUCT((D23=VALUE(LEFT('Analitika 2024'!$C$9:$C$252,2)))*('Analitika 2024'!$F$9:$F$252)))</f>
        <v>21985766.23</v>
      </c>
      <c r="N23" s="136">
        <f>IF($J$10="Januar","-",IFERROR($M23/$M$37,0))</f>
        <v>1.3789488244725902E-2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39</v>
      </c>
      <c r="F25" s="23"/>
      <c r="G25" s="23"/>
      <c r="H25" s="25"/>
      <c r="I25" s="25"/>
      <c r="J25" s="141">
        <f>SUMPRODUCT((D25=VALUE(LEFT('Analitika 2024'!$C$9:$C$252,2)))*('Analitika 2024'!$L$9:$L$252))</f>
        <v>8276921.8900000006</v>
      </c>
      <c r="K25" s="136">
        <f>IFERROR($J25/$J$37,0)</f>
        <v>3.0273483647913071E-2</v>
      </c>
      <c r="L25" s="129"/>
      <c r="M25" s="141">
        <f>IF($J$10="Januar","-",
SUMPRODUCT((D25=VALUE(LEFT('Analitika 2024'!$C$9:$C$252,2)))*('Analitika 2024'!$F$9:$F$252)))</f>
        <v>51325667.339999996</v>
      </c>
      <c r="N25" s="136">
        <f>IF($J$10="Januar","-",IFERROR($M25/$M$37,0))</f>
        <v>3.2191495126146538E-2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40</v>
      </c>
      <c r="F27" s="23"/>
      <c r="G27" s="23"/>
      <c r="H27" s="25"/>
      <c r="I27" s="25"/>
      <c r="J27" s="141">
        <f>SUMPRODUCT((D27=VALUE(LEFT('Analitika 2024'!$C$9:$C$252,2)))*('Analitika 2024'!$L$9:$L$252))</f>
        <v>2737398.9200000004</v>
      </c>
      <c r="K27" s="136">
        <f>IFERROR($J27/$J$37,0)</f>
        <v>1.0012248821939155E-2</v>
      </c>
      <c r="L27" s="129"/>
      <c r="M27" s="141">
        <f>IF($J$10="Januar","-",
SUMPRODUCT((D27=VALUE(LEFT('Analitika 2024'!$C$9:$C$252,2)))*('Analitika 2024'!$F$9:$F$252)))</f>
        <v>18505173.730000004</v>
      </c>
      <c r="N27" s="136">
        <f>IF($J$10="Januar","-",IFERROR($M27/$M$37,0))</f>
        <v>1.160645814873861E-2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41</v>
      </c>
      <c r="F29" s="23"/>
      <c r="G29" s="24"/>
      <c r="H29" s="25"/>
      <c r="I29" s="25"/>
      <c r="J29" s="141">
        <f>SUMPRODUCT((D29=VALUE(LEFT('Analitika 2024'!$C$9:$C$252,2)))*('Analitika 2024'!$L$9:$L$252))</f>
        <v>26677835.040000003</v>
      </c>
      <c r="K29" s="136">
        <f>IFERROR($J29/$J$37,0)</f>
        <v>9.7576250395805336E-2</v>
      </c>
      <c r="L29" s="129"/>
      <c r="M29" s="141">
        <f>IF($J$10="Januar","-",
SUMPRODUCT((D29=VALUE(LEFT('Analitika 2024'!$C$9:$C$252,2)))*('Analitika 2024'!$F$9:$F$252)))</f>
        <v>157785091.81000003</v>
      </c>
      <c r="N29" s="136">
        <f>IF($J$10="Januar","-",IFERROR($M29/$M$37,0))</f>
        <v>9.8962922008062879E-2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42</v>
      </c>
      <c r="F31" s="23"/>
      <c r="G31" s="23"/>
      <c r="H31" s="25"/>
      <c r="I31" s="25"/>
      <c r="J31" s="141">
        <f>SUMPRODUCT((D31=VALUE(LEFT('Analitika 2024'!$C$9:$C$252,2)))*('Analitika 2024'!$L$9:$L$252))</f>
        <v>2131523.8899999997</v>
      </c>
      <c r="K31" s="136">
        <f>IFERROR($J31/$J$37,0)</f>
        <v>7.7962139170375871E-3</v>
      </c>
      <c r="L31" s="129"/>
      <c r="M31" s="141">
        <f>IF($J$10="Januar","-",
SUMPRODUCT((D31=VALUE(LEFT('Analitika 2024'!$C$9:$C$252,2)))*('Analitika 2024'!$F$9:$F$252)))</f>
        <v>10838775.120000001</v>
      </c>
      <c r="N31" s="136">
        <f>IF($J$10="Januar","-",IFERROR($M31/$M$37,0))</f>
        <v>6.7980874780941211E-3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43</v>
      </c>
      <c r="F33" s="23"/>
      <c r="G33" s="23"/>
      <c r="H33" s="25"/>
      <c r="I33" s="25"/>
      <c r="J33" s="141">
        <f>SUMPRODUCT((D33=VALUE(LEFT('Analitika 2024'!$C$9:$C$252,2)))*('Analitika 2024'!$L$9:$L$252))</f>
        <v>36806692.13000001</v>
      </c>
      <c r="K33" s="136">
        <f>IFERROR($J33/$J$37,0)</f>
        <v>0.13462333064633114</v>
      </c>
      <c r="L33" s="129"/>
      <c r="M33" s="141">
        <f>IF($J$10="Januar","-",
SUMPRODUCT((D33=VALUE(LEFT('Analitika 2024'!$C$9:$C$252,2)))*('Analitika 2024'!$F$9:$F$252)))</f>
        <v>204280942.17000002</v>
      </c>
      <c r="N33" s="136">
        <f>IF($J$10="Januar","-",IFERROR($M33/$M$37,0))</f>
        <v>0.12812515248301842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44</v>
      </c>
      <c r="F35" s="23"/>
      <c r="G35" s="23"/>
      <c r="H35" s="25"/>
      <c r="I35" s="25"/>
      <c r="J35" s="141">
        <f>SUMPRODUCT((D35=VALUE(LEFT('Analitika 2024'!$C$9:$C$252,2)))*('Analitika 2024'!$L$9:$L$252))</f>
        <v>81956633.279999956</v>
      </c>
      <c r="K35" s="136">
        <f>IFERROR($J35/$J$37,0)</f>
        <v>0.29976274156189803</v>
      </c>
      <c r="L35" s="129"/>
      <c r="M35" s="141">
        <f>IF($J$10="Januar","-",
SUMPRODUCT((D35=VALUE(LEFT('Analitika 2024'!$C$9:$C$252,2)))*('Analitika 2024'!$F$9:$F$252)))</f>
        <v>474564041.01999998</v>
      </c>
      <c r="N35" s="136">
        <f>IF($J$10="Januar","-",IFERROR($M35/$M$37,0))</f>
        <v>0.29764690466350469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273405003.07999992</v>
      </c>
      <c r="K37" s="138">
        <f>IFERROR($J37/$J$37,0)</f>
        <v>1</v>
      </c>
      <c r="L37" s="135"/>
      <c r="M37" s="144">
        <f>SUM(M13:M35)</f>
        <v>1594385943.8300002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UQiZr0tB8fs8HerZjxqS9AGdrXN8VNal98Dcy1I+XSr7dSRxhIo2smXnlibd32C2Aj3ToXvUrBkFfGV/YZmMjQ==" saltValue="Fn+/LxLEOI7n/tUWIgx6lg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56"/>
  <sheetViews>
    <sheetView showGridLines="0" zoomScale="85" zoomScaleNormal="85" zoomScaleSheetLayoutView="85" workbookViewId="0">
      <selection activeCell="D2" sqref="D2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539</v>
      </c>
      <c r="D4" s="156">
        <v>7034000000</v>
      </c>
      <c r="E4" s="42" t="s">
        <v>9</v>
      </c>
      <c r="F4" s="43" t="str">
        <f>Master!D6</f>
        <v>Januar - Jun</v>
      </c>
      <c r="G4" s="43"/>
      <c r="H4" s="43"/>
      <c r="I4" s="43"/>
      <c r="J4" s="43"/>
      <c r="K4" s="44" t="s">
        <v>10</v>
      </c>
      <c r="L4" s="45" t="str">
        <f>Master!D4</f>
        <v>Jun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3" t="s">
        <v>12</v>
      </c>
      <c r="G5" s="164"/>
      <c r="H5" s="164"/>
      <c r="I5" s="159" t="s">
        <v>28</v>
      </c>
      <c r="J5" s="160"/>
      <c r="K5" s="53" t="s">
        <v>11</v>
      </c>
      <c r="L5" s="163" t="s">
        <v>12</v>
      </c>
      <c r="M5" s="164"/>
      <c r="N5" s="164"/>
      <c r="O5" s="159" t="s">
        <v>28</v>
      </c>
      <c r="P5" s="160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507</v>
      </c>
      <c r="D7" s="146" t="s">
        <v>506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1" t="s">
        <v>31</v>
      </c>
      <c r="D8" s="162"/>
      <c r="E8" s="73">
        <f>SUM(E9:E252)</f>
        <v>1712781640.8700001</v>
      </c>
      <c r="F8" s="74">
        <f>SUM(F9:F252)</f>
        <v>1594385943.8299994</v>
      </c>
      <c r="G8" s="75">
        <f t="shared" ref="G8" si="0">IFERROR(F8/E8,0)</f>
        <v>0.93087519493736393</v>
      </c>
      <c r="H8" s="76">
        <f>F8/$D$4</f>
        <v>0.2266684594583451</v>
      </c>
      <c r="I8" s="74">
        <f>SUM(I9:I252)</f>
        <v>-118395697.04000017</v>
      </c>
      <c r="J8" s="77">
        <f t="shared" ref="J8:J9" si="1">IFERROR(I8/E8,0)</f>
        <v>-6.9124805062635755E-2</v>
      </c>
      <c r="K8" s="73">
        <f>SUM(K9:K252)</f>
        <v>288578204.78499985</v>
      </c>
      <c r="L8" s="74">
        <f>SUM(L9:L252)</f>
        <v>273405003.07999992</v>
      </c>
      <c r="M8" s="149">
        <f>IFERROR(L8/K8,0)</f>
        <v>0.94742083271221245</v>
      </c>
      <c r="N8" s="149">
        <f>L8/$D$4</f>
        <v>3.8869064981518327E-2</v>
      </c>
      <c r="O8" s="74">
        <f>SUM(O9:O252)</f>
        <v>-15173201.705000054</v>
      </c>
      <c r="P8" s="77">
        <f t="shared" ref="P8:P9" si="2">IFERROR(O8/K8,0)</f>
        <v>-5.2579167287788012E-2</v>
      </c>
      <c r="Q8" s="78"/>
    </row>
    <row r="9" spans="2:17" s="79" customFormat="1" ht="12.75" x14ac:dyDescent="0.2">
      <c r="B9" s="72"/>
      <c r="C9" s="80" t="s">
        <v>45</v>
      </c>
      <c r="D9" s="81" t="s">
        <v>275</v>
      </c>
      <c r="E9" s="82">
        <f>IFERROR(VLOOKUP($C9,'2024'!$C$261:$U$504,19,FALSE),0)</f>
        <v>249630.40000000008</v>
      </c>
      <c r="F9" s="83">
        <f>IFERROR(VLOOKUP($C9,'2024'!$C$8:$U$251,19,FALSE),0)</f>
        <v>179533.49999999997</v>
      </c>
      <c r="G9" s="84">
        <f t="shared" ref="G9" si="3">IFERROR(F9/E9,0)</f>
        <v>0.71919726123100358</v>
      </c>
      <c r="H9" s="85">
        <f t="shared" ref="H9" si="4">F9/$D$4</f>
        <v>2.5523670742109748E-5</v>
      </c>
      <c r="I9" s="86">
        <f t="shared" ref="I9" si="5">F9-E9</f>
        <v>-70096.900000000111</v>
      </c>
      <c r="J9" s="87">
        <f t="shared" si="1"/>
        <v>-0.28080273876899642</v>
      </c>
      <c r="K9" s="150">
        <f>VLOOKUP($C9,'2024'!$C$261:$U$504,VLOOKUP($L$4,Master!$D$9:$G$20,4,FALSE),FALSE)</f>
        <v>41448.400000000009</v>
      </c>
      <c r="L9" s="151">
        <f>VLOOKUP($C9,'2024'!$C$8:$U$251,VLOOKUP($L$4,Master!$D$9:$G$20,4,FALSE),FALSE)</f>
        <v>35795.429999999993</v>
      </c>
      <c r="M9" s="152">
        <f>IFERROR(L9/K9,0)</f>
        <v>0.86361427702878724</v>
      </c>
      <c r="N9" s="152">
        <f>L9/$D$4</f>
        <v>5.0889152686949096E-6</v>
      </c>
      <c r="O9" s="151">
        <f>L9-K9</f>
        <v>-5652.9700000000157</v>
      </c>
      <c r="P9" s="153">
        <f t="shared" si="2"/>
        <v>-0.13638572297121274</v>
      </c>
      <c r="Q9" s="78"/>
    </row>
    <row r="10" spans="2:17" s="79" customFormat="1" ht="25.5" x14ac:dyDescent="0.2">
      <c r="B10" s="72"/>
      <c r="C10" s="80" t="s">
        <v>46</v>
      </c>
      <c r="D10" s="81" t="s">
        <v>276</v>
      </c>
      <c r="E10" s="82">
        <f>IFERROR(VLOOKUP($C10,'2024'!$C$261:$U$504,19,FALSE),0)</f>
        <v>21950.519999999997</v>
      </c>
      <c r="F10" s="83">
        <f>IFERROR(VLOOKUP($C10,'2024'!$C$8:$U$251,19,FALSE),0)</f>
        <v>17880</v>
      </c>
      <c r="G10" s="84">
        <f t="shared" ref="G10:G73" si="6">IFERROR(F10/E10,0)</f>
        <v>0.81455929062272792</v>
      </c>
      <c r="H10" s="85">
        <f t="shared" ref="H10:H73" si="7">F10/$D$4</f>
        <v>2.5419391526869491E-6</v>
      </c>
      <c r="I10" s="86">
        <f t="shared" ref="I10:I73" si="8">F10-E10</f>
        <v>-4070.5199999999968</v>
      </c>
      <c r="J10" s="87">
        <f t="shared" ref="J10:J73" si="9">IFERROR(I10/E10,0)</f>
        <v>-0.18544070937727203</v>
      </c>
      <c r="K10" s="82">
        <f>VLOOKUP($C10,'2024'!$C$261:$U$504,VLOOKUP($L$4,Master!$D$9:$G$20,4,FALSE),FALSE)</f>
        <v>3658.42</v>
      </c>
      <c r="L10" s="83">
        <f>VLOOKUP($C10,'2024'!$C$8:$U$251,VLOOKUP($L$4,Master!$D$9:$G$20,4,FALSE),FALSE)</f>
        <v>3480</v>
      </c>
      <c r="M10" s="154">
        <f t="shared" ref="M10:M73" si="10">IFERROR(L10/K10,0)</f>
        <v>0.95123031253929291</v>
      </c>
      <c r="N10" s="154">
        <f t="shared" ref="N10:N73" si="11">L10/$D$4</f>
        <v>4.9473983508672165E-7</v>
      </c>
      <c r="O10" s="83">
        <f t="shared" ref="O10:O73" si="12">L10-K10</f>
        <v>-178.42000000000007</v>
      </c>
      <c r="P10" s="87">
        <f t="shared" ref="P10:P73" si="13">IFERROR(O10/K10,0)</f>
        <v>-4.8769687460707103E-2</v>
      </c>
      <c r="Q10" s="78"/>
    </row>
    <row r="11" spans="2:17" s="79" customFormat="1" ht="12.75" x14ac:dyDescent="0.2">
      <c r="B11" s="72"/>
      <c r="C11" s="80" t="s">
        <v>47</v>
      </c>
      <c r="D11" s="81" t="s">
        <v>277</v>
      </c>
      <c r="E11" s="82">
        <f>IFERROR(VLOOKUP($C11,'2024'!$C$261:$U$504,19,FALSE),0)</f>
        <v>783827.20999999985</v>
      </c>
      <c r="F11" s="83">
        <f>IFERROR(VLOOKUP($C11,'2024'!$C$8:$U$251,19,FALSE),0)</f>
        <v>758203.9800000001</v>
      </c>
      <c r="G11" s="84">
        <f t="shared" si="6"/>
        <v>0.96731010397049144</v>
      </c>
      <c r="H11" s="85">
        <f t="shared" si="7"/>
        <v>1.0779129655956782E-4</v>
      </c>
      <c r="I11" s="86">
        <f t="shared" si="8"/>
        <v>-25623.229999999749</v>
      </c>
      <c r="J11" s="87">
        <f t="shared" si="9"/>
        <v>-3.2689896029508538E-2</v>
      </c>
      <c r="K11" s="82">
        <f>VLOOKUP($C11,'2024'!$C$261:$U$504,VLOOKUP($L$4,Master!$D$9:$G$20,4,FALSE),FALSE)</f>
        <v>131737.24</v>
      </c>
      <c r="L11" s="83">
        <f>VLOOKUP($C11,'2024'!$C$8:$U$251,VLOOKUP($L$4,Master!$D$9:$G$20,4,FALSE),FALSE)</f>
        <v>108636.29000000001</v>
      </c>
      <c r="M11" s="154">
        <f t="shared" si="10"/>
        <v>0.82464373779198663</v>
      </c>
      <c r="N11" s="154">
        <f t="shared" si="11"/>
        <v>1.5444454080181974E-5</v>
      </c>
      <c r="O11" s="83">
        <f t="shared" si="12"/>
        <v>-23100.949999999983</v>
      </c>
      <c r="P11" s="87">
        <f t="shared" si="13"/>
        <v>-0.17535626220801334</v>
      </c>
      <c r="Q11" s="78"/>
    </row>
    <row r="12" spans="2:17" s="79" customFormat="1" ht="12.75" x14ac:dyDescent="0.2">
      <c r="B12" s="72"/>
      <c r="C12" s="80" t="s">
        <v>48</v>
      </c>
      <c r="D12" s="81" t="s">
        <v>278</v>
      </c>
      <c r="E12" s="82">
        <f>IFERROR(VLOOKUP($C12,'2024'!$C$261:$U$504,19,FALSE),0)</f>
        <v>263533.1700000001</v>
      </c>
      <c r="F12" s="83">
        <f>IFERROR(VLOOKUP($C12,'2024'!$C$8:$U$251,19,FALSE),0)</f>
        <v>204144.47999999998</v>
      </c>
      <c r="G12" s="84">
        <f t="shared" si="6"/>
        <v>0.77464434552963446</v>
      </c>
      <c r="H12" s="85">
        <f t="shared" si="7"/>
        <v>2.9022530565823143E-5</v>
      </c>
      <c r="I12" s="86">
        <f t="shared" si="8"/>
        <v>-59388.690000000119</v>
      </c>
      <c r="J12" s="87">
        <f t="shared" si="9"/>
        <v>-0.22535565447036551</v>
      </c>
      <c r="K12" s="82">
        <f>VLOOKUP($C12,'2024'!$C$261:$U$504,VLOOKUP($L$4,Master!$D$9:$G$20,4,FALSE),FALSE)</f>
        <v>44875.000000000022</v>
      </c>
      <c r="L12" s="83">
        <f>VLOOKUP($C12,'2024'!$C$8:$U$251,VLOOKUP($L$4,Master!$D$9:$G$20,4,FALSE),FALSE)</f>
        <v>35459.090000000004</v>
      </c>
      <c r="M12" s="154">
        <f t="shared" si="10"/>
        <v>0.79017470752089103</v>
      </c>
      <c r="N12" s="154">
        <f t="shared" si="11"/>
        <v>5.0410989479670181E-6</v>
      </c>
      <c r="O12" s="83">
        <f t="shared" si="12"/>
        <v>-9415.910000000018</v>
      </c>
      <c r="P12" s="87">
        <f t="shared" si="13"/>
        <v>-0.20982529247910894</v>
      </c>
      <c r="Q12" s="78"/>
    </row>
    <row r="13" spans="2:17" s="79" customFormat="1" ht="12.75" x14ac:dyDescent="0.2">
      <c r="B13" s="72"/>
      <c r="C13" s="80" t="s">
        <v>49</v>
      </c>
      <c r="D13" s="81" t="s">
        <v>279</v>
      </c>
      <c r="E13" s="82">
        <f>IFERROR(VLOOKUP($C13,'2024'!$C$261:$U$504,19,FALSE),0)</f>
        <v>1115421.9200000002</v>
      </c>
      <c r="F13" s="83">
        <f>IFERROR(VLOOKUP($C13,'2024'!$C$8:$U$251,19,FALSE),0)</f>
        <v>798402.59999999986</v>
      </c>
      <c r="G13" s="84">
        <f t="shared" si="6"/>
        <v>0.71578528777702322</v>
      </c>
      <c r="H13" s="85">
        <f t="shared" si="7"/>
        <v>1.1350619846460049E-4</v>
      </c>
      <c r="I13" s="86">
        <f t="shared" si="8"/>
        <v>-317019.3200000003</v>
      </c>
      <c r="J13" s="87">
        <f t="shared" si="9"/>
        <v>-0.28421471222297678</v>
      </c>
      <c r="K13" s="82">
        <f>VLOOKUP($C13,'2024'!$C$261:$U$504,VLOOKUP($L$4,Master!$D$9:$G$20,4,FALSE),FALSE)</f>
        <v>179888.32000000004</v>
      </c>
      <c r="L13" s="83">
        <f>VLOOKUP($C13,'2024'!$C$8:$U$251,VLOOKUP($L$4,Master!$D$9:$G$20,4,FALSE),FALSE)</f>
        <v>177335.78999999998</v>
      </c>
      <c r="M13" s="154">
        <f t="shared" si="10"/>
        <v>0.98581047396517985</v>
      </c>
      <c r="N13" s="154">
        <f t="shared" si="11"/>
        <v>2.521122974125675E-5</v>
      </c>
      <c r="O13" s="83">
        <f t="shared" si="12"/>
        <v>-2552.530000000057</v>
      </c>
      <c r="P13" s="87">
        <f t="shared" si="13"/>
        <v>-1.4189526034820141E-2</v>
      </c>
      <c r="Q13" s="78"/>
    </row>
    <row r="14" spans="2:17" s="79" customFormat="1" ht="12.75" x14ac:dyDescent="0.2">
      <c r="B14" s="72"/>
      <c r="C14" s="80" t="s">
        <v>50</v>
      </c>
      <c r="D14" s="81" t="s">
        <v>280</v>
      </c>
      <c r="E14" s="82">
        <f>IFERROR(VLOOKUP($C14,'2024'!$C$261:$U$504,19,FALSE),0)</f>
        <v>3564284.64</v>
      </c>
      <c r="F14" s="83">
        <f>IFERROR(VLOOKUP($C14,'2024'!$C$8:$U$251,19,FALSE),0)</f>
        <v>3221425.35</v>
      </c>
      <c r="G14" s="84">
        <f t="shared" si="6"/>
        <v>0.90380698383280633</v>
      </c>
      <c r="H14" s="85">
        <f t="shared" si="7"/>
        <v>4.5797915126528292E-4</v>
      </c>
      <c r="I14" s="86">
        <f t="shared" si="8"/>
        <v>-342859.29000000004</v>
      </c>
      <c r="J14" s="87">
        <f t="shared" si="9"/>
        <v>-9.6193016167193654E-2</v>
      </c>
      <c r="K14" s="82">
        <f>VLOOKUP($C14,'2024'!$C$261:$U$504,VLOOKUP($L$4,Master!$D$9:$G$20,4,FALSE),FALSE)</f>
        <v>616096.56999999995</v>
      </c>
      <c r="L14" s="83">
        <f>VLOOKUP($C14,'2024'!$C$8:$U$251,VLOOKUP($L$4,Master!$D$9:$G$20,4,FALSE),FALSE)</f>
        <v>555830.47000000009</v>
      </c>
      <c r="M14" s="154">
        <f t="shared" si="10"/>
        <v>0.90218075714980872</v>
      </c>
      <c r="N14" s="154">
        <f t="shared" si="11"/>
        <v>7.9020538811487071E-5</v>
      </c>
      <c r="O14" s="83">
        <f t="shared" si="12"/>
        <v>-60266.09999999986</v>
      </c>
      <c r="P14" s="87">
        <f t="shared" si="13"/>
        <v>-9.7819242850191265E-2</v>
      </c>
      <c r="Q14" s="78"/>
    </row>
    <row r="15" spans="2:17" s="79" customFormat="1" ht="25.5" x14ac:dyDescent="0.2">
      <c r="B15" s="72"/>
      <c r="C15" s="80" t="s">
        <v>51</v>
      </c>
      <c r="D15" s="81" t="s">
        <v>281</v>
      </c>
      <c r="E15" s="82">
        <f>IFERROR(VLOOKUP($C15,'2024'!$C$261:$U$504,19,FALSE),0)</f>
        <v>575870.09000000008</v>
      </c>
      <c r="F15" s="83">
        <f>IFERROR(VLOOKUP($C15,'2024'!$C$8:$U$251,19,FALSE),0)</f>
        <v>396880.62</v>
      </c>
      <c r="G15" s="84">
        <f t="shared" si="6"/>
        <v>0.68918429154742167</v>
      </c>
      <c r="H15" s="85">
        <f t="shared" si="7"/>
        <v>5.6423176002274663E-5</v>
      </c>
      <c r="I15" s="86">
        <f t="shared" si="8"/>
        <v>-178989.47000000009</v>
      </c>
      <c r="J15" s="87">
        <f t="shared" si="9"/>
        <v>-0.31081570845257839</v>
      </c>
      <c r="K15" s="82">
        <f>VLOOKUP($C15,'2024'!$C$261:$U$504,VLOOKUP($L$4,Master!$D$9:$G$20,4,FALSE),FALSE)</f>
        <v>116507.45000000003</v>
      </c>
      <c r="L15" s="83">
        <f>VLOOKUP($C15,'2024'!$C$8:$U$251,VLOOKUP($L$4,Master!$D$9:$G$20,4,FALSE),FALSE)</f>
        <v>49858.149999999994</v>
      </c>
      <c r="M15" s="154">
        <f t="shared" si="10"/>
        <v>0.42793958669595794</v>
      </c>
      <c r="N15" s="154">
        <f t="shared" si="11"/>
        <v>7.0881646289451229E-6</v>
      </c>
      <c r="O15" s="83">
        <f t="shared" si="12"/>
        <v>-66649.300000000032</v>
      </c>
      <c r="P15" s="87">
        <f t="shared" si="13"/>
        <v>-0.57206041330404211</v>
      </c>
      <c r="Q15" s="78"/>
    </row>
    <row r="16" spans="2:17" s="79" customFormat="1" ht="12.75" x14ac:dyDescent="0.2">
      <c r="B16" s="72"/>
      <c r="C16" s="80" t="s">
        <v>52</v>
      </c>
      <c r="D16" s="81" t="s">
        <v>282</v>
      </c>
      <c r="E16" s="82">
        <f>IFERROR(VLOOKUP($C16,'2024'!$C$261:$U$504,19,FALSE),0)</f>
        <v>688158.63000000012</v>
      </c>
      <c r="F16" s="83">
        <f>IFERROR(VLOOKUP($C16,'2024'!$C$8:$U$251,19,FALSE),0)</f>
        <v>376646.94999999995</v>
      </c>
      <c r="G16" s="84">
        <f t="shared" si="6"/>
        <v>0.54732576702554747</v>
      </c>
      <c r="H16" s="85">
        <f t="shared" si="7"/>
        <v>5.3546623542792146E-5</v>
      </c>
      <c r="I16" s="86">
        <f t="shared" si="8"/>
        <v>-311511.68000000017</v>
      </c>
      <c r="J16" s="87">
        <f t="shared" si="9"/>
        <v>-0.45267423297445258</v>
      </c>
      <c r="K16" s="82">
        <f>VLOOKUP($C16,'2024'!$C$261:$U$504,VLOOKUP($L$4,Master!$D$9:$G$20,4,FALSE),FALSE)</f>
        <v>131363.34000000003</v>
      </c>
      <c r="L16" s="83">
        <f>VLOOKUP($C16,'2024'!$C$8:$U$251,VLOOKUP($L$4,Master!$D$9:$G$20,4,FALSE),FALSE)</f>
        <v>56044.97</v>
      </c>
      <c r="M16" s="154">
        <f t="shared" si="10"/>
        <v>0.42664087256003075</v>
      </c>
      <c r="N16" s="154">
        <f t="shared" si="11"/>
        <v>7.9677239124253625E-6</v>
      </c>
      <c r="O16" s="83">
        <f t="shared" si="12"/>
        <v>-75318.370000000024</v>
      </c>
      <c r="P16" s="87">
        <f t="shared" si="13"/>
        <v>-0.5733591274399692</v>
      </c>
      <c r="Q16" s="78"/>
    </row>
    <row r="17" spans="2:17" s="79" customFormat="1" ht="12.75" x14ac:dyDescent="0.2">
      <c r="B17" s="72"/>
      <c r="C17" s="80" t="s">
        <v>53</v>
      </c>
      <c r="D17" s="81" t="s">
        <v>283</v>
      </c>
      <c r="E17" s="82">
        <f>IFERROR(VLOOKUP($C17,'2024'!$C$261:$U$504,19,FALSE),0)</f>
        <v>87801.93</v>
      </c>
      <c r="F17" s="83">
        <f>IFERROR(VLOOKUP($C17,'2024'!$C$8:$U$251,19,FALSE),0)</f>
        <v>69587.37</v>
      </c>
      <c r="G17" s="84">
        <f t="shared" si="6"/>
        <v>0.79254943484727503</v>
      </c>
      <c r="H17" s="85">
        <f t="shared" si="7"/>
        <v>9.8930011373329527E-6</v>
      </c>
      <c r="I17" s="86">
        <f t="shared" si="8"/>
        <v>-18214.559999999998</v>
      </c>
      <c r="J17" s="87">
        <f t="shared" si="9"/>
        <v>-0.207450565152725</v>
      </c>
      <c r="K17" s="82">
        <f>VLOOKUP($C17,'2024'!$C$261:$U$504,VLOOKUP($L$4,Master!$D$9:$G$20,4,FALSE),FALSE)</f>
        <v>13214.56</v>
      </c>
      <c r="L17" s="83">
        <f>VLOOKUP($C17,'2024'!$C$8:$U$251,VLOOKUP($L$4,Master!$D$9:$G$20,4,FALSE),FALSE)</f>
        <v>0</v>
      </c>
      <c r="M17" s="154">
        <f t="shared" si="10"/>
        <v>0</v>
      </c>
      <c r="N17" s="154">
        <f t="shared" si="11"/>
        <v>0</v>
      </c>
      <c r="O17" s="83">
        <f t="shared" si="12"/>
        <v>-13214.56</v>
      </c>
      <c r="P17" s="87">
        <f t="shared" si="13"/>
        <v>-1</v>
      </c>
      <c r="Q17" s="78"/>
    </row>
    <row r="18" spans="2:17" s="79" customFormat="1" ht="12.75" x14ac:dyDescent="0.2">
      <c r="B18" s="72"/>
      <c r="C18" s="80" t="s">
        <v>54</v>
      </c>
      <c r="D18" s="81" t="s">
        <v>284</v>
      </c>
      <c r="E18" s="82">
        <f>IFERROR(VLOOKUP($C18,'2024'!$C$261:$U$504,19,FALSE),0)</f>
        <v>768451.16000000015</v>
      </c>
      <c r="F18" s="83">
        <f>IFERROR(VLOOKUP($C18,'2024'!$C$8:$U$251,19,FALSE),0)</f>
        <v>816207.5</v>
      </c>
      <c r="G18" s="84">
        <f t="shared" si="6"/>
        <v>1.0621462267035942</v>
      </c>
      <c r="H18" s="85">
        <f t="shared" si="7"/>
        <v>1.160374609041797E-4</v>
      </c>
      <c r="I18" s="86">
        <f t="shared" si="8"/>
        <v>47756.339999999851</v>
      </c>
      <c r="J18" s="87">
        <f t="shared" si="9"/>
        <v>6.2146226703594071E-2</v>
      </c>
      <c r="K18" s="82">
        <f>VLOOKUP($C18,'2024'!$C$261:$U$504,VLOOKUP($L$4,Master!$D$9:$G$20,4,FALSE),FALSE)</f>
        <v>110297.80000000002</v>
      </c>
      <c r="L18" s="83">
        <f>VLOOKUP($C18,'2024'!$C$8:$U$251,VLOOKUP($L$4,Master!$D$9:$G$20,4,FALSE),FALSE)</f>
        <v>97235.299999999988</v>
      </c>
      <c r="M18" s="154">
        <f t="shared" si="10"/>
        <v>0.88157062062887903</v>
      </c>
      <c r="N18" s="154">
        <f t="shared" si="11"/>
        <v>1.3823613875462039E-5</v>
      </c>
      <c r="O18" s="83">
        <f t="shared" si="12"/>
        <v>-13062.500000000029</v>
      </c>
      <c r="P18" s="87">
        <f t="shared" si="13"/>
        <v>-0.11842937937112097</v>
      </c>
      <c r="Q18" s="78"/>
    </row>
    <row r="19" spans="2:17" s="79" customFormat="1" ht="25.5" x14ac:dyDescent="0.2">
      <c r="B19" s="72"/>
      <c r="C19" s="80" t="s">
        <v>55</v>
      </c>
      <c r="D19" s="81" t="s">
        <v>285</v>
      </c>
      <c r="E19" s="82">
        <f>IFERROR(VLOOKUP($C19,'2024'!$C$261:$U$504,19,FALSE),0)</f>
        <v>2953209.91</v>
      </c>
      <c r="F19" s="83">
        <f>IFERROR(VLOOKUP($C19,'2024'!$C$8:$U$251,19,FALSE),0)</f>
        <v>2584896.4299999997</v>
      </c>
      <c r="G19" s="84">
        <f t="shared" si="6"/>
        <v>0.87528367734618617</v>
      </c>
      <c r="H19" s="85">
        <f t="shared" si="7"/>
        <v>3.6748598663633776E-4</v>
      </c>
      <c r="I19" s="86">
        <f t="shared" si="8"/>
        <v>-368313.48000000045</v>
      </c>
      <c r="J19" s="87">
        <f t="shared" si="9"/>
        <v>-0.1247163226538138</v>
      </c>
      <c r="K19" s="82">
        <f>VLOOKUP($C19,'2024'!$C$261:$U$504,VLOOKUP($L$4,Master!$D$9:$G$20,4,FALSE),FALSE)</f>
        <v>519121.71</v>
      </c>
      <c r="L19" s="83">
        <f>VLOOKUP($C19,'2024'!$C$8:$U$251,VLOOKUP($L$4,Master!$D$9:$G$20,4,FALSE),FALSE)</f>
        <v>509404.21999999986</v>
      </c>
      <c r="M19" s="154">
        <f t="shared" si="10"/>
        <v>0.98128090231479592</v>
      </c>
      <c r="N19" s="154">
        <f t="shared" si="11"/>
        <v>7.2420275803241385E-5</v>
      </c>
      <c r="O19" s="83">
        <f t="shared" si="12"/>
        <v>-9717.4900000001653</v>
      </c>
      <c r="P19" s="87">
        <f t="shared" si="13"/>
        <v>-1.8719097685204043E-2</v>
      </c>
      <c r="Q19" s="78"/>
    </row>
    <row r="20" spans="2:17" s="79" customFormat="1" ht="12.75" x14ac:dyDescent="0.2">
      <c r="B20" s="72"/>
      <c r="C20" s="80" t="s">
        <v>56</v>
      </c>
      <c r="D20" s="81" t="s">
        <v>286</v>
      </c>
      <c r="E20" s="82">
        <f>IFERROR(VLOOKUP($C20,'2024'!$C$261:$U$504,19,FALSE),0)</f>
        <v>3060439.42</v>
      </c>
      <c r="F20" s="83">
        <f>IFERROR(VLOOKUP($C20,'2024'!$C$8:$U$251,19,FALSE),0)</f>
        <v>2725703.32</v>
      </c>
      <c r="G20" s="84">
        <f t="shared" si="6"/>
        <v>0.89062482406529708</v>
      </c>
      <c r="H20" s="85">
        <f t="shared" si="7"/>
        <v>3.8750402615865792E-4</v>
      </c>
      <c r="I20" s="86">
        <f t="shared" si="8"/>
        <v>-334736.10000000009</v>
      </c>
      <c r="J20" s="87">
        <f t="shared" si="9"/>
        <v>-0.1093751759347029</v>
      </c>
      <c r="K20" s="82">
        <f>VLOOKUP($C20,'2024'!$C$261:$U$504,VLOOKUP($L$4,Master!$D$9:$G$20,4,FALSE),FALSE)</f>
        <v>478165.43</v>
      </c>
      <c r="L20" s="83">
        <f>VLOOKUP($C20,'2024'!$C$8:$U$251,VLOOKUP($L$4,Master!$D$9:$G$20,4,FALSE),FALSE)</f>
        <v>406979.64999999991</v>
      </c>
      <c r="M20" s="154">
        <f t="shared" si="10"/>
        <v>0.85112729709464763</v>
      </c>
      <c r="N20" s="154">
        <f t="shared" si="11"/>
        <v>5.785892095535967E-5</v>
      </c>
      <c r="O20" s="83">
        <f t="shared" si="12"/>
        <v>-71185.780000000086</v>
      </c>
      <c r="P20" s="87">
        <f t="shared" si="13"/>
        <v>-0.14887270290535243</v>
      </c>
      <c r="Q20" s="78"/>
    </row>
    <row r="21" spans="2:17" s="79" customFormat="1" ht="12.75" x14ac:dyDescent="0.2">
      <c r="B21" s="72"/>
      <c r="C21" s="80" t="s">
        <v>57</v>
      </c>
      <c r="D21" s="81" t="s">
        <v>287</v>
      </c>
      <c r="E21" s="82">
        <f>IFERROR(VLOOKUP($C21,'2024'!$C$261:$U$504,19,FALSE),0)</f>
        <v>3067908.9499999993</v>
      </c>
      <c r="F21" s="83">
        <f>IFERROR(VLOOKUP($C21,'2024'!$C$8:$U$251,19,FALSE),0)</f>
        <v>2282779.13</v>
      </c>
      <c r="G21" s="84">
        <f t="shared" si="6"/>
        <v>0.74408307652024697</v>
      </c>
      <c r="H21" s="85">
        <f t="shared" si="7"/>
        <v>3.2453499147000285E-4</v>
      </c>
      <c r="I21" s="86">
        <f t="shared" si="8"/>
        <v>-785129.81999999937</v>
      </c>
      <c r="J21" s="87">
        <f t="shared" si="9"/>
        <v>-0.25591692347975303</v>
      </c>
      <c r="K21" s="82">
        <f>VLOOKUP($C21,'2024'!$C$261:$U$504,VLOOKUP($L$4,Master!$D$9:$G$20,4,FALSE),FALSE)</f>
        <v>518719.98999999993</v>
      </c>
      <c r="L21" s="83">
        <f>VLOOKUP($C21,'2024'!$C$8:$U$251,VLOOKUP($L$4,Master!$D$9:$G$20,4,FALSE),FALSE)</f>
        <v>372679.22999999992</v>
      </c>
      <c r="M21" s="154">
        <f t="shared" si="10"/>
        <v>0.71845935607764022</v>
      </c>
      <c r="N21" s="154">
        <f t="shared" si="11"/>
        <v>5.2982546204151253E-5</v>
      </c>
      <c r="O21" s="83">
        <f t="shared" si="12"/>
        <v>-146040.76</v>
      </c>
      <c r="P21" s="87">
        <f t="shared" si="13"/>
        <v>-0.28154064392235978</v>
      </c>
      <c r="Q21" s="78"/>
    </row>
    <row r="22" spans="2:17" s="79" customFormat="1" ht="25.5" x14ac:dyDescent="0.2">
      <c r="B22" s="72"/>
      <c r="C22" s="80" t="s">
        <v>58</v>
      </c>
      <c r="D22" s="81" t="s">
        <v>288</v>
      </c>
      <c r="E22" s="82">
        <f>IFERROR(VLOOKUP($C22,'2024'!$C$261:$U$504,19,FALSE),0)</f>
        <v>89817.63</v>
      </c>
      <c r="F22" s="83">
        <f>IFERROR(VLOOKUP($C22,'2024'!$C$8:$U$251,19,FALSE),0)</f>
        <v>91889.920000000013</v>
      </c>
      <c r="G22" s="84">
        <f t="shared" si="6"/>
        <v>1.0230721964050933</v>
      </c>
      <c r="H22" s="85">
        <f t="shared" si="7"/>
        <v>1.3063679272106911E-5</v>
      </c>
      <c r="I22" s="86">
        <f t="shared" si="8"/>
        <v>2072.2900000000081</v>
      </c>
      <c r="J22" s="87">
        <f t="shared" si="9"/>
        <v>2.3072196405093389E-2</v>
      </c>
      <c r="K22" s="82">
        <f>VLOOKUP($C22,'2024'!$C$261:$U$504,VLOOKUP($L$4,Master!$D$9:$G$20,4,FALSE),FALSE)</f>
        <v>14631.82</v>
      </c>
      <c r="L22" s="83">
        <f>VLOOKUP($C22,'2024'!$C$8:$U$251,VLOOKUP($L$4,Master!$D$9:$G$20,4,FALSE),FALSE)</f>
        <v>15247.36</v>
      </c>
      <c r="M22" s="154">
        <f t="shared" si="10"/>
        <v>1.0420685875031268</v>
      </c>
      <c r="N22" s="154">
        <f t="shared" si="11"/>
        <v>2.1676656241114588E-6</v>
      </c>
      <c r="O22" s="83">
        <f t="shared" si="12"/>
        <v>615.54000000000087</v>
      </c>
      <c r="P22" s="87">
        <f t="shared" si="13"/>
        <v>4.2068587503126809E-2</v>
      </c>
      <c r="Q22" s="78"/>
    </row>
    <row r="23" spans="2:17" s="79" customFormat="1" ht="12.75" x14ac:dyDescent="0.2">
      <c r="B23" s="72"/>
      <c r="C23" s="80" t="s">
        <v>59</v>
      </c>
      <c r="D23" s="81" t="s">
        <v>289</v>
      </c>
      <c r="E23" s="82">
        <f>IFERROR(VLOOKUP($C23,'2024'!$C$261:$U$504,19,FALSE),0)</f>
        <v>8263.9199999999983</v>
      </c>
      <c r="F23" s="83">
        <f>IFERROR(VLOOKUP($C23,'2024'!$C$8:$U$251,19,FALSE),0)</f>
        <v>21355.8</v>
      </c>
      <c r="G23" s="84">
        <f t="shared" si="6"/>
        <v>2.5842215316702006</v>
      </c>
      <c r="H23" s="85">
        <f t="shared" si="7"/>
        <v>3.0360818879727039E-6</v>
      </c>
      <c r="I23" s="86">
        <f t="shared" si="8"/>
        <v>13091.880000000001</v>
      </c>
      <c r="J23" s="87">
        <f t="shared" si="9"/>
        <v>1.5842215316702006</v>
      </c>
      <c r="K23" s="82">
        <f>VLOOKUP($C23,'2024'!$C$261:$U$504,VLOOKUP($L$4,Master!$D$9:$G$20,4,FALSE),FALSE)</f>
        <v>1377.3199999999997</v>
      </c>
      <c r="L23" s="83">
        <f>VLOOKUP($C23,'2024'!$C$8:$U$251,VLOOKUP($L$4,Master!$D$9:$G$20,4,FALSE),FALSE)</f>
        <v>5855.7999999999993</v>
      </c>
      <c r="M23" s="154">
        <f t="shared" si="10"/>
        <v>4.2515900444341188</v>
      </c>
      <c r="N23" s="154">
        <f t="shared" si="11"/>
        <v>8.3249928916690354E-7</v>
      </c>
      <c r="O23" s="83">
        <f t="shared" si="12"/>
        <v>4478.4799999999996</v>
      </c>
      <c r="P23" s="87">
        <f t="shared" si="13"/>
        <v>3.2515900444341188</v>
      </c>
      <c r="Q23" s="78"/>
    </row>
    <row r="24" spans="2:17" s="79" customFormat="1" ht="12.75" x14ac:dyDescent="0.2">
      <c r="B24" s="72"/>
      <c r="C24" s="80" t="s">
        <v>60</v>
      </c>
      <c r="D24" s="81" t="s">
        <v>290</v>
      </c>
      <c r="E24" s="82">
        <f>IFERROR(VLOOKUP($C24,'2024'!$C$261:$U$504,19,FALSE),0)</f>
        <v>682123</v>
      </c>
      <c r="F24" s="83">
        <f>IFERROR(VLOOKUP($C24,'2024'!$C$8:$U$251,19,FALSE),0)</f>
        <v>489604.32000000007</v>
      </c>
      <c r="G24" s="84">
        <f t="shared" si="6"/>
        <v>0.71776544699416389</v>
      </c>
      <c r="H24" s="85">
        <f t="shared" si="7"/>
        <v>6.9605390958203022E-5</v>
      </c>
      <c r="I24" s="86">
        <f t="shared" si="8"/>
        <v>-192518.67999999993</v>
      </c>
      <c r="J24" s="87">
        <f t="shared" si="9"/>
        <v>-0.28223455300583611</v>
      </c>
      <c r="K24" s="82">
        <f>VLOOKUP($C24,'2024'!$C$261:$U$504,VLOOKUP($L$4,Master!$D$9:$G$20,4,FALSE),FALSE)</f>
        <v>92521.82</v>
      </c>
      <c r="L24" s="83">
        <f>VLOOKUP($C24,'2024'!$C$8:$U$251,VLOOKUP($L$4,Master!$D$9:$G$20,4,FALSE),FALSE)</f>
        <v>93943.88</v>
      </c>
      <c r="M24" s="154">
        <f t="shared" si="10"/>
        <v>1.0153699959641953</v>
      </c>
      <c r="N24" s="154">
        <f t="shared" si="11"/>
        <v>1.3355683821438727E-5</v>
      </c>
      <c r="O24" s="83">
        <f t="shared" si="12"/>
        <v>1422.0599999999977</v>
      </c>
      <c r="P24" s="87">
        <f t="shared" si="13"/>
        <v>1.536999596419523E-2</v>
      </c>
      <c r="Q24" s="78"/>
    </row>
    <row r="25" spans="2:17" s="79" customFormat="1" ht="12.75" x14ac:dyDescent="0.2">
      <c r="B25" s="72"/>
      <c r="C25" s="80" t="s">
        <v>61</v>
      </c>
      <c r="D25" s="81" t="s">
        <v>291</v>
      </c>
      <c r="E25" s="82">
        <f>IFERROR(VLOOKUP($C25,'2024'!$C$261:$U$504,19,FALSE),0)</f>
        <v>261025.59</v>
      </c>
      <c r="F25" s="83">
        <f>IFERROR(VLOOKUP($C25,'2024'!$C$8:$U$251,19,FALSE),0)</f>
        <v>247383.95</v>
      </c>
      <c r="G25" s="84">
        <f t="shared" si="6"/>
        <v>0.94773830412566074</v>
      </c>
      <c r="H25" s="85">
        <f t="shared" si="7"/>
        <v>3.5169739835086723E-5</v>
      </c>
      <c r="I25" s="86">
        <f t="shared" si="8"/>
        <v>-13641.639999999985</v>
      </c>
      <c r="J25" s="87">
        <f t="shared" si="9"/>
        <v>-5.2261695874339313E-2</v>
      </c>
      <c r="K25" s="82">
        <f>VLOOKUP($C25,'2024'!$C$261:$U$504,VLOOKUP($L$4,Master!$D$9:$G$20,4,FALSE),FALSE)</f>
        <v>27524.370000000003</v>
      </c>
      <c r="L25" s="83">
        <f>VLOOKUP($C25,'2024'!$C$8:$U$251,VLOOKUP($L$4,Master!$D$9:$G$20,4,FALSE),FALSE)</f>
        <v>34374.979999999996</v>
      </c>
      <c r="M25" s="154">
        <f t="shared" si="10"/>
        <v>1.2488925268770907</v>
      </c>
      <c r="N25" s="154">
        <f t="shared" si="11"/>
        <v>4.8869746943417683E-6</v>
      </c>
      <c r="O25" s="83">
        <f t="shared" si="12"/>
        <v>6850.6099999999933</v>
      </c>
      <c r="P25" s="87">
        <f t="shared" si="13"/>
        <v>0.24889252687709085</v>
      </c>
      <c r="Q25" s="78"/>
    </row>
    <row r="26" spans="2:17" s="79" customFormat="1" ht="12.75" x14ac:dyDescent="0.2">
      <c r="B26" s="72"/>
      <c r="C26" s="80" t="s">
        <v>62</v>
      </c>
      <c r="D26" s="81" t="s">
        <v>292</v>
      </c>
      <c r="E26" s="82">
        <f>IFERROR(VLOOKUP($C26,'2024'!$C$261:$U$504,19,FALSE),0)</f>
        <v>222793.44</v>
      </c>
      <c r="F26" s="83">
        <f>IFERROR(VLOOKUP($C26,'2024'!$C$8:$U$251,19,FALSE),0)</f>
        <v>198356.57</v>
      </c>
      <c r="G26" s="84">
        <f t="shared" si="6"/>
        <v>0.89031602546286825</v>
      </c>
      <c r="H26" s="85">
        <f t="shared" si="7"/>
        <v>2.8199682968439011E-5</v>
      </c>
      <c r="I26" s="86">
        <f t="shared" si="8"/>
        <v>-24436.869999999995</v>
      </c>
      <c r="J26" s="87">
        <f t="shared" si="9"/>
        <v>-0.10968397453713177</v>
      </c>
      <c r="K26" s="82">
        <f>VLOOKUP($C26,'2024'!$C$261:$U$504,VLOOKUP($L$4,Master!$D$9:$G$20,4,FALSE),FALSE)</f>
        <v>38014.570000000007</v>
      </c>
      <c r="L26" s="83">
        <f>VLOOKUP($C26,'2024'!$C$8:$U$251,VLOOKUP($L$4,Master!$D$9:$G$20,4,FALSE),FALSE)</f>
        <v>37882.549999999996</v>
      </c>
      <c r="M26" s="154">
        <f t="shared" si="10"/>
        <v>0.99652712104858709</v>
      </c>
      <c r="N26" s="154">
        <f t="shared" si="11"/>
        <v>5.385634063121978E-6</v>
      </c>
      <c r="O26" s="83">
        <f t="shared" si="12"/>
        <v>-132.02000000001135</v>
      </c>
      <c r="P26" s="87">
        <f t="shared" si="13"/>
        <v>-3.4728789514128747E-3</v>
      </c>
      <c r="Q26" s="78"/>
    </row>
    <row r="27" spans="2:17" s="79" customFormat="1" ht="12.75" x14ac:dyDescent="0.2">
      <c r="B27" s="72"/>
      <c r="C27" s="80" t="s">
        <v>63</v>
      </c>
      <c r="D27" s="81" t="s">
        <v>293</v>
      </c>
      <c r="E27" s="82">
        <f>IFERROR(VLOOKUP($C27,'2024'!$C$261:$U$504,19,FALSE),0)</f>
        <v>19721.38</v>
      </c>
      <c r="F27" s="83">
        <f>IFERROR(VLOOKUP($C27,'2024'!$C$8:$U$251,19,FALSE),0)</f>
        <v>8750</v>
      </c>
      <c r="G27" s="84">
        <f t="shared" si="6"/>
        <v>0.4436809188809302</v>
      </c>
      <c r="H27" s="85">
        <f t="shared" si="7"/>
        <v>1.2439579186806938E-6</v>
      </c>
      <c r="I27" s="86">
        <f t="shared" si="8"/>
        <v>-10971.380000000001</v>
      </c>
      <c r="J27" s="87">
        <f t="shared" si="9"/>
        <v>-0.5563190811190698</v>
      </c>
      <c r="K27" s="82">
        <f>VLOOKUP($C27,'2024'!$C$261:$U$504,VLOOKUP($L$4,Master!$D$9:$G$20,4,FALSE),FALSE)</f>
        <v>3323.11</v>
      </c>
      <c r="L27" s="83">
        <f>VLOOKUP($C27,'2024'!$C$8:$U$251,VLOOKUP($L$4,Master!$D$9:$G$20,4,FALSE),FALSE)</f>
        <v>0</v>
      </c>
      <c r="M27" s="154">
        <f t="shared" si="10"/>
        <v>0</v>
      </c>
      <c r="N27" s="154">
        <f t="shared" si="11"/>
        <v>0</v>
      </c>
      <c r="O27" s="83">
        <f t="shared" si="12"/>
        <v>-3323.11</v>
      </c>
      <c r="P27" s="87">
        <f t="shared" si="13"/>
        <v>-1</v>
      </c>
      <c r="Q27" s="78"/>
    </row>
    <row r="28" spans="2:17" s="79" customFormat="1" ht="12.75" x14ac:dyDescent="0.2">
      <c r="B28" s="72"/>
      <c r="C28" s="80" t="s">
        <v>64</v>
      </c>
      <c r="D28" s="81" t="s">
        <v>294</v>
      </c>
      <c r="E28" s="82">
        <f>IFERROR(VLOOKUP($C28,'2024'!$C$261:$U$504,19,FALSE),0)</f>
        <v>6300</v>
      </c>
      <c r="F28" s="83">
        <f>IFERROR(VLOOKUP($C28,'2024'!$C$8:$U$251,19,FALSE),0)</f>
        <v>0</v>
      </c>
      <c r="G28" s="84">
        <f t="shared" si="6"/>
        <v>0</v>
      </c>
      <c r="H28" s="85">
        <f t="shared" si="7"/>
        <v>0</v>
      </c>
      <c r="I28" s="86">
        <f t="shared" si="8"/>
        <v>-6300</v>
      </c>
      <c r="J28" s="87">
        <f t="shared" si="9"/>
        <v>-1</v>
      </c>
      <c r="K28" s="82">
        <f>VLOOKUP($C28,'2024'!$C$261:$U$504,VLOOKUP($L$4,Master!$D$9:$G$20,4,FALSE),FALSE)</f>
        <v>1050</v>
      </c>
      <c r="L28" s="83">
        <f>VLOOKUP($C28,'2024'!$C$8:$U$251,VLOOKUP($L$4,Master!$D$9:$G$20,4,FALSE),FALSE)</f>
        <v>0</v>
      </c>
      <c r="M28" s="154">
        <f t="shared" si="10"/>
        <v>0</v>
      </c>
      <c r="N28" s="154">
        <f t="shared" si="11"/>
        <v>0</v>
      </c>
      <c r="O28" s="83">
        <f t="shared" si="12"/>
        <v>-1050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65</v>
      </c>
      <c r="D29" s="81" t="s">
        <v>295</v>
      </c>
      <c r="E29" s="82">
        <f>IFERROR(VLOOKUP($C29,'2024'!$C$261:$U$504,19,FALSE),0)</f>
        <v>3814250.04</v>
      </c>
      <c r="F29" s="83">
        <f>IFERROR(VLOOKUP($C29,'2024'!$C$8:$U$251,19,FALSE),0)</f>
        <v>3178541.2999999989</v>
      </c>
      <c r="G29" s="84">
        <f t="shared" si="6"/>
        <v>0.83333322846343838</v>
      </c>
      <c r="H29" s="85">
        <f t="shared" si="7"/>
        <v>4.5188247085584289E-4</v>
      </c>
      <c r="I29" s="86">
        <f t="shared" si="8"/>
        <v>-635708.74000000115</v>
      </c>
      <c r="J29" s="87">
        <f t="shared" si="9"/>
        <v>-0.16666677153656165</v>
      </c>
      <c r="K29" s="82">
        <f>VLOOKUP($C29,'2024'!$C$261:$U$504,VLOOKUP($L$4,Master!$D$9:$G$20,4,FALSE),FALSE)</f>
        <v>635708.34000000008</v>
      </c>
      <c r="L29" s="83">
        <f>VLOOKUP($C29,'2024'!$C$8:$U$251,VLOOKUP($L$4,Master!$D$9:$G$20,4,FALSE),FALSE)</f>
        <v>635708.25999999989</v>
      </c>
      <c r="M29" s="154">
        <f t="shared" si="10"/>
        <v>0.99999987415612612</v>
      </c>
      <c r="N29" s="154">
        <f t="shared" si="11"/>
        <v>9.0376494171168589E-5</v>
      </c>
      <c r="O29" s="83">
        <f t="shared" si="12"/>
        <v>-8.0000000190921128E-2</v>
      </c>
      <c r="P29" s="87">
        <f t="shared" si="13"/>
        <v>-1.2584387392325404E-7</v>
      </c>
      <c r="Q29" s="78"/>
    </row>
    <row r="30" spans="2:17" s="79" customFormat="1" ht="12.75" x14ac:dyDescent="0.2">
      <c r="B30" s="72"/>
      <c r="C30" s="80" t="s">
        <v>66</v>
      </c>
      <c r="D30" s="81" t="s">
        <v>296</v>
      </c>
      <c r="E30" s="82">
        <f>IFERROR(VLOOKUP($C30,'2024'!$C$261:$U$504,19,FALSE),0)</f>
        <v>7348441.5300000003</v>
      </c>
      <c r="F30" s="83">
        <f>IFERROR(VLOOKUP($C30,'2024'!$C$8:$U$251,19,FALSE),0)</f>
        <v>6821046.0300000012</v>
      </c>
      <c r="G30" s="84">
        <f t="shared" si="6"/>
        <v>0.92823029238963017</v>
      </c>
      <c r="H30" s="85">
        <f t="shared" si="7"/>
        <v>9.697250540233155E-4</v>
      </c>
      <c r="I30" s="86">
        <f t="shared" si="8"/>
        <v>-527395.49999999907</v>
      </c>
      <c r="J30" s="87">
        <f t="shared" si="9"/>
        <v>-7.1769707610369882E-2</v>
      </c>
      <c r="K30" s="82">
        <f>VLOOKUP($C30,'2024'!$C$261:$U$504,VLOOKUP($L$4,Master!$D$9:$G$20,4,FALSE),FALSE)</f>
        <v>1218961.05</v>
      </c>
      <c r="L30" s="83">
        <f>VLOOKUP($C30,'2024'!$C$8:$U$251,VLOOKUP($L$4,Master!$D$9:$G$20,4,FALSE),FALSE)</f>
        <v>1256553.8299999998</v>
      </c>
      <c r="M30" s="154">
        <f t="shared" si="10"/>
        <v>1.0308400174066266</v>
      </c>
      <c r="N30" s="154">
        <f t="shared" si="11"/>
        <v>1.7864000995166334E-4</v>
      </c>
      <c r="O30" s="83">
        <f t="shared" si="12"/>
        <v>37592.779999999795</v>
      </c>
      <c r="P30" s="87">
        <f t="shared" si="13"/>
        <v>3.0840017406626563E-2</v>
      </c>
      <c r="Q30" s="78"/>
    </row>
    <row r="31" spans="2:17" s="79" customFormat="1" ht="12.75" x14ac:dyDescent="0.2">
      <c r="B31" s="72"/>
      <c r="C31" s="80" t="s">
        <v>67</v>
      </c>
      <c r="D31" s="81" t="s">
        <v>297</v>
      </c>
      <c r="E31" s="82">
        <f>IFERROR(VLOOKUP($C31,'2024'!$C$261:$U$504,19,FALSE),0)</f>
        <v>2530914.7299999995</v>
      </c>
      <c r="F31" s="83">
        <f>IFERROR(VLOOKUP($C31,'2024'!$C$8:$U$251,19,FALSE),0)</f>
        <v>1888727.4700000002</v>
      </c>
      <c r="G31" s="84">
        <f t="shared" si="6"/>
        <v>0.74626278302153648</v>
      </c>
      <c r="H31" s="85">
        <f t="shared" si="7"/>
        <v>2.6851399914700033E-4</v>
      </c>
      <c r="I31" s="86">
        <f t="shared" si="8"/>
        <v>-642187.25999999931</v>
      </c>
      <c r="J31" s="87">
        <f t="shared" si="9"/>
        <v>-0.25373721697846352</v>
      </c>
      <c r="K31" s="82">
        <f>VLOOKUP($C31,'2024'!$C$261:$U$504,VLOOKUP($L$4,Master!$D$9:$G$20,4,FALSE),FALSE)</f>
        <v>503739.98</v>
      </c>
      <c r="L31" s="83">
        <f>VLOOKUP($C31,'2024'!$C$8:$U$251,VLOOKUP($L$4,Master!$D$9:$G$20,4,FALSE),FALSE)</f>
        <v>275346.66000000003</v>
      </c>
      <c r="M31" s="154">
        <f t="shared" si="10"/>
        <v>0.54660473842080204</v>
      </c>
      <c r="N31" s="154">
        <f t="shared" si="11"/>
        <v>3.9145103781632077E-5</v>
      </c>
      <c r="O31" s="83">
        <f t="shared" si="12"/>
        <v>-228393.31999999995</v>
      </c>
      <c r="P31" s="87">
        <f t="shared" si="13"/>
        <v>-0.45339526157919796</v>
      </c>
      <c r="Q31" s="78"/>
    </row>
    <row r="32" spans="2:17" s="79" customFormat="1" ht="12.75" x14ac:dyDescent="0.2">
      <c r="B32" s="72"/>
      <c r="C32" s="80" t="s">
        <v>68</v>
      </c>
      <c r="D32" s="81" t="s">
        <v>298</v>
      </c>
      <c r="E32" s="82">
        <f>IFERROR(VLOOKUP($C32,'2024'!$C$261:$U$504,19,FALSE),0)</f>
        <v>508379.94999999995</v>
      </c>
      <c r="F32" s="83">
        <f>IFERROR(VLOOKUP($C32,'2024'!$C$8:$U$251,19,FALSE),0)</f>
        <v>141780.75</v>
      </c>
      <c r="G32" s="84">
        <f t="shared" si="6"/>
        <v>0.27888737547576375</v>
      </c>
      <c r="H32" s="85">
        <f t="shared" si="7"/>
        <v>2.0156489906170032E-5</v>
      </c>
      <c r="I32" s="86">
        <f t="shared" si="8"/>
        <v>-366599.19999999995</v>
      </c>
      <c r="J32" s="87">
        <f t="shared" si="9"/>
        <v>-0.72111262452423619</v>
      </c>
      <c r="K32" s="82">
        <f>VLOOKUP($C32,'2024'!$C$261:$U$504,VLOOKUP($L$4,Master!$D$9:$G$20,4,FALSE),FALSE)</f>
        <v>268679.67999999999</v>
      </c>
      <c r="L32" s="83">
        <f>VLOOKUP($C32,'2024'!$C$8:$U$251,VLOOKUP($L$4,Master!$D$9:$G$20,4,FALSE),FALSE)</f>
        <v>34379.299999999988</v>
      </c>
      <c r="M32" s="154">
        <f t="shared" si="10"/>
        <v>0.12795645729517019</v>
      </c>
      <c r="N32" s="154">
        <f t="shared" si="11"/>
        <v>4.8875888541370466E-6</v>
      </c>
      <c r="O32" s="83">
        <f t="shared" si="12"/>
        <v>-234300.38</v>
      </c>
      <c r="P32" s="87">
        <f t="shared" si="13"/>
        <v>-0.87204354270482987</v>
      </c>
      <c r="Q32" s="78"/>
    </row>
    <row r="33" spans="2:17" s="79" customFormat="1" ht="25.5" x14ac:dyDescent="0.2">
      <c r="B33" s="72"/>
      <c r="C33" s="80" t="s">
        <v>69</v>
      </c>
      <c r="D33" s="81" t="s">
        <v>299</v>
      </c>
      <c r="E33" s="82">
        <f>IFERROR(VLOOKUP($C33,'2024'!$C$261:$U$504,19,FALSE),0)</f>
        <v>0.42000000000000004</v>
      </c>
      <c r="F33" s="83">
        <f>IFERROR(VLOOKUP($C33,'2024'!$C$8:$U$251,19,FALSE),0)</f>
        <v>0</v>
      </c>
      <c r="G33" s="84">
        <f t="shared" si="6"/>
        <v>0</v>
      </c>
      <c r="H33" s="85">
        <f t="shared" si="7"/>
        <v>0</v>
      </c>
      <c r="I33" s="86">
        <f t="shared" si="8"/>
        <v>-0.42000000000000004</v>
      </c>
      <c r="J33" s="87">
        <f t="shared" si="9"/>
        <v>-1</v>
      </c>
      <c r="K33" s="82">
        <f>VLOOKUP($C33,'2024'!$C$261:$U$504,VLOOKUP($L$4,Master!$D$9:$G$20,4,FALSE),FALSE)</f>
        <v>7.0000000000000007E-2</v>
      </c>
      <c r="L33" s="83">
        <f>VLOOKUP($C33,'2024'!$C$8:$U$251,VLOOKUP($L$4,Master!$D$9:$G$20,4,FALSE),FALSE)</f>
        <v>0</v>
      </c>
      <c r="M33" s="154">
        <f t="shared" si="10"/>
        <v>0</v>
      </c>
      <c r="N33" s="154">
        <f t="shared" si="11"/>
        <v>0</v>
      </c>
      <c r="O33" s="83">
        <f t="shared" si="12"/>
        <v>-7.0000000000000007E-2</v>
      </c>
      <c r="P33" s="87">
        <f t="shared" si="13"/>
        <v>-1</v>
      </c>
      <c r="Q33" s="78"/>
    </row>
    <row r="34" spans="2:17" s="79" customFormat="1" ht="12.75" x14ac:dyDescent="0.2">
      <c r="B34" s="72"/>
      <c r="C34" s="80" t="s">
        <v>510</v>
      </c>
      <c r="D34" s="81" t="s">
        <v>511</v>
      </c>
      <c r="E34" s="82">
        <f>IFERROR(VLOOKUP($C34,'2024'!$C$261:$U$504,19,FALSE),0)</f>
        <v>0</v>
      </c>
      <c r="F34" s="83">
        <f>IFERROR(VLOOKUP($C34,'2024'!$C$8:$U$251,19,FALSE),0)</f>
        <v>7430.36</v>
      </c>
      <c r="G34" s="84">
        <f t="shared" si="6"/>
        <v>0</v>
      </c>
      <c r="H34" s="85">
        <f t="shared" si="7"/>
        <v>1.0563491612169462E-6</v>
      </c>
      <c r="I34" s="86">
        <f t="shared" si="8"/>
        <v>7430.36</v>
      </c>
      <c r="J34" s="87">
        <f t="shared" si="9"/>
        <v>0</v>
      </c>
      <c r="K34" s="82">
        <f>VLOOKUP($C34,'2024'!$C$261:$U$504,VLOOKUP($L$4,Master!$D$9:$G$20,4,FALSE),FALSE)</f>
        <v>0</v>
      </c>
      <c r="L34" s="83">
        <f>VLOOKUP($C34,'2024'!$C$8:$U$251,VLOOKUP($L$4,Master!$D$9:$G$20,4,FALSE),FALSE)</f>
        <v>700</v>
      </c>
      <c r="M34" s="154">
        <f t="shared" si="10"/>
        <v>0</v>
      </c>
      <c r="N34" s="154">
        <f t="shared" si="11"/>
        <v>9.9516633494455505E-8</v>
      </c>
      <c r="O34" s="83">
        <f t="shared" si="12"/>
        <v>700</v>
      </c>
      <c r="P34" s="87">
        <f t="shared" si="13"/>
        <v>0</v>
      </c>
      <c r="Q34" s="78"/>
    </row>
    <row r="35" spans="2:17" s="79" customFormat="1" ht="12.75" x14ac:dyDescent="0.2">
      <c r="B35" s="72"/>
      <c r="C35" s="80" t="s">
        <v>70</v>
      </c>
      <c r="D35" s="81" t="s">
        <v>300</v>
      </c>
      <c r="E35" s="82">
        <f>IFERROR(VLOOKUP($C35,'2024'!$C$261:$U$504,19,FALSE),0)</f>
        <v>4386632.88</v>
      </c>
      <c r="F35" s="83">
        <f>IFERROR(VLOOKUP($C35,'2024'!$C$8:$U$251,19,FALSE),0)</f>
        <v>2544514.2999999998</v>
      </c>
      <c r="G35" s="84">
        <f t="shared" si="6"/>
        <v>0.58006091907103019</v>
      </c>
      <c r="H35" s="85">
        <f t="shared" si="7"/>
        <v>3.6174499573500139E-4</v>
      </c>
      <c r="I35" s="86">
        <f t="shared" si="8"/>
        <v>-1842118.58</v>
      </c>
      <c r="J35" s="87">
        <f t="shared" si="9"/>
        <v>-0.41993908092896987</v>
      </c>
      <c r="K35" s="82">
        <f>VLOOKUP($C35,'2024'!$C$261:$U$504,VLOOKUP($L$4,Master!$D$9:$G$20,4,FALSE),FALSE)</f>
        <v>823409.8600000001</v>
      </c>
      <c r="L35" s="83">
        <f>VLOOKUP($C35,'2024'!$C$8:$U$251,VLOOKUP($L$4,Master!$D$9:$G$20,4,FALSE),FALSE)</f>
        <v>104135.54000000001</v>
      </c>
      <c r="M35" s="154">
        <f t="shared" si="10"/>
        <v>0.12646865802651427</v>
      </c>
      <c r="N35" s="154">
        <f t="shared" si="11"/>
        <v>1.4804597668467445E-5</v>
      </c>
      <c r="O35" s="83">
        <f t="shared" si="12"/>
        <v>-719274.32000000007</v>
      </c>
      <c r="P35" s="87">
        <f t="shared" si="13"/>
        <v>-0.8735313419734857</v>
      </c>
      <c r="Q35" s="78"/>
    </row>
    <row r="36" spans="2:17" s="79" customFormat="1" ht="12.75" x14ac:dyDescent="0.2">
      <c r="B36" s="72"/>
      <c r="C36" s="80" t="s">
        <v>71</v>
      </c>
      <c r="D36" s="81" t="s">
        <v>301</v>
      </c>
      <c r="E36" s="82">
        <f>IFERROR(VLOOKUP($C36,'2024'!$C$261:$U$504,19,FALSE),0)</f>
        <v>288571.07</v>
      </c>
      <c r="F36" s="83">
        <f>IFERROR(VLOOKUP($C36,'2024'!$C$8:$U$251,19,FALSE),0)</f>
        <v>45515.83</v>
      </c>
      <c r="G36" s="84">
        <f t="shared" si="6"/>
        <v>0.15772831975152604</v>
      </c>
      <c r="H36" s="85">
        <f t="shared" si="7"/>
        <v>6.4708316747227752E-6</v>
      </c>
      <c r="I36" s="86">
        <f t="shared" si="8"/>
        <v>-243055.24</v>
      </c>
      <c r="J36" s="87">
        <f t="shared" si="9"/>
        <v>-0.84227168024847388</v>
      </c>
      <c r="K36" s="82">
        <f>VLOOKUP($C36,'2024'!$C$261:$U$504,VLOOKUP($L$4,Master!$D$9:$G$20,4,FALSE),FALSE)</f>
        <v>47340.9</v>
      </c>
      <c r="L36" s="83">
        <f>VLOOKUP($C36,'2024'!$C$8:$U$251,VLOOKUP($L$4,Master!$D$9:$G$20,4,FALSE),FALSE)</f>
        <v>8868.8100000000013</v>
      </c>
      <c r="M36" s="154">
        <f t="shared" si="10"/>
        <v>0.18733927745353385</v>
      </c>
      <c r="N36" s="154">
        <f t="shared" si="11"/>
        <v>1.2608487347170886E-6</v>
      </c>
      <c r="O36" s="83">
        <f t="shared" si="12"/>
        <v>-38472.089999999997</v>
      </c>
      <c r="P36" s="87">
        <f t="shared" si="13"/>
        <v>-0.81266072254646604</v>
      </c>
      <c r="Q36" s="78"/>
    </row>
    <row r="37" spans="2:17" s="79" customFormat="1" ht="12.75" x14ac:dyDescent="0.2">
      <c r="B37" s="72"/>
      <c r="C37" s="80" t="s">
        <v>72</v>
      </c>
      <c r="D37" s="81" t="s">
        <v>304</v>
      </c>
      <c r="E37" s="82">
        <f>IFERROR(VLOOKUP($C37,'2024'!$C$261:$U$504,19,FALSE),0)</f>
        <v>9356858.1600000001</v>
      </c>
      <c r="F37" s="83">
        <f>IFERROR(VLOOKUP($C37,'2024'!$C$8:$U$251,19,FALSE),0)</f>
        <v>9356858.1600000001</v>
      </c>
      <c r="G37" s="84">
        <f t="shared" si="6"/>
        <v>1</v>
      </c>
      <c r="H37" s="85">
        <f t="shared" si="7"/>
        <v>1.3302328916690361E-3</v>
      </c>
      <c r="I37" s="86">
        <f t="shared" si="8"/>
        <v>0</v>
      </c>
      <c r="J37" s="87">
        <f t="shared" si="9"/>
        <v>0</v>
      </c>
      <c r="K37" s="82">
        <f>VLOOKUP($C37,'2024'!$C$261:$U$504,VLOOKUP($L$4,Master!$D$9:$G$20,4,FALSE),FALSE)</f>
        <v>1559476.36</v>
      </c>
      <c r="L37" s="83">
        <f>VLOOKUP($C37,'2024'!$C$8:$U$251,VLOOKUP($L$4,Master!$D$9:$G$20,4,FALSE),FALSE)</f>
        <v>1559476.3599999999</v>
      </c>
      <c r="M37" s="154">
        <f t="shared" si="10"/>
        <v>0.99999999999999989</v>
      </c>
      <c r="N37" s="154">
        <f t="shared" si="11"/>
        <v>2.2170548194483934E-4</v>
      </c>
      <c r="O37" s="83">
        <f t="shared" si="12"/>
        <v>0</v>
      </c>
      <c r="P37" s="87">
        <f t="shared" si="13"/>
        <v>0</v>
      </c>
      <c r="Q37" s="78"/>
    </row>
    <row r="38" spans="2:17" s="79" customFormat="1" ht="12.75" x14ac:dyDescent="0.2">
      <c r="B38" s="72"/>
      <c r="C38" s="80" t="s">
        <v>73</v>
      </c>
      <c r="D38" s="81" t="s">
        <v>302</v>
      </c>
      <c r="E38" s="82">
        <f>IFERROR(VLOOKUP($C38,'2024'!$C$261:$U$504,19,FALSE),0)</f>
        <v>1401177.43</v>
      </c>
      <c r="F38" s="83">
        <f>IFERROR(VLOOKUP($C38,'2024'!$C$8:$U$251,19,FALSE),0)</f>
        <v>373454.92</v>
      </c>
      <c r="G38" s="84">
        <f t="shared" si="6"/>
        <v>0.26652935738481026</v>
      </c>
      <c r="H38" s="85">
        <f t="shared" si="7"/>
        <v>5.3092823429058851E-5</v>
      </c>
      <c r="I38" s="86">
        <f t="shared" si="8"/>
        <v>-1027722.51</v>
      </c>
      <c r="J38" s="87">
        <f t="shared" si="9"/>
        <v>-0.73347064261518979</v>
      </c>
      <c r="K38" s="82">
        <f>VLOOKUP($C38,'2024'!$C$261:$U$504,VLOOKUP($L$4,Master!$D$9:$G$20,4,FALSE),FALSE)</f>
        <v>224572.13999999998</v>
      </c>
      <c r="L38" s="83">
        <f>VLOOKUP($C38,'2024'!$C$8:$U$251,VLOOKUP($L$4,Master!$D$9:$G$20,4,FALSE),FALSE)</f>
        <v>139266.91999999998</v>
      </c>
      <c r="M38" s="154">
        <f t="shared" si="10"/>
        <v>0.62014335348988525</v>
      </c>
      <c r="N38" s="154">
        <f t="shared" si="11"/>
        <v>1.9799107193630933E-5</v>
      </c>
      <c r="O38" s="83">
        <f t="shared" si="12"/>
        <v>-85305.22</v>
      </c>
      <c r="P38" s="87">
        <f t="shared" si="13"/>
        <v>-0.3798566465101148</v>
      </c>
      <c r="Q38" s="78"/>
    </row>
    <row r="39" spans="2:17" s="79" customFormat="1" ht="12.75" x14ac:dyDescent="0.2">
      <c r="B39" s="72"/>
      <c r="C39" s="80" t="s">
        <v>74</v>
      </c>
      <c r="D39" s="81" t="s">
        <v>305</v>
      </c>
      <c r="E39" s="82">
        <f>IFERROR(VLOOKUP($C39,'2024'!$C$261:$U$504,19,FALSE),0)</f>
        <v>611750.49000000022</v>
      </c>
      <c r="F39" s="83">
        <f>IFERROR(VLOOKUP($C39,'2024'!$C$8:$U$251,19,FALSE),0)</f>
        <v>546682.16999999993</v>
      </c>
      <c r="G39" s="84">
        <f t="shared" si="6"/>
        <v>0.89363585144002045</v>
      </c>
      <c r="H39" s="85">
        <f t="shared" si="7"/>
        <v>7.7719955928348013E-5</v>
      </c>
      <c r="I39" s="86">
        <f t="shared" si="8"/>
        <v>-65068.320000000298</v>
      </c>
      <c r="J39" s="87">
        <f t="shared" si="9"/>
        <v>-0.10636414855997954</v>
      </c>
      <c r="K39" s="82">
        <f>VLOOKUP($C39,'2024'!$C$261:$U$504,VLOOKUP($L$4,Master!$D$9:$G$20,4,FALSE),FALSE)</f>
        <v>94879.070000000022</v>
      </c>
      <c r="L39" s="83">
        <f>VLOOKUP($C39,'2024'!$C$8:$U$251,VLOOKUP($L$4,Master!$D$9:$G$20,4,FALSE),FALSE)</f>
        <v>105859.7</v>
      </c>
      <c r="M39" s="154">
        <f t="shared" si="10"/>
        <v>1.1157329008389307</v>
      </c>
      <c r="N39" s="154">
        <f t="shared" si="11"/>
        <v>1.5049715666761444E-5</v>
      </c>
      <c r="O39" s="83">
        <f t="shared" si="12"/>
        <v>10980.629999999976</v>
      </c>
      <c r="P39" s="87">
        <f t="shared" si="13"/>
        <v>0.11573290083893079</v>
      </c>
      <c r="Q39" s="78"/>
    </row>
    <row r="40" spans="2:17" s="79" customFormat="1" ht="12.75" x14ac:dyDescent="0.2">
      <c r="B40" s="72"/>
      <c r="C40" s="80" t="s">
        <v>75</v>
      </c>
      <c r="D40" s="81" t="s">
        <v>303</v>
      </c>
      <c r="E40" s="82">
        <f>IFERROR(VLOOKUP($C40,'2024'!$C$261:$U$504,19,FALSE),0)</f>
        <v>1799368.4600000002</v>
      </c>
      <c r="F40" s="83">
        <f>IFERROR(VLOOKUP($C40,'2024'!$C$8:$U$251,19,FALSE),0)</f>
        <v>1300582.6799999997</v>
      </c>
      <c r="G40" s="84">
        <f t="shared" si="6"/>
        <v>0.72279953156453547</v>
      </c>
      <c r="H40" s="85">
        <f t="shared" si="7"/>
        <v>1.8489944270685238E-4</v>
      </c>
      <c r="I40" s="86">
        <f t="shared" si="8"/>
        <v>-498785.78000000049</v>
      </c>
      <c r="J40" s="87">
        <f t="shared" si="9"/>
        <v>-0.27720046843546453</v>
      </c>
      <c r="K40" s="82">
        <f>VLOOKUP($C40,'2024'!$C$261:$U$504,VLOOKUP($L$4,Master!$D$9:$G$20,4,FALSE),FALSE)</f>
        <v>338872.57</v>
      </c>
      <c r="L40" s="83">
        <f>VLOOKUP($C40,'2024'!$C$8:$U$251,VLOOKUP($L$4,Master!$D$9:$G$20,4,FALSE),FALSE)</f>
        <v>204401.5</v>
      </c>
      <c r="M40" s="154">
        <f t="shared" si="10"/>
        <v>0.60318101285093684</v>
      </c>
      <c r="N40" s="154">
        <f t="shared" si="11"/>
        <v>2.9059070230309924E-5</v>
      </c>
      <c r="O40" s="83">
        <f t="shared" si="12"/>
        <v>-134471.07</v>
      </c>
      <c r="P40" s="87">
        <f t="shared" si="13"/>
        <v>-0.39681898714906316</v>
      </c>
      <c r="Q40" s="78"/>
    </row>
    <row r="41" spans="2:17" s="79" customFormat="1" ht="12.75" x14ac:dyDescent="0.2">
      <c r="B41" s="72"/>
      <c r="C41" s="80" t="s">
        <v>76</v>
      </c>
      <c r="D41" s="81" t="s">
        <v>306</v>
      </c>
      <c r="E41" s="82">
        <f>IFERROR(VLOOKUP($C41,'2024'!$C$261:$U$504,19,FALSE),0)</f>
        <v>637464.9800000001</v>
      </c>
      <c r="F41" s="83">
        <f>IFERROR(VLOOKUP($C41,'2024'!$C$8:$U$251,19,FALSE),0)</f>
        <v>536785.66</v>
      </c>
      <c r="G41" s="84">
        <f t="shared" si="6"/>
        <v>0.84206297889493464</v>
      </c>
      <c r="H41" s="85">
        <f t="shared" si="7"/>
        <v>7.6313002558999154E-5</v>
      </c>
      <c r="I41" s="86">
        <f t="shared" si="8"/>
        <v>-100679.32000000007</v>
      </c>
      <c r="J41" s="87">
        <f t="shared" si="9"/>
        <v>-0.15793702110506533</v>
      </c>
      <c r="K41" s="82">
        <f>VLOOKUP($C41,'2024'!$C$261:$U$504,VLOOKUP($L$4,Master!$D$9:$G$20,4,FALSE),FALSE)</f>
        <v>105178.55</v>
      </c>
      <c r="L41" s="83">
        <f>VLOOKUP($C41,'2024'!$C$8:$U$251,VLOOKUP($L$4,Master!$D$9:$G$20,4,FALSE),FALSE)</f>
        <v>97780.89</v>
      </c>
      <c r="M41" s="154">
        <f t="shared" si="10"/>
        <v>0.92966569704564284</v>
      </c>
      <c r="N41" s="154">
        <f t="shared" si="11"/>
        <v>1.3901178561273812E-5</v>
      </c>
      <c r="O41" s="83">
        <f t="shared" si="12"/>
        <v>-7397.6600000000035</v>
      </c>
      <c r="P41" s="87">
        <f t="shared" si="13"/>
        <v>-7.0334302954357164E-2</v>
      </c>
      <c r="Q41" s="78"/>
    </row>
    <row r="42" spans="2:17" s="79" customFormat="1" ht="12.75" x14ac:dyDescent="0.2">
      <c r="B42" s="72"/>
      <c r="C42" s="80" t="s">
        <v>77</v>
      </c>
      <c r="D42" s="81" t="s">
        <v>307</v>
      </c>
      <c r="E42" s="82">
        <f>IFERROR(VLOOKUP($C42,'2024'!$C$261:$U$504,19,FALSE),0)</f>
        <v>1459739.8599999989</v>
      </c>
      <c r="F42" s="83">
        <f>IFERROR(VLOOKUP($C42,'2024'!$C$8:$U$251,19,FALSE),0)</f>
        <v>1304221.5</v>
      </c>
      <c r="G42" s="84">
        <f t="shared" si="6"/>
        <v>0.89346159253334423</v>
      </c>
      <c r="H42" s="85">
        <f t="shared" si="7"/>
        <v>1.8541676144441285E-4</v>
      </c>
      <c r="I42" s="86">
        <f t="shared" si="8"/>
        <v>-155518.35999999894</v>
      </c>
      <c r="J42" s="87">
        <f t="shared" si="9"/>
        <v>-0.10653840746665577</v>
      </c>
      <c r="K42" s="82">
        <f>VLOOKUP($C42,'2024'!$C$261:$U$504,VLOOKUP($L$4,Master!$D$9:$G$20,4,FALSE),FALSE)</f>
        <v>241386.1299999998</v>
      </c>
      <c r="L42" s="83">
        <f>VLOOKUP($C42,'2024'!$C$8:$U$251,VLOOKUP($L$4,Master!$D$9:$G$20,4,FALSE),FALSE)</f>
        <v>218082.01000000007</v>
      </c>
      <c r="M42" s="154">
        <f t="shared" si="10"/>
        <v>0.90345708761311283</v>
      </c>
      <c r="N42" s="154">
        <f t="shared" si="11"/>
        <v>3.1003982087005978E-5</v>
      </c>
      <c r="O42" s="83">
        <f t="shared" si="12"/>
        <v>-23304.119999999733</v>
      </c>
      <c r="P42" s="87">
        <f t="shared" si="13"/>
        <v>-9.6542912386887156E-2</v>
      </c>
      <c r="Q42" s="78"/>
    </row>
    <row r="43" spans="2:17" s="79" customFormat="1" ht="12.75" x14ac:dyDescent="0.2">
      <c r="B43" s="72"/>
      <c r="C43" s="80" t="s">
        <v>78</v>
      </c>
      <c r="D43" s="81" t="s">
        <v>308</v>
      </c>
      <c r="E43" s="82">
        <f>IFERROR(VLOOKUP($C43,'2024'!$C$261:$U$504,19,FALSE),0)</f>
        <v>1440067.7599999986</v>
      </c>
      <c r="F43" s="83">
        <f>IFERROR(VLOOKUP($C43,'2024'!$C$8:$U$251,19,FALSE),0)</f>
        <v>1331772.4000000004</v>
      </c>
      <c r="G43" s="84">
        <f t="shared" si="6"/>
        <v>0.92479842754066077</v>
      </c>
      <c r="H43" s="85">
        <f t="shared" si="7"/>
        <v>1.8933357975547347E-4</v>
      </c>
      <c r="I43" s="86">
        <f t="shared" si="8"/>
        <v>-108295.35999999824</v>
      </c>
      <c r="J43" s="87">
        <f t="shared" si="9"/>
        <v>-7.5201572459339242E-2</v>
      </c>
      <c r="K43" s="82">
        <f>VLOOKUP($C43,'2024'!$C$261:$U$504,VLOOKUP($L$4,Master!$D$9:$G$20,4,FALSE),FALSE)</f>
        <v>238473.38999999981</v>
      </c>
      <c r="L43" s="83">
        <f>VLOOKUP($C43,'2024'!$C$8:$U$251,VLOOKUP($L$4,Master!$D$9:$G$20,4,FALSE),FALSE)</f>
        <v>236704.71000000011</v>
      </c>
      <c r="M43" s="154">
        <f t="shared" si="10"/>
        <v>0.99258332344753553</v>
      </c>
      <c r="N43" s="154">
        <f t="shared" si="11"/>
        <v>3.3651508387830552E-5</v>
      </c>
      <c r="O43" s="83">
        <f t="shared" si="12"/>
        <v>-1768.679999999702</v>
      </c>
      <c r="P43" s="87">
        <f t="shared" si="13"/>
        <v>-7.4166765524644211E-3</v>
      </c>
      <c r="Q43" s="78"/>
    </row>
    <row r="44" spans="2:17" s="79" customFormat="1" ht="12.75" x14ac:dyDescent="0.2">
      <c r="B44" s="72"/>
      <c r="C44" s="80" t="s">
        <v>79</v>
      </c>
      <c r="D44" s="81" t="s">
        <v>309</v>
      </c>
      <c r="E44" s="82">
        <f>IFERROR(VLOOKUP($C44,'2024'!$C$261:$U$504,19,FALSE),0)</f>
        <v>2536545.1400000006</v>
      </c>
      <c r="F44" s="83">
        <f>IFERROR(VLOOKUP($C44,'2024'!$C$8:$U$251,19,FALSE),0)</f>
        <v>2775937.6299999994</v>
      </c>
      <c r="G44" s="84">
        <f t="shared" si="6"/>
        <v>1.0943773821427041</v>
      </c>
      <c r="H44" s="85">
        <f t="shared" si="7"/>
        <v>3.9464566818311051E-4</v>
      </c>
      <c r="I44" s="86">
        <f t="shared" si="8"/>
        <v>239392.48999999883</v>
      </c>
      <c r="J44" s="87">
        <f t="shared" si="9"/>
        <v>9.4377382142704067E-2</v>
      </c>
      <c r="K44" s="82">
        <f>VLOOKUP($C44,'2024'!$C$261:$U$504,VLOOKUP($L$4,Master!$D$9:$G$20,4,FALSE),FALSE)</f>
        <v>429613.27000000014</v>
      </c>
      <c r="L44" s="83">
        <f>VLOOKUP($C44,'2024'!$C$8:$U$251,VLOOKUP($L$4,Master!$D$9:$G$20,4,FALSE),FALSE)</f>
        <v>509803.7699999999</v>
      </c>
      <c r="M44" s="154">
        <f t="shared" si="10"/>
        <v>1.1866574093486446</v>
      </c>
      <c r="N44" s="154">
        <f t="shared" si="11"/>
        <v>7.2477078475973825E-5</v>
      </c>
      <c r="O44" s="83">
        <f t="shared" si="12"/>
        <v>80190.499999999767</v>
      </c>
      <c r="P44" s="87">
        <f t="shared" si="13"/>
        <v>0.18665740934864453</v>
      </c>
      <c r="Q44" s="78"/>
    </row>
    <row r="45" spans="2:17" s="79" customFormat="1" ht="12.75" x14ac:dyDescent="0.2">
      <c r="B45" s="72"/>
      <c r="C45" s="80" t="s">
        <v>80</v>
      </c>
      <c r="D45" s="81" t="s">
        <v>310</v>
      </c>
      <c r="E45" s="82">
        <f>IFERROR(VLOOKUP($C45,'2024'!$C$261:$U$504,19,FALSE),0)</f>
        <v>6544784.7999999877</v>
      </c>
      <c r="F45" s="83">
        <f>IFERROR(VLOOKUP($C45,'2024'!$C$8:$U$251,19,FALSE),0)</f>
        <v>6306546.1999999983</v>
      </c>
      <c r="G45" s="84">
        <f t="shared" si="6"/>
        <v>0.96359871145037657</v>
      </c>
      <c r="H45" s="85">
        <f t="shared" si="7"/>
        <v>8.9658035257321553E-4</v>
      </c>
      <c r="I45" s="86">
        <f t="shared" si="8"/>
        <v>-238238.59999998938</v>
      </c>
      <c r="J45" s="87">
        <f t="shared" si="9"/>
        <v>-3.6401288549623483E-2</v>
      </c>
      <c r="K45" s="82">
        <f>VLOOKUP($C45,'2024'!$C$261:$U$504,VLOOKUP($L$4,Master!$D$9:$G$20,4,FALSE),FALSE)</f>
        <v>1075993.2199999974</v>
      </c>
      <c r="L45" s="83">
        <f>VLOOKUP($C45,'2024'!$C$8:$U$251,VLOOKUP($L$4,Master!$D$9:$G$20,4,FALSE),FALSE)</f>
        <v>1071529.97</v>
      </c>
      <c r="M45" s="154">
        <f t="shared" si="10"/>
        <v>0.99585197200406383</v>
      </c>
      <c r="N45" s="154">
        <f t="shared" si="11"/>
        <v>1.5233579328973558E-4</v>
      </c>
      <c r="O45" s="83">
        <f t="shared" si="12"/>
        <v>-4463.2499999974389</v>
      </c>
      <c r="P45" s="87">
        <f t="shared" si="13"/>
        <v>-4.1480279959361169E-3</v>
      </c>
      <c r="Q45" s="78"/>
    </row>
    <row r="46" spans="2:17" s="79" customFormat="1" ht="12.75" x14ac:dyDescent="0.2">
      <c r="B46" s="72"/>
      <c r="C46" s="80" t="s">
        <v>81</v>
      </c>
      <c r="D46" s="81" t="s">
        <v>311</v>
      </c>
      <c r="E46" s="82">
        <f>IFERROR(VLOOKUP($C46,'2024'!$C$261:$U$504,19,FALSE),0)</f>
        <v>2685421.3800000022</v>
      </c>
      <c r="F46" s="83">
        <f>IFERROR(VLOOKUP($C46,'2024'!$C$8:$U$251,19,FALSE),0)</f>
        <v>2919848.3300000005</v>
      </c>
      <c r="G46" s="84">
        <f t="shared" si="6"/>
        <v>1.0872961508930856</v>
      </c>
      <c r="H46" s="85">
        <f t="shared" si="7"/>
        <v>4.1510496588001146E-4</v>
      </c>
      <c r="I46" s="86">
        <f t="shared" si="8"/>
        <v>234426.94999999832</v>
      </c>
      <c r="J46" s="87">
        <f t="shared" si="9"/>
        <v>8.7296150893085581E-2</v>
      </c>
      <c r="K46" s="82">
        <f>VLOOKUP($C46,'2024'!$C$261:$U$504,VLOOKUP($L$4,Master!$D$9:$G$20,4,FALSE),FALSE)</f>
        <v>441085.22000000038</v>
      </c>
      <c r="L46" s="83">
        <f>VLOOKUP($C46,'2024'!$C$8:$U$251,VLOOKUP($L$4,Master!$D$9:$G$20,4,FALSE),FALSE)</f>
        <v>473299.7</v>
      </c>
      <c r="M46" s="154">
        <f t="shared" si="10"/>
        <v>1.0730345940859221</v>
      </c>
      <c r="N46" s="154">
        <f t="shared" si="11"/>
        <v>6.7287418254193915E-5</v>
      </c>
      <c r="O46" s="83">
        <f t="shared" si="12"/>
        <v>32214.479999999632</v>
      </c>
      <c r="P46" s="87">
        <f t="shared" si="13"/>
        <v>7.3034594085922E-2</v>
      </c>
      <c r="Q46" s="78"/>
    </row>
    <row r="47" spans="2:17" s="79" customFormat="1" ht="12.75" x14ac:dyDescent="0.2">
      <c r="B47" s="72"/>
      <c r="C47" s="80" t="s">
        <v>82</v>
      </c>
      <c r="D47" s="81" t="s">
        <v>312</v>
      </c>
      <c r="E47" s="82">
        <f>IFERROR(VLOOKUP($C47,'2024'!$C$261:$U$504,19,FALSE),0)</f>
        <v>3116493.4800000028</v>
      </c>
      <c r="F47" s="83">
        <f>IFERROR(VLOOKUP($C47,'2024'!$C$8:$U$251,19,FALSE),0)</f>
        <v>2831763.78</v>
      </c>
      <c r="G47" s="84">
        <f t="shared" si="6"/>
        <v>0.9086378001984452</v>
      </c>
      <c r="H47" s="85">
        <f t="shared" si="7"/>
        <v>4.025822831959056E-4</v>
      </c>
      <c r="I47" s="86">
        <f t="shared" si="8"/>
        <v>-284729.70000000298</v>
      </c>
      <c r="J47" s="87">
        <f t="shared" si="9"/>
        <v>-9.1362199801554772E-2</v>
      </c>
      <c r="K47" s="82">
        <f>VLOOKUP($C47,'2024'!$C$261:$U$504,VLOOKUP($L$4,Master!$D$9:$G$20,4,FALSE),FALSE)</f>
        <v>555352.77</v>
      </c>
      <c r="L47" s="83">
        <f>VLOOKUP($C47,'2024'!$C$8:$U$251,VLOOKUP($L$4,Master!$D$9:$G$20,4,FALSE),FALSE)</f>
        <v>522223.64</v>
      </c>
      <c r="M47" s="154">
        <f t="shared" si="10"/>
        <v>0.94034579137869434</v>
      </c>
      <c r="N47" s="154">
        <f t="shared" si="11"/>
        <v>7.4242769405743529E-5</v>
      </c>
      <c r="O47" s="83">
        <f t="shared" si="12"/>
        <v>-33129.130000000005</v>
      </c>
      <c r="P47" s="87">
        <f t="shared" si="13"/>
        <v>-5.9654208621305702E-2</v>
      </c>
      <c r="Q47" s="78"/>
    </row>
    <row r="48" spans="2:17" s="79" customFormat="1" ht="12.75" x14ac:dyDescent="0.2">
      <c r="B48" s="72"/>
      <c r="C48" s="80" t="s">
        <v>83</v>
      </c>
      <c r="D48" s="81" t="s">
        <v>313</v>
      </c>
      <c r="E48" s="82">
        <f>IFERROR(VLOOKUP($C48,'2024'!$C$261:$U$504,19,FALSE),0)</f>
        <v>859886.23</v>
      </c>
      <c r="F48" s="83">
        <f>IFERROR(VLOOKUP($C48,'2024'!$C$8:$U$251,19,FALSE),0)</f>
        <v>789638.05000000016</v>
      </c>
      <c r="G48" s="84">
        <f t="shared" si="6"/>
        <v>0.91830526231359721</v>
      </c>
      <c r="H48" s="85">
        <f t="shared" si="7"/>
        <v>1.1226017202160935E-4</v>
      </c>
      <c r="I48" s="86">
        <f t="shared" si="8"/>
        <v>-70248.179999999818</v>
      </c>
      <c r="J48" s="87">
        <f t="shared" si="9"/>
        <v>-8.1694737686402799E-2</v>
      </c>
      <c r="K48" s="82">
        <f>VLOOKUP($C48,'2024'!$C$261:$U$504,VLOOKUP($L$4,Master!$D$9:$G$20,4,FALSE),FALSE)</f>
        <v>170483.11999999994</v>
      </c>
      <c r="L48" s="83">
        <f>VLOOKUP($C48,'2024'!$C$8:$U$251,VLOOKUP($L$4,Master!$D$9:$G$20,4,FALSE),FALSE)</f>
        <v>141593.17000000001</v>
      </c>
      <c r="M48" s="154">
        <f t="shared" si="10"/>
        <v>0.83054070103832023</v>
      </c>
      <c r="N48" s="154">
        <f t="shared" si="11"/>
        <v>2.0129822291725904E-5</v>
      </c>
      <c r="O48" s="83">
        <f t="shared" si="12"/>
        <v>-28889.949999999924</v>
      </c>
      <c r="P48" s="87">
        <f t="shared" si="13"/>
        <v>-0.1694592989616798</v>
      </c>
      <c r="Q48" s="78"/>
    </row>
    <row r="49" spans="2:17" s="79" customFormat="1" ht="12.75" x14ac:dyDescent="0.2">
      <c r="B49" s="72"/>
      <c r="C49" s="80" t="s">
        <v>84</v>
      </c>
      <c r="D49" s="81" t="s">
        <v>314</v>
      </c>
      <c r="E49" s="82">
        <f>IFERROR(VLOOKUP($C49,'2024'!$C$261:$U$504,19,FALSE),0)</f>
        <v>1416797.5899999999</v>
      </c>
      <c r="F49" s="83">
        <f>IFERROR(VLOOKUP($C49,'2024'!$C$8:$U$251,19,FALSE),0)</f>
        <v>1000873.5200000001</v>
      </c>
      <c r="G49" s="84">
        <f t="shared" si="6"/>
        <v>0.70643366918770678</v>
      </c>
      <c r="H49" s="85">
        <f t="shared" si="7"/>
        <v>1.4229080466306512E-4</v>
      </c>
      <c r="I49" s="86">
        <f t="shared" si="8"/>
        <v>-415924.06999999972</v>
      </c>
      <c r="J49" s="87">
        <f t="shared" si="9"/>
        <v>-0.29356633081229322</v>
      </c>
      <c r="K49" s="82">
        <f>VLOOKUP($C49,'2024'!$C$261:$U$504,VLOOKUP($L$4,Master!$D$9:$G$20,4,FALSE),FALSE)</f>
        <v>241716.93999999992</v>
      </c>
      <c r="L49" s="83">
        <f>VLOOKUP($C49,'2024'!$C$8:$U$251,VLOOKUP($L$4,Master!$D$9:$G$20,4,FALSE),FALSE)</f>
        <v>174557.64</v>
      </c>
      <c r="M49" s="154">
        <f t="shared" si="10"/>
        <v>0.72215724723306551</v>
      </c>
      <c r="N49" s="154">
        <f t="shared" si="11"/>
        <v>2.4816269547910153E-5</v>
      </c>
      <c r="O49" s="83">
        <f t="shared" si="12"/>
        <v>-67159.299999999901</v>
      </c>
      <c r="P49" s="87">
        <f t="shared" si="13"/>
        <v>-0.27784275276693443</v>
      </c>
      <c r="Q49" s="78"/>
    </row>
    <row r="50" spans="2:17" s="79" customFormat="1" ht="12.75" x14ac:dyDescent="0.2">
      <c r="B50" s="72"/>
      <c r="C50" s="80" t="s">
        <v>85</v>
      </c>
      <c r="D50" s="81" t="s">
        <v>315</v>
      </c>
      <c r="E50" s="82">
        <f>IFERROR(VLOOKUP($C50,'2024'!$C$261:$U$504,19,FALSE),0)</f>
        <v>656589.46000000008</v>
      </c>
      <c r="F50" s="83">
        <f>IFERROR(VLOOKUP($C50,'2024'!$C$8:$U$251,19,FALSE),0)</f>
        <v>500397.99000000005</v>
      </c>
      <c r="G50" s="84">
        <f t="shared" si="6"/>
        <v>0.76211700078158429</v>
      </c>
      <c r="H50" s="85">
        <f t="shared" si="7"/>
        <v>7.1139890531703159E-5</v>
      </c>
      <c r="I50" s="86">
        <f t="shared" si="8"/>
        <v>-156191.47000000003</v>
      </c>
      <c r="J50" s="87">
        <f t="shared" si="9"/>
        <v>-0.23788299921841574</v>
      </c>
      <c r="K50" s="82">
        <f>VLOOKUP($C50,'2024'!$C$261:$U$504,VLOOKUP($L$4,Master!$D$9:$G$20,4,FALSE),FALSE)</f>
        <v>114985.39000000003</v>
      </c>
      <c r="L50" s="83">
        <f>VLOOKUP($C50,'2024'!$C$8:$U$251,VLOOKUP($L$4,Master!$D$9:$G$20,4,FALSE),FALSE)</f>
        <v>87070.830000000016</v>
      </c>
      <c r="M50" s="154">
        <f t="shared" si="10"/>
        <v>0.75723385379655617</v>
      </c>
      <c r="N50" s="154">
        <f t="shared" si="11"/>
        <v>1.2378565538811489E-5</v>
      </c>
      <c r="O50" s="83">
        <f t="shared" si="12"/>
        <v>-27914.560000000012</v>
      </c>
      <c r="P50" s="87">
        <f t="shared" si="13"/>
        <v>-0.24276614620344381</v>
      </c>
      <c r="Q50" s="78"/>
    </row>
    <row r="51" spans="2:17" s="79" customFormat="1" ht="12.75" x14ac:dyDescent="0.2">
      <c r="B51" s="72"/>
      <c r="C51" s="80" t="s">
        <v>86</v>
      </c>
      <c r="D51" s="81" t="s">
        <v>316</v>
      </c>
      <c r="E51" s="82">
        <f>IFERROR(VLOOKUP($C51,'2024'!$C$261:$U$504,19,FALSE),0)</f>
        <v>7863205.8400000017</v>
      </c>
      <c r="F51" s="83">
        <f>IFERROR(VLOOKUP($C51,'2024'!$C$8:$U$251,19,FALSE),0)</f>
        <v>6683691.5200000014</v>
      </c>
      <c r="G51" s="84">
        <f t="shared" si="6"/>
        <v>0.84999574677292178</v>
      </c>
      <c r="H51" s="85">
        <f t="shared" si="7"/>
        <v>9.5019782769405767E-4</v>
      </c>
      <c r="I51" s="86">
        <f t="shared" si="8"/>
        <v>-1179514.3200000003</v>
      </c>
      <c r="J51" s="87">
        <f t="shared" si="9"/>
        <v>-0.15000425322707819</v>
      </c>
      <c r="K51" s="82">
        <f>VLOOKUP($C51,'2024'!$C$261:$U$504,VLOOKUP($L$4,Master!$D$9:$G$20,4,FALSE),FALSE)</f>
        <v>1204278.1200000001</v>
      </c>
      <c r="L51" s="83">
        <f>VLOOKUP($C51,'2024'!$C$8:$U$251,VLOOKUP($L$4,Master!$D$9:$G$20,4,FALSE),FALSE)</f>
        <v>1223375.0100000005</v>
      </c>
      <c r="M51" s="154">
        <f t="shared" si="10"/>
        <v>1.0158575412795845</v>
      </c>
      <c r="N51" s="154">
        <f t="shared" si="11"/>
        <v>1.7392308928063698E-4</v>
      </c>
      <c r="O51" s="83">
        <f t="shared" si="12"/>
        <v>19096.890000000363</v>
      </c>
      <c r="P51" s="87">
        <f t="shared" si="13"/>
        <v>1.5857541279584456E-2</v>
      </c>
      <c r="Q51" s="78"/>
    </row>
    <row r="52" spans="2:17" s="79" customFormat="1" ht="25.5" x14ac:dyDescent="0.2">
      <c r="B52" s="72"/>
      <c r="C52" s="80" t="s">
        <v>87</v>
      </c>
      <c r="D52" s="81" t="s">
        <v>317</v>
      </c>
      <c r="E52" s="82">
        <f>IFERROR(VLOOKUP($C52,'2024'!$C$261:$U$504,19,FALSE),0)</f>
        <v>1546920.4300000002</v>
      </c>
      <c r="F52" s="83">
        <f>IFERROR(VLOOKUP($C52,'2024'!$C$8:$U$251,19,FALSE),0)</f>
        <v>210189.19</v>
      </c>
      <c r="G52" s="84">
        <f t="shared" si="6"/>
        <v>0.13587588988012783</v>
      </c>
      <c r="H52" s="85">
        <f t="shared" si="7"/>
        <v>2.9881886551037817E-5</v>
      </c>
      <c r="I52" s="86">
        <f t="shared" si="8"/>
        <v>-1336731.2400000002</v>
      </c>
      <c r="J52" s="87">
        <f t="shared" si="9"/>
        <v>-0.86412411011987222</v>
      </c>
      <c r="K52" s="82">
        <f>VLOOKUP($C52,'2024'!$C$261:$U$504,VLOOKUP($L$4,Master!$D$9:$G$20,4,FALSE),FALSE)</f>
        <v>257146.27</v>
      </c>
      <c r="L52" s="83">
        <f>VLOOKUP($C52,'2024'!$C$8:$U$251,VLOOKUP($L$4,Master!$D$9:$G$20,4,FALSE),FALSE)</f>
        <v>31060.65</v>
      </c>
      <c r="M52" s="154">
        <f t="shared" si="10"/>
        <v>0.12078981351741949</v>
      </c>
      <c r="N52" s="154">
        <f t="shared" si="11"/>
        <v>4.4157876030707994E-6</v>
      </c>
      <c r="O52" s="83">
        <f t="shared" si="12"/>
        <v>-226085.62</v>
      </c>
      <c r="P52" s="87">
        <f t="shared" si="13"/>
        <v>-0.87921018648258054</v>
      </c>
      <c r="Q52" s="78"/>
    </row>
    <row r="53" spans="2:17" s="79" customFormat="1" ht="12.75" x14ac:dyDescent="0.2">
      <c r="B53" s="72"/>
      <c r="C53" s="80" t="s">
        <v>88</v>
      </c>
      <c r="D53" s="81" t="s">
        <v>318</v>
      </c>
      <c r="E53" s="82">
        <f>IFERROR(VLOOKUP($C53,'2024'!$C$261:$U$504,19,FALSE),0)</f>
        <v>402707.71</v>
      </c>
      <c r="F53" s="83">
        <f>IFERROR(VLOOKUP($C53,'2024'!$C$8:$U$251,19,FALSE),0)</f>
        <v>364523.18000000005</v>
      </c>
      <c r="G53" s="84">
        <f t="shared" si="6"/>
        <v>0.90518053404043353</v>
      </c>
      <c r="H53" s="85">
        <f t="shared" si="7"/>
        <v>5.1823028148990627E-5</v>
      </c>
      <c r="I53" s="86">
        <f t="shared" si="8"/>
        <v>-38184.52999999997</v>
      </c>
      <c r="J53" s="87">
        <f t="shared" si="9"/>
        <v>-9.4819465959566474E-2</v>
      </c>
      <c r="K53" s="82">
        <f>VLOOKUP($C53,'2024'!$C$261:$U$504,VLOOKUP($L$4,Master!$D$9:$G$20,4,FALSE),FALSE)</f>
        <v>76203.12999999999</v>
      </c>
      <c r="L53" s="83">
        <f>VLOOKUP($C53,'2024'!$C$8:$U$251,VLOOKUP($L$4,Master!$D$9:$G$20,4,FALSE),FALSE)</f>
        <v>66055.790000000008</v>
      </c>
      <c r="M53" s="154">
        <f t="shared" si="10"/>
        <v>0.86683827816521475</v>
      </c>
      <c r="N53" s="154">
        <f t="shared" si="11"/>
        <v>9.3909283480238847E-6</v>
      </c>
      <c r="O53" s="83">
        <f t="shared" si="12"/>
        <v>-10147.339999999982</v>
      </c>
      <c r="P53" s="87">
        <f t="shared" si="13"/>
        <v>-0.13316172183478531</v>
      </c>
      <c r="Q53" s="78"/>
    </row>
    <row r="54" spans="2:17" s="79" customFormat="1" ht="25.5" x14ac:dyDescent="0.2">
      <c r="B54" s="72"/>
      <c r="C54" s="80" t="s">
        <v>89</v>
      </c>
      <c r="D54" s="81" t="s">
        <v>319</v>
      </c>
      <c r="E54" s="82">
        <f>IFERROR(VLOOKUP($C54,'2024'!$C$261:$U$504,19,FALSE),0)</f>
        <v>402201.54</v>
      </c>
      <c r="F54" s="83">
        <f>IFERROR(VLOOKUP($C54,'2024'!$C$8:$U$251,19,FALSE),0)</f>
        <v>492597.39</v>
      </c>
      <c r="G54" s="84">
        <f t="shared" si="6"/>
        <v>1.2247526202908126</v>
      </c>
      <c r="H54" s="85">
        <f t="shared" si="7"/>
        <v>7.0030905601364804E-5</v>
      </c>
      <c r="I54" s="86">
        <f t="shared" si="8"/>
        <v>90395.850000000035</v>
      </c>
      <c r="J54" s="87">
        <f t="shared" si="9"/>
        <v>0.2247526202908125</v>
      </c>
      <c r="K54" s="82">
        <f>VLOOKUP($C54,'2024'!$C$261:$U$504,VLOOKUP($L$4,Master!$D$9:$G$20,4,FALSE),FALSE)</f>
        <v>67395.080000000016</v>
      </c>
      <c r="L54" s="83">
        <f>VLOOKUP($C54,'2024'!$C$8:$U$251,VLOOKUP($L$4,Master!$D$9:$G$20,4,FALSE),FALSE)</f>
        <v>95127.11</v>
      </c>
      <c r="M54" s="154">
        <f t="shared" si="10"/>
        <v>1.4114844881851907</v>
      </c>
      <c r="N54" s="154">
        <f t="shared" si="11"/>
        <v>1.352389963036679E-5</v>
      </c>
      <c r="O54" s="83">
        <f t="shared" si="12"/>
        <v>27732.029999999984</v>
      </c>
      <c r="P54" s="87">
        <f t="shared" si="13"/>
        <v>0.41148448818519062</v>
      </c>
      <c r="Q54" s="78"/>
    </row>
    <row r="55" spans="2:17" s="79" customFormat="1" ht="12.75" x14ac:dyDescent="0.2">
      <c r="B55" s="72"/>
      <c r="C55" s="80" t="s">
        <v>90</v>
      </c>
      <c r="D55" s="81" t="s">
        <v>320</v>
      </c>
      <c r="E55" s="82">
        <f>IFERROR(VLOOKUP($C55,'2024'!$C$261:$U$504,19,FALSE),0)</f>
        <v>1487709.8700000003</v>
      </c>
      <c r="F55" s="83">
        <f>IFERROR(VLOOKUP($C55,'2024'!$C$8:$U$251,19,FALSE),0)</f>
        <v>917486.74</v>
      </c>
      <c r="G55" s="84">
        <f t="shared" si="6"/>
        <v>0.61671079724704636</v>
      </c>
      <c r="H55" s="85">
        <f t="shared" si="7"/>
        <v>1.3043598805800399E-4</v>
      </c>
      <c r="I55" s="86">
        <f t="shared" si="8"/>
        <v>-570223.13000000035</v>
      </c>
      <c r="J55" s="87">
        <f t="shared" si="9"/>
        <v>-0.38328920275295358</v>
      </c>
      <c r="K55" s="82">
        <f>VLOOKUP($C55,'2024'!$C$261:$U$504,VLOOKUP($L$4,Master!$D$9:$G$20,4,FALSE),FALSE)</f>
        <v>169065.60000000001</v>
      </c>
      <c r="L55" s="83">
        <f>VLOOKUP($C55,'2024'!$C$8:$U$251,VLOOKUP($L$4,Master!$D$9:$G$20,4,FALSE),FALSE)</f>
        <v>128743.12000000001</v>
      </c>
      <c r="M55" s="154">
        <f t="shared" si="10"/>
        <v>0.76149802206953987</v>
      </c>
      <c r="N55" s="154">
        <f t="shared" si="11"/>
        <v>1.8302974125675294E-5</v>
      </c>
      <c r="O55" s="83">
        <f t="shared" si="12"/>
        <v>-40322.479999999996</v>
      </c>
      <c r="P55" s="87">
        <f t="shared" si="13"/>
        <v>-0.2385019779304601</v>
      </c>
      <c r="Q55" s="78"/>
    </row>
    <row r="56" spans="2:17" s="79" customFormat="1" ht="12.75" x14ac:dyDescent="0.2">
      <c r="B56" s="72"/>
      <c r="C56" s="80" t="s">
        <v>91</v>
      </c>
      <c r="D56" s="81" t="s">
        <v>321</v>
      </c>
      <c r="E56" s="82">
        <f>IFERROR(VLOOKUP($C56,'2024'!$C$261:$U$504,19,FALSE),0)</f>
        <v>1584559.2799999998</v>
      </c>
      <c r="F56" s="83">
        <f>IFERROR(VLOOKUP($C56,'2024'!$C$8:$U$251,19,FALSE),0)</f>
        <v>843576.73</v>
      </c>
      <c r="G56" s="84">
        <f t="shared" si="6"/>
        <v>0.53237309619618656</v>
      </c>
      <c r="H56" s="85">
        <f t="shared" si="7"/>
        <v>1.1992845180551606E-4</v>
      </c>
      <c r="I56" s="86">
        <f t="shared" si="8"/>
        <v>-740982.54999999981</v>
      </c>
      <c r="J56" s="87">
        <f t="shared" si="9"/>
        <v>-0.46762690380381344</v>
      </c>
      <c r="K56" s="82">
        <f>VLOOKUP($C56,'2024'!$C$261:$U$504,VLOOKUP($L$4,Master!$D$9:$G$20,4,FALSE),FALSE)</f>
        <v>258350.44</v>
      </c>
      <c r="L56" s="83">
        <f>VLOOKUP($C56,'2024'!$C$8:$U$251,VLOOKUP($L$4,Master!$D$9:$G$20,4,FALSE),FALSE)</f>
        <v>264868.15000000002</v>
      </c>
      <c r="M56" s="154">
        <f t="shared" si="10"/>
        <v>1.0252281745678469</v>
      </c>
      <c r="N56" s="154">
        <f t="shared" si="11"/>
        <v>3.7655409439863522E-5</v>
      </c>
      <c r="O56" s="83">
        <f t="shared" si="12"/>
        <v>6517.710000000021</v>
      </c>
      <c r="P56" s="87">
        <f t="shared" si="13"/>
        <v>2.5228174567846762E-2</v>
      </c>
      <c r="Q56" s="78"/>
    </row>
    <row r="57" spans="2:17" s="79" customFormat="1" ht="12.75" x14ac:dyDescent="0.2">
      <c r="B57" s="72"/>
      <c r="C57" s="80" t="s">
        <v>92</v>
      </c>
      <c r="D57" s="81" t="s">
        <v>322</v>
      </c>
      <c r="E57" s="82">
        <f>IFERROR(VLOOKUP($C57,'2024'!$C$261:$U$504,19,FALSE),0)</f>
        <v>305280.44</v>
      </c>
      <c r="F57" s="83">
        <f>IFERROR(VLOOKUP($C57,'2024'!$C$8:$U$251,19,FALSE),0)</f>
        <v>249817.01</v>
      </c>
      <c r="G57" s="84">
        <f t="shared" si="6"/>
        <v>0.81831973905697986</v>
      </c>
      <c r="H57" s="85">
        <f t="shared" si="7"/>
        <v>3.5515639749786751E-5</v>
      </c>
      <c r="I57" s="86">
        <f t="shared" si="8"/>
        <v>-55463.429999999993</v>
      </c>
      <c r="J57" s="87">
        <f t="shared" si="9"/>
        <v>-0.18168026094302012</v>
      </c>
      <c r="K57" s="82">
        <f>VLOOKUP($C57,'2024'!$C$261:$U$504,VLOOKUP($L$4,Master!$D$9:$G$20,4,FALSE),FALSE)</f>
        <v>49748.94</v>
      </c>
      <c r="L57" s="83">
        <f>VLOOKUP($C57,'2024'!$C$8:$U$251,VLOOKUP($L$4,Master!$D$9:$G$20,4,FALSE),FALSE)</f>
        <v>47570.73</v>
      </c>
      <c r="M57" s="154">
        <f t="shared" si="10"/>
        <v>0.95621595153585182</v>
      </c>
      <c r="N57" s="154">
        <f t="shared" si="11"/>
        <v>6.7629698606767139E-6</v>
      </c>
      <c r="O57" s="83">
        <f t="shared" si="12"/>
        <v>-2178.2099999999991</v>
      </c>
      <c r="P57" s="87">
        <f t="shared" si="13"/>
        <v>-4.3784048464148163E-2</v>
      </c>
      <c r="Q57" s="78"/>
    </row>
    <row r="58" spans="2:17" s="79" customFormat="1" ht="12.75" x14ac:dyDescent="0.2">
      <c r="B58" s="72"/>
      <c r="C58" s="80" t="s">
        <v>93</v>
      </c>
      <c r="D58" s="81" t="s">
        <v>323</v>
      </c>
      <c r="E58" s="82">
        <f>IFERROR(VLOOKUP($C58,'2024'!$C$261:$U$504,19,FALSE),0)</f>
        <v>410132.61</v>
      </c>
      <c r="F58" s="83">
        <f>IFERROR(VLOOKUP($C58,'2024'!$C$8:$U$251,19,FALSE),0)</f>
        <v>237850.86000000002</v>
      </c>
      <c r="G58" s="84">
        <f t="shared" si="6"/>
        <v>0.57993647469290488</v>
      </c>
      <c r="H58" s="85">
        <f t="shared" si="7"/>
        <v>3.3814452658515785E-5</v>
      </c>
      <c r="I58" s="86">
        <f t="shared" si="8"/>
        <v>-172281.74999999997</v>
      </c>
      <c r="J58" s="87">
        <f t="shared" si="9"/>
        <v>-0.42006352530709512</v>
      </c>
      <c r="K58" s="82">
        <f>VLOOKUP($C58,'2024'!$C$261:$U$504,VLOOKUP($L$4,Master!$D$9:$G$20,4,FALSE),FALSE)</f>
        <v>72597.279999999999</v>
      </c>
      <c r="L58" s="83">
        <f>VLOOKUP($C58,'2024'!$C$8:$U$251,VLOOKUP($L$4,Master!$D$9:$G$20,4,FALSE),FALSE)</f>
        <v>34718.909999999996</v>
      </c>
      <c r="M58" s="154">
        <f t="shared" si="10"/>
        <v>0.47823981835132112</v>
      </c>
      <c r="N58" s="154">
        <f t="shared" si="11"/>
        <v>4.9358700597099792E-6</v>
      </c>
      <c r="O58" s="83">
        <f t="shared" si="12"/>
        <v>-37878.370000000003</v>
      </c>
      <c r="P58" s="87">
        <f t="shared" si="13"/>
        <v>-0.52176018164867888</v>
      </c>
      <c r="Q58" s="78"/>
    </row>
    <row r="59" spans="2:17" s="79" customFormat="1" ht="25.5" x14ac:dyDescent="0.2">
      <c r="B59" s="72"/>
      <c r="C59" s="80" t="s">
        <v>94</v>
      </c>
      <c r="D59" s="81" t="s">
        <v>324</v>
      </c>
      <c r="E59" s="82">
        <f>IFERROR(VLOOKUP($C59,'2024'!$C$261:$U$504,19,FALSE),0)</f>
        <v>285163.33000000007</v>
      </c>
      <c r="F59" s="83">
        <f>IFERROR(VLOOKUP($C59,'2024'!$C$8:$U$251,19,FALSE),0)</f>
        <v>219905.77000000002</v>
      </c>
      <c r="G59" s="84">
        <f t="shared" si="6"/>
        <v>0.77115725223155429</v>
      </c>
      <c r="H59" s="85">
        <f t="shared" si="7"/>
        <v>3.1263259880580043E-5</v>
      </c>
      <c r="I59" s="86">
        <f t="shared" si="8"/>
        <v>-65257.560000000056</v>
      </c>
      <c r="J59" s="87">
        <f t="shared" si="9"/>
        <v>-0.22884274776844568</v>
      </c>
      <c r="K59" s="82">
        <f>VLOOKUP($C59,'2024'!$C$261:$U$504,VLOOKUP($L$4,Master!$D$9:$G$20,4,FALSE),FALSE)</f>
        <v>34574.12000000001</v>
      </c>
      <c r="L59" s="83">
        <f>VLOOKUP($C59,'2024'!$C$8:$U$251,VLOOKUP($L$4,Master!$D$9:$G$20,4,FALSE),FALSE)</f>
        <v>32919.430000000008</v>
      </c>
      <c r="M59" s="154">
        <f t="shared" si="10"/>
        <v>0.95214079201437374</v>
      </c>
      <c r="N59" s="154">
        <f t="shared" si="11"/>
        <v>4.6800440716519769E-6</v>
      </c>
      <c r="O59" s="83">
        <f t="shared" si="12"/>
        <v>-1654.6900000000023</v>
      </c>
      <c r="P59" s="87">
        <f t="shared" si="13"/>
        <v>-4.7859207985626297E-2</v>
      </c>
      <c r="Q59" s="78"/>
    </row>
    <row r="60" spans="2:17" s="79" customFormat="1" ht="12.75" x14ac:dyDescent="0.2">
      <c r="B60" s="72"/>
      <c r="C60" s="80" t="s">
        <v>95</v>
      </c>
      <c r="D60" s="81" t="s">
        <v>325</v>
      </c>
      <c r="E60" s="82">
        <f>IFERROR(VLOOKUP($C60,'2024'!$C$261:$U$504,19,FALSE),0)</f>
        <v>159705.11000000002</v>
      </c>
      <c r="F60" s="83">
        <f>IFERROR(VLOOKUP($C60,'2024'!$C$8:$U$251,19,FALSE),0)</f>
        <v>150321.47999999995</v>
      </c>
      <c r="G60" s="84">
        <f t="shared" si="6"/>
        <v>0.94124402155948506</v>
      </c>
      <c r="H60" s="85">
        <f t="shared" si="7"/>
        <v>2.1370696616434456E-5</v>
      </c>
      <c r="I60" s="86">
        <f t="shared" si="8"/>
        <v>-9383.6300000000629</v>
      </c>
      <c r="J60" s="87">
        <f t="shared" si="9"/>
        <v>-5.875597844051491E-2</v>
      </c>
      <c r="K60" s="82">
        <f>VLOOKUP($C60,'2024'!$C$261:$U$504,VLOOKUP($L$4,Master!$D$9:$G$20,4,FALSE),FALSE)</f>
        <v>23233.53</v>
      </c>
      <c r="L60" s="83">
        <f>VLOOKUP($C60,'2024'!$C$8:$U$251,VLOOKUP($L$4,Master!$D$9:$G$20,4,FALSE),FALSE)</f>
        <v>24242.279999999988</v>
      </c>
      <c r="M60" s="154">
        <f t="shared" si="10"/>
        <v>1.0434178534213263</v>
      </c>
      <c r="N60" s="154">
        <f t="shared" si="11"/>
        <v>3.4464429911856679E-6</v>
      </c>
      <c r="O60" s="83">
        <f t="shared" si="12"/>
        <v>1008.7499999999891</v>
      </c>
      <c r="P60" s="87">
        <f t="shared" si="13"/>
        <v>4.3417853421326383E-2</v>
      </c>
      <c r="Q60" s="78"/>
    </row>
    <row r="61" spans="2:17" s="79" customFormat="1" ht="25.5" x14ac:dyDescent="0.2">
      <c r="B61" s="72"/>
      <c r="C61" s="80" t="s">
        <v>96</v>
      </c>
      <c r="D61" s="81" t="s">
        <v>326</v>
      </c>
      <c r="E61" s="82">
        <f>IFERROR(VLOOKUP($C61,'2024'!$C$261:$U$504,19,FALSE),0)</f>
        <v>44.52</v>
      </c>
      <c r="F61" s="83">
        <f>IFERROR(VLOOKUP($C61,'2024'!$C$8:$U$251,19,FALSE),0)</f>
        <v>1014178.89</v>
      </c>
      <c r="G61" s="84">
        <f t="shared" si="6"/>
        <v>22780.298517520216</v>
      </c>
      <c r="H61" s="85">
        <f t="shared" si="7"/>
        <v>1.4418238413420529E-4</v>
      </c>
      <c r="I61" s="86">
        <f t="shared" si="8"/>
        <v>1014134.37</v>
      </c>
      <c r="J61" s="87">
        <f t="shared" si="9"/>
        <v>22779.298517520216</v>
      </c>
      <c r="K61" s="82">
        <f>VLOOKUP($C61,'2024'!$C$261:$U$504,VLOOKUP($L$4,Master!$D$9:$G$20,4,FALSE),FALSE)</f>
        <v>7.42</v>
      </c>
      <c r="L61" s="83">
        <f>VLOOKUP($C61,'2024'!$C$8:$U$251,VLOOKUP($L$4,Master!$D$9:$G$20,4,FALSE),FALSE)</f>
        <v>0</v>
      </c>
      <c r="M61" s="154">
        <f t="shared" si="10"/>
        <v>0</v>
      </c>
      <c r="N61" s="154">
        <f t="shared" si="11"/>
        <v>0</v>
      </c>
      <c r="O61" s="83">
        <f t="shared" si="12"/>
        <v>-7.42</v>
      </c>
      <c r="P61" s="87">
        <f t="shared" si="13"/>
        <v>-1</v>
      </c>
      <c r="Q61" s="78"/>
    </row>
    <row r="62" spans="2:17" s="79" customFormat="1" ht="12.75" x14ac:dyDescent="0.2">
      <c r="B62" s="72"/>
      <c r="C62" s="80" t="s">
        <v>97</v>
      </c>
      <c r="D62" s="81" t="s">
        <v>327</v>
      </c>
      <c r="E62" s="82">
        <f>IFERROR(VLOOKUP($C62,'2024'!$C$261:$U$504,19,FALSE),0)</f>
        <v>500000</v>
      </c>
      <c r="F62" s="83">
        <f>IFERROR(VLOOKUP($C62,'2024'!$C$8:$U$251,19,FALSE),0)</f>
        <v>1136116.7400000002</v>
      </c>
      <c r="G62" s="84">
        <f t="shared" si="6"/>
        <v>2.2722334800000006</v>
      </c>
      <c r="H62" s="85">
        <f t="shared" si="7"/>
        <v>1.6151787603070801E-4</v>
      </c>
      <c r="I62" s="86">
        <f t="shared" si="8"/>
        <v>636116.74000000022</v>
      </c>
      <c r="J62" s="87">
        <f t="shared" si="9"/>
        <v>1.2722334800000004</v>
      </c>
      <c r="K62" s="82">
        <f>VLOOKUP($C62,'2024'!$C$261:$U$504,VLOOKUP($L$4,Master!$D$9:$G$20,4,FALSE),FALSE)</f>
        <v>100000</v>
      </c>
      <c r="L62" s="83">
        <f>VLOOKUP($C62,'2024'!$C$8:$U$251,VLOOKUP($L$4,Master!$D$9:$G$20,4,FALSE),FALSE)</f>
        <v>323372.66000000003</v>
      </c>
      <c r="M62" s="154">
        <f t="shared" si="10"/>
        <v>3.2337266000000002</v>
      </c>
      <c r="N62" s="154">
        <f t="shared" si="11"/>
        <v>4.5972797839067388E-5</v>
      </c>
      <c r="O62" s="83">
        <f t="shared" si="12"/>
        <v>223372.66000000003</v>
      </c>
      <c r="P62" s="87">
        <f t="shared" si="13"/>
        <v>2.2337266000000002</v>
      </c>
      <c r="Q62" s="78"/>
    </row>
    <row r="63" spans="2:17" s="79" customFormat="1" ht="12.75" x14ac:dyDescent="0.2">
      <c r="B63" s="72"/>
      <c r="C63" s="80" t="s">
        <v>98</v>
      </c>
      <c r="D63" s="81" t="s">
        <v>328</v>
      </c>
      <c r="E63" s="82">
        <f>IFERROR(VLOOKUP($C63,'2024'!$C$261:$U$504,19,FALSE),0)</f>
        <v>957797.61</v>
      </c>
      <c r="F63" s="83">
        <f>IFERROR(VLOOKUP($C63,'2024'!$C$8:$U$251,19,FALSE),0)</f>
        <v>841251.03999999992</v>
      </c>
      <c r="G63" s="84">
        <f t="shared" si="6"/>
        <v>0.8783181657761705</v>
      </c>
      <c r="H63" s="85">
        <f t="shared" si="7"/>
        <v>1.1959781632072788E-4</v>
      </c>
      <c r="I63" s="86">
        <f t="shared" si="8"/>
        <v>-116546.57000000007</v>
      </c>
      <c r="J63" s="87">
        <f t="shared" si="9"/>
        <v>-0.12168183422382947</v>
      </c>
      <c r="K63" s="82">
        <f>VLOOKUP($C63,'2024'!$C$261:$U$504,VLOOKUP($L$4,Master!$D$9:$G$20,4,FALSE),FALSE)</f>
        <v>174689.24</v>
      </c>
      <c r="L63" s="83">
        <f>VLOOKUP($C63,'2024'!$C$8:$U$251,VLOOKUP($L$4,Master!$D$9:$G$20,4,FALSE),FALSE)</f>
        <v>170447.15000000002</v>
      </c>
      <c r="M63" s="154">
        <f t="shared" si="10"/>
        <v>0.97571636352645441</v>
      </c>
      <c r="N63" s="154">
        <f t="shared" si="11"/>
        <v>2.4231895081034975E-5</v>
      </c>
      <c r="O63" s="83">
        <f t="shared" si="12"/>
        <v>-4242.0899999999674</v>
      </c>
      <c r="P63" s="87">
        <f t="shared" si="13"/>
        <v>-2.4283636473545638E-2</v>
      </c>
      <c r="Q63" s="78"/>
    </row>
    <row r="64" spans="2:17" s="79" customFormat="1" ht="12.75" x14ac:dyDescent="0.2">
      <c r="B64" s="72"/>
      <c r="C64" s="80" t="s">
        <v>99</v>
      </c>
      <c r="D64" s="81" t="s">
        <v>329</v>
      </c>
      <c r="E64" s="82">
        <f>IFERROR(VLOOKUP($C64,'2024'!$C$261:$U$504,19,FALSE),0)</f>
        <v>1841919.63</v>
      </c>
      <c r="F64" s="83">
        <f>IFERROR(VLOOKUP($C64,'2024'!$C$8:$U$251,19,FALSE),0)</f>
        <v>165330.06000000003</v>
      </c>
      <c r="G64" s="84">
        <f t="shared" si="6"/>
        <v>8.9759649285023391E-2</v>
      </c>
      <c r="H64" s="85">
        <f t="shared" si="7"/>
        <v>2.3504415695194772E-5</v>
      </c>
      <c r="I64" s="86">
        <f t="shared" si="8"/>
        <v>-1676589.5699999998</v>
      </c>
      <c r="J64" s="87">
        <f t="shared" si="9"/>
        <v>-0.91024035071497655</v>
      </c>
      <c r="K64" s="82">
        <f>VLOOKUP($C64,'2024'!$C$261:$U$504,VLOOKUP($L$4,Master!$D$9:$G$20,4,FALSE),FALSE)</f>
        <v>432707.56999999995</v>
      </c>
      <c r="L64" s="83">
        <f>VLOOKUP($C64,'2024'!$C$8:$U$251,VLOOKUP($L$4,Master!$D$9:$G$20,4,FALSE),FALSE)</f>
        <v>30734.830000000005</v>
      </c>
      <c r="M64" s="154">
        <f t="shared" si="10"/>
        <v>7.1029101709498652E-2</v>
      </c>
      <c r="N64" s="154">
        <f t="shared" si="11"/>
        <v>4.3694668751777088E-6</v>
      </c>
      <c r="O64" s="83">
        <f t="shared" si="12"/>
        <v>-401972.73999999993</v>
      </c>
      <c r="P64" s="87">
        <f t="shared" si="13"/>
        <v>-0.92897089829050128</v>
      </c>
      <c r="Q64" s="78"/>
    </row>
    <row r="65" spans="2:17" s="79" customFormat="1" ht="12.75" x14ac:dyDescent="0.2">
      <c r="B65" s="72"/>
      <c r="C65" s="80" t="s">
        <v>100</v>
      </c>
      <c r="D65" s="81" t="s">
        <v>330</v>
      </c>
      <c r="E65" s="82">
        <f>IFERROR(VLOOKUP($C65,'2024'!$C$261:$U$504,19,FALSE),0)</f>
        <v>1024460.4</v>
      </c>
      <c r="F65" s="83">
        <f>IFERROR(VLOOKUP($C65,'2024'!$C$8:$U$251,19,FALSE),0)</f>
        <v>606476.81999999995</v>
      </c>
      <c r="G65" s="84">
        <f t="shared" si="6"/>
        <v>0.59199635242123549</v>
      </c>
      <c r="H65" s="85">
        <f t="shared" si="7"/>
        <v>8.6220759169746935E-5</v>
      </c>
      <c r="I65" s="86">
        <f t="shared" si="8"/>
        <v>-417983.58000000007</v>
      </c>
      <c r="J65" s="87">
        <f t="shared" si="9"/>
        <v>-0.40800364757876445</v>
      </c>
      <c r="K65" s="82">
        <f>VLOOKUP($C65,'2024'!$C$261:$U$504,VLOOKUP($L$4,Master!$D$9:$G$20,4,FALSE),FALSE)</f>
        <v>81220.660000000018</v>
      </c>
      <c r="L65" s="83">
        <f>VLOOKUP($C65,'2024'!$C$8:$U$251,VLOOKUP($L$4,Master!$D$9:$G$20,4,FALSE),FALSE)</f>
        <v>103215.11999999998</v>
      </c>
      <c r="M65" s="154">
        <f t="shared" si="10"/>
        <v>1.2707988336957612</v>
      </c>
      <c r="N65" s="154">
        <f t="shared" si="11"/>
        <v>1.4673744668751774E-5</v>
      </c>
      <c r="O65" s="83">
        <f t="shared" si="12"/>
        <v>21994.459999999963</v>
      </c>
      <c r="P65" s="87">
        <f t="shared" si="13"/>
        <v>0.27079883369576113</v>
      </c>
      <c r="Q65" s="78"/>
    </row>
    <row r="66" spans="2:17" s="79" customFormat="1" ht="12.75" x14ac:dyDescent="0.2">
      <c r="B66" s="72"/>
      <c r="C66" s="80" t="s">
        <v>101</v>
      </c>
      <c r="D66" s="81" t="s">
        <v>331</v>
      </c>
      <c r="E66" s="82">
        <f>IFERROR(VLOOKUP($C66,'2024'!$C$261:$U$504,19,FALSE),0)</f>
        <v>177644.23000000004</v>
      </c>
      <c r="F66" s="83">
        <f>IFERROR(VLOOKUP($C66,'2024'!$C$8:$U$251,19,FALSE),0)</f>
        <v>206220</v>
      </c>
      <c r="G66" s="84">
        <f t="shared" si="6"/>
        <v>1.160859544945535</v>
      </c>
      <c r="H66" s="85">
        <f t="shared" si="7"/>
        <v>2.931760022746659E-5</v>
      </c>
      <c r="I66" s="86">
        <f t="shared" si="8"/>
        <v>28575.76999999996</v>
      </c>
      <c r="J66" s="87">
        <f t="shared" si="9"/>
        <v>0.16085954494553498</v>
      </c>
      <c r="K66" s="82">
        <f>VLOOKUP($C66,'2024'!$C$261:$U$504,VLOOKUP($L$4,Master!$D$9:$G$20,4,FALSE),FALSE)</f>
        <v>66857.790000000008</v>
      </c>
      <c r="L66" s="83">
        <f>VLOOKUP($C66,'2024'!$C$8:$U$251,VLOOKUP($L$4,Master!$D$9:$G$20,4,FALSE),FALSE)</f>
        <v>0</v>
      </c>
      <c r="M66" s="154">
        <f t="shared" si="10"/>
        <v>0</v>
      </c>
      <c r="N66" s="154">
        <f t="shared" si="11"/>
        <v>0</v>
      </c>
      <c r="O66" s="83">
        <f t="shared" si="12"/>
        <v>-66857.790000000008</v>
      </c>
      <c r="P66" s="87">
        <f t="shared" si="13"/>
        <v>-1</v>
      </c>
      <c r="Q66" s="78"/>
    </row>
    <row r="67" spans="2:17" s="79" customFormat="1" ht="25.5" x14ac:dyDescent="0.2">
      <c r="B67" s="72"/>
      <c r="C67" s="80" t="s">
        <v>102</v>
      </c>
      <c r="D67" s="81" t="s">
        <v>332</v>
      </c>
      <c r="E67" s="82">
        <f>IFERROR(VLOOKUP($C67,'2024'!$C$261:$U$504,19,FALSE),0)</f>
        <v>2708264.22</v>
      </c>
      <c r="F67" s="83">
        <f>IFERROR(VLOOKUP($C67,'2024'!$C$8:$U$251,19,FALSE),0)</f>
        <v>2271654.2299999995</v>
      </c>
      <c r="G67" s="84">
        <f t="shared" si="6"/>
        <v>0.83878604355671005</v>
      </c>
      <c r="H67" s="85">
        <f t="shared" si="7"/>
        <v>3.2295340204719925E-4</v>
      </c>
      <c r="I67" s="86">
        <f t="shared" si="8"/>
        <v>-436609.99000000069</v>
      </c>
      <c r="J67" s="87">
        <f t="shared" si="9"/>
        <v>-0.16121395644328995</v>
      </c>
      <c r="K67" s="82">
        <f>VLOOKUP($C67,'2024'!$C$261:$U$504,VLOOKUP($L$4,Master!$D$9:$G$20,4,FALSE),FALSE)</f>
        <v>416444.91000000003</v>
      </c>
      <c r="L67" s="83">
        <f>VLOOKUP($C67,'2024'!$C$8:$U$251,VLOOKUP($L$4,Master!$D$9:$G$20,4,FALSE),FALSE)</f>
        <v>443298.17999999988</v>
      </c>
      <c r="M67" s="154">
        <f t="shared" si="10"/>
        <v>1.064482166440694</v>
      </c>
      <c r="N67" s="154">
        <f t="shared" si="11"/>
        <v>6.3022203582598784E-5</v>
      </c>
      <c r="O67" s="83">
        <f t="shared" si="12"/>
        <v>26853.269999999844</v>
      </c>
      <c r="P67" s="87">
        <f t="shared" si="13"/>
        <v>6.4482166440694016E-2</v>
      </c>
      <c r="Q67" s="78"/>
    </row>
    <row r="68" spans="2:17" s="79" customFormat="1" ht="12.75" x14ac:dyDescent="0.2">
      <c r="B68" s="72"/>
      <c r="C68" s="80" t="s">
        <v>103</v>
      </c>
      <c r="D68" s="81" t="s">
        <v>333</v>
      </c>
      <c r="E68" s="82">
        <f>IFERROR(VLOOKUP($C68,'2024'!$C$261:$U$504,19,FALSE),0)</f>
        <v>275729.47000000003</v>
      </c>
      <c r="F68" s="83">
        <f>IFERROR(VLOOKUP($C68,'2024'!$C$8:$U$251,19,FALSE),0)</f>
        <v>226062.46</v>
      </c>
      <c r="G68" s="84">
        <f t="shared" si="6"/>
        <v>0.81987050568080355</v>
      </c>
      <c r="H68" s="85">
        <f t="shared" si="7"/>
        <v>3.2138535683821435E-5</v>
      </c>
      <c r="I68" s="86">
        <f t="shared" si="8"/>
        <v>-49667.010000000038</v>
      </c>
      <c r="J68" s="87">
        <f t="shared" si="9"/>
        <v>-0.18012949431919639</v>
      </c>
      <c r="K68" s="82">
        <f>VLOOKUP($C68,'2024'!$C$261:$U$504,VLOOKUP($L$4,Master!$D$9:$G$20,4,FALSE),FALSE)</f>
        <v>35881.580000000009</v>
      </c>
      <c r="L68" s="83">
        <f>VLOOKUP($C68,'2024'!$C$8:$U$251,VLOOKUP($L$4,Master!$D$9:$G$20,4,FALSE),FALSE)</f>
        <v>53615.619999999995</v>
      </c>
      <c r="M68" s="154">
        <f t="shared" si="10"/>
        <v>1.4942379906347485</v>
      </c>
      <c r="N68" s="154">
        <f t="shared" si="11"/>
        <v>7.6223514358828542E-6</v>
      </c>
      <c r="O68" s="83">
        <f t="shared" si="12"/>
        <v>17734.039999999986</v>
      </c>
      <c r="P68" s="87">
        <f t="shared" si="13"/>
        <v>0.4942379906347486</v>
      </c>
      <c r="Q68" s="78"/>
    </row>
    <row r="69" spans="2:17" s="79" customFormat="1" ht="12.75" x14ac:dyDescent="0.2">
      <c r="B69" s="72"/>
      <c r="C69" s="80" t="s">
        <v>104</v>
      </c>
      <c r="D69" s="81" t="s">
        <v>334</v>
      </c>
      <c r="E69" s="82">
        <f>IFERROR(VLOOKUP($C69,'2024'!$C$261:$U$504,19,FALSE),0)</f>
        <v>5789221.2299999977</v>
      </c>
      <c r="F69" s="83">
        <f>IFERROR(VLOOKUP($C69,'2024'!$C$8:$U$251,19,FALSE),0)</f>
        <v>5301915.9799999995</v>
      </c>
      <c r="G69" s="84">
        <f t="shared" si="6"/>
        <v>0.91582542268815692</v>
      </c>
      <c r="H69" s="85">
        <f t="shared" si="7"/>
        <v>7.5375547057150976E-4</v>
      </c>
      <c r="I69" s="86">
        <f t="shared" si="8"/>
        <v>-487305.24999999814</v>
      </c>
      <c r="J69" s="87">
        <f t="shared" si="9"/>
        <v>-8.4174577311843093E-2</v>
      </c>
      <c r="K69" s="82">
        <f>VLOOKUP($C69,'2024'!$C$261:$U$504,VLOOKUP($L$4,Master!$D$9:$G$20,4,FALSE),FALSE)</f>
        <v>1062037.1899999997</v>
      </c>
      <c r="L69" s="83">
        <f>VLOOKUP($C69,'2024'!$C$8:$U$251,VLOOKUP($L$4,Master!$D$9:$G$20,4,FALSE),FALSE)</f>
        <v>1141091.6899999997</v>
      </c>
      <c r="M69" s="154">
        <f t="shared" si="10"/>
        <v>1.074436658851843</v>
      </c>
      <c r="N69" s="154">
        <f t="shared" si="11"/>
        <v>1.62225147853284E-4</v>
      </c>
      <c r="O69" s="83">
        <f t="shared" si="12"/>
        <v>79054.5</v>
      </c>
      <c r="P69" s="87">
        <f t="shared" si="13"/>
        <v>7.4436658851843057E-2</v>
      </c>
      <c r="Q69" s="78"/>
    </row>
    <row r="70" spans="2:17" s="79" customFormat="1" ht="25.5" x14ac:dyDescent="0.2">
      <c r="B70" s="72"/>
      <c r="C70" s="80" t="s">
        <v>105</v>
      </c>
      <c r="D70" s="81" t="s">
        <v>335</v>
      </c>
      <c r="E70" s="82">
        <f>IFERROR(VLOOKUP($C70,'2024'!$C$261:$U$504,19,FALSE),0)</f>
        <v>227329.75000000009</v>
      </c>
      <c r="F70" s="83">
        <f>IFERROR(VLOOKUP($C70,'2024'!$C$8:$U$251,19,FALSE),0)</f>
        <v>214861.57000000007</v>
      </c>
      <c r="G70" s="84">
        <f t="shared" si="6"/>
        <v>0.94515376891937808</v>
      </c>
      <c r="H70" s="85">
        <f t="shared" si="7"/>
        <v>3.0546143019619004E-5</v>
      </c>
      <c r="I70" s="86">
        <f t="shared" si="8"/>
        <v>-12468.180000000022</v>
      </c>
      <c r="J70" s="87">
        <f t="shared" si="9"/>
        <v>-5.4846231080621949E-2</v>
      </c>
      <c r="K70" s="82">
        <f>VLOOKUP($C70,'2024'!$C$261:$U$504,VLOOKUP($L$4,Master!$D$9:$G$20,4,FALSE),FALSE)</f>
        <v>37880.610000000022</v>
      </c>
      <c r="L70" s="83">
        <f>VLOOKUP($C70,'2024'!$C$8:$U$251,VLOOKUP($L$4,Master!$D$9:$G$20,4,FALSE),FALSE)</f>
        <v>36237.420000000013</v>
      </c>
      <c r="M70" s="154">
        <f t="shared" si="10"/>
        <v>0.95662187066153348</v>
      </c>
      <c r="N70" s="154">
        <f t="shared" si="11"/>
        <v>5.1517514927495041E-6</v>
      </c>
      <c r="O70" s="83">
        <f t="shared" si="12"/>
        <v>-1643.1900000000096</v>
      </c>
      <c r="P70" s="87">
        <f t="shared" si="13"/>
        <v>-4.3378129338466527E-2</v>
      </c>
      <c r="Q70" s="78"/>
    </row>
    <row r="71" spans="2:17" s="79" customFormat="1" ht="12.75" x14ac:dyDescent="0.2">
      <c r="B71" s="72"/>
      <c r="C71" s="80" t="s">
        <v>106</v>
      </c>
      <c r="D71" s="81" t="s">
        <v>336</v>
      </c>
      <c r="E71" s="82">
        <f>IFERROR(VLOOKUP($C71,'2024'!$C$261:$U$504,19,FALSE),0)</f>
        <v>7610013.629999999</v>
      </c>
      <c r="F71" s="83">
        <f>IFERROR(VLOOKUP($C71,'2024'!$C$8:$U$251,19,FALSE),0)</f>
        <v>6513947.5800000001</v>
      </c>
      <c r="G71" s="84">
        <f t="shared" si="6"/>
        <v>0.85597055362961305</v>
      </c>
      <c r="H71" s="85">
        <f t="shared" si="7"/>
        <v>9.2606590560136484E-4</v>
      </c>
      <c r="I71" s="86">
        <f t="shared" si="8"/>
        <v>-1096066.0499999989</v>
      </c>
      <c r="J71" s="87">
        <f t="shared" si="9"/>
        <v>-0.144029446370387</v>
      </c>
      <c r="K71" s="82">
        <f>VLOOKUP($C71,'2024'!$C$261:$U$504,VLOOKUP($L$4,Master!$D$9:$G$20,4,FALSE),FALSE)</f>
        <v>1564757.3899999994</v>
      </c>
      <c r="L71" s="83">
        <f>VLOOKUP($C71,'2024'!$C$8:$U$251,VLOOKUP($L$4,Master!$D$9:$G$20,4,FALSE),FALSE)</f>
        <v>1294571.3399999999</v>
      </c>
      <c r="M71" s="154">
        <f t="shared" si="10"/>
        <v>0.82733038889817945</v>
      </c>
      <c r="N71" s="154">
        <f t="shared" si="11"/>
        <v>1.8404483082172304E-4</v>
      </c>
      <c r="O71" s="83">
        <f t="shared" si="12"/>
        <v>-270186.04999999958</v>
      </c>
      <c r="P71" s="87">
        <f t="shared" si="13"/>
        <v>-0.1726696111018205</v>
      </c>
      <c r="Q71" s="78"/>
    </row>
    <row r="72" spans="2:17" s="79" customFormat="1" ht="12.75" x14ac:dyDescent="0.2">
      <c r="B72" s="72"/>
      <c r="C72" s="80" t="s">
        <v>107</v>
      </c>
      <c r="D72" s="81" t="s">
        <v>338</v>
      </c>
      <c r="E72" s="82">
        <f>IFERROR(VLOOKUP($C72,'2024'!$C$261:$U$504,19,FALSE),0)</f>
        <v>43649806.190000005</v>
      </c>
      <c r="F72" s="83">
        <f>IFERROR(VLOOKUP($C72,'2024'!$C$8:$U$251,19,FALSE),0)</f>
        <v>41462664.29999999</v>
      </c>
      <c r="G72" s="84">
        <f t="shared" si="6"/>
        <v>0.94989343410873883</v>
      </c>
      <c r="H72" s="85">
        <f t="shared" si="7"/>
        <v>5.8946068097810618E-3</v>
      </c>
      <c r="I72" s="86">
        <f t="shared" si="8"/>
        <v>-2187141.8900000155</v>
      </c>
      <c r="J72" s="87">
        <f t="shared" si="9"/>
        <v>-5.0106565891261182E-2</v>
      </c>
      <c r="K72" s="82">
        <f>VLOOKUP($C72,'2024'!$C$261:$U$504,VLOOKUP($L$4,Master!$D$9:$G$20,4,FALSE),FALSE)</f>
        <v>7125189.1799999997</v>
      </c>
      <c r="L72" s="83">
        <f>VLOOKUP($C72,'2024'!$C$8:$U$251,VLOOKUP($L$4,Master!$D$9:$G$20,4,FALSE),FALSE)</f>
        <v>7381478.4799999995</v>
      </c>
      <c r="M72" s="154">
        <f t="shared" si="10"/>
        <v>1.0359694730238727</v>
      </c>
      <c r="N72" s="154">
        <f t="shared" si="11"/>
        <v>1.0493998407733864E-3</v>
      </c>
      <c r="O72" s="83">
        <f t="shared" si="12"/>
        <v>256289.29999999981</v>
      </c>
      <c r="P72" s="87">
        <f t="shared" si="13"/>
        <v>3.5969473023872725E-2</v>
      </c>
      <c r="Q72" s="78"/>
    </row>
    <row r="73" spans="2:17" s="79" customFormat="1" ht="25.5" x14ac:dyDescent="0.2">
      <c r="B73" s="72"/>
      <c r="C73" s="80" t="s">
        <v>108</v>
      </c>
      <c r="D73" s="81" t="s">
        <v>339</v>
      </c>
      <c r="E73" s="82">
        <f>IFERROR(VLOOKUP($C73,'2024'!$C$261:$U$504,19,FALSE),0)</f>
        <v>0</v>
      </c>
      <c r="F73" s="83">
        <f>IFERROR(VLOOKUP($C73,'2024'!$C$8:$U$251,19,FALSE),0)</f>
        <v>134197.24</v>
      </c>
      <c r="G73" s="84">
        <f t="shared" si="6"/>
        <v>0</v>
      </c>
      <c r="H73" s="85">
        <f t="shared" si="7"/>
        <v>1.9078367927210691E-5</v>
      </c>
      <c r="I73" s="86">
        <f t="shared" si="8"/>
        <v>134197.24</v>
      </c>
      <c r="J73" s="87">
        <f t="shared" si="9"/>
        <v>0</v>
      </c>
      <c r="K73" s="82">
        <f>VLOOKUP($C73,'2024'!$C$261:$U$504,VLOOKUP($L$4,Master!$D$9:$G$20,4,FALSE),FALSE)</f>
        <v>0</v>
      </c>
      <c r="L73" s="83">
        <f>VLOOKUP($C73,'2024'!$C$8:$U$251,VLOOKUP($L$4,Master!$D$9:$G$20,4,FALSE),FALSE)</f>
        <v>0</v>
      </c>
      <c r="M73" s="154">
        <f t="shared" si="10"/>
        <v>0</v>
      </c>
      <c r="N73" s="154">
        <f t="shared" si="11"/>
        <v>0</v>
      </c>
      <c r="O73" s="83">
        <f t="shared" si="12"/>
        <v>0</v>
      </c>
      <c r="P73" s="87">
        <f t="shared" si="13"/>
        <v>0</v>
      </c>
      <c r="Q73" s="78"/>
    </row>
    <row r="74" spans="2:17" s="79" customFormat="1" ht="25.5" x14ac:dyDescent="0.2">
      <c r="B74" s="72"/>
      <c r="C74" s="80" t="s">
        <v>109</v>
      </c>
      <c r="D74" s="81" t="s">
        <v>341</v>
      </c>
      <c r="E74" s="82">
        <f>IFERROR(VLOOKUP($C74,'2024'!$C$261:$U$504,19,FALSE),0)</f>
        <v>3304999.9600000004</v>
      </c>
      <c r="F74" s="83">
        <f>IFERROR(VLOOKUP($C74,'2024'!$C$8:$U$251,19,FALSE),0)</f>
        <v>2400014.9200000004</v>
      </c>
      <c r="G74" s="84">
        <f t="shared" ref="G74:G137" si="14">IFERROR(F74/E74,0)</f>
        <v>0.72617698912165796</v>
      </c>
      <c r="H74" s="85">
        <f t="shared" ref="H74:H137" si="15">F74/$D$4</f>
        <v>3.4120200739266426E-4</v>
      </c>
      <c r="I74" s="86">
        <f t="shared" ref="I74:I137" si="16">F74-E74</f>
        <v>-904985.04</v>
      </c>
      <c r="J74" s="87">
        <f t="shared" ref="J74:J137" si="17">IFERROR(I74/E74,0)</f>
        <v>-0.27382301087834199</v>
      </c>
      <c r="K74" s="82">
        <f>VLOOKUP($C74,'2024'!$C$261:$U$504,VLOOKUP($L$4,Master!$D$9:$G$20,4,FALSE),FALSE)</f>
        <v>689166.66</v>
      </c>
      <c r="L74" s="83">
        <f>VLOOKUP($C74,'2024'!$C$8:$U$251,VLOOKUP($L$4,Master!$D$9:$G$20,4,FALSE),FALSE)</f>
        <v>10781.099999999999</v>
      </c>
      <c r="M74" s="154">
        <f t="shared" ref="M74:M137" si="18">IFERROR(L74/K74,0)</f>
        <v>1.5643676088451519E-2</v>
      </c>
      <c r="N74" s="154">
        <f t="shared" ref="N74:N137" si="19">L74/$D$4</f>
        <v>1.5327125390958202E-6</v>
      </c>
      <c r="O74" s="83">
        <f t="shared" ref="O74:O137" si="20">L74-K74</f>
        <v>-678385.56</v>
      </c>
      <c r="P74" s="87">
        <f t="shared" ref="P74:P137" si="21">IFERROR(O74/K74,0)</f>
        <v>-0.98435632391154848</v>
      </c>
      <c r="Q74" s="78"/>
    </row>
    <row r="75" spans="2:17" s="79" customFormat="1" ht="25.5" x14ac:dyDescent="0.2">
      <c r="B75" s="72"/>
      <c r="C75" s="80" t="s">
        <v>110</v>
      </c>
      <c r="D75" s="81" t="s">
        <v>342</v>
      </c>
      <c r="E75" s="82">
        <f>IFERROR(VLOOKUP($C75,'2024'!$C$261:$U$504,19,FALSE),0)</f>
        <v>4087036.17</v>
      </c>
      <c r="F75" s="83">
        <f>IFERROR(VLOOKUP($C75,'2024'!$C$8:$U$251,19,FALSE),0)</f>
        <v>3121970.13</v>
      </c>
      <c r="G75" s="84">
        <f t="shared" si="14"/>
        <v>0.76387142176918876</v>
      </c>
      <c r="H75" s="85">
        <f t="shared" si="15"/>
        <v>4.4383993886835368E-4</v>
      </c>
      <c r="I75" s="86">
        <f t="shared" si="16"/>
        <v>-965066.04</v>
      </c>
      <c r="J75" s="87">
        <f t="shared" si="17"/>
        <v>-0.23612857823081121</v>
      </c>
      <c r="K75" s="82">
        <f>VLOOKUP($C75,'2024'!$C$261:$U$504,VLOOKUP($L$4,Master!$D$9:$G$20,4,FALSE),FALSE)</f>
        <v>535212.28999999992</v>
      </c>
      <c r="L75" s="83">
        <f>VLOOKUP($C75,'2024'!$C$8:$U$251,VLOOKUP($L$4,Master!$D$9:$G$20,4,FALSE),FALSE)</f>
        <v>525838.47</v>
      </c>
      <c r="M75" s="154">
        <f t="shared" si="18"/>
        <v>0.98248579082516962</v>
      </c>
      <c r="N75" s="154">
        <f t="shared" si="19"/>
        <v>7.4756677566107469E-5</v>
      </c>
      <c r="O75" s="83">
        <f t="shared" si="20"/>
        <v>-9373.8199999999488</v>
      </c>
      <c r="P75" s="87">
        <f t="shared" si="21"/>
        <v>-1.7514209174830327E-2</v>
      </c>
      <c r="Q75" s="78"/>
    </row>
    <row r="76" spans="2:17" s="79" customFormat="1" ht="12.75" x14ac:dyDescent="0.2">
      <c r="B76" s="72"/>
      <c r="C76" s="80" t="s">
        <v>111</v>
      </c>
      <c r="D76" s="81" t="s">
        <v>337</v>
      </c>
      <c r="E76" s="82">
        <f>IFERROR(VLOOKUP($C76,'2024'!$C$261:$U$504,19,FALSE),0)</f>
        <v>1190743.58</v>
      </c>
      <c r="F76" s="83">
        <f>IFERROR(VLOOKUP($C76,'2024'!$C$8:$U$251,19,FALSE),0)</f>
        <v>161898.91</v>
      </c>
      <c r="G76" s="84">
        <f t="shared" si="14"/>
        <v>0.13596454578407216</v>
      </c>
      <c r="H76" s="85">
        <f t="shared" si="15"/>
        <v>2.3016620699459768E-5</v>
      </c>
      <c r="I76" s="86">
        <f t="shared" si="16"/>
        <v>-1028844.67</v>
      </c>
      <c r="J76" s="87">
        <f t="shared" si="17"/>
        <v>-0.86403545421592787</v>
      </c>
      <c r="K76" s="82">
        <f>VLOOKUP($C76,'2024'!$C$261:$U$504,VLOOKUP($L$4,Master!$D$9:$G$20,4,FALSE),FALSE)</f>
        <v>47605.8</v>
      </c>
      <c r="L76" s="83">
        <f>VLOOKUP($C76,'2024'!$C$8:$U$251,VLOOKUP($L$4,Master!$D$9:$G$20,4,FALSE),FALSE)</f>
        <v>29685.8</v>
      </c>
      <c r="M76" s="154">
        <f t="shared" si="18"/>
        <v>0.62357527864251827</v>
      </c>
      <c r="N76" s="154">
        <f t="shared" si="19"/>
        <v>4.2203298265567247E-6</v>
      </c>
      <c r="O76" s="83">
        <f t="shared" si="20"/>
        <v>-17920.000000000004</v>
      </c>
      <c r="P76" s="87">
        <f t="shared" si="21"/>
        <v>-0.37642472135748173</v>
      </c>
      <c r="Q76" s="78"/>
    </row>
    <row r="77" spans="2:17" s="79" customFormat="1" ht="12.75" x14ac:dyDescent="0.2">
      <c r="B77" s="72"/>
      <c r="C77" s="80" t="s">
        <v>112</v>
      </c>
      <c r="D77" s="81" t="s">
        <v>340</v>
      </c>
      <c r="E77" s="82">
        <f>IFERROR(VLOOKUP($C77,'2024'!$C$261:$U$504,19,FALSE),0)</f>
        <v>3824633.5499999993</v>
      </c>
      <c r="F77" s="83">
        <f>IFERROR(VLOOKUP($C77,'2024'!$C$8:$U$251,19,FALSE),0)</f>
        <v>3707057.35</v>
      </c>
      <c r="G77" s="84">
        <f t="shared" si="14"/>
        <v>0.96925817899599842</v>
      </c>
      <c r="H77" s="85">
        <f t="shared" si="15"/>
        <v>5.2701981091839633E-4</v>
      </c>
      <c r="I77" s="86">
        <f t="shared" si="16"/>
        <v>-117576.19999999925</v>
      </c>
      <c r="J77" s="87">
        <f t="shared" si="17"/>
        <v>-3.0741821004001618E-2</v>
      </c>
      <c r="K77" s="82">
        <f>VLOOKUP($C77,'2024'!$C$261:$U$504,VLOOKUP($L$4,Master!$D$9:$G$20,4,FALSE),FALSE)</f>
        <v>631319.88999999978</v>
      </c>
      <c r="L77" s="83">
        <f>VLOOKUP($C77,'2024'!$C$8:$U$251,VLOOKUP($L$4,Master!$D$9:$G$20,4,FALSE),FALSE)</f>
        <v>656693.7699999999</v>
      </c>
      <c r="M77" s="154">
        <f t="shared" si="18"/>
        <v>1.0401917956362821</v>
      </c>
      <c r="N77" s="154">
        <f t="shared" si="19"/>
        <v>9.335993318168893E-5</v>
      </c>
      <c r="O77" s="83">
        <f t="shared" si="20"/>
        <v>25373.880000000121</v>
      </c>
      <c r="P77" s="87">
        <f t="shared" si="21"/>
        <v>4.0191795636282154E-2</v>
      </c>
      <c r="Q77" s="78"/>
    </row>
    <row r="78" spans="2:17" s="79" customFormat="1" ht="12.75" x14ac:dyDescent="0.2">
      <c r="B78" s="72"/>
      <c r="C78" s="80" t="s">
        <v>113</v>
      </c>
      <c r="D78" s="81" t="s">
        <v>343</v>
      </c>
      <c r="E78" s="82">
        <f>IFERROR(VLOOKUP($C78,'2024'!$C$261:$U$504,19,FALSE),0)</f>
        <v>1384273.68</v>
      </c>
      <c r="F78" s="83">
        <f>IFERROR(VLOOKUP($C78,'2024'!$C$8:$U$251,19,FALSE),0)</f>
        <v>1427218.07</v>
      </c>
      <c r="G78" s="84">
        <f t="shared" si="14"/>
        <v>1.031023048852594</v>
      </c>
      <c r="H78" s="85">
        <f t="shared" si="15"/>
        <v>2.0290276798407735E-4</v>
      </c>
      <c r="I78" s="86">
        <f t="shared" si="16"/>
        <v>42944.39000000013</v>
      </c>
      <c r="J78" s="87">
        <f t="shared" si="17"/>
        <v>3.1023048852594041E-2</v>
      </c>
      <c r="K78" s="82">
        <f>VLOOKUP($C78,'2024'!$C$261:$U$504,VLOOKUP($L$4,Master!$D$9:$G$20,4,FALSE),FALSE)</f>
        <v>240231.53</v>
      </c>
      <c r="L78" s="83">
        <f>VLOOKUP($C78,'2024'!$C$8:$U$251,VLOOKUP($L$4,Master!$D$9:$G$20,4,FALSE),FALSE)</f>
        <v>273689.34000000003</v>
      </c>
      <c r="M78" s="154">
        <f t="shared" si="18"/>
        <v>1.1392731836657746</v>
      </c>
      <c r="N78" s="154">
        <f t="shared" si="19"/>
        <v>3.89094882001706E-5</v>
      </c>
      <c r="O78" s="83">
        <f t="shared" si="20"/>
        <v>33457.810000000027</v>
      </c>
      <c r="P78" s="87">
        <f t="shared" si="21"/>
        <v>0.13927318366577454</v>
      </c>
      <c r="Q78" s="78"/>
    </row>
    <row r="79" spans="2:17" s="79" customFormat="1" ht="12.75" x14ac:dyDescent="0.2">
      <c r="B79" s="72"/>
      <c r="C79" s="80" t="s">
        <v>114</v>
      </c>
      <c r="D79" s="81" t="s">
        <v>344</v>
      </c>
      <c r="E79" s="82">
        <f>IFERROR(VLOOKUP($C79,'2024'!$C$261:$U$504,19,FALSE),0)</f>
        <v>1314829.51</v>
      </c>
      <c r="F79" s="83">
        <f>IFERROR(VLOOKUP($C79,'2024'!$C$8:$U$251,19,FALSE),0)</f>
        <v>1001892.99</v>
      </c>
      <c r="G79" s="84">
        <f t="shared" si="14"/>
        <v>0.76199460263102858</v>
      </c>
      <c r="H79" s="85">
        <f t="shared" si="15"/>
        <v>1.4243573926642024E-4</v>
      </c>
      <c r="I79" s="86">
        <f t="shared" si="16"/>
        <v>-312936.52</v>
      </c>
      <c r="J79" s="87">
        <f t="shared" si="17"/>
        <v>-0.23800539736897144</v>
      </c>
      <c r="K79" s="82">
        <f>VLOOKUP($C79,'2024'!$C$261:$U$504,VLOOKUP($L$4,Master!$D$9:$G$20,4,FALSE),FALSE)</f>
        <v>215758.87000000002</v>
      </c>
      <c r="L79" s="83">
        <f>VLOOKUP($C79,'2024'!$C$8:$U$251,VLOOKUP($L$4,Master!$D$9:$G$20,4,FALSE),FALSE)</f>
        <v>169282.87</v>
      </c>
      <c r="M79" s="154">
        <f t="shared" si="18"/>
        <v>0.78459286517397864</v>
      </c>
      <c r="N79" s="154">
        <f t="shared" si="19"/>
        <v>2.4066373329542224E-5</v>
      </c>
      <c r="O79" s="83">
        <f t="shared" si="20"/>
        <v>-46476.000000000029</v>
      </c>
      <c r="P79" s="87">
        <f t="shared" si="21"/>
        <v>-0.21540713482602139</v>
      </c>
      <c r="Q79" s="78"/>
    </row>
    <row r="80" spans="2:17" s="79" customFormat="1" ht="12.75" x14ac:dyDescent="0.2">
      <c r="B80" s="72"/>
      <c r="C80" s="80" t="s">
        <v>115</v>
      </c>
      <c r="D80" s="81" t="s">
        <v>345</v>
      </c>
      <c r="E80" s="82">
        <f>IFERROR(VLOOKUP($C80,'2024'!$C$261:$U$504,19,FALSE),0)</f>
        <v>18805047.539999999</v>
      </c>
      <c r="F80" s="83">
        <f>IFERROR(VLOOKUP($C80,'2024'!$C$8:$U$251,19,FALSE),0)</f>
        <v>16974651.409999996</v>
      </c>
      <c r="G80" s="84">
        <f t="shared" si="14"/>
        <v>0.90266463692226306</v>
      </c>
      <c r="H80" s="85">
        <f t="shared" si="15"/>
        <v>2.4132288043787315E-3</v>
      </c>
      <c r="I80" s="86">
        <f t="shared" si="16"/>
        <v>-1830396.1300000027</v>
      </c>
      <c r="J80" s="87">
        <f t="shared" si="17"/>
        <v>-9.7335363077736881E-2</v>
      </c>
      <c r="K80" s="82">
        <f>VLOOKUP($C80,'2024'!$C$261:$U$504,VLOOKUP($L$4,Master!$D$9:$G$20,4,FALSE),FALSE)</f>
        <v>3367969.29</v>
      </c>
      <c r="L80" s="83">
        <f>VLOOKUP($C80,'2024'!$C$8:$U$251,VLOOKUP($L$4,Master!$D$9:$G$20,4,FALSE),FALSE)</f>
        <v>2699711.42</v>
      </c>
      <c r="M80" s="154">
        <f t="shared" si="18"/>
        <v>0.80158433392366235</v>
      </c>
      <c r="N80" s="154">
        <f t="shared" si="19"/>
        <v>3.8380884560705147E-4</v>
      </c>
      <c r="O80" s="83">
        <f t="shared" si="20"/>
        <v>-668257.87000000011</v>
      </c>
      <c r="P80" s="87">
        <f t="shared" si="21"/>
        <v>-0.19841566607633768</v>
      </c>
      <c r="Q80" s="78"/>
    </row>
    <row r="81" spans="2:17" s="79" customFormat="1" ht="12.75" x14ac:dyDescent="0.2">
      <c r="B81" s="72"/>
      <c r="C81" s="80" t="s">
        <v>116</v>
      </c>
      <c r="D81" s="81" t="s">
        <v>346</v>
      </c>
      <c r="E81" s="82">
        <f>IFERROR(VLOOKUP($C81,'2024'!$C$261:$U$504,19,FALSE),0)</f>
        <v>532525.0199999999</v>
      </c>
      <c r="F81" s="83">
        <f>IFERROR(VLOOKUP($C81,'2024'!$C$8:$U$251,19,FALSE),0)</f>
        <v>493281.98</v>
      </c>
      <c r="G81" s="84">
        <f t="shared" si="14"/>
        <v>0.92630761273902229</v>
      </c>
      <c r="H81" s="85">
        <f t="shared" si="15"/>
        <v>7.012823144725618E-5</v>
      </c>
      <c r="I81" s="86">
        <f t="shared" si="16"/>
        <v>-39243.039999999921</v>
      </c>
      <c r="J81" s="87">
        <f t="shared" si="17"/>
        <v>-7.3692387260977765E-2</v>
      </c>
      <c r="K81" s="82">
        <f>VLOOKUP($C81,'2024'!$C$261:$U$504,VLOOKUP($L$4,Master!$D$9:$G$20,4,FALSE),FALSE)</f>
        <v>81387.55</v>
      </c>
      <c r="L81" s="83">
        <f>VLOOKUP($C81,'2024'!$C$8:$U$251,VLOOKUP($L$4,Master!$D$9:$G$20,4,FALSE),FALSE)</f>
        <v>66433.61</v>
      </c>
      <c r="M81" s="154">
        <f t="shared" si="18"/>
        <v>0.81626256104281303</v>
      </c>
      <c r="N81" s="154">
        <f t="shared" si="19"/>
        <v>9.4446417401194202E-6</v>
      </c>
      <c r="O81" s="83">
        <f t="shared" si="20"/>
        <v>-14953.940000000002</v>
      </c>
      <c r="P81" s="87">
        <f t="shared" si="21"/>
        <v>-0.18373743895718697</v>
      </c>
      <c r="Q81" s="78"/>
    </row>
    <row r="82" spans="2:17" s="79" customFormat="1" ht="12.75" x14ac:dyDescent="0.2">
      <c r="B82" s="72"/>
      <c r="C82" s="80" t="s">
        <v>117</v>
      </c>
      <c r="D82" s="81" t="s">
        <v>347</v>
      </c>
      <c r="E82" s="82">
        <f>IFERROR(VLOOKUP($C82,'2024'!$C$261:$U$504,19,FALSE),0)</f>
        <v>631612.31000000006</v>
      </c>
      <c r="F82" s="83">
        <f>IFERROR(VLOOKUP($C82,'2024'!$C$8:$U$251,19,FALSE),0)</f>
        <v>231414.38999999998</v>
      </c>
      <c r="G82" s="84">
        <f t="shared" si="14"/>
        <v>0.36638676342454435</v>
      </c>
      <c r="H82" s="85">
        <f t="shared" si="15"/>
        <v>3.2899401478532837E-5</v>
      </c>
      <c r="I82" s="86">
        <f t="shared" si="16"/>
        <v>-400197.92000000004</v>
      </c>
      <c r="J82" s="87">
        <f t="shared" si="17"/>
        <v>-0.63361323657545565</v>
      </c>
      <c r="K82" s="82">
        <f>VLOOKUP($C82,'2024'!$C$261:$U$504,VLOOKUP($L$4,Master!$D$9:$G$20,4,FALSE),FALSE)</f>
        <v>107528.89</v>
      </c>
      <c r="L82" s="83">
        <f>VLOOKUP($C82,'2024'!$C$8:$U$251,VLOOKUP($L$4,Master!$D$9:$G$20,4,FALSE),FALSE)</f>
        <v>98640.84</v>
      </c>
      <c r="M82" s="154">
        <f t="shared" si="18"/>
        <v>0.91734267879078824</v>
      </c>
      <c r="N82" s="154">
        <f t="shared" si="19"/>
        <v>1.4023434745521751E-5</v>
      </c>
      <c r="O82" s="83">
        <f t="shared" si="20"/>
        <v>-8888.0500000000029</v>
      </c>
      <c r="P82" s="87">
        <f t="shared" si="21"/>
        <v>-8.2657321209211806E-2</v>
      </c>
      <c r="Q82" s="78"/>
    </row>
    <row r="83" spans="2:17" s="79" customFormat="1" ht="12.75" x14ac:dyDescent="0.2">
      <c r="B83" s="72"/>
      <c r="C83" s="80" t="s">
        <v>118</v>
      </c>
      <c r="D83" s="81" t="s">
        <v>348</v>
      </c>
      <c r="E83" s="82">
        <f>IFERROR(VLOOKUP($C83,'2024'!$C$261:$U$504,19,FALSE),0)</f>
        <v>2944400.5</v>
      </c>
      <c r="F83" s="83">
        <f>IFERROR(VLOOKUP($C83,'2024'!$C$8:$U$251,19,FALSE),0)</f>
        <v>4819722.07</v>
      </c>
      <c r="G83" s="84">
        <f t="shared" si="14"/>
        <v>1.6369111708818145</v>
      </c>
      <c r="H83" s="85">
        <f t="shared" si="15"/>
        <v>6.852035925504692E-4</v>
      </c>
      <c r="I83" s="86">
        <f t="shared" si="16"/>
        <v>1875321.5700000003</v>
      </c>
      <c r="J83" s="87">
        <f t="shared" si="17"/>
        <v>0.63691117088181459</v>
      </c>
      <c r="K83" s="82">
        <f>VLOOKUP($C83,'2024'!$C$261:$U$504,VLOOKUP($L$4,Master!$D$9:$G$20,4,FALSE),FALSE)</f>
        <v>555817.24</v>
      </c>
      <c r="L83" s="83">
        <f>VLOOKUP($C83,'2024'!$C$8:$U$251,VLOOKUP($L$4,Master!$D$9:$G$20,4,FALSE),FALSE)</f>
        <v>843443.55999999994</v>
      </c>
      <c r="M83" s="154">
        <f t="shared" si="18"/>
        <v>1.5174836246533123</v>
      </c>
      <c r="N83" s="154">
        <f t="shared" si="19"/>
        <v>1.1990951947682684E-4</v>
      </c>
      <c r="O83" s="83">
        <f t="shared" si="20"/>
        <v>287626.31999999995</v>
      </c>
      <c r="P83" s="87">
        <f t="shared" si="21"/>
        <v>0.51748362465331221</v>
      </c>
      <c r="Q83" s="78"/>
    </row>
    <row r="84" spans="2:17" s="79" customFormat="1" ht="12.75" x14ac:dyDescent="0.2">
      <c r="B84" s="72"/>
      <c r="C84" s="80" t="s">
        <v>119</v>
      </c>
      <c r="D84" s="81" t="s">
        <v>349</v>
      </c>
      <c r="E84" s="82">
        <f>IFERROR(VLOOKUP($C84,'2024'!$C$261:$U$504,19,FALSE),0)</f>
        <v>350499.96000000008</v>
      </c>
      <c r="F84" s="83">
        <f>IFERROR(VLOOKUP($C84,'2024'!$C$8:$U$251,19,FALSE),0)</f>
        <v>0</v>
      </c>
      <c r="G84" s="84">
        <f t="shared" si="14"/>
        <v>0</v>
      </c>
      <c r="H84" s="85">
        <f t="shared" si="15"/>
        <v>0</v>
      </c>
      <c r="I84" s="86">
        <f t="shared" si="16"/>
        <v>-350499.96000000008</v>
      </c>
      <c r="J84" s="87">
        <f t="shared" si="17"/>
        <v>-1</v>
      </c>
      <c r="K84" s="82">
        <f>VLOOKUP($C84,'2024'!$C$261:$U$504,VLOOKUP($L$4,Master!$D$9:$G$20,4,FALSE),FALSE)</f>
        <v>70916.66</v>
      </c>
      <c r="L84" s="83">
        <f>VLOOKUP($C84,'2024'!$C$8:$U$251,VLOOKUP($L$4,Master!$D$9:$G$20,4,FALSE),FALSE)</f>
        <v>0</v>
      </c>
      <c r="M84" s="154">
        <f t="shared" si="18"/>
        <v>0</v>
      </c>
      <c r="N84" s="154">
        <f t="shared" si="19"/>
        <v>0</v>
      </c>
      <c r="O84" s="83">
        <f t="shared" si="20"/>
        <v>-70916.66</v>
      </c>
      <c r="P84" s="87">
        <f t="shared" si="21"/>
        <v>-1</v>
      </c>
      <c r="Q84" s="78"/>
    </row>
    <row r="85" spans="2:17" s="79" customFormat="1" ht="25.5" x14ac:dyDescent="0.2">
      <c r="B85" s="72"/>
      <c r="C85" s="80" t="s">
        <v>120</v>
      </c>
      <c r="D85" s="81" t="s">
        <v>350</v>
      </c>
      <c r="E85" s="82">
        <f>IFERROR(VLOOKUP($C85,'2024'!$C$261:$U$504,19,FALSE),0)</f>
        <v>1737494.0900000003</v>
      </c>
      <c r="F85" s="83">
        <f>IFERROR(VLOOKUP($C85,'2024'!$C$8:$U$251,19,FALSE),0)</f>
        <v>1245143.01</v>
      </c>
      <c r="G85" s="84">
        <f t="shared" si="14"/>
        <v>0.71663150808184894</v>
      </c>
      <c r="H85" s="85">
        <f t="shared" si="15"/>
        <v>1.7701777224907593E-4</v>
      </c>
      <c r="I85" s="86">
        <f t="shared" si="16"/>
        <v>-492351.08000000031</v>
      </c>
      <c r="J85" s="87">
        <f t="shared" si="17"/>
        <v>-0.28336849191815106</v>
      </c>
      <c r="K85" s="82">
        <f>VLOOKUP($C85,'2024'!$C$261:$U$504,VLOOKUP($L$4,Master!$D$9:$G$20,4,FALSE),FALSE)</f>
        <v>303292.92000000004</v>
      </c>
      <c r="L85" s="83">
        <f>VLOOKUP($C85,'2024'!$C$8:$U$251,VLOOKUP($L$4,Master!$D$9:$G$20,4,FALSE),FALSE)</f>
        <v>265997.76</v>
      </c>
      <c r="M85" s="154">
        <f t="shared" si="18"/>
        <v>0.87703254002764053</v>
      </c>
      <c r="N85" s="154">
        <f t="shared" si="19"/>
        <v>3.7816002274665907E-5</v>
      </c>
      <c r="O85" s="83">
        <f t="shared" si="20"/>
        <v>-37295.160000000033</v>
      </c>
      <c r="P85" s="87">
        <f t="shared" si="21"/>
        <v>-0.12296745997235949</v>
      </c>
      <c r="Q85" s="78"/>
    </row>
    <row r="86" spans="2:17" s="79" customFormat="1" ht="12.75" x14ac:dyDescent="0.2">
      <c r="B86" s="72"/>
      <c r="C86" s="80" t="s">
        <v>121</v>
      </c>
      <c r="D86" s="81" t="s">
        <v>351</v>
      </c>
      <c r="E86" s="82">
        <f>IFERROR(VLOOKUP($C86,'2024'!$C$261:$U$504,19,FALSE),0)</f>
        <v>307264.34999999998</v>
      </c>
      <c r="F86" s="83">
        <f>IFERROR(VLOOKUP($C86,'2024'!$C$8:$U$251,19,FALSE),0)</f>
        <v>252718.62999999995</v>
      </c>
      <c r="G86" s="84">
        <f t="shared" si="14"/>
        <v>0.82247950339829523</v>
      </c>
      <c r="H86" s="85">
        <f t="shared" si="15"/>
        <v>3.5928153255615574E-5</v>
      </c>
      <c r="I86" s="86">
        <f t="shared" si="16"/>
        <v>-54545.72000000003</v>
      </c>
      <c r="J86" s="87">
        <f t="shared" si="17"/>
        <v>-0.1775204966017048</v>
      </c>
      <c r="K86" s="82">
        <f>VLOOKUP($C86,'2024'!$C$261:$U$504,VLOOKUP($L$4,Master!$D$9:$G$20,4,FALSE),FALSE)</f>
        <v>33848.850000000006</v>
      </c>
      <c r="L86" s="83">
        <f>VLOOKUP($C86,'2024'!$C$8:$U$251,VLOOKUP($L$4,Master!$D$9:$G$20,4,FALSE),FALSE)</f>
        <v>39483.360000000001</v>
      </c>
      <c r="M86" s="154">
        <f t="shared" si="18"/>
        <v>1.1664608989670253</v>
      </c>
      <c r="N86" s="154">
        <f t="shared" si="19"/>
        <v>5.613215808928064E-6</v>
      </c>
      <c r="O86" s="83">
        <f t="shared" si="20"/>
        <v>5634.5099999999948</v>
      </c>
      <c r="P86" s="87">
        <f t="shared" si="21"/>
        <v>0.16646089896702529</v>
      </c>
      <c r="Q86" s="78"/>
    </row>
    <row r="87" spans="2:17" s="79" customFormat="1" ht="12.75" x14ac:dyDescent="0.2">
      <c r="B87" s="72"/>
      <c r="C87" s="80" t="s">
        <v>122</v>
      </c>
      <c r="D87" s="81" t="s">
        <v>352</v>
      </c>
      <c r="E87" s="82">
        <f>IFERROR(VLOOKUP($C87,'2024'!$C$261:$U$504,19,FALSE),0)</f>
        <v>695643.32000000007</v>
      </c>
      <c r="F87" s="83">
        <f>IFERROR(VLOOKUP($C87,'2024'!$C$8:$U$251,19,FALSE),0)</f>
        <v>1003858.8899999999</v>
      </c>
      <c r="G87" s="84">
        <f t="shared" si="14"/>
        <v>1.443065520991418</v>
      </c>
      <c r="H87" s="85">
        <f t="shared" si="15"/>
        <v>1.4271522462325843E-4</v>
      </c>
      <c r="I87" s="86">
        <f t="shared" si="16"/>
        <v>308215.56999999983</v>
      </c>
      <c r="J87" s="87">
        <f t="shared" si="17"/>
        <v>0.44306552099141816</v>
      </c>
      <c r="K87" s="82">
        <f>VLOOKUP($C87,'2024'!$C$261:$U$504,VLOOKUP($L$4,Master!$D$9:$G$20,4,FALSE),FALSE)</f>
        <v>103696.78000000003</v>
      </c>
      <c r="L87" s="83">
        <f>VLOOKUP($C87,'2024'!$C$8:$U$251,VLOOKUP($L$4,Master!$D$9:$G$20,4,FALSE),FALSE)</f>
        <v>284457.74</v>
      </c>
      <c r="M87" s="154">
        <f t="shared" si="18"/>
        <v>2.7431684956852074</v>
      </c>
      <c r="N87" s="154">
        <f t="shared" si="19"/>
        <v>4.0440395223201591E-5</v>
      </c>
      <c r="O87" s="83">
        <f t="shared" si="20"/>
        <v>180760.95999999996</v>
      </c>
      <c r="P87" s="87">
        <f t="shared" si="21"/>
        <v>1.7431684956852076</v>
      </c>
      <c r="Q87" s="78"/>
    </row>
    <row r="88" spans="2:17" s="79" customFormat="1" ht="12.75" x14ac:dyDescent="0.2">
      <c r="B88" s="72"/>
      <c r="C88" s="80" t="s">
        <v>123</v>
      </c>
      <c r="D88" s="81" t="s">
        <v>353</v>
      </c>
      <c r="E88" s="82">
        <f>IFERROR(VLOOKUP($C88,'2024'!$C$261:$U$504,19,FALSE),0)</f>
        <v>13186678.390000001</v>
      </c>
      <c r="F88" s="83">
        <f>IFERROR(VLOOKUP($C88,'2024'!$C$8:$U$251,19,FALSE),0)</f>
        <v>12981489.400000002</v>
      </c>
      <c r="G88" s="84">
        <f t="shared" si="14"/>
        <v>0.9844396758659405</v>
      </c>
      <c r="H88" s="85">
        <f t="shared" si="15"/>
        <v>1.8455344611885132E-3</v>
      </c>
      <c r="I88" s="86">
        <f t="shared" si="16"/>
        <v>-205188.98999999836</v>
      </c>
      <c r="J88" s="87">
        <f t="shared" si="17"/>
        <v>-1.5560324134059536E-2</v>
      </c>
      <c r="K88" s="82">
        <f>VLOOKUP($C88,'2024'!$C$261:$U$504,VLOOKUP($L$4,Master!$D$9:$G$20,4,FALSE),FALSE)</f>
        <v>2453549.4300000006</v>
      </c>
      <c r="L88" s="83">
        <f>VLOOKUP($C88,'2024'!$C$8:$U$251,VLOOKUP($L$4,Master!$D$9:$G$20,4,FALSE),FALSE)</f>
        <v>2918839.8299999996</v>
      </c>
      <c r="M88" s="154">
        <f t="shared" si="18"/>
        <v>1.1896397090316615</v>
      </c>
      <c r="N88" s="154">
        <f t="shared" si="19"/>
        <v>4.1496159084446964E-4</v>
      </c>
      <c r="O88" s="83">
        <f t="shared" si="20"/>
        <v>465290.39999999898</v>
      </c>
      <c r="P88" s="87">
        <f t="shared" si="21"/>
        <v>0.18963970903166147</v>
      </c>
      <c r="Q88" s="78"/>
    </row>
    <row r="89" spans="2:17" s="79" customFormat="1" ht="12.75" x14ac:dyDescent="0.2">
      <c r="B89" s="72"/>
      <c r="C89" s="80" t="s">
        <v>124</v>
      </c>
      <c r="D89" s="81" t="s">
        <v>354</v>
      </c>
      <c r="E89" s="82">
        <f>IFERROR(VLOOKUP($C89,'2024'!$C$261:$U$504,19,FALSE),0)</f>
        <v>2637695.69</v>
      </c>
      <c r="F89" s="83">
        <f>IFERROR(VLOOKUP($C89,'2024'!$C$8:$U$251,19,FALSE),0)</f>
        <v>559516.85</v>
      </c>
      <c r="G89" s="84">
        <f t="shared" si="14"/>
        <v>0.212123351500036</v>
      </c>
      <c r="H89" s="85">
        <f t="shared" si="15"/>
        <v>7.9544618993460326E-5</v>
      </c>
      <c r="I89" s="86">
        <f t="shared" si="16"/>
        <v>-2078178.8399999999</v>
      </c>
      <c r="J89" s="87">
        <f t="shared" si="17"/>
        <v>-0.78787664849996397</v>
      </c>
      <c r="K89" s="82">
        <f>VLOOKUP($C89,'2024'!$C$261:$U$504,VLOOKUP($L$4,Master!$D$9:$G$20,4,FALSE),FALSE)</f>
        <v>583856.71000000008</v>
      </c>
      <c r="L89" s="83">
        <f>VLOOKUP($C89,'2024'!$C$8:$U$251,VLOOKUP($L$4,Master!$D$9:$G$20,4,FALSE),FALSE)</f>
        <v>159038.26</v>
      </c>
      <c r="M89" s="154">
        <f t="shared" si="18"/>
        <v>0.27239262181297874</v>
      </c>
      <c r="N89" s="154">
        <f t="shared" si="19"/>
        <v>2.2609931760022748E-5</v>
      </c>
      <c r="O89" s="83">
        <f t="shared" si="20"/>
        <v>-424818.45000000007</v>
      </c>
      <c r="P89" s="87">
        <f t="shared" si="21"/>
        <v>-0.72760737818702126</v>
      </c>
      <c r="Q89" s="78"/>
    </row>
    <row r="90" spans="2:17" s="79" customFormat="1" ht="12.75" x14ac:dyDescent="0.2">
      <c r="B90" s="72"/>
      <c r="C90" s="80" t="s">
        <v>125</v>
      </c>
      <c r="D90" s="81" t="s">
        <v>355</v>
      </c>
      <c r="E90" s="82">
        <f>IFERROR(VLOOKUP($C90,'2024'!$C$261:$U$504,19,FALSE),0)</f>
        <v>22016739.02</v>
      </c>
      <c r="F90" s="83">
        <f>IFERROR(VLOOKUP($C90,'2024'!$C$8:$U$251,19,FALSE),0)</f>
        <v>14920384.25</v>
      </c>
      <c r="G90" s="84">
        <f t="shared" si="14"/>
        <v>0.67768365862202973</v>
      </c>
      <c r="H90" s="85">
        <f t="shared" si="15"/>
        <v>2.1211805871481377E-3</v>
      </c>
      <c r="I90" s="86">
        <f t="shared" si="16"/>
        <v>-7096354.7699999996</v>
      </c>
      <c r="J90" s="87">
        <f t="shared" si="17"/>
        <v>-0.32231634137797033</v>
      </c>
      <c r="K90" s="82">
        <f>VLOOKUP($C90,'2024'!$C$261:$U$504,VLOOKUP($L$4,Master!$D$9:$G$20,4,FALSE),FALSE)</f>
        <v>1492299.3</v>
      </c>
      <c r="L90" s="83">
        <f>VLOOKUP($C90,'2024'!$C$8:$U$251,VLOOKUP($L$4,Master!$D$9:$G$20,4,FALSE),FALSE)</f>
        <v>3778637.9000000004</v>
      </c>
      <c r="M90" s="154">
        <f t="shared" si="18"/>
        <v>2.5320911830488697</v>
      </c>
      <c r="N90" s="154">
        <f t="shared" si="19"/>
        <v>5.3719617571794148E-4</v>
      </c>
      <c r="O90" s="83">
        <f t="shared" si="20"/>
        <v>2286338.6000000006</v>
      </c>
      <c r="P90" s="87">
        <f t="shared" si="21"/>
        <v>1.5320911830488699</v>
      </c>
      <c r="Q90" s="78"/>
    </row>
    <row r="91" spans="2:17" s="79" customFormat="1" ht="12.75" x14ac:dyDescent="0.2">
      <c r="B91" s="72"/>
      <c r="C91" s="80" t="s">
        <v>126</v>
      </c>
      <c r="D91" s="81" t="s">
        <v>356</v>
      </c>
      <c r="E91" s="82">
        <f>IFERROR(VLOOKUP($C91,'2024'!$C$261:$U$504,19,FALSE),0)</f>
        <v>398953213.11000001</v>
      </c>
      <c r="F91" s="83">
        <f>IFERROR(VLOOKUP($C91,'2024'!$C$8:$U$251,19,FALSE),0)</f>
        <v>379235039.52999997</v>
      </c>
      <c r="G91" s="84">
        <f t="shared" si="14"/>
        <v>0.95057522302856268</v>
      </c>
      <c r="H91" s="85">
        <f t="shared" si="15"/>
        <v>5.3914563481660502E-2</v>
      </c>
      <c r="I91" s="86">
        <f t="shared" si="16"/>
        <v>-19718173.580000043</v>
      </c>
      <c r="J91" s="87">
        <f t="shared" si="17"/>
        <v>-4.9424776971437288E-2</v>
      </c>
      <c r="K91" s="82">
        <f>VLOOKUP($C91,'2024'!$C$261:$U$504,VLOOKUP($L$4,Master!$D$9:$G$20,4,FALSE),FALSE)</f>
        <v>61758646.260000005</v>
      </c>
      <c r="L91" s="83">
        <f>VLOOKUP($C91,'2024'!$C$8:$U$251,VLOOKUP($L$4,Master!$D$9:$G$20,4,FALSE),FALSE)</f>
        <v>56817773.989999995</v>
      </c>
      <c r="M91" s="154">
        <f t="shared" si="18"/>
        <v>0.91999707621181903</v>
      </c>
      <c r="N91" s="154">
        <f t="shared" si="19"/>
        <v>8.0775908430480523E-3</v>
      </c>
      <c r="O91" s="83">
        <f t="shared" si="20"/>
        <v>-4940872.2700000107</v>
      </c>
      <c r="P91" s="87">
        <f t="shared" si="21"/>
        <v>-8.000292378818101E-2</v>
      </c>
      <c r="Q91" s="78"/>
    </row>
    <row r="92" spans="2:17" s="79" customFormat="1" ht="25.5" x14ac:dyDescent="0.2">
      <c r="B92" s="72"/>
      <c r="C92" s="80" t="s">
        <v>127</v>
      </c>
      <c r="D92" s="81" t="s">
        <v>357</v>
      </c>
      <c r="E92" s="82">
        <f>IFERROR(VLOOKUP($C92,'2024'!$C$261:$U$504,19,FALSE),0)</f>
        <v>539579.80000000005</v>
      </c>
      <c r="F92" s="83">
        <f>IFERROR(VLOOKUP($C92,'2024'!$C$8:$U$251,19,FALSE),0)</f>
        <v>488142.42999999988</v>
      </c>
      <c r="G92" s="84">
        <f t="shared" si="14"/>
        <v>0.90467143136195949</v>
      </c>
      <c r="H92" s="85">
        <f t="shared" si="15"/>
        <v>6.9397558999146979E-5</v>
      </c>
      <c r="I92" s="86">
        <f t="shared" si="16"/>
        <v>-51437.37000000017</v>
      </c>
      <c r="J92" s="87">
        <f t="shared" si="17"/>
        <v>-9.5328568638040498E-2</v>
      </c>
      <c r="K92" s="82">
        <f>VLOOKUP($C92,'2024'!$C$261:$U$504,VLOOKUP($L$4,Master!$D$9:$G$20,4,FALSE),FALSE)</f>
        <v>83322.97</v>
      </c>
      <c r="L92" s="83">
        <f>VLOOKUP($C92,'2024'!$C$8:$U$251,VLOOKUP($L$4,Master!$D$9:$G$20,4,FALSE),FALSE)</f>
        <v>80822.909999999974</v>
      </c>
      <c r="M92" s="154">
        <f t="shared" si="18"/>
        <v>0.96999554864642934</v>
      </c>
      <c r="N92" s="154">
        <f t="shared" si="19"/>
        <v>1.1490319874893371E-5</v>
      </c>
      <c r="O92" s="83">
        <f t="shared" si="20"/>
        <v>-2500.0600000000268</v>
      </c>
      <c r="P92" s="87">
        <f t="shared" si="21"/>
        <v>-3.000445135357065E-2</v>
      </c>
      <c r="Q92" s="78"/>
    </row>
    <row r="93" spans="2:17" s="79" customFormat="1" ht="12.75" x14ac:dyDescent="0.2">
      <c r="B93" s="72"/>
      <c r="C93" s="80" t="s">
        <v>128</v>
      </c>
      <c r="D93" s="81" t="s">
        <v>358</v>
      </c>
      <c r="E93" s="82">
        <f>IFERROR(VLOOKUP($C93,'2024'!$C$261:$U$504,19,FALSE),0)</f>
        <v>9105525.9399999995</v>
      </c>
      <c r="F93" s="83">
        <f>IFERROR(VLOOKUP($C93,'2024'!$C$8:$U$251,19,FALSE),0)</f>
        <v>5761122.5999999978</v>
      </c>
      <c r="G93" s="84">
        <f t="shared" si="14"/>
        <v>0.63270618720570004</v>
      </c>
      <c r="H93" s="85">
        <f t="shared" si="15"/>
        <v>8.1903932328689197E-4</v>
      </c>
      <c r="I93" s="86">
        <f t="shared" si="16"/>
        <v>-3344403.3400000017</v>
      </c>
      <c r="J93" s="87">
        <f t="shared" si="17"/>
        <v>-0.36729381279429996</v>
      </c>
      <c r="K93" s="82">
        <f>VLOOKUP($C93,'2024'!$C$261:$U$504,VLOOKUP($L$4,Master!$D$9:$G$20,4,FALSE),FALSE)</f>
        <v>348359.92</v>
      </c>
      <c r="L93" s="83">
        <f>VLOOKUP($C93,'2024'!$C$8:$U$251,VLOOKUP($L$4,Master!$D$9:$G$20,4,FALSE),FALSE)</f>
        <v>277165.65999999997</v>
      </c>
      <c r="M93" s="154">
        <f t="shared" si="18"/>
        <v>0.79563016319443403</v>
      </c>
      <c r="N93" s="154">
        <f t="shared" si="19"/>
        <v>3.9403704862098378E-5</v>
      </c>
      <c r="O93" s="83">
        <f t="shared" si="20"/>
        <v>-71194.260000000009</v>
      </c>
      <c r="P93" s="87">
        <f t="shared" si="21"/>
        <v>-0.20436983680556595</v>
      </c>
      <c r="Q93" s="78"/>
    </row>
    <row r="94" spans="2:17" s="79" customFormat="1" ht="25.5" x14ac:dyDescent="0.2">
      <c r="B94" s="72"/>
      <c r="C94" s="80" t="s">
        <v>129</v>
      </c>
      <c r="D94" s="81" t="s">
        <v>359</v>
      </c>
      <c r="E94" s="82">
        <f>IFERROR(VLOOKUP($C94,'2024'!$C$261:$U$504,19,FALSE),0)</f>
        <v>186110.64</v>
      </c>
      <c r="F94" s="83">
        <f>IFERROR(VLOOKUP($C94,'2024'!$C$8:$U$251,19,FALSE),0)</f>
        <v>213870.45000000004</v>
      </c>
      <c r="G94" s="84">
        <f t="shared" si="14"/>
        <v>1.1491575656287036</v>
      </c>
      <c r="H94" s="85">
        <f t="shared" si="15"/>
        <v>3.0405238839920393E-5</v>
      </c>
      <c r="I94" s="86">
        <f t="shared" si="16"/>
        <v>27759.810000000027</v>
      </c>
      <c r="J94" s="87">
        <f t="shared" si="17"/>
        <v>0.14915756562870358</v>
      </c>
      <c r="K94" s="82">
        <f>VLOOKUP($C94,'2024'!$C$261:$U$504,VLOOKUP($L$4,Master!$D$9:$G$20,4,FALSE),FALSE)</f>
        <v>29833.320000000003</v>
      </c>
      <c r="L94" s="83">
        <f>VLOOKUP($C94,'2024'!$C$8:$U$251,VLOOKUP($L$4,Master!$D$9:$G$20,4,FALSE),FALSE)</f>
        <v>35118.920000000006</v>
      </c>
      <c r="M94" s="154">
        <f t="shared" si="18"/>
        <v>1.1771710289032531</v>
      </c>
      <c r="N94" s="154">
        <f t="shared" si="19"/>
        <v>4.9927381290872912E-6</v>
      </c>
      <c r="O94" s="83">
        <f t="shared" si="20"/>
        <v>5285.6000000000022</v>
      </c>
      <c r="P94" s="87">
        <f t="shared" si="21"/>
        <v>0.1771710289032532</v>
      </c>
      <c r="Q94" s="78"/>
    </row>
    <row r="95" spans="2:17" s="79" customFormat="1" ht="12.75" x14ac:dyDescent="0.2">
      <c r="B95" s="72"/>
      <c r="C95" s="80" t="s">
        <v>130</v>
      </c>
      <c r="D95" s="81" t="s">
        <v>360</v>
      </c>
      <c r="E95" s="82">
        <f>IFERROR(VLOOKUP($C95,'2024'!$C$261:$U$504,19,FALSE),0)</f>
        <v>264390.76000000007</v>
      </c>
      <c r="F95" s="83">
        <f>IFERROR(VLOOKUP($C95,'2024'!$C$8:$U$251,19,FALSE),0)</f>
        <v>227476.92</v>
      </c>
      <c r="G95" s="84">
        <f t="shared" si="14"/>
        <v>0.86038150501174837</v>
      </c>
      <c r="H95" s="85">
        <f t="shared" si="15"/>
        <v>3.2339624680125109E-5</v>
      </c>
      <c r="I95" s="86">
        <f t="shared" si="16"/>
        <v>-36913.840000000055</v>
      </c>
      <c r="J95" s="87">
        <f t="shared" si="17"/>
        <v>-0.13961849498825166</v>
      </c>
      <c r="K95" s="82">
        <f>VLOOKUP($C95,'2024'!$C$261:$U$504,VLOOKUP($L$4,Master!$D$9:$G$20,4,FALSE),FALSE)</f>
        <v>44157.55000000001</v>
      </c>
      <c r="L95" s="83">
        <f>VLOOKUP($C95,'2024'!$C$8:$U$251,VLOOKUP($L$4,Master!$D$9:$G$20,4,FALSE),FALSE)</f>
        <v>42772.439999999995</v>
      </c>
      <c r="M95" s="154">
        <f t="shared" si="18"/>
        <v>0.96863254415156608</v>
      </c>
      <c r="N95" s="154">
        <f t="shared" si="19"/>
        <v>6.0808131930622681E-6</v>
      </c>
      <c r="O95" s="83">
        <f t="shared" si="20"/>
        <v>-1385.1100000000151</v>
      </c>
      <c r="P95" s="87">
        <f t="shared" si="21"/>
        <v>-3.1367455848433957E-2</v>
      </c>
      <c r="Q95" s="78"/>
    </row>
    <row r="96" spans="2:17" s="79" customFormat="1" ht="12.75" x14ac:dyDescent="0.2">
      <c r="B96" s="72"/>
      <c r="C96" s="80" t="s">
        <v>131</v>
      </c>
      <c r="D96" s="81" t="s">
        <v>361</v>
      </c>
      <c r="E96" s="82">
        <f>IFERROR(VLOOKUP($C96,'2024'!$C$261:$U$504,19,FALSE),0)</f>
        <v>7873.2999999999993</v>
      </c>
      <c r="F96" s="83">
        <f>IFERROR(VLOOKUP($C96,'2024'!$C$8:$U$251,19,FALSE),0)</f>
        <v>6468.86</v>
      </c>
      <c r="G96" s="84">
        <f t="shared" si="14"/>
        <v>0.82161990524938722</v>
      </c>
      <c r="H96" s="85">
        <f t="shared" si="15"/>
        <v>9.1965595678134772E-7</v>
      </c>
      <c r="I96" s="86">
        <f t="shared" si="16"/>
        <v>-1404.4399999999996</v>
      </c>
      <c r="J96" s="87">
        <f t="shared" si="17"/>
        <v>-0.17838009475061278</v>
      </c>
      <c r="K96" s="82">
        <f>VLOOKUP($C96,'2024'!$C$261:$U$504,VLOOKUP($L$4,Master!$D$9:$G$20,4,FALSE),FALSE)</f>
        <v>767.99</v>
      </c>
      <c r="L96" s="83">
        <f>VLOOKUP($C96,'2024'!$C$8:$U$251,VLOOKUP($L$4,Master!$D$9:$G$20,4,FALSE),FALSE)</f>
        <v>1195.3900000000001</v>
      </c>
      <c r="M96" s="154">
        <f t="shared" si="18"/>
        <v>1.5565176629904036</v>
      </c>
      <c r="N96" s="154">
        <f t="shared" si="19"/>
        <v>1.6994455501848168E-7</v>
      </c>
      <c r="O96" s="83">
        <f t="shared" si="20"/>
        <v>427.40000000000009</v>
      </c>
      <c r="P96" s="87">
        <f t="shared" si="21"/>
        <v>0.55651766299040362</v>
      </c>
      <c r="Q96" s="78"/>
    </row>
    <row r="97" spans="2:17" s="79" customFormat="1" ht="12.75" x14ac:dyDescent="0.2">
      <c r="B97" s="72"/>
      <c r="C97" s="80" t="s">
        <v>132</v>
      </c>
      <c r="D97" s="81" t="s">
        <v>362</v>
      </c>
      <c r="E97" s="82">
        <f>IFERROR(VLOOKUP($C97,'2024'!$C$261:$U$504,19,FALSE),0)</f>
        <v>1209834.3599999999</v>
      </c>
      <c r="F97" s="83">
        <f>IFERROR(VLOOKUP($C97,'2024'!$C$8:$U$251,19,FALSE),0)</f>
        <v>725513.7699999999</v>
      </c>
      <c r="G97" s="84">
        <f t="shared" si="14"/>
        <v>0.59968024879042114</v>
      </c>
      <c r="H97" s="85">
        <f t="shared" si="15"/>
        <v>1.0314383992038668E-4</v>
      </c>
      <c r="I97" s="86">
        <f t="shared" si="16"/>
        <v>-484320.58999999997</v>
      </c>
      <c r="J97" s="87">
        <f t="shared" si="17"/>
        <v>-0.4003197512095788</v>
      </c>
      <c r="K97" s="82">
        <f>VLOOKUP($C97,'2024'!$C$261:$U$504,VLOOKUP($L$4,Master!$D$9:$G$20,4,FALSE),FALSE)</f>
        <v>358459.76999999996</v>
      </c>
      <c r="L97" s="83">
        <f>VLOOKUP($C97,'2024'!$C$8:$U$251,VLOOKUP($L$4,Master!$D$9:$G$20,4,FALSE),FALSE)</f>
        <v>93592.59</v>
      </c>
      <c r="M97" s="154">
        <f t="shared" si="18"/>
        <v>0.2610964962679076</v>
      </c>
      <c r="N97" s="154">
        <f t="shared" si="19"/>
        <v>1.3305742109752629E-5</v>
      </c>
      <c r="O97" s="83">
        <f t="shared" si="20"/>
        <v>-264867.17999999993</v>
      </c>
      <c r="P97" s="87">
        <f t="shared" si="21"/>
        <v>-0.73890350373209235</v>
      </c>
      <c r="Q97" s="78"/>
    </row>
    <row r="98" spans="2:17" s="79" customFormat="1" ht="12.75" x14ac:dyDescent="0.2">
      <c r="B98" s="72"/>
      <c r="C98" s="80" t="s">
        <v>133</v>
      </c>
      <c r="D98" s="81" t="s">
        <v>367</v>
      </c>
      <c r="E98" s="82">
        <f>IFERROR(VLOOKUP($C98,'2024'!$C$261:$U$504,19,FALSE),0)</f>
        <v>118463.28</v>
      </c>
      <c r="F98" s="83">
        <f>IFERROR(VLOOKUP($C98,'2024'!$C$8:$U$251,19,FALSE),0)</f>
        <v>91679.97</v>
      </c>
      <c r="G98" s="84">
        <f t="shared" si="14"/>
        <v>0.77391044718667257</v>
      </c>
      <c r="H98" s="85">
        <f t="shared" si="15"/>
        <v>1.3033831390389537E-5</v>
      </c>
      <c r="I98" s="86">
        <f t="shared" si="16"/>
        <v>-26783.309999999998</v>
      </c>
      <c r="J98" s="87">
        <f t="shared" si="17"/>
        <v>-0.22608955281332746</v>
      </c>
      <c r="K98" s="82">
        <f>VLOOKUP($C98,'2024'!$C$261:$U$504,VLOOKUP($L$4,Master!$D$9:$G$20,4,FALSE),FALSE)</f>
        <v>19407.879999999997</v>
      </c>
      <c r="L98" s="83">
        <f>VLOOKUP($C98,'2024'!$C$8:$U$251,VLOOKUP($L$4,Master!$D$9:$G$20,4,FALSE),FALSE)</f>
        <v>19266.3</v>
      </c>
      <c r="M98" s="154">
        <f t="shared" si="18"/>
        <v>0.9927050249692394</v>
      </c>
      <c r="N98" s="154">
        <f t="shared" si="19"/>
        <v>2.7390247369917543E-6</v>
      </c>
      <c r="O98" s="83">
        <f t="shared" si="20"/>
        <v>-141.57999999999811</v>
      </c>
      <c r="P98" s="87">
        <f t="shared" si="21"/>
        <v>-7.2949750307606046E-3</v>
      </c>
      <c r="Q98" s="78"/>
    </row>
    <row r="99" spans="2:17" s="79" customFormat="1" ht="12.75" x14ac:dyDescent="0.2">
      <c r="B99" s="72"/>
      <c r="C99" s="80" t="s">
        <v>134</v>
      </c>
      <c r="D99" s="81" t="s">
        <v>368</v>
      </c>
      <c r="E99" s="82">
        <f>IFERROR(VLOOKUP($C99,'2024'!$C$261:$U$504,19,FALSE),0)</f>
        <v>410530.49000000005</v>
      </c>
      <c r="F99" s="83">
        <f>IFERROR(VLOOKUP($C99,'2024'!$C$8:$U$251,19,FALSE),0)</f>
        <v>396729.92999999993</v>
      </c>
      <c r="G99" s="84">
        <f t="shared" si="14"/>
        <v>0.96638359309195254</v>
      </c>
      <c r="H99" s="85">
        <f t="shared" si="15"/>
        <v>5.6401752914415687E-5</v>
      </c>
      <c r="I99" s="86">
        <f t="shared" si="16"/>
        <v>-13800.560000000114</v>
      </c>
      <c r="J99" s="87">
        <f t="shared" si="17"/>
        <v>-3.3616406908047472E-2</v>
      </c>
      <c r="K99" s="82">
        <f>VLOOKUP($C99,'2024'!$C$261:$U$504,VLOOKUP($L$4,Master!$D$9:$G$20,4,FALSE),FALSE)</f>
        <v>78893.2</v>
      </c>
      <c r="L99" s="83">
        <f>VLOOKUP($C99,'2024'!$C$8:$U$251,VLOOKUP($L$4,Master!$D$9:$G$20,4,FALSE),FALSE)</f>
        <v>74254.350000000006</v>
      </c>
      <c r="M99" s="154">
        <f t="shared" si="18"/>
        <v>0.9412008893035142</v>
      </c>
      <c r="N99" s="154">
        <f t="shared" si="19"/>
        <v>1.0556489906170033E-5</v>
      </c>
      <c r="O99" s="83">
        <f t="shared" si="20"/>
        <v>-4638.8499999999913</v>
      </c>
      <c r="P99" s="87">
        <f t="shared" si="21"/>
        <v>-5.8799110696485773E-2</v>
      </c>
      <c r="Q99" s="78"/>
    </row>
    <row r="100" spans="2:17" s="79" customFormat="1" ht="12.75" x14ac:dyDescent="0.2">
      <c r="B100" s="72"/>
      <c r="C100" s="80" t="s">
        <v>135</v>
      </c>
      <c r="D100" s="81" t="s">
        <v>369</v>
      </c>
      <c r="E100" s="82">
        <f>IFERROR(VLOOKUP($C100,'2024'!$C$261:$U$504,19,FALSE),0)</f>
        <v>1165454.5</v>
      </c>
      <c r="F100" s="83">
        <f>IFERROR(VLOOKUP($C100,'2024'!$C$8:$U$251,19,FALSE),0)</f>
        <v>853490.77</v>
      </c>
      <c r="G100" s="84">
        <f t="shared" si="14"/>
        <v>0.73232440219673955</v>
      </c>
      <c r="H100" s="85">
        <f t="shared" si="15"/>
        <v>1.2133789735570089E-4</v>
      </c>
      <c r="I100" s="86">
        <f t="shared" si="16"/>
        <v>-311963.73</v>
      </c>
      <c r="J100" s="87">
        <f t="shared" si="17"/>
        <v>-0.26767559780326045</v>
      </c>
      <c r="K100" s="82">
        <f>VLOOKUP($C100,'2024'!$C$261:$U$504,VLOOKUP($L$4,Master!$D$9:$G$20,4,FALSE),FALSE)</f>
        <v>200756.3</v>
      </c>
      <c r="L100" s="83">
        <f>VLOOKUP($C100,'2024'!$C$8:$U$251,VLOOKUP($L$4,Master!$D$9:$G$20,4,FALSE),FALSE)</f>
        <v>145975.23000000004</v>
      </c>
      <c r="M100" s="154">
        <f t="shared" si="18"/>
        <v>0.7271265210606096</v>
      </c>
      <c r="N100" s="154">
        <f t="shared" si="19"/>
        <v>2.0752804947398355E-5</v>
      </c>
      <c r="O100" s="83">
        <f t="shared" si="20"/>
        <v>-54781.069999999949</v>
      </c>
      <c r="P100" s="87">
        <f t="shared" si="21"/>
        <v>-0.27287347893939046</v>
      </c>
      <c r="Q100" s="78"/>
    </row>
    <row r="101" spans="2:17" s="79" customFormat="1" ht="12.75" x14ac:dyDescent="0.2">
      <c r="B101" s="72"/>
      <c r="C101" s="80" t="s">
        <v>136</v>
      </c>
      <c r="D101" s="81" t="s">
        <v>370</v>
      </c>
      <c r="E101" s="82">
        <f>IFERROR(VLOOKUP($C101,'2024'!$C$261:$U$504,19,FALSE),0)</f>
        <v>278404.22000000003</v>
      </c>
      <c r="F101" s="83">
        <f>IFERROR(VLOOKUP($C101,'2024'!$C$8:$U$251,19,FALSE),0)</f>
        <v>41745.649999999994</v>
      </c>
      <c r="G101" s="84">
        <f t="shared" si="14"/>
        <v>0.14994618256864062</v>
      </c>
      <c r="H101" s="85">
        <f t="shared" si="15"/>
        <v>5.9348379300540226E-6</v>
      </c>
      <c r="I101" s="86">
        <f t="shared" si="16"/>
        <v>-236658.57000000004</v>
      </c>
      <c r="J101" s="87">
        <f t="shared" si="17"/>
        <v>-0.85005381743135933</v>
      </c>
      <c r="K101" s="82">
        <f>VLOOKUP($C101,'2024'!$C$261:$U$504,VLOOKUP($L$4,Master!$D$9:$G$20,4,FALSE),FALSE)</f>
        <v>35352.380000000005</v>
      </c>
      <c r="L101" s="83">
        <f>VLOOKUP($C101,'2024'!$C$8:$U$251,VLOOKUP($L$4,Master!$D$9:$G$20,4,FALSE),FALSE)</f>
        <v>9599.9500000000007</v>
      </c>
      <c r="M101" s="154">
        <f t="shared" si="18"/>
        <v>0.27155031712150635</v>
      </c>
      <c r="N101" s="154">
        <f t="shared" si="19"/>
        <v>1.3647924367358545E-6</v>
      </c>
      <c r="O101" s="83">
        <f t="shared" si="20"/>
        <v>-25752.430000000004</v>
      </c>
      <c r="P101" s="87">
        <f t="shared" si="21"/>
        <v>-0.72844968287849365</v>
      </c>
      <c r="Q101" s="78"/>
    </row>
    <row r="102" spans="2:17" s="79" customFormat="1" ht="12.75" x14ac:dyDescent="0.2">
      <c r="B102" s="72"/>
      <c r="C102" s="80" t="s">
        <v>137</v>
      </c>
      <c r="D102" s="81" t="s">
        <v>371</v>
      </c>
      <c r="E102" s="82">
        <f>IFERROR(VLOOKUP($C102,'2024'!$C$261:$U$504,19,FALSE),0)</f>
        <v>270451.24000000005</v>
      </c>
      <c r="F102" s="83">
        <f>IFERROR(VLOOKUP($C102,'2024'!$C$8:$U$251,19,FALSE),0)</f>
        <v>200450.4</v>
      </c>
      <c r="G102" s="84">
        <f t="shared" si="14"/>
        <v>0.74117020132723355</v>
      </c>
      <c r="H102" s="85">
        <f t="shared" si="15"/>
        <v>2.8497355700881433E-5</v>
      </c>
      <c r="I102" s="86">
        <f t="shared" si="16"/>
        <v>-70000.840000000055</v>
      </c>
      <c r="J102" s="87">
        <f t="shared" si="17"/>
        <v>-0.25882979867276645</v>
      </c>
      <c r="K102" s="82">
        <f>VLOOKUP($C102,'2024'!$C$261:$U$504,VLOOKUP($L$4,Master!$D$9:$G$20,4,FALSE),FALSE)</f>
        <v>44178.990000000013</v>
      </c>
      <c r="L102" s="83">
        <f>VLOOKUP($C102,'2024'!$C$8:$U$251,VLOOKUP($L$4,Master!$D$9:$G$20,4,FALSE),FALSE)</f>
        <v>40055.159999999996</v>
      </c>
      <c r="M102" s="154">
        <f t="shared" si="18"/>
        <v>0.906656308801989</v>
      </c>
      <c r="N102" s="154">
        <f t="shared" si="19"/>
        <v>5.6945066818311056E-6</v>
      </c>
      <c r="O102" s="83">
        <f t="shared" si="20"/>
        <v>-4123.8300000000163</v>
      </c>
      <c r="P102" s="87">
        <f t="shared" si="21"/>
        <v>-9.3343691198010975E-2</v>
      </c>
      <c r="Q102" s="78"/>
    </row>
    <row r="103" spans="2:17" s="79" customFormat="1" ht="12.75" x14ac:dyDescent="0.2">
      <c r="B103" s="72"/>
      <c r="C103" s="80" t="s">
        <v>138</v>
      </c>
      <c r="D103" s="81" t="s">
        <v>372</v>
      </c>
      <c r="E103" s="82">
        <f>IFERROR(VLOOKUP($C103,'2024'!$C$261:$U$504,19,FALSE),0)</f>
        <v>11054442.48</v>
      </c>
      <c r="F103" s="83">
        <f>IFERROR(VLOOKUP($C103,'2024'!$C$8:$U$251,19,FALSE),0)</f>
        <v>7726711.2599999998</v>
      </c>
      <c r="G103" s="84">
        <f t="shared" si="14"/>
        <v>0.69896887825680731</v>
      </c>
      <c r="H103" s="85">
        <f t="shared" si="15"/>
        <v>1.0984804179698607E-3</v>
      </c>
      <c r="I103" s="86">
        <f t="shared" si="16"/>
        <v>-3327731.2200000007</v>
      </c>
      <c r="J103" s="87">
        <f t="shared" si="17"/>
        <v>-0.30103112174319263</v>
      </c>
      <c r="K103" s="82">
        <f>VLOOKUP($C103,'2024'!$C$261:$U$504,VLOOKUP($L$4,Master!$D$9:$G$20,4,FALSE),FALSE)</f>
        <v>1842407.08</v>
      </c>
      <c r="L103" s="83">
        <f>VLOOKUP($C103,'2024'!$C$8:$U$251,VLOOKUP($L$4,Master!$D$9:$G$20,4,FALSE),FALSE)</f>
        <v>985664.84000000008</v>
      </c>
      <c r="M103" s="154">
        <f t="shared" si="18"/>
        <v>0.53498754466358223</v>
      </c>
      <c r="N103" s="154">
        <f t="shared" si="19"/>
        <v>1.4012863804378734E-4</v>
      </c>
      <c r="O103" s="83">
        <f t="shared" si="20"/>
        <v>-856742.24</v>
      </c>
      <c r="P103" s="87">
        <f t="shared" si="21"/>
        <v>-0.46501245533641783</v>
      </c>
      <c r="Q103" s="78"/>
    </row>
    <row r="104" spans="2:17" s="79" customFormat="1" ht="25.5" x14ac:dyDescent="0.2">
      <c r="B104" s="72"/>
      <c r="C104" s="80" t="s">
        <v>512</v>
      </c>
      <c r="D104" s="81" t="s">
        <v>513</v>
      </c>
      <c r="E104" s="82">
        <f>IFERROR(VLOOKUP($C104,'2024'!$C$261:$U$504,19,FALSE),0)</f>
        <v>1374549.82</v>
      </c>
      <c r="F104" s="83">
        <f>IFERROR(VLOOKUP($C104,'2024'!$C$8:$U$251,19,FALSE),0)</f>
        <v>465497.41</v>
      </c>
      <c r="G104" s="84">
        <f t="shared" si="14"/>
        <v>0.33865444760670804</v>
      </c>
      <c r="H104" s="85">
        <f t="shared" si="15"/>
        <v>6.6178193062268973E-5</v>
      </c>
      <c r="I104" s="86">
        <f t="shared" si="16"/>
        <v>-909052.41000000015</v>
      </c>
      <c r="J104" s="87">
        <f t="shared" si="17"/>
        <v>-0.66134555239329196</v>
      </c>
      <c r="K104" s="82">
        <f>VLOOKUP($C104,'2024'!$C$261:$U$504,VLOOKUP($L$4,Master!$D$9:$G$20,4,FALSE),FALSE)</f>
        <v>229182.74000000002</v>
      </c>
      <c r="L104" s="83">
        <f>VLOOKUP($C104,'2024'!$C$8:$U$251,VLOOKUP($L$4,Master!$D$9:$G$20,4,FALSE),FALSE)</f>
        <v>163080.43</v>
      </c>
      <c r="M104" s="154">
        <f t="shared" si="18"/>
        <v>0.71157378605387112</v>
      </c>
      <c r="N104" s="154">
        <f t="shared" si="19"/>
        <v>2.3184593403468863E-5</v>
      </c>
      <c r="O104" s="83">
        <f t="shared" si="20"/>
        <v>-66102.310000000027</v>
      </c>
      <c r="P104" s="87">
        <f t="shared" si="21"/>
        <v>-0.28842621394612883</v>
      </c>
      <c r="Q104" s="78"/>
    </row>
    <row r="105" spans="2:17" s="79" customFormat="1" ht="12.75" x14ac:dyDescent="0.2">
      <c r="B105" s="72"/>
      <c r="C105" s="80" t="s">
        <v>139</v>
      </c>
      <c r="D105" s="81" t="s">
        <v>374</v>
      </c>
      <c r="E105" s="82">
        <f>IFERROR(VLOOKUP($C105,'2024'!$C$261:$U$504,19,FALSE),0)</f>
        <v>2071951.1400000011</v>
      </c>
      <c r="F105" s="83">
        <f>IFERROR(VLOOKUP($C105,'2024'!$C$8:$U$251,19,FALSE),0)</f>
        <v>1631508.39</v>
      </c>
      <c r="G105" s="84">
        <f t="shared" si="14"/>
        <v>0.787426092489806</v>
      </c>
      <c r="H105" s="85">
        <f t="shared" si="15"/>
        <v>2.3194603212965594E-4</v>
      </c>
      <c r="I105" s="86">
        <f t="shared" si="16"/>
        <v>-440442.75000000116</v>
      </c>
      <c r="J105" s="87">
        <f t="shared" si="17"/>
        <v>-0.21257390751019395</v>
      </c>
      <c r="K105" s="82">
        <f>VLOOKUP($C105,'2024'!$C$261:$U$504,VLOOKUP($L$4,Master!$D$9:$G$20,4,FALSE),FALSE)</f>
        <v>345325.19000000012</v>
      </c>
      <c r="L105" s="83">
        <f>VLOOKUP($C105,'2024'!$C$8:$U$251,VLOOKUP($L$4,Master!$D$9:$G$20,4,FALSE),FALSE)</f>
        <v>341016.01999999996</v>
      </c>
      <c r="M105" s="154">
        <f t="shared" si="18"/>
        <v>0.98752141423566531</v>
      </c>
      <c r="N105" s="154">
        <f t="shared" si="19"/>
        <v>4.8481094682968435E-5</v>
      </c>
      <c r="O105" s="83">
        <f t="shared" si="20"/>
        <v>-4309.1700000001583</v>
      </c>
      <c r="P105" s="87">
        <f t="shared" si="21"/>
        <v>-1.2478585764334646E-2</v>
      </c>
      <c r="Q105" s="78"/>
    </row>
    <row r="106" spans="2:17" s="79" customFormat="1" ht="12.75" x14ac:dyDescent="0.2">
      <c r="B106" s="72"/>
      <c r="C106" s="80" t="s">
        <v>140</v>
      </c>
      <c r="D106" s="81" t="s">
        <v>363</v>
      </c>
      <c r="E106" s="82">
        <f>IFERROR(VLOOKUP($C106,'2024'!$C$261:$U$504,19,FALSE),0)</f>
        <v>2370775.3200000003</v>
      </c>
      <c r="F106" s="83">
        <f>IFERROR(VLOOKUP($C106,'2024'!$C$8:$U$251,19,FALSE),0)</f>
        <v>2465600.9700000002</v>
      </c>
      <c r="G106" s="84">
        <f t="shared" si="14"/>
        <v>1.0399977379551935</v>
      </c>
      <c r="H106" s="85">
        <f t="shared" si="15"/>
        <v>3.5052615439294855E-4</v>
      </c>
      <c r="I106" s="86">
        <f t="shared" si="16"/>
        <v>94825.649999999907</v>
      </c>
      <c r="J106" s="87">
        <f t="shared" si="17"/>
        <v>3.9997737955193451E-2</v>
      </c>
      <c r="K106" s="82">
        <f>VLOOKUP($C106,'2024'!$C$261:$U$504,VLOOKUP($L$4,Master!$D$9:$G$20,4,FALSE),FALSE)</f>
        <v>395129.22000000003</v>
      </c>
      <c r="L106" s="83">
        <f>VLOOKUP($C106,'2024'!$C$8:$U$251,VLOOKUP($L$4,Master!$D$9:$G$20,4,FALSE),FALSE)</f>
        <v>428985.79</v>
      </c>
      <c r="M106" s="154">
        <f t="shared" si="18"/>
        <v>1.0856848045811442</v>
      </c>
      <c r="N106" s="154">
        <f t="shared" si="19"/>
        <v>6.0987459482513504E-5</v>
      </c>
      <c r="O106" s="83">
        <f t="shared" si="20"/>
        <v>33856.569999999949</v>
      </c>
      <c r="P106" s="87">
        <f t="shared" si="21"/>
        <v>8.5684804581144233E-2</v>
      </c>
      <c r="Q106" s="78"/>
    </row>
    <row r="107" spans="2:17" s="79" customFormat="1" ht="12.75" x14ac:dyDescent="0.2">
      <c r="B107" s="72"/>
      <c r="C107" s="80" t="s">
        <v>141</v>
      </c>
      <c r="D107" s="81" t="s">
        <v>364</v>
      </c>
      <c r="E107" s="82">
        <f>IFERROR(VLOOKUP($C107,'2024'!$C$261:$U$504,19,FALSE),0)</f>
        <v>317087.44</v>
      </c>
      <c r="F107" s="83">
        <f>IFERROR(VLOOKUP($C107,'2024'!$C$8:$U$251,19,FALSE),0)</f>
        <v>213270.95</v>
      </c>
      <c r="G107" s="84">
        <f t="shared" si="14"/>
        <v>0.67259349660774959</v>
      </c>
      <c r="H107" s="85">
        <f t="shared" si="15"/>
        <v>3.0320009951663352E-5</v>
      </c>
      <c r="I107" s="86">
        <f t="shared" si="16"/>
        <v>-103816.48999999999</v>
      </c>
      <c r="J107" s="87">
        <f t="shared" si="17"/>
        <v>-0.32740650339225036</v>
      </c>
      <c r="K107" s="82">
        <f>VLOOKUP($C107,'2024'!$C$261:$U$504,VLOOKUP($L$4,Master!$D$9:$G$20,4,FALSE),FALSE)</f>
        <v>50628.930000000008</v>
      </c>
      <c r="L107" s="83">
        <f>VLOOKUP($C107,'2024'!$C$8:$U$251,VLOOKUP($L$4,Master!$D$9:$G$20,4,FALSE),FALSE)</f>
        <v>39386.44</v>
      </c>
      <c r="M107" s="154">
        <f t="shared" si="18"/>
        <v>0.77794336163138345</v>
      </c>
      <c r="N107" s="154">
        <f t="shared" si="19"/>
        <v>5.5994370201876603E-6</v>
      </c>
      <c r="O107" s="83">
        <f t="shared" si="20"/>
        <v>-11242.490000000005</v>
      </c>
      <c r="P107" s="87">
        <f t="shared" si="21"/>
        <v>-0.22205663836861658</v>
      </c>
      <c r="Q107" s="78"/>
    </row>
    <row r="108" spans="2:17" s="79" customFormat="1" ht="12.75" x14ac:dyDescent="0.2">
      <c r="B108" s="72"/>
      <c r="C108" s="80" t="s">
        <v>142</v>
      </c>
      <c r="D108" s="81" t="s">
        <v>365</v>
      </c>
      <c r="E108" s="82">
        <f>IFERROR(VLOOKUP($C108,'2024'!$C$261:$U$504,19,FALSE),0)</f>
        <v>1129196.1799999997</v>
      </c>
      <c r="F108" s="83">
        <f>IFERROR(VLOOKUP($C108,'2024'!$C$8:$U$251,19,FALSE),0)</f>
        <v>1006037.44</v>
      </c>
      <c r="G108" s="84">
        <f t="shared" si="14"/>
        <v>0.89093237988105856</v>
      </c>
      <c r="H108" s="85">
        <f t="shared" si="15"/>
        <v>1.4302494171168609E-4</v>
      </c>
      <c r="I108" s="86">
        <f t="shared" si="16"/>
        <v>-123158.73999999976</v>
      </c>
      <c r="J108" s="87">
        <f t="shared" si="17"/>
        <v>-0.10906762011894142</v>
      </c>
      <c r="K108" s="82">
        <f>VLOOKUP($C108,'2024'!$C$261:$U$504,VLOOKUP($L$4,Master!$D$9:$G$20,4,FALSE),FALSE)</f>
        <v>184391.02999999994</v>
      </c>
      <c r="L108" s="83">
        <f>VLOOKUP($C108,'2024'!$C$8:$U$251,VLOOKUP($L$4,Master!$D$9:$G$20,4,FALSE),FALSE)</f>
        <v>163021.97000000003</v>
      </c>
      <c r="M108" s="154">
        <f t="shared" si="18"/>
        <v>0.88411008930315149</v>
      </c>
      <c r="N108" s="154">
        <f t="shared" si="19"/>
        <v>2.3176282342905891E-5</v>
      </c>
      <c r="O108" s="83">
        <f t="shared" si="20"/>
        <v>-21369.05999999991</v>
      </c>
      <c r="P108" s="87">
        <f t="shared" si="21"/>
        <v>-0.11588991069684852</v>
      </c>
      <c r="Q108" s="78"/>
    </row>
    <row r="109" spans="2:17" s="79" customFormat="1" ht="12.75" x14ac:dyDescent="0.2">
      <c r="B109" s="72"/>
      <c r="C109" s="80" t="s">
        <v>143</v>
      </c>
      <c r="D109" s="81" t="s">
        <v>366</v>
      </c>
      <c r="E109" s="82">
        <f>IFERROR(VLOOKUP($C109,'2024'!$C$261:$U$504,19,FALSE),0)</f>
        <v>3083207.3400000003</v>
      </c>
      <c r="F109" s="83">
        <f>IFERROR(VLOOKUP($C109,'2024'!$C$8:$U$251,19,FALSE),0)</f>
        <v>2635703.6199999996</v>
      </c>
      <c r="G109" s="84">
        <f t="shared" si="14"/>
        <v>0.85485772747284627</v>
      </c>
      <c r="H109" s="85">
        <f t="shared" si="15"/>
        <v>3.7470907307364228E-4</v>
      </c>
      <c r="I109" s="86">
        <f t="shared" si="16"/>
        <v>-447503.72000000067</v>
      </c>
      <c r="J109" s="87">
        <f t="shared" si="17"/>
        <v>-0.1451422725271537</v>
      </c>
      <c r="K109" s="82">
        <f>VLOOKUP($C109,'2024'!$C$261:$U$504,VLOOKUP($L$4,Master!$D$9:$G$20,4,FALSE),FALSE)</f>
        <v>513447.88999999996</v>
      </c>
      <c r="L109" s="83">
        <f>VLOOKUP($C109,'2024'!$C$8:$U$251,VLOOKUP($L$4,Master!$D$9:$G$20,4,FALSE),FALSE)</f>
        <v>460980.2300000001</v>
      </c>
      <c r="M109" s="154">
        <f t="shared" si="18"/>
        <v>0.89781307699988822</v>
      </c>
      <c r="N109" s="154">
        <f t="shared" si="19"/>
        <v>6.5536000852999736E-5</v>
      </c>
      <c r="O109" s="83">
        <f t="shared" si="20"/>
        <v>-52467.659999999858</v>
      </c>
      <c r="P109" s="87">
        <f t="shared" si="21"/>
        <v>-0.10218692300011178</v>
      </c>
      <c r="Q109" s="78"/>
    </row>
    <row r="110" spans="2:17" s="79" customFormat="1" ht="12.75" x14ac:dyDescent="0.2">
      <c r="B110" s="72"/>
      <c r="C110" s="80" t="s">
        <v>144</v>
      </c>
      <c r="D110" s="81" t="s">
        <v>375</v>
      </c>
      <c r="E110" s="82">
        <f>IFERROR(VLOOKUP($C110,'2024'!$C$261:$U$504,19,FALSE),0)</f>
        <v>1213951.0000000002</v>
      </c>
      <c r="F110" s="83">
        <f>IFERROR(VLOOKUP($C110,'2024'!$C$8:$U$251,19,FALSE),0)</f>
        <v>833793.41</v>
      </c>
      <c r="G110" s="84">
        <f t="shared" si="14"/>
        <v>0.68684272264696011</v>
      </c>
      <c r="H110" s="85">
        <f t="shared" si="15"/>
        <v>1.1853759027580325E-4</v>
      </c>
      <c r="I110" s="86">
        <f t="shared" si="16"/>
        <v>-380157.5900000002</v>
      </c>
      <c r="J110" s="87">
        <f t="shared" si="17"/>
        <v>-0.31315727735303989</v>
      </c>
      <c r="K110" s="82">
        <f>VLOOKUP($C110,'2024'!$C$261:$U$504,VLOOKUP($L$4,Master!$D$9:$G$20,4,FALSE),FALSE)</f>
        <v>183439.80000000002</v>
      </c>
      <c r="L110" s="83">
        <f>VLOOKUP($C110,'2024'!$C$8:$U$251,VLOOKUP($L$4,Master!$D$9:$G$20,4,FALSE),FALSE)</f>
        <v>153040.76</v>
      </c>
      <c r="M110" s="154">
        <f t="shared" si="18"/>
        <v>0.83428329075805796</v>
      </c>
      <c r="N110" s="154">
        <f t="shared" si="19"/>
        <v>2.175728746090418E-5</v>
      </c>
      <c r="O110" s="83">
        <f t="shared" si="20"/>
        <v>-30399.040000000008</v>
      </c>
      <c r="P110" s="87">
        <f t="shared" si="21"/>
        <v>-0.16571670924194207</v>
      </c>
      <c r="Q110" s="78"/>
    </row>
    <row r="111" spans="2:17" s="79" customFormat="1" ht="12.75" x14ac:dyDescent="0.2">
      <c r="B111" s="72"/>
      <c r="C111" s="80" t="s">
        <v>145</v>
      </c>
      <c r="D111" s="81" t="s">
        <v>376</v>
      </c>
      <c r="E111" s="82">
        <f>IFERROR(VLOOKUP($C111,'2024'!$C$261:$U$504,19,FALSE),0)</f>
        <v>422099.02</v>
      </c>
      <c r="F111" s="83">
        <f>IFERROR(VLOOKUP($C111,'2024'!$C$8:$U$251,19,FALSE),0)</f>
        <v>302261.74</v>
      </c>
      <c r="G111" s="84">
        <f t="shared" si="14"/>
        <v>0.71609202030367181</v>
      </c>
      <c r="H111" s="85">
        <f t="shared" si="15"/>
        <v>4.2971529712823429E-5</v>
      </c>
      <c r="I111" s="86">
        <f t="shared" si="16"/>
        <v>-119837.28000000003</v>
      </c>
      <c r="J111" s="87">
        <f t="shared" si="17"/>
        <v>-0.28390797969632819</v>
      </c>
      <c r="K111" s="82">
        <f>VLOOKUP($C111,'2024'!$C$261:$U$504,VLOOKUP($L$4,Master!$D$9:$G$20,4,FALSE),FALSE)</f>
        <v>91210.87</v>
      </c>
      <c r="L111" s="83">
        <f>VLOOKUP($C111,'2024'!$C$8:$U$251,VLOOKUP($L$4,Master!$D$9:$G$20,4,FALSE),FALSE)</f>
        <v>29933.97</v>
      </c>
      <c r="M111" s="154">
        <f t="shared" si="18"/>
        <v>0.328184239444268</v>
      </c>
      <c r="N111" s="154">
        <f t="shared" si="19"/>
        <v>4.2556113164628945E-6</v>
      </c>
      <c r="O111" s="83">
        <f t="shared" si="20"/>
        <v>-61276.899999999994</v>
      </c>
      <c r="P111" s="87">
        <f t="shared" si="21"/>
        <v>-0.671815760555732</v>
      </c>
      <c r="Q111" s="78"/>
    </row>
    <row r="112" spans="2:17" s="79" customFormat="1" ht="12.75" x14ac:dyDescent="0.2">
      <c r="B112" s="72"/>
      <c r="C112" s="80" t="s">
        <v>514</v>
      </c>
      <c r="D112" s="81" t="s">
        <v>515</v>
      </c>
      <c r="E112" s="82">
        <f>IFERROR(VLOOKUP($C112,'2024'!$C$261:$U$504,19,FALSE),0)</f>
        <v>787056.41999999981</v>
      </c>
      <c r="F112" s="83">
        <f>IFERROR(VLOOKUP($C112,'2024'!$C$8:$U$251,19,FALSE),0)</f>
        <v>729850.95000000007</v>
      </c>
      <c r="G112" s="84">
        <f t="shared" si="14"/>
        <v>0.9273171928386027</v>
      </c>
      <c r="H112" s="85">
        <f t="shared" si="15"/>
        <v>1.0376044213818596E-4</v>
      </c>
      <c r="I112" s="86">
        <f t="shared" si="16"/>
        <v>-57205.469999999739</v>
      </c>
      <c r="J112" s="87">
        <f t="shared" si="17"/>
        <v>-7.2682807161397342E-2</v>
      </c>
      <c r="K112" s="82">
        <f>VLOOKUP($C112,'2024'!$C$261:$U$504,VLOOKUP($L$4,Master!$D$9:$G$20,4,FALSE),FALSE)</f>
        <v>131176.06999999998</v>
      </c>
      <c r="L112" s="83">
        <f>VLOOKUP($C112,'2024'!$C$8:$U$251,VLOOKUP($L$4,Master!$D$9:$G$20,4,FALSE),FALSE)</f>
        <v>132075.17000000001</v>
      </c>
      <c r="M112" s="154">
        <f t="shared" si="18"/>
        <v>1.0068541464918108</v>
      </c>
      <c r="N112" s="154">
        <f t="shared" si="19"/>
        <v>1.8776680409439865E-5</v>
      </c>
      <c r="O112" s="83">
        <f t="shared" si="20"/>
        <v>899.10000000003492</v>
      </c>
      <c r="P112" s="87">
        <f t="shared" si="21"/>
        <v>6.8541464918108544E-3</v>
      </c>
      <c r="Q112" s="78"/>
    </row>
    <row r="113" spans="2:17" s="79" customFormat="1" ht="12.75" x14ac:dyDescent="0.2">
      <c r="B113" s="72"/>
      <c r="C113" s="80" t="s">
        <v>516</v>
      </c>
      <c r="D113" s="81" t="s">
        <v>517</v>
      </c>
      <c r="E113" s="82">
        <f>IFERROR(VLOOKUP($C113,'2024'!$C$261:$U$504,19,FALSE),0)</f>
        <v>1397757.36</v>
      </c>
      <c r="F113" s="83">
        <f>IFERROR(VLOOKUP($C113,'2024'!$C$8:$U$251,19,FALSE),0)</f>
        <v>911966.9800000001</v>
      </c>
      <c r="G113" s="84">
        <f t="shared" si="14"/>
        <v>0.65245013626685533</v>
      </c>
      <c r="H113" s="85">
        <f t="shared" si="15"/>
        <v>1.2965126243957921E-4</v>
      </c>
      <c r="I113" s="86">
        <f t="shared" si="16"/>
        <v>-485790.38</v>
      </c>
      <c r="J113" s="87">
        <f t="shared" si="17"/>
        <v>-0.34754986373314462</v>
      </c>
      <c r="K113" s="82">
        <f>VLOOKUP($C113,'2024'!$C$261:$U$504,VLOOKUP($L$4,Master!$D$9:$G$20,4,FALSE),FALSE)</f>
        <v>232959.56000000003</v>
      </c>
      <c r="L113" s="83">
        <f>VLOOKUP($C113,'2024'!$C$8:$U$251,VLOOKUP($L$4,Master!$D$9:$G$20,4,FALSE),FALSE)</f>
        <v>116212.13000000003</v>
      </c>
      <c r="M113" s="154">
        <f t="shared" si="18"/>
        <v>0.49885108814594264</v>
      </c>
      <c r="N113" s="154">
        <f t="shared" si="19"/>
        <v>1.6521485641171459E-5</v>
      </c>
      <c r="O113" s="83">
        <f t="shared" si="20"/>
        <v>-116747.43</v>
      </c>
      <c r="P113" s="87">
        <f t="shared" si="21"/>
        <v>-0.5011489118540573</v>
      </c>
      <c r="Q113" s="78"/>
    </row>
    <row r="114" spans="2:17" s="79" customFormat="1" ht="12.75" x14ac:dyDescent="0.2">
      <c r="B114" s="72"/>
      <c r="C114" s="80" t="s">
        <v>518</v>
      </c>
      <c r="D114" s="81" t="s">
        <v>519</v>
      </c>
      <c r="E114" s="82">
        <f>IFERROR(VLOOKUP($C114,'2024'!$C$261:$U$504,19,FALSE),0)</f>
        <v>724668.6</v>
      </c>
      <c r="F114" s="83">
        <f>IFERROR(VLOOKUP($C114,'2024'!$C$8:$U$251,19,FALSE),0)</f>
        <v>1066668.9099999999</v>
      </c>
      <c r="G114" s="84">
        <f t="shared" si="14"/>
        <v>1.4719402910516612</v>
      </c>
      <c r="H114" s="85">
        <f t="shared" si="15"/>
        <v>1.5164471282342904E-4</v>
      </c>
      <c r="I114" s="86">
        <f t="shared" si="16"/>
        <v>342000.30999999994</v>
      </c>
      <c r="J114" s="87">
        <f t="shared" si="17"/>
        <v>0.47194029105166135</v>
      </c>
      <c r="K114" s="82">
        <f>VLOOKUP($C114,'2024'!$C$261:$U$504,VLOOKUP($L$4,Master!$D$9:$G$20,4,FALSE),FALSE)</f>
        <v>120778.1</v>
      </c>
      <c r="L114" s="83">
        <f>VLOOKUP($C114,'2024'!$C$8:$U$251,VLOOKUP($L$4,Master!$D$9:$G$20,4,FALSE),FALSE)</f>
        <v>171247.99</v>
      </c>
      <c r="M114" s="154">
        <f t="shared" si="18"/>
        <v>1.417872859400835</v>
      </c>
      <c r="N114" s="154">
        <f t="shared" si="19"/>
        <v>2.4345747796417401E-5</v>
      </c>
      <c r="O114" s="83">
        <f t="shared" si="20"/>
        <v>50469.889999999985</v>
      </c>
      <c r="P114" s="87">
        <f t="shared" si="21"/>
        <v>0.41787285940083496</v>
      </c>
      <c r="Q114" s="78"/>
    </row>
    <row r="115" spans="2:17" s="79" customFormat="1" ht="12.75" x14ac:dyDescent="0.2">
      <c r="B115" s="72"/>
      <c r="C115" s="80" t="s">
        <v>146</v>
      </c>
      <c r="D115" s="81" t="s">
        <v>377</v>
      </c>
      <c r="E115" s="82">
        <f>IFERROR(VLOOKUP($C115,'2024'!$C$261:$U$504,19,FALSE),0)</f>
        <v>562152.65000000014</v>
      </c>
      <c r="F115" s="83">
        <f>IFERROR(VLOOKUP($C115,'2024'!$C$8:$U$251,19,FALSE),0)</f>
        <v>155747.26</v>
      </c>
      <c r="G115" s="84">
        <f t="shared" si="14"/>
        <v>0.27705510238188857</v>
      </c>
      <c r="H115" s="85">
        <f t="shared" si="15"/>
        <v>2.214206141597953E-5</v>
      </c>
      <c r="I115" s="86">
        <f t="shared" si="16"/>
        <v>-406405.39000000013</v>
      </c>
      <c r="J115" s="87">
        <f t="shared" si="17"/>
        <v>-0.72294489761811143</v>
      </c>
      <c r="K115" s="82">
        <f>VLOOKUP($C115,'2024'!$C$261:$U$504,VLOOKUP($L$4,Master!$D$9:$G$20,4,FALSE),FALSE)</f>
        <v>97571.770000000019</v>
      </c>
      <c r="L115" s="83">
        <f>VLOOKUP($C115,'2024'!$C$8:$U$251,VLOOKUP($L$4,Master!$D$9:$G$20,4,FALSE),FALSE)</f>
        <v>29262.14</v>
      </c>
      <c r="M115" s="154">
        <f t="shared" si="18"/>
        <v>0.29990375289901983</v>
      </c>
      <c r="N115" s="154">
        <f t="shared" si="19"/>
        <v>4.160099516633494E-6</v>
      </c>
      <c r="O115" s="83">
        <f t="shared" si="20"/>
        <v>-68309.630000000019</v>
      </c>
      <c r="P115" s="87">
        <f t="shared" si="21"/>
        <v>-0.70009624710098017</v>
      </c>
      <c r="Q115" s="78"/>
    </row>
    <row r="116" spans="2:17" s="79" customFormat="1" ht="12.75" x14ac:dyDescent="0.2">
      <c r="B116" s="72"/>
      <c r="C116" s="80" t="s">
        <v>147</v>
      </c>
      <c r="D116" s="81" t="s">
        <v>378</v>
      </c>
      <c r="E116" s="82">
        <f>IFERROR(VLOOKUP($C116,'2024'!$C$261:$U$504,19,FALSE),0)</f>
        <v>341983.46000000008</v>
      </c>
      <c r="F116" s="83">
        <f>IFERROR(VLOOKUP($C116,'2024'!$C$8:$U$251,19,FALSE),0)</f>
        <v>217462.52999999997</v>
      </c>
      <c r="G116" s="84">
        <f t="shared" si="14"/>
        <v>0.6358861039653787</v>
      </c>
      <c r="H116" s="85">
        <f t="shared" si="15"/>
        <v>3.0915912709695756E-5</v>
      </c>
      <c r="I116" s="86">
        <f t="shared" si="16"/>
        <v>-124520.93000000011</v>
      </c>
      <c r="J116" s="87">
        <f t="shared" si="17"/>
        <v>-0.3641138960346213</v>
      </c>
      <c r="K116" s="82">
        <f>VLOOKUP($C116,'2024'!$C$261:$U$504,VLOOKUP($L$4,Master!$D$9:$G$20,4,FALSE),FALSE)</f>
        <v>56110.110000000015</v>
      </c>
      <c r="L116" s="83">
        <f>VLOOKUP($C116,'2024'!$C$8:$U$251,VLOOKUP($L$4,Master!$D$9:$G$20,4,FALSE),FALSE)</f>
        <v>36397.19000000001</v>
      </c>
      <c r="M116" s="154">
        <f t="shared" si="18"/>
        <v>0.64867436545749069</v>
      </c>
      <c r="N116" s="154">
        <f t="shared" si="19"/>
        <v>5.1744654535115165E-6</v>
      </c>
      <c r="O116" s="83">
        <f t="shared" si="20"/>
        <v>-19712.920000000006</v>
      </c>
      <c r="P116" s="87">
        <f t="shared" si="21"/>
        <v>-0.35132563454250937</v>
      </c>
      <c r="Q116" s="78"/>
    </row>
    <row r="117" spans="2:17" s="79" customFormat="1" ht="25.5" x14ac:dyDescent="0.2">
      <c r="B117" s="72"/>
      <c r="C117" s="80" t="s">
        <v>148</v>
      </c>
      <c r="D117" s="81" t="s">
        <v>379</v>
      </c>
      <c r="E117" s="82">
        <f>IFERROR(VLOOKUP($C117,'2024'!$C$261:$U$504,19,FALSE),0)</f>
        <v>408924.87000000011</v>
      </c>
      <c r="F117" s="83">
        <f>IFERROR(VLOOKUP($C117,'2024'!$C$8:$U$251,19,FALSE),0)</f>
        <v>324529.01999999996</v>
      </c>
      <c r="G117" s="84">
        <f t="shared" si="14"/>
        <v>0.79361526727391241</v>
      </c>
      <c r="H117" s="85">
        <f t="shared" si="15"/>
        <v>4.6137193630935452E-5</v>
      </c>
      <c r="I117" s="86">
        <f t="shared" si="16"/>
        <v>-84395.850000000151</v>
      </c>
      <c r="J117" s="87">
        <f t="shared" si="17"/>
        <v>-0.20638473272608762</v>
      </c>
      <c r="K117" s="82">
        <f>VLOOKUP($C117,'2024'!$C$261:$U$504,VLOOKUP($L$4,Master!$D$9:$G$20,4,FALSE),FALSE)</f>
        <v>69548.400000000023</v>
      </c>
      <c r="L117" s="83">
        <f>VLOOKUP($C117,'2024'!$C$8:$U$251,VLOOKUP($L$4,Master!$D$9:$G$20,4,FALSE),FALSE)</f>
        <v>46649.369999999988</v>
      </c>
      <c r="M117" s="154">
        <f t="shared" si="18"/>
        <v>0.67074684680021357</v>
      </c>
      <c r="N117" s="154">
        <f t="shared" si="19"/>
        <v>6.6319832243389236E-6</v>
      </c>
      <c r="O117" s="83">
        <f t="shared" si="20"/>
        <v>-22899.030000000035</v>
      </c>
      <c r="P117" s="87">
        <f t="shared" si="21"/>
        <v>-0.32925315319978643</v>
      </c>
      <c r="Q117" s="78"/>
    </row>
    <row r="118" spans="2:17" s="79" customFormat="1" ht="12.75" x14ac:dyDescent="0.2">
      <c r="B118" s="72"/>
      <c r="C118" s="80" t="s">
        <v>149</v>
      </c>
      <c r="D118" s="81" t="s">
        <v>380</v>
      </c>
      <c r="E118" s="82">
        <f>IFERROR(VLOOKUP($C118,'2024'!$C$261:$U$504,19,FALSE),0)</f>
        <v>601558.18999999994</v>
      </c>
      <c r="F118" s="83">
        <f>IFERROR(VLOOKUP($C118,'2024'!$C$8:$U$251,19,FALSE),0)</f>
        <v>205356.97</v>
      </c>
      <c r="G118" s="84">
        <f t="shared" si="14"/>
        <v>0.34137507129609529</v>
      </c>
      <c r="H118" s="85">
        <f t="shared" si="15"/>
        <v>2.9194906170031277E-5</v>
      </c>
      <c r="I118" s="86">
        <f t="shared" si="16"/>
        <v>-396201.22</v>
      </c>
      <c r="J118" s="87">
        <f t="shared" si="17"/>
        <v>-0.65862492870390477</v>
      </c>
      <c r="K118" s="82">
        <f>VLOOKUP($C118,'2024'!$C$261:$U$504,VLOOKUP($L$4,Master!$D$9:$G$20,4,FALSE),FALSE)</f>
        <v>85703.090000000011</v>
      </c>
      <c r="L118" s="83">
        <f>VLOOKUP($C118,'2024'!$C$8:$U$251,VLOOKUP($L$4,Master!$D$9:$G$20,4,FALSE),FALSE)</f>
        <v>0</v>
      </c>
      <c r="M118" s="154">
        <f t="shared" si="18"/>
        <v>0</v>
      </c>
      <c r="N118" s="154">
        <f t="shared" si="19"/>
        <v>0</v>
      </c>
      <c r="O118" s="83">
        <f t="shared" si="20"/>
        <v>-85703.090000000011</v>
      </c>
      <c r="P118" s="87">
        <f t="shared" si="21"/>
        <v>-1</v>
      </c>
      <c r="Q118" s="78"/>
    </row>
    <row r="119" spans="2:17" s="79" customFormat="1" ht="12.75" x14ac:dyDescent="0.2">
      <c r="B119" s="72"/>
      <c r="C119" s="80" t="s">
        <v>150</v>
      </c>
      <c r="D119" s="81" t="s">
        <v>381</v>
      </c>
      <c r="E119" s="82">
        <f>IFERROR(VLOOKUP($C119,'2024'!$C$261:$U$504,19,FALSE),0)</f>
        <v>365186.70000000007</v>
      </c>
      <c r="F119" s="83">
        <f>IFERROR(VLOOKUP($C119,'2024'!$C$8:$U$251,19,FALSE),0)</f>
        <v>282025.78000000003</v>
      </c>
      <c r="G119" s="84">
        <f t="shared" si="14"/>
        <v>0.77227834420037744</v>
      </c>
      <c r="H119" s="85">
        <f t="shared" si="15"/>
        <v>4.0094651691782772E-5</v>
      </c>
      <c r="I119" s="86">
        <f t="shared" si="16"/>
        <v>-83160.920000000042</v>
      </c>
      <c r="J119" s="87">
        <f t="shared" si="17"/>
        <v>-0.22772165579962256</v>
      </c>
      <c r="K119" s="82">
        <f>VLOOKUP($C119,'2024'!$C$261:$U$504,VLOOKUP($L$4,Master!$D$9:$G$20,4,FALSE),FALSE)</f>
        <v>60864.450000000012</v>
      </c>
      <c r="L119" s="83">
        <f>VLOOKUP($C119,'2024'!$C$8:$U$251,VLOOKUP($L$4,Master!$D$9:$G$20,4,FALSE),FALSE)</f>
        <v>49666.42</v>
      </c>
      <c r="M119" s="154">
        <f t="shared" si="18"/>
        <v>0.8160169031347525</v>
      </c>
      <c r="N119" s="154">
        <f t="shared" si="19"/>
        <v>7.0609070230309923E-6</v>
      </c>
      <c r="O119" s="83">
        <f t="shared" si="20"/>
        <v>-11198.030000000013</v>
      </c>
      <c r="P119" s="87">
        <f t="shared" si="21"/>
        <v>-0.18398309686524747</v>
      </c>
      <c r="Q119" s="78"/>
    </row>
    <row r="120" spans="2:17" s="79" customFormat="1" ht="12.75" x14ac:dyDescent="0.2">
      <c r="B120" s="72"/>
      <c r="C120" s="80" t="s">
        <v>151</v>
      </c>
      <c r="D120" s="81" t="s">
        <v>382</v>
      </c>
      <c r="E120" s="82">
        <f>IFERROR(VLOOKUP($C120,'2024'!$C$261:$U$504,19,FALSE),0)</f>
        <v>481931.09999999992</v>
      </c>
      <c r="F120" s="83">
        <f>IFERROR(VLOOKUP($C120,'2024'!$C$8:$U$251,19,FALSE),0)</f>
        <v>27209.93</v>
      </c>
      <c r="G120" s="84">
        <f t="shared" si="14"/>
        <v>5.6460207693589406E-2</v>
      </c>
      <c r="H120" s="85">
        <f t="shared" si="15"/>
        <v>3.8683437588854141E-6</v>
      </c>
      <c r="I120" s="86">
        <f t="shared" si="16"/>
        <v>-454721.16999999993</v>
      </c>
      <c r="J120" s="87">
        <f t="shared" si="17"/>
        <v>-0.94353979230641061</v>
      </c>
      <c r="K120" s="82">
        <f>VLOOKUP($C120,'2024'!$C$261:$U$504,VLOOKUP($L$4,Master!$D$9:$G$20,4,FALSE),FALSE)</f>
        <v>72821.849999999991</v>
      </c>
      <c r="L120" s="83">
        <f>VLOOKUP($C120,'2024'!$C$8:$U$251,VLOOKUP($L$4,Master!$D$9:$G$20,4,FALSE),FALSE)</f>
        <v>11624.6</v>
      </c>
      <c r="M120" s="154">
        <f t="shared" si="18"/>
        <v>0.15963066030319198</v>
      </c>
      <c r="N120" s="154">
        <f t="shared" si="19"/>
        <v>1.6526300824566392E-6</v>
      </c>
      <c r="O120" s="83">
        <f t="shared" si="20"/>
        <v>-61197.249999999993</v>
      </c>
      <c r="P120" s="87">
        <f t="shared" si="21"/>
        <v>-0.84036933969680805</v>
      </c>
      <c r="Q120" s="78"/>
    </row>
    <row r="121" spans="2:17" s="79" customFormat="1" ht="12.75" x14ac:dyDescent="0.2">
      <c r="B121" s="72"/>
      <c r="C121" s="80" t="s">
        <v>152</v>
      </c>
      <c r="D121" s="81" t="s">
        <v>383</v>
      </c>
      <c r="E121" s="82">
        <f>IFERROR(VLOOKUP($C121,'2024'!$C$261:$U$504,19,FALSE),0)</f>
        <v>68000.039999999994</v>
      </c>
      <c r="F121" s="83">
        <f>IFERROR(VLOOKUP($C121,'2024'!$C$8:$U$251,19,FALSE),0)</f>
        <v>291400</v>
      </c>
      <c r="G121" s="84">
        <f t="shared" si="14"/>
        <v>4.285291596887296</v>
      </c>
      <c r="H121" s="85">
        <f t="shared" si="15"/>
        <v>4.1427352857549049E-5</v>
      </c>
      <c r="I121" s="86">
        <f t="shared" si="16"/>
        <v>223399.96000000002</v>
      </c>
      <c r="J121" s="87">
        <f t="shared" si="17"/>
        <v>3.2852915968872964</v>
      </c>
      <c r="K121" s="82">
        <f>VLOOKUP($C121,'2024'!$C$261:$U$504,VLOOKUP($L$4,Master!$D$9:$G$20,4,FALSE),FALSE)</f>
        <v>10333.34</v>
      </c>
      <c r="L121" s="83">
        <f>VLOOKUP($C121,'2024'!$C$8:$U$251,VLOOKUP($L$4,Master!$D$9:$G$20,4,FALSE),FALSE)</f>
        <v>47975.44</v>
      </c>
      <c r="M121" s="154">
        <f t="shared" si="18"/>
        <v>4.6427815207861158</v>
      </c>
      <c r="N121" s="154">
        <f t="shared" si="19"/>
        <v>6.8205061131646291E-6</v>
      </c>
      <c r="O121" s="83">
        <f t="shared" si="20"/>
        <v>37642.100000000006</v>
      </c>
      <c r="P121" s="87">
        <f t="shared" si="21"/>
        <v>3.6427815207861163</v>
      </c>
      <c r="Q121" s="78"/>
    </row>
    <row r="122" spans="2:17" s="79" customFormat="1" ht="12.75" x14ac:dyDescent="0.2">
      <c r="B122" s="72"/>
      <c r="C122" s="80" t="s">
        <v>153</v>
      </c>
      <c r="D122" s="81" t="s">
        <v>384</v>
      </c>
      <c r="E122" s="82">
        <f>IFERROR(VLOOKUP($C122,'2024'!$C$261:$U$504,19,FALSE),0)</f>
        <v>469279.98000000004</v>
      </c>
      <c r="F122" s="83">
        <f>IFERROR(VLOOKUP($C122,'2024'!$C$8:$U$251,19,FALSE),0)</f>
        <v>172.54</v>
      </c>
      <c r="G122" s="84">
        <f t="shared" si="14"/>
        <v>3.6766963721742395E-4</v>
      </c>
      <c r="H122" s="85">
        <f t="shared" si="15"/>
        <v>2.4529428490190502E-8</v>
      </c>
      <c r="I122" s="86">
        <f t="shared" si="16"/>
        <v>-469107.44000000006</v>
      </c>
      <c r="J122" s="87">
        <f t="shared" si="17"/>
        <v>-0.99963233036278265</v>
      </c>
      <c r="K122" s="82">
        <f>VLOOKUP($C122,'2024'!$C$261:$U$504,VLOOKUP($L$4,Master!$D$9:$G$20,4,FALSE),FALSE)</f>
        <v>78213.33</v>
      </c>
      <c r="L122" s="83">
        <f>VLOOKUP($C122,'2024'!$C$8:$U$251,VLOOKUP($L$4,Master!$D$9:$G$20,4,FALSE),FALSE)</f>
        <v>0</v>
      </c>
      <c r="M122" s="154">
        <f t="shared" si="18"/>
        <v>0</v>
      </c>
      <c r="N122" s="154">
        <f t="shared" si="19"/>
        <v>0</v>
      </c>
      <c r="O122" s="83">
        <f t="shared" si="20"/>
        <v>-78213.33</v>
      </c>
      <c r="P122" s="87">
        <f t="shared" si="21"/>
        <v>-1</v>
      </c>
      <c r="Q122" s="78"/>
    </row>
    <row r="123" spans="2:17" s="79" customFormat="1" ht="12.75" x14ac:dyDescent="0.2">
      <c r="B123" s="72"/>
      <c r="C123" s="80" t="s">
        <v>154</v>
      </c>
      <c r="D123" s="81" t="s">
        <v>385</v>
      </c>
      <c r="E123" s="82">
        <f>IFERROR(VLOOKUP($C123,'2024'!$C$261:$U$504,19,FALSE),0)</f>
        <v>1612290.3099999996</v>
      </c>
      <c r="F123" s="83">
        <f>IFERROR(VLOOKUP($C123,'2024'!$C$8:$U$251,19,FALSE),0)</f>
        <v>1404113.24</v>
      </c>
      <c r="G123" s="84">
        <f t="shared" si="14"/>
        <v>0.87088115043003655</v>
      </c>
      <c r="H123" s="85">
        <f t="shared" si="15"/>
        <v>1.996180324139892E-4</v>
      </c>
      <c r="I123" s="86">
        <f t="shared" si="16"/>
        <v>-208177.0699999996</v>
      </c>
      <c r="J123" s="87">
        <f t="shared" si="17"/>
        <v>-0.12911884956996339</v>
      </c>
      <c r="K123" s="82">
        <f>VLOOKUP($C123,'2024'!$C$261:$U$504,VLOOKUP($L$4,Master!$D$9:$G$20,4,FALSE),FALSE)</f>
        <v>260739.60999999996</v>
      </c>
      <c r="L123" s="83">
        <f>VLOOKUP($C123,'2024'!$C$8:$U$251,VLOOKUP($L$4,Master!$D$9:$G$20,4,FALSE),FALSE)</f>
        <v>538705.30999999994</v>
      </c>
      <c r="M123" s="154">
        <f t="shared" si="18"/>
        <v>2.0660662566765366</v>
      </c>
      <c r="N123" s="154">
        <f t="shared" si="19"/>
        <v>7.6585912709695758E-5</v>
      </c>
      <c r="O123" s="83">
        <f t="shared" si="20"/>
        <v>277965.69999999995</v>
      </c>
      <c r="P123" s="87">
        <f t="shared" si="21"/>
        <v>1.0660662566765364</v>
      </c>
      <c r="Q123" s="78"/>
    </row>
    <row r="124" spans="2:17" s="79" customFormat="1" ht="12.75" x14ac:dyDescent="0.2">
      <c r="B124" s="72"/>
      <c r="C124" s="80" t="s">
        <v>155</v>
      </c>
      <c r="D124" s="81" t="s">
        <v>386</v>
      </c>
      <c r="E124" s="82">
        <f>IFERROR(VLOOKUP($C124,'2024'!$C$261:$U$504,19,FALSE),0)</f>
        <v>4028400.07</v>
      </c>
      <c r="F124" s="83">
        <f>IFERROR(VLOOKUP($C124,'2024'!$C$8:$U$251,19,FALSE),0)</f>
        <v>1638804.8499999999</v>
      </c>
      <c r="G124" s="84">
        <f t="shared" si="14"/>
        <v>0.40681283425754677</v>
      </c>
      <c r="H124" s="85">
        <f t="shared" si="15"/>
        <v>2.329833451805516E-4</v>
      </c>
      <c r="I124" s="86">
        <f t="shared" si="16"/>
        <v>-2389595.2199999997</v>
      </c>
      <c r="J124" s="87">
        <f t="shared" si="17"/>
        <v>-0.59318716574245312</v>
      </c>
      <c r="K124" s="82">
        <f>VLOOKUP($C124,'2024'!$C$261:$U$504,VLOOKUP($L$4,Master!$D$9:$G$20,4,FALSE),FALSE)</f>
        <v>795000</v>
      </c>
      <c r="L124" s="83">
        <f>VLOOKUP($C124,'2024'!$C$8:$U$251,VLOOKUP($L$4,Master!$D$9:$G$20,4,FALSE),FALSE)</f>
        <v>333707.45</v>
      </c>
      <c r="M124" s="154">
        <f t="shared" si="18"/>
        <v>0.41975779874213837</v>
      </c>
      <c r="N124" s="154">
        <f t="shared" si="19"/>
        <v>4.7442059994313334E-5</v>
      </c>
      <c r="O124" s="83">
        <f t="shared" si="20"/>
        <v>-461292.55</v>
      </c>
      <c r="P124" s="87">
        <f t="shared" si="21"/>
        <v>-0.58024220125786163</v>
      </c>
      <c r="Q124" s="78"/>
    </row>
    <row r="125" spans="2:17" s="79" customFormat="1" ht="12.75" x14ac:dyDescent="0.2">
      <c r="B125" s="72"/>
      <c r="C125" s="80" t="s">
        <v>156</v>
      </c>
      <c r="D125" s="81" t="s">
        <v>387</v>
      </c>
      <c r="E125" s="82">
        <f>IFERROR(VLOOKUP($C125,'2024'!$C$261:$U$504,19,FALSE),0)</f>
        <v>1133186.6499999999</v>
      </c>
      <c r="F125" s="83">
        <f>IFERROR(VLOOKUP($C125,'2024'!$C$8:$U$251,19,FALSE),0)</f>
        <v>302716.39</v>
      </c>
      <c r="G125" s="84">
        <f t="shared" si="14"/>
        <v>0.26713727169306134</v>
      </c>
      <c r="H125" s="85">
        <f t="shared" si="15"/>
        <v>4.3036165766278077E-5</v>
      </c>
      <c r="I125" s="86">
        <f t="shared" si="16"/>
        <v>-830470.25999999989</v>
      </c>
      <c r="J125" s="87">
        <f t="shared" si="17"/>
        <v>-0.73286272830693866</v>
      </c>
      <c r="K125" s="82">
        <f>VLOOKUP($C125,'2024'!$C$261:$U$504,VLOOKUP($L$4,Master!$D$9:$G$20,4,FALSE),FALSE)</f>
        <v>180934.37</v>
      </c>
      <c r="L125" s="83">
        <f>VLOOKUP($C125,'2024'!$C$8:$U$251,VLOOKUP($L$4,Master!$D$9:$G$20,4,FALSE),FALSE)</f>
        <v>93636.790000000008</v>
      </c>
      <c r="M125" s="154">
        <f t="shared" si="18"/>
        <v>0.51751798179638286</v>
      </c>
      <c r="N125" s="154">
        <f t="shared" si="19"/>
        <v>1.331202587432471E-5</v>
      </c>
      <c r="O125" s="83">
        <f t="shared" si="20"/>
        <v>-87297.579999999987</v>
      </c>
      <c r="P125" s="87">
        <f t="shared" si="21"/>
        <v>-0.48248201820361708</v>
      </c>
      <c r="Q125" s="78"/>
    </row>
    <row r="126" spans="2:17" s="79" customFormat="1" ht="12.75" x14ac:dyDescent="0.2">
      <c r="B126" s="72"/>
      <c r="C126" s="80" t="s">
        <v>157</v>
      </c>
      <c r="D126" s="81" t="s">
        <v>388</v>
      </c>
      <c r="E126" s="82">
        <f>IFERROR(VLOOKUP($C126,'2024'!$C$261:$U$504,19,FALSE),0)</f>
        <v>14549999.98</v>
      </c>
      <c r="F126" s="83">
        <f>IFERROR(VLOOKUP($C126,'2024'!$C$8:$U$251,19,FALSE),0)</f>
        <v>15193122.869999973</v>
      </c>
      <c r="G126" s="84">
        <f t="shared" si="14"/>
        <v>1.0442008859714083</v>
      </c>
      <c r="H126" s="85">
        <f t="shared" si="15"/>
        <v>2.1599549147000244E-3</v>
      </c>
      <c r="I126" s="86">
        <f t="shared" si="16"/>
        <v>643122.88999997266</v>
      </c>
      <c r="J126" s="87">
        <f t="shared" si="17"/>
        <v>4.4200885971408269E-2</v>
      </c>
      <c r="K126" s="82">
        <f>VLOOKUP($C126,'2024'!$C$261:$U$504,VLOOKUP($L$4,Master!$D$9:$G$20,4,FALSE),FALSE)</f>
        <v>2658333.33</v>
      </c>
      <c r="L126" s="83">
        <f>VLOOKUP($C126,'2024'!$C$8:$U$251,VLOOKUP($L$4,Master!$D$9:$G$20,4,FALSE),FALSE)</f>
        <v>2896108.2599999961</v>
      </c>
      <c r="M126" s="154">
        <f t="shared" si="18"/>
        <v>1.0894451148456976</v>
      </c>
      <c r="N126" s="154">
        <f t="shared" si="19"/>
        <v>4.1172992038669264E-4</v>
      </c>
      <c r="O126" s="83">
        <f t="shared" si="20"/>
        <v>237774.92999999598</v>
      </c>
      <c r="P126" s="87">
        <f t="shared" si="21"/>
        <v>8.9445114845697685E-2</v>
      </c>
      <c r="Q126" s="78"/>
    </row>
    <row r="127" spans="2:17" s="79" customFormat="1" ht="12.75" x14ac:dyDescent="0.2">
      <c r="B127" s="72"/>
      <c r="C127" s="80" t="s">
        <v>158</v>
      </c>
      <c r="D127" s="81" t="s">
        <v>389</v>
      </c>
      <c r="E127" s="82">
        <f>IFERROR(VLOOKUP($C127,'2024'!$C$261:$U$504,19,FALSE),0)</f>
        <v>1950000.44</v>
      </c>
      <c r="F127" s="83">
        <f>IFERROR(VLOOKUP($C127,'2024'!$C$8:$U$251,19,FALSE),0)</f>
        <v>89648.359999999986</v>
      </c>
      <c r="G127" s="84">
        <f t="shared" si="14"/>
        <v>4.5973507575208544E-2</v>
      </c>
      <c r="H127" s="85">
        <f t="shared" si="15"/>
        <v>1.2745004264998576E-5</v>
      </c>
      <c r="I127" s="86">
        <f t="shared" si="16"/>
        <v>-1860352.08</v>
      </c>
      <c r="J127" s="87">
        <f t="shared" si="17"/>
        <v>-0.95402649242479154</v>
      </c>
      <c r="K127" s="82">
        <f>VLOOKUP($C127,'2024'!$C$261:$U$504,VLOOKUP($L$4,Master!$D$9:$G$20,4,FALSE),FALSE)</f>
        <v>241666.73999999996</v>
      </c>
      <c r="L127" s="83">
        <f>VLOOKUP($C127,'2024'!$C$8:$U$251,VLOOKUP($L$4,Master!$D$9:$G$20,4,FALSE),FALSE)</f>
        <v>7595.23</v>
      </c>
      <c r="M127" s="154">
        <f t="shared" si="18"/>
        <v>3.1428528394101735E-2</v>
      </c>
      <c r="N127" s="154">
        <f t="shared" si="19"/>
        <v>1.0797881717372761E-6</v>
      </c>
      <c r="O127" s="83">
        <f t="shared" si="20"/>
        <v>-234071.50999999995</v>
      </c>
      <c r="P127" s="87">
        <f t="shared" si="21"/>
        <v>-0.96857147160589818</v>
      </c>
      <c r="Q127" s="78"/>
    </row>
    <row r="128" spans="2:17" s="79" customFormat="1" ht="12.75" x14ac:dyDescent="0.2">
      <c r="B128" s="72"/>
      <c r="C128" s="80" t="s">
        <v>159</v>
      </c>
      <c r="D128" s="81" t="s">
        <v>390</v>
      </c>
      <c r="E128" s="82">
        <f>IFERROR(VLOOKUP($C128,'2024'!$C$261:$U$504,19,FALSE),0)</f>
        <v>2711151.4200000009</v>
      </c>
      <c r="F128" s="83">
        <f>IFERROR(VLOOKUP($C128,'2024'!$C$8:$U$251,19,FALSE),0)</f>
        <v>2505340.52</v>
      </c>
      <c r="G128" s="84">
        <f t="shared" si="14"/>
        <v>0.92408727211554975</v>
      </c>
      <c r="H128" s="85">
        <f t="shared" si="15"/>
        <v>3.561757918680694E-4</v>
      </c>
      <c r="I128" s="86">
        <f t="shared" si="16"/>
        <v>-205810.90000000084</v>
      </c>
      <c r="J128" s="87">
        <f t="shared" si="17"/>
        <v>-7.5912727884450207E-2</v>
      </c>
      <c r="K128" s="82">
        <f>VLOOKUP($C128,'2024'!$C$261:$U$504,VLOOKUP($L$4,Master!$D$9:$G$20,4,FALSE),FALSE)</f>
        <v>429092.7800000002</v>
      </c>
      <c r="L128" s="83">
        <f>VLOOKUP($C128,'2024'!$C$8:$U$251,VLOOKUP($L$4,Master!$D$9:$G$20,4,FALSE),FALSE)</f>
        <v>459171.93000000011</v>
      </c>
      <c r="M128" s="154">
        <f t="shared" si="18"/>
        <v>1.0700994083377491</v>
      </c>
      <c r="N128" s="154">
        <f t="shared" si="19"/>
        <v>6.5278920955359697E-5</v>
      </c>
      <c r="O128" s="83">
        <f t="shared" si="20"/>
        <v>30079.149999999907</v>
      </c>
      <c r="P128" s="87">
        <f t="shared" si="21"/>
        <v>7.0099408337748983E-2</v>
      </c>
      <c r="Q128" s="78"/>
    </row>
    <row r="129" spans="2:17" s="79" customFormat="1" ht="12.75" x14ac:dyDescent="0.2">
      <c r="B129" s="72"/>
      <c r="C129" s="80" t="s">
        <v>160</v>
      </c>
      <c r="D129" s="81" t="s">
        <v>391</v>
      </c>
      <c r="E129" s="82">
        <f>IFERROR(VLOOKUP($C129,'2024'!$C$261:$U$504,19,FALSE),0)</f>
        <v>503149.98000000004</v>
      </c>
      <c r="F129" s="83">
        <f>IFERROR(VLOOKUP($C129,'2024'!$C$8:$U$251,19,FALSE),0)</f>
        <v>40862.550000000003</v>
      </c>
      <c r="G129" s="84">
        <f t="shared" si="14"/>
        <v>8.1213458460238835E-2</v>
      </c>
      <c r="H129" s="85">
        <f t="shared" si="15"/>
        <v>5.8092905885698039E-6</v>
      </c>
      <c r="I129" s="86">
        <f t="shared" si="16"/>
        <v>-462287.43000000005</v>
      </c>
      <c r="J129" s="87">
        <f t="shared" si="17"/>
        <v>-0.91878654153976125</v>
      </c>
      <c r="K129" s="82">
        <f>VLOOKUP($C129,'2024'!$C$261:$U$504,VLOOKUP($L$4,Master!$D$9:$G$20,4,FALSE),FALSE)</f>
        <v>83858.33</v>
      </c>
      <c r="L129" s="83">
        <f>VLOOKUP($C129,'2024'!$C$8:$U$251,VLOOKUP($L$4,Master!$D$9:$G$20,4,FALSE),FALSE)</f>
        <v>5399.4</v>
      </c>
      <c r="M129" s="154">
        <f t="shared" si="18"/>
        <v>6.4387163445778134E-2</v>
      </c>
      <c r="N129" s="154">
        <f t="shared" si="19"/>
        <v>7.6761444412851857E-7</v>
      </c>
      <c r="O129" s="83">
        <f t="shared" si="20"/>
        <v>-78458.930000000008</v>
      </c>
      <c r="P129" s="87">
        <f t="shared" si="21"/>
        <v>-0.93561283655422189</v>
      </c>
      <c r="Q129" s="78"/>
    </row>
    <row r="130" spans="2:17" s="79" customFormat="1" ht="12.75" x14ac:dyDescent="0.2">
      <c r="B130" s="72"/>
      <c r="C130" s="80" t="s">
        <v>161</v>
      </c>
      <c r="D130" s="81" t="s">
        <v>392</v>
      </c>
      <c r="E130" s="82">
        <f>IFERROR(VLOOKUP($C130,'2024'!$C$261:$U$504,19,FALSE),0)</f>
        <v>142045.80000000002</v>
      </c>
      <c r="F130" s="83">
        <f>IFERROR(VLOOKUP($C130,'2024'!$C$8:$U$251,19,FALSE),0)</f>
        <v>104286.86</v>
      </c>
      <c r="G130" s="84">
        <f t="shared" si="14"/>
        <v>0.73417770887981193</v>
      </c>
      <c r="H130" s="85">
        <f t="shared" si="15"/>
        <v>1.4826110321296559E-5</v>
      </c>
      <c r="I130" s="86">
        <f t="shared" si="16"/>
        <v>-37758.940000000017</v>
      </c>
      <c r="J130" s="87">
        <f t="shared" si="17"/>
        <v>-0.26582229112018807</v>
      </c>
      <c r="K130" s="82">
        <f>VLOOKUP($C130,'2024'!$C$261:$U$504,VLOOKUP($L$4,Master!$D$9:$G$20,4,FALSE),FALSE)</f>
        <v>23605.4</v>
      </c>
      <c r="L130" s="83">
        <f>VLOOKUP($C130,'2024'!$C$8:$U$251,VLOOKUP($L$4,Master!$D$9:$G$20,4,FALSE),FALSE)</f>
        <v>17307.509999999998</v>
      </c>
      <c r="M130" s="154">
        <f t="shared" si="18"/>
        <v>0.73320130139713779</v>
      </c>
      <c r="N130" s="154">
        <f t="shared" si="19"/>
        <v>2.4605501848166049E-6</v>
      </c>
      <c r="O130" s="83">
        <f t="shared" si="20"/>
        <v>-6297.8900000000031</v>
      </c>
      <c r="P130" s="87">
        <f t="shared" si="21"/>
        <v>-0.26679869860286215</v>
      </c>
      <c r="Q130" s="78"/>
    </row>
    <row r="131" spans="2:17" s="79" customFormat="1" ht="12.75" x14ac:dyDescent="0.2">
      <c r="B131" s="72"/>
      <c r="C131" s="80" t="s">
        <v>162</v>
      </c>
      <c r="D131" s="81" t="s">
        <v>393</v>
      </c>
      <c r="E131" s="82">
        <f>IFERROR(VLOOKUP($C131,'2024'!$C$261:$U$504,19,FALSE),0)</f>
        <v>183069.72</v>
      </c>
      <c r="F131" s="83">
        <f>IFERROR(VLOOKUP($C131,'2024'!$C$8:$U$251,19,FALSE),0)</f>
        <v>154605.43</v>
      </c>
      <c r="G131" s="84">
        <f t="shared" si="14"/>
        <v>0.84451666829446181</v>
      </c>
      <c r="H131" s="85">
        <f t="shared" si="15"/>
        <v>2.1979731305089565E-5</v>
      </c>
      <c r="I131" s="86">
        <f t="shared" si="16"/>
        <v>-28464.290000000008</v>
      </c>
      <c r="J131" s="87">
        <f t="shared" si="17"/>
        <v>-0.15548333170553824</v>
      </c>
      <c r="K131" s="82">
        <f>VLOOKUP($C131,'2024'!$C$261:$U$504,VLOOKUP($L$4,Master!$D$9:$G$20,4,FALSE),FALSE)</f>
        <v>33254.909999999996</v>
      </c>
      <c r="L131" s="83">
        <f>VLOOKUP($C131,'2024'!$C$8:$U$251,VLOOKUP($L$4,Master!$D$9:$G$20,4,FALSE),FALSE)</f>
        <v>24985.789999999997</v>
      </c>
      <c r="M131" s="154">
        <f t="shared" si="18"/>
        <v>0.75134138086676527</v>
      </c>
      <c r="N131" s="154">
        <f t="shared" si="19"/>
        <v>3.5521452942849017E-6</v>
      </c>
      <c r="O131" s="83">
        <f t="shared" si="20"/>
        <v>-8269.119999999999</v>
      </c>
      <c r="P131" s="87">
        <f t="shared" si="21"/>
        <v>-0.24865861913323475</v>
      </c>
      <c r="Q131" s="78"/>
    </row>
    <row r="132" spans="2:17" s="79" customFormat="1" ht="12.75" x14ac:dyDescent="0.2">
      <c r="B132" s="72"/>
      <c r="C132" s="80" t="s">
        <v>163</v>
      </c>
      <c r="D132" s="81" t="s">
        <v>394</v>
      </c>
      <c r="E132" s="82">
        <f>IFERROR(VLOOKUP($C132,'2024'!$C$261:$U$504,19,FALSE),0)</f>
        <v>12075000</v>
      </c>
      <c r="F132" s="83">
        <f>IFERROR(VLOOKUP($C132,'2024'!$C$8:$U$251,19,FALSE),0)</f>
        <v>9537281.879999999</v>
      </c>
      <c r="G132" s="84">
        <f t="shared" si="14"/>
        <v>0.7898370086956521</v>
      </c>
      <c r="H132" s="85">
        <f t="shared" si="15"/>
        <v>1.3558831219789593E-3</v>
      </c>
      <c r="I132" s="86">
        <f t="shared" si="16"/>
        <v>-2537718.120000001</v>
      </c>
      <c r="J132" s="87">
        <f t="shared" si="17"/>
        <v>-0.2101629913043479</v>
      </c>
      <c r="K132" s="82">
        <f>VLOOKUP($C132,'2024'!$C$261:$U$504,VLOOKUP($L$4,Master!$D$9:$G$20,4,FALSE),FALSE)</f>
        <v>2012500</v>
      </c>
      <c r="L132" s="83">
        <f>VLOOKUP($C132,'2024'!$C$8:$U$251,VLOOKUP($L$4,Master!$D$9:$G$20,4,FALSE),FALSE)</f>
        <v>1844784.76</v>
      </c>
      <c r="M132" s="154">
        <f t="shared" si="18"/>
        <v>0.91666323478260869</v>
      </c>
      <c r="N132" s="154">
        <f t="shared" si="19"/>
        <v>2.6226681262439582E-4</v>
      </c>
      <c r="O132" s="83">
        <f t="shared" si="20"/>
        <v>-167715.24</v>
      </c>
      <c r="P132" s="87">
        <f t="shared" si="21"/>
        <v>-8.3336765217391306E-2</v>
      </c>
      <c r="Q132" s="78"/>
    </row>
    <row r="133" spans="2:17" s="79" customFormat="1" ht="12.75" x14ac:dyDescent="0.2">
      <c r="B133" s="72"/>
      <c r="C133" s="80" t="s">
        <v>164</v>
      </c>
      <c r="D133" s="81" t="s">
        <v>396</v>
      </c>
      <c r="E133" s="82">
        <f>IFERROR(VLOOKUP($C133,'2024'!$C$261:$U$504,19,FALSE),0)</f>
        <v>275935.18000000011</v>
      </c>
      <c r="F133" s="83">
        <f>IFERROR(VLOOKUP($C133,'2024'!$C$8:$U$251,19,FALSE),0)</f>
        <v>216483.65999999997</v>
      </c>
      <c r="G133" s="84">
        <f t="shared" si="14"/>
        <v>0.78454534140952914</v>
      </c>
      <c r="H133" s="85">
        <f t="shared" si="15"/>
        <v>3.0776750071083306E-5</v>
      </c>
      <c r="I133" s="86">
        <f t="shared" si="16"/>
        <v>-59451.520000000135</v>
      </c>
      <c r="J133" s="87">
        <f t="shared" si="17"/>
        <v>-0.2154546585904708</v>
      </c>
      <c r="K133" s="82">
        <f>VLOOKUP($C133,'2024'!$C$261:$U$504,VLOOKUP($L$4,Master!$D$9:$G$20,4,FALSE),FALSE)</f>
        <v>44847.460000000021</v>
      </c>
      <c r="L133" s="83">
        <f>VLOOKUP($C133,'2024'!$C$8:$U$251,VLOOKUP($L$4,Master!$D$9:$G$20,4,FALSE),FALSE)</f>
        <v>50111.01</v>
      </c>
      <c r="M133" s="154">
        <f t="shared" si="18"/>
        <v>1.1173656211522343</v>
      </c>
      <c r="N133" s="154">
        <f t="shared" si="19"/>
        <v>7.1241128802957071E-6</v>
      </c>
      <c r="O133" s="83">
        <f t="shared" si="20"/>
        <v>5263.5499999999811</v>
      </c>
      <c r="P133" s="87">
        <f t="shared" si="21"/>
        <v>0.11736562115223423</v>
      </c>
      <c r="Q133" s="78"/>
    </row>
    <row r="134" spans="2:17" s="79" customFormat="1" ht="25.5" x14ac:dyDescent="0.2">
      <c r="B134" s="72"/>
      <c r="C134" s="80" t="s">
        <v>165</v>
      </c>
      <c r="D134" s="81" t="s">
        <v>397</v>
      </c>
      <c r="E134" s="82">
        <f>IFERROR(VLOOKUP($C134,'2024'!$C$261:$U$504,19,FALSE),0)</f>
        <v>145682.59</v>
      </c>
      <c r="F134" s="83">
        <f>IFERROR(VLOOKUP($C134,'2024'!$C$8:$U$251,19,FALSE),0)</f>
        <v>4904.62</v>
      </c>
      <c r="G134" s="84">
        <f t="shared" si="14"/>
        <v>3.3666479982268301E-2</v>
      </c>
      <c r="H134" s="85">
        <f t="shared" si="15"/>
        <v>6.9727324424225186E-7</v>
      </c>
      <c r="I134" s="86">
        <f t="shared" si="16"/>
        <v>-140777.97</v>
      </c>
      <c r="J134" s="87">
        <f t="shared" si="17"/>
        <v>-0.96633352001773176</v>
      </c>
      <c r="K134" s="82">
        <f>VLOOKUP($C134,'2024'!$C$261:$U$504,VLOOKUP($L$4,Master!$D$9:$G$20,4,FALSE),FALSE)</f>
        <v>9151.5600000000013</v>
      </c>
      <c r="L134" s="83">
        <f>VLOOKUP($C134,'2024'!$C$8:$U$251,VLOOKUP($L$4,Master!$D$9:$G$20,4,FALSE),FALSE)</f>
        <v>782.89</v>
      </c>
      <c r="M134" s="154">
        <f t="shared" si="18"/>
        <v>8.5547163543701829E-2</v>
      </c>
      <c r="N134" s="154">
        <f t="shared" si="19"/>
        <v>1.113008245663918E-7</v>
      </c>
      <c r="O134" s="83">
        <f t="shared" si="20"/>
        <v>-8368.6700000000019</v>
      </c>
      <c r="P134" s="87">
        <f t="shared" si="21"/>
        <v>-0.91445283645629827</v>
      </c>
      <c r="Q134" s="78"/>
    </row>
    <row r="135" spans="2:17" s="79" customFormat="1" ht="12.75" x14ac:dyDescent="0.2">
      <c r="B135" s="72"/>
      <c r="C135" s="80" t="s">
        <v>166</v>
      </c>
      <c r="D135" s="81" t="s">
        <v>398</v>
      </c>
      <c r="E135" s="82">
        <f>IFERROR(VLOOKUP($C135,'2024'!$C$261:$U$504,19,FALSE),0)</f>
        <v>565502.96000000008</v>
      </c>
      <c r="F135" s="83">
        <f>IFERROR(VLOOKUP($C135,'2024'!$C$8:$U$251,19,FALSE),0)</f>
        <v>475968.49</v>
      </c>
      <c r="G135" s="84">
        <f t="shared" si="14"/>
        <v>0.8416728534895731</v>
      </c>
      <c r="H135" s="85">
        <f t="shared" si="15"/>
        <v>6.7666831106056303E-5</v>
      </c>
      <c r="I135" s="86">
        <f t="shared" si="16"/>
        <v>-89534.470000000088</v>
      </c>
      <c r="J135" s="87">
        <f t="shared" si="17"/>
        <v>-0.1583271465104269</v>
      </c>
      <c r="K135" s="82">
        <f>VLOOKUP($C135,'2024'!$C$261:$U$504,VLOOKUP($L$4,Master!$D$9:$G$20,4,FALSE),FALSE)</f>
        <v>108542.16</v>
      </c>
      <c r="L135" s="83">
        <f>VLOOKUP($C135,'2024'!$C$8:$U$251,VLOOKUP($L$4,Master!$D$9:$G$20,4,FALSE),FALSE)</f>
        <v>110391.82999999997</v>
      </c>
      <c r="M135" s="154">
        <f t="shared" si="18"/>
        <v>1.0170410281129467</v>
      </c>
      <c r="N135" s="154">
        <f t="shared" si="19"/>
        <v>1.5694033266988908E-5</v>
      </c>
      <c r="O135" s="83">
        <f t="shared" si="20"/>
        <v>1849.6699999999691</v>
      </c>
      <c r="P135" s="87">
        <f t="shared" si="21"/>
        <v>1.7041028112946794E-2</v>
      </c>
      <c r="Q135" s="78"/>
    </row>
    <row r="136" spans="2:17" s="79" customFormat="1" ht="12.75" x14ac:dyDescent="0.2">
      <c r="B136" s="72"/>
      <c r="C136" s="80" t="s">
        <v>167</v>
      </c>
      <c r="D136" s="81" t="s">
        <v>399</v>
      </c>
      <c r="E136" s="82">
        <f>IFERROR(VLOOKUP($C136,'2024'!$C$261:$U$504,19,FALSE),0)</f>
        <v>415551.36000000004</v>
      </c>
      <c r="F136" s="83">
        <f>IFERROR(VLOOKUP($C136,'2024'!$C$8:$U$251,19,FALSE),0)</f>
        <v>288323.73</v>
      </c>
      <c r="G136" s="84">
        <f t="shared" si="14"/>
        <v>0.69383416288181554</v>
      </c>
      <c r="H136" s="85">
        <f t="shared" si="15"/>
        <v>4.0990009951663346E-5</v>
      </c>
      <c r="I136" s="86">
        <f t="shared" si="16"/>
        <v>-127227.63000000006</v>
      </c>
      <c r="J136" s="87">
        <f t="shared" si="17"/>
        <v>-0.30616583711818451</v>
      </c>
      <c r="K136" s="82">
        <f>VLOOKUP($C136,'2024'!$C$261:$U$504,VLOOKUP($L$4,Master!$D$9:$G$20,4,FALSE),FALSE)</f>
        <v>71407.180000000008</v>
      </c>
      <c r="L136" s="83">
        <f>VLOOKUP($C136,'2024'!$C$8:$U$251,VLOOKUP($L$4,Master!$D$9:$G$20,4,FALSE),FALSE)</f>
        <v>54220.39</v>
      </c>
      <c r="M136" s="154">
        <f t="shared" si="18"/>
        <v>0.75931285901501777</v>
      </c>
      <c r="N136" s="154">
        <f t="shared" si="19"/>
        <v>7.7083295422234856E-6</v>
      </c>
      <c r="O136" s="83">
        <f t="shared" si="20"/>
        <v>-17186.790000000008</v>
      </c>
      <c r="P136" s="87">
        <f t="shared" si="21"/>
        <v>-0.24068714098498228</v>
      </c>
      <c r="Q136" s="78"/>
    </row>
    <row r="137" spans="2:17" s="79" customFormat="1" ht="25.5" x14ac:dyDescent="0.2">
      <c r="B137" s="72"/>
      <c r="C137" s="80" t="s">
        <v>168</v>
      </c>
      <c r="D137" s="81" t="s">
        <v>400</v>
      </c>
      <c r="E137" s="82">
        <f>IFERROR(VLOOKUP($C137,'2024'!$C$261:$U$504,19,FALSE),0)</f>
        <v>711611.43</v>
      </c>
      <c r="F137" s="83">
        <f>IFERROR(VLOOKUP($C137,'2024'!$C$8:$U$251,19,FALSE),0)</f>
        <v>1501085.41</v>
      </c>
      <c r="G137" s="84">
        <f t="shared" si="14"/>
        <v>2.1094172278823566</v>
      </c>
      <c r="H137" s="85">
        <f t="shared" si="15"/>
        <v>2.1340423798692066E-4</v>
      </c>
      <c r="I137" s="86">
        <f t="shared" si="16"/>
        <v>789473.97999999986</v>
      </c>
      <c r="J137" s="87">
        <f t="shared" si="17"/>
        <v>1.1094172278823569</v>
      </c>
      <c r="K137" s="82">
        <f>VLOOKUP($C137,'2024'!$C$261:$U$504,VLOOKUP($L$4,Master!$D$9:$G$20,4,FALSE),FALSE)</f>
        <v>119736.48</v>
      </c>
      <c r="L137" s="83">
        <f>VLOOKUP($C137,'2024'!$C$8:$U$251,VLOOKUP($L$4,Master!$D$9:$G$20,4,FALSE),FALSE)</f>
        <v>1085.4100000000001</v>
      </c>
      <c r="M137" s="154">
        <f t="shared" si="18"/>
        <v>9.0649900514863987E-3</v>
      </c>
      <c r="N137" s="154">
        <f t="shared" si="19"/>
        <v>1.5430907023030992E-7</v>
      </c>
      <c r="O137" s="83">
        <f t="shared" si="20"/>
        <v>-118651.06999999999</v>
      </c>
      <c r="P137" s="87">
        <f t="shared" si="21"/>
        <v>-0.99093500994851358</v>
      </c>
      <c r="Q137" s="78"/>
    </row>
    <row r="138" spans="2:17" s="79" customFormat="1" ht="25.5" x14ac:dyDescent="0.2">
      <c r="B138" s="72"/>
      <c r="C138" s="80" t="s">
        <v>169</v>
      </c>
      <c r="D138" s="81" t="s">
        <v>401</v>
      </c>
      <c r="E138" s="82">
        <f>IFERROR(VLOOKUP($C138,'2024'!$C$261:$U$504,19,FALSE),0)</f>
        <v>181192.73999999996</v>
      </c>
      <c r="F138" s="83">
        <f>IFERROR(VLOOKUP($C138,'2024'!$C$8:$U$251,19,FALSE),0)</f>
        <v>127076.03999999998</v>
      </c>
      <c r="G138" s="84">
        <f t="shared" ref="G138:G201" si="22">IFERROR(F138/E138,0)</f>
        <v>0.70133074868231482</v>
      </c>
      <c r="H138" s="85">
        <f t="shared" ref="H138:H201" si="23">F138/$D$4</f>
        <v>1.8065970998009666E-5</v>
      </c>
      <c r="I138" s="86">
        <f t="shared" ref="I138:I201" si="24">F138-E138</f>
        <v>-54116.699999999983</v>
      </c>
      <c r="J138" s="87">
        <f t="shared" ref="J138:J201" si="25">IFERROR(I138/E138,0)</f>
        <v>-0.29866925131768524</v>
      </c>
      <c r="K138" s="82">
        <f>VLOOKUP($C138,'2024'!$C$261:$U$504,VLOOKUP($L$4,Master!$D$9:$G$20,4,FALSE),FALSE)</f>
        <v>40451.429999999993</v>
      </c>
      <c r="L138" s="83">
        <f>VLOOKUP($C138,'2024'!$C$8:$U$251,VLOOKUP($L$4,Master!$D$9:$G$20,4,FALSE),FALSE)</f>
        <v>22290.629999999994</v>
      </c>
      <c r="M138" s="154">
        <f t="shared" ref="M138:M201" si="26">IFERROR(L138/K138,0)</f>
        <v>0.55104677387177659</v>
      </c>
      <c r="N138" s="154">
        <f t="shared" ref="N138:N201" si="27">L138/$D$4</f>
        <v>3.168983508672163E-6</v>
      </c>
      <c r="O138" s="83">
        <f t="shared" ref="O138:O201" si="28">L138-K138</f>
        <v>-18160.8</v>
      </c>
      <c r="P138" s="87">
        <f t="shared" ref="P138:P201" si="29">IFERROR(O138/K138,0)</f>
        <v>-0.44895322612822347</v>
      </c>
      <c r="Q138" s="78"/>
    </row>
    <row r="139" spans="2:17" s="79" customFormat="1" ht="25.5" x14ac:dyDescent="0.2">
      <c r="B139" s="72"/>
      <c r="C139" s="80" t="s">
        <v>170</v>
      </c>
      <c r="D139" s="81" t="s">
        <v>402</v>
      </c>
      <c r="E139" s="82">
        <f>IFERROR(VLOOKUP($C139,'2024'!$C$261:$U$504,19,FALSE),0)</f>
        <v>78454.19</v>
      </c>
      <c r="F139" s="83">
        <f>IFERROR(VLOOKUP($C139,'2024'!$C$8:$U$251,19,FALSE),0)</f>
        <v>46554.609999999993</v>
      </c>
      <c r="G139" s="84">
        <f t="shared" si="22"/>
        <v>0.59339864448285029</v>
      </c>
      <c r="H139" s="85">
        <f t="shared" si="23"/>
        <v>6.6185115154961603E-6</v>
      </c>
      <c r="I139" s="86">
        <f t="shared" si="24"/>
        <v>-31899.580000000009</v>
      </c>
      <c r="J139" s="87">
        <f t="shared" si="25"/>
        <v>-0.40660135551714965</v>
      </c>
      <c r="K139" s="82">
        <f>VLOOKUP($C139,'2024'!$C$261:$U$504,VLOOKUP($L$4,Master!$D$9:$G$20,4,FALSE),FALSE)</f>
        <v>10580.939999999999</v>
      </c>
      <c r="L139" s="83">
        <f>VLOOKUP($C139,'2024'!$C$8:$U$251,VLOOKUP($L$4,Master!$D$9:$G$20,4,FALSE),FALSE)</f>
        <v>9721.6299999999992</v>
      </c>
      <c r="M139" s="154">
        <f t="shared" si="26"/>
        <v>0.91878698867964481</v>
      </c>
      <c r="N139" s="154">
        <f t="shared" si="27"/>
        <v>1.3820912709695761E-6</v>
      </c>
      <c r="O139" s="83">
        <f t="shared" si="28"/>
        <v>-859.30999999999949</v>
      </c>
      <c r="P139" s="87">
        <f t="shared" si="29"/>
        <v>-8.1213011320355244E-2</v>
      </c>
      <c r="Q139" s="78"/>
    </row>
    <row r="140" spans="2:17" s="79" customFormat="1" ht="12.75" x14ac:dyDescent="0.2">
      <c r="B140" s="72"/>
      <c r="C140" s="80" t="s">
        <v>171</v>
      </c>
      <c r="D140" s="81" t="s">
        <v>403</v>
      </c>
      <c r="E140" s="82">
        <f>IFERROR(VLOOKUP($C140,'2024'!$C$261:$U$504,19,FALSE),0)</f>
        <v>3289700</v>
      </c>
      <c r="F140" s="83">
        <f>IFERROR(VLOOKUP($C140,'2024'!$C$8:$U$251,19,FALSE),0)</f>
        <v>3637968.3100000005</v>
      </c>
      <c r="G140" s="84">
        <f t="shared" si="22"/>
        <v>1.1058662826397545</v>
      </c>
      <c r="H140" s="85">
        <f t="shared" si="23"/>
        <v>5.1719765567244814E-4</v>
      </c>
      <c r="I140" s="86">
        <f t="shared" si="24"/>
        <v>348268.31000000052</v>
      </c>
      <c r="J140" s="87">
        <f t="shared" si="25"/>
        <v>0.10586628263975455</v>
      </c>
      <c r="K140" s="82">
        <f>VLOOKUP($C140,'2024'!$C$261:$U$504,VLOOKUP($L$4,Master!$D$9:$G$20,4,FALSE),FALSE)</f>
        <v>656000</v>
      </c>
      <c r="L140" s="83">
        <f>VLOOKUP($C140,'2024'!$C$8:$U$251,VLOOKUP($L$4,Master!$D$9:$G$20,4,FALSE),FALSE)</f>
        <v>1615529.1900000002</v>
      </c>
      <c r="M140" s="154">
        <f t="shared" si="26"/>
        <v>2.4626969359756101</v>
      </c>
      <c r="N140" s="154">
        <f t="shared" si="27"/>
        <v>2.2967432328689226E-4</v>
      </c>
      <c r="O140" s="83">
        <f t="shared" si="28"/>
        <v>959529.19000000018</v>
      </c>
      <c r="P140" s="87">
        <f t="shared" si="29"/>
        <v>1.4626969359756101</v>
      </c>
      <c r="Q140" s="78"/>
    </row>
    <row r="141" spans="2:17" s="79" customFormat="1" ht="12.75" x14ac:dyDescent="0.2">
      <c r="B141" s="72"/>
      <c r="C141" s="80" t="s">
        <v>172</v>
      </c>
      <c r="D141" s="81" t="s">
        <v>404</v>
      </c>
      <c r="E141" s="82">
        <f>IFERROR(VLOOKUP($C141,'2024'!$C$261:$U$504,19,FALSE),0)</f>
        <v>509154.09</v>
      </c>
      <c r="F141" s="83">
        <f>IFERROR(VLOOKUP($C141,'2024'!$C$8:$U$251,19,FALSE),0)</f>
        <v>433248.27000000008</v>
      </c>
      <c r="G141" s="84">
        <f t="shared" si="22"/>
        <v>0.85091778404451202</v>
      </c>
      <c r="H141" s="85">
        <f t="shared" si="23"/>
        <v>6.1593441853852732E-5</v>
      </c>
      <c r="I141" s="86">
        <f t="shared" si="24"/>
        <v>-75905.819999999949</v>
      </c>
      <c r="J141" s="87">
        <f t="shared" si="25"/>
        <v>-0.14908221595548796</v>
      </c>
      <c r="K141" s="82">
        <f>VLOOKUP($C141,'2024'!$C$261:$U$504,VLOOKUP($L$4,Master!$D$9:$G$20,4,FALSE),FALSE)</f>
        <v>91823.13</v>
      </c>
      <c r="L141" s="83">
        <f>VLOOKUP($C141,'2024'!$C$8:$U$251,VLOOKUP($L$4,Master!$D$9:$G$20,4,FALSE),FALSE)</f>
        <v>73927.10000000002</v>
      </c>
      <c r="M141" s="154">
        <f t="shared" si="26"/>
        <v>0.80510324577260672</v>
      </c>
      <c r="N141" s="154">
        <f t="shared" si="27"/>
        <v>1.0509965880011376E-5</v>
      </c>
      <c r="O141" s="83">
        <f t="shared" si="28"/>
        <v>-17896.029999999984</v>
      </c>
      <c r="P141" s="87">
        <f t="shared" si="29"/>
        <v>-0.19489675422739328</v>
      </c>
      <c r="Q141" s="78"/>
    </row>
    <row r="142" spans="2:17" s="79" customFormat="1" ht="12.75" x14ac:dyDescent="0.2">
      <c r="B142" s="72"/>
      <c r="C142" s="80" t="s">
        <v>173</v>
      </c>
      <c r="D142" s="81" t="s">
        <v>405</v>
      </c>
      <c r="E142" s="82">
        <f>IFERROR(VLOOKUP($C142,'2024'!$C$261:$U$504,19,FALSE),0)</f>
        <v>311244.33000000007</v>
      </c>
      <c r="F142" s="83">
        <f>IFERROR(VLOOKUP($C142,'2024'!$C$8:$U$251,19,FALSE),0)</f>
        <v>1448992.33</v>
      </c>
      <c r="G142" s="84">
        <f t="shared" si="22"/>
        <v>4.6554818524726205</v>
      </c>
      <c r="H142" s="85">
        <f t="shared" si="23"/>
        <v>2.0599834091555305E-4</v>
      </c>
      <c r="I142" s="86">
        <f t="shared" si="24"/>
        <v>1137748</v>
      </c>
      <c r="J142" s="87">
        <f t="shared" si="25"/>
        <v>3.6554818524726209</v>
      </c>
      <c r="K142" s="82">
        <f>VLOOKUP($C142,'2024'!$C$261:$U$504,VLOOKUP($L$4,Master!$D$9:$G$20,4,FALSE),FALSE)</f>
        <v>43988.870000000024</v>
      </c>
      <c r="L142" s="83">
        <f>VLOOKUP($C142,'2024'!$C$8:$U$251,VLOOKUP($L$4,Master!$D$9:$G$20,4,FALSE),FALSE)</f>
        <v>547569.12</v>
      </c>
      <c r="M142" s="154">
        <f t="shared" si="26"/>
        <v>12.447901480533591</v>
      </c>
      <c r="N142" s="154">
        <f t="shared" si="27"/>
        <v>7.7846050611316461E-5</v>
      </c>
      <c r="O142" s="83">
        <f t="shared" si="28"/>
        <v>503580.25</v>
      </c>
      <c r="P142" s="87">
        <f t="shared" si="29"/>
        <v>11.447901480533591</v>
      </c>
      <c r="Q142" s="78"/>
    </row>
    <row r="143" spans="2:17" s="79" customFormat="1" ht="12.75" x14ac:dyDescent="0.2">
      <c r="B143" s="72"/>
      <c r="C143" s="80" t="s">
        <v>174</v>
      </c>
      <c r="D143" s="81" t="s">
        <v>406</v>
      </c>
      <c r="E143" s="82">
        <f>IFERROR(VLOOKUP($C143,'2024'!$C$261:$U$504,19,FALSE),0)</f>
        <v>367174.3</v>
      </c>
      <c r="F143" s="83">
        <f>IFERROR(VLOOKUP($C143,'2024'!$C$8:$U$251,19,FALSE),0)</f>
        <v>296018.86000000004</v>
      </c>
      <c r="G143" s="84">
        <f t="shared" si="22"/>
        <v>0.80620800529884595</v>
      </c>
      <c r="H143" s="85">
        <f t="shared" si="23"/>
        <v>4.2084000568666485E-5</v>
      </c>
      <c r="I143" s="86">
        <f t="shared" si="24"/>
        <v>-71155.439999999944</v>
      </c>
      <c r="J143" s="87">
        <f t="shared" si="25"/>
        <v>-0.19379199470115405</v>
      </c>
      <c r="K143" s="82">
        <f>VLOOKUP($C143,'2024'!$C$261:$U$504,VLOOKUP($L$4,Master!$D$9:$G$20,4,FALSE),FALSE)</f>
        <v>61049.05</v>
      </c>
      <c r="L143" s="83">
        <f>VLOOKUP($C143,'2024'!$C$8:$U$251,VLOOKUP($L$4,Master!$D$9:$G$20,4,FALSE),FALSE)</f>
        <v>55732.9</v>
      </c>
      <c r="M143" s="154">
        <f t="shared" si="26"/>
        <v>0.91292002086846558</v>
      </c>
      <c r="N143" s="154">
        <f t="shared" si="27"/>
        <v>7.9233579755473425E-6</v>
      </c>
      <c r="O143" s="83">
        <f t="shared" si="28"/>
        <v>-5316.1500000000015</v>
      </c>
      <c r="P143" s="87">
        <f t="shared" si="29"/>
        <v>-8.707997913153441E-2</v>
      </c>
      <c r="Q143" s="78"/>
    </row>
    <row r="144" spans="2:17" s="79" customFormat="1" ht="12.75" x14ac:dyDescent="0.2">
      <c r="B144" s="72"/>
      <c r="C144" s="80" t="s">
        <v>175</v>
      </c>
      <c r="D144" s="81" t="s">
        <v>407</v>
      </c>
      <c r="E144" s="82">
        <f>IFERROR(VLOOKUP($C144,'2024'!$C$261:$U$504,19,FALSE),0)</f>
        <v>275696.76000000007</v>
      </c>
      <c r="F144" s="83">
        <f>IFERROR(VLOOKUP($C144,'2024'!$C$8:$U$251,19,FALSE),0)</f>
        <v>80271.609999999986</v>
      </c>
      <c r="G144" s="84">
        <f t="shared" si="22"/>
        <v>0.29115906186202539</v>
      </c>
      <c r="H144" s="85">
        <f t="shared" si="23"/>
        <v>1.1411943417685525E-5</v>
      </c>
      <c r="I144" s="86">
        <f t="shared" si="24"/>
        <v>-195425.15000000008</v>
      </c>
      <c r="J144" s="87">
        <f t="shared" si="25"/>
        <v>-0.70884093813797466</v>
      </c>
      <c r="K144" s="82">
        <f>VLOOKUP($C144,'2024'!$C$261:$U$504,VLOOKUP($L$4,Master!$D$9:$G$20,4,FALSE),FALSE)</f>
        <v>45324.460000000006</v>
      </c>
      <c r="L144" s="83">
        <f>VLOOKUP($C144,'2024'!$C$8:$U$251,VLOOKUP($L$4,Master!$D$9:$G$20,4,FALSE),FALSE)</f>
        <v>14223.059999999998</v>
      </c>
      <c r="M144" s="154">
        <f t="shared" si="26"/>
        <v>0.31380539337920399</v>
      </c>
      <c r="N144" s="154">
        <f t="shared" si="27"/>
        <v>2.0220443559852144E-6</v>
      </c>
      <c r="O144" s="83">
        <f t="shared" si="28"/>
        <v>-31101.400000000009</v>
      </c>
      <c r="P144" s="87">
        <f t="shared" si="29"/>
        <v>-0.68619460662079601</v>
      </c>
      <c r="Q144" s="78"/>
    </row>
    <row r="145" spans="2:17" s="79" customFormat="1" ht="12.75" x14ac:dyDescent="0.2">
      <c r="B145" s="72"/>
      <c r="C145" s="80" t="s">
        <v>176</v>
      </c>
      <c r="D145" s="81" t="s">
        <v>408</v>
      </c>
      <c r="E145" s="82">
        <f>IFERROR(VLOOKUP($C145,'2024'!$C$261:$U$504,19,FALSE),0)</f>
        <v>117245.64000000006</v>
      </c>
      <c r="F145" s="83">
        <f>IFERROR(VLOOKUP($C145,'2024'!$C$8:$U$251,19,FALSE),0)</f>
        <v>115421.33</v>
      </c>
      <c r="G145" s="84">
        <f t="shared" si="22"/>
        <v>0.9844402742822671</v>
      </c>
      <c r="H145" s="85">
        <f t="shared" si="23"/>
        <v>1.6409060278646574E-5</v>
      </c>
      <c r="I145" s="86">
        <f t="shared" si="24"/>
        <v>-1824.3100000000559</v>
      </c>
      <c r="J145" s="87">
        <f t="shared" si="25"/>
        <v>-1.5559725717732915E-2</v>
      </c>
      <c r="K145" s="82">
        <f>VLOOKUP($C145,'2024'!$C$261:$U$504,VLOOKUP($L$4,Master!$D$9:$G$20,4,FALSE),FALSE)</f>
        <v>19845.240000000009</v>
      </c>
      <c r="L145" s="83">
        <f>VLOOKUP($C145,'2024'!$C$8:$U$251,VLOOKUP($L$4,Master!$D$9:$G$20,4,FALSE),FALSE)</f>
        <v>20489.280000000002</v>
      </c>
      <c r="M145" s="154">
        <f t="shared" si="26"/>
        <v>1.0324531222600479</v>
      </c>
      <c r="N145" s="154">
        <f t="shared" si="27"/>
        <v>2.9128916690361105E-6</v>
      </c>
      <c r="O145" s="83">
        <f t="shared" si="28"/>
        <v>644.0399999999936</v>
      </c>
      <c r="P145" s="87">
        <f t="shared" si="29"/>
        <v>3.2453122260047915E-2</v>
      </c>
      <c r="Q145" s="78"/>
    </row>
    <row r="146" spans="2:17" s="79" customFormat="1" ht="12.75" x14ac:dyDescent="0.2">
      <c r="B146" s="72"/>
      <c r="C146" s="80" t="s">
        <v>177</v>
      </c>
      <c r="D146" s="81" t="s">
        <v>409</v>
      </c>
      <c r="E146" s="82">
        <f>IFERROR(VLOOKUP($C146,'2024'!$C$261:$U$504,19,FALSE),0)</f>
        <v>1607786.9200000002</v>
      </c>
      <c r="F146" s="83">
        <f>IFERROR(VLOOKUP($C146,'2024'!$C$8:$U$251,19,FALSE),0)</f>
        <v>125153.84999999999</v>
      </c>
      <c r="G146" s="84">
        <f t="shared" si="22"/>
        <v>7.7842311343097617E-2</v>
      </c>
      <c r="H146" s="85">
        <f t="shared" si="23"/>
        <v>1.7792699744100084E-5</v>
      </c>
      <c r="I146" s="86">
        <f t="shared" si="24"/>
        <v>-1482633.07</v>
      </c>
      <c r="J146" s="87">
        <f t="shared" si="25"/>
        <v>-0.92215768865690229</v>
      </c>
      <c r="K146" s="82">
        <f>VLOOKUP($C146,'2024'!$C$261:$U$504,VLOOKUP($L$4,Master!$D$9:$G$20,4,FALSE),FALSE)</f>
        <v>267817.07</v>
      </c>
      <c r="L146" s="83">
        <f>VLOOKUP($C146,'2024'!$C$8:$U$251,VLOOKUP($L$4,Master!$D$9:$G$20,4,FALSE),FALSE)</f>
        <v>2419.8599999999997</v>
      </c>
      <c r="M146" s="154">
        <f t="shared" si="26"/>
        <v>9.0354957583547585E-3</v>
      </c>
      <c r="N146" s="154">
        <f t="shared" si="27"/>
        <v>3.4402331532556149E-7</v>
      </c>
      <c r="O146" s="83">
        <f t="shared" si="28"/>
        <v>-265397.21000000002</v>
      </c>
      <c r="P146" s="87">
        <f t="shared" si="29"/>
        <v>-0.99096450424164528</v>
      </c>
      <c r="Q146" s="78"/>
    </row>
    <row r="147" spans="2:17" s="79" customFormat="1" ht="25.5" x14ac:dyDescent="0.2">
      <c r="B147" s="72"/>
      <c r="C147" s="80" t="s">
        <v>178</v>
      </c>
      <c r="D147" s="81" t="s">
        <v>410</v>
      </c>
      <c r="E147" s="82">
        <f>IFERROR(VLOOKUP($C147,'2024'!$C$261:$U$504,19,FALSE),0)</f>
        <v>15610.43</v>
      </c>
      <c r="F147" s="83">
        <f>IFERROR(VLOOKUP($C147,'2024'!$C$8:$U$251,19,FALSE),0)</f>
        <v>4718.7699999999995</v>
      </c>
      <c r="G147" s="84">
        <f t="shared" si="22"/>
        <v>0.30228315299450426</v>
      </c>
      <c r="H147" s="85">
        <f t="shared" si="23"/>
        <v>6.7085157804947393E-7</v>
      </c>
      <c r="I147" s="86">
        <f t="shared" si="24"/>
        <v>-10891.66</v>
      </c>
      <c r="J147" s="87">
        <f t="shared" si="25"/>
        <v>-0.69771684700549563</v>
      </c>
      <c r="K147" s="82">
        <f>VLOOKUP($C147,'2024'!$C$261:$U$504,VLOOKUP($L$4,Master!$D$9:$G$20,4,FALSE),FALSE)</f>
        <v>1884.25</v>
      </c>
      <c r="L147" s="83">
        <f>VLOOKUP($C147,'2024'!$C$8:$U$251,VLOOKUP($L$4,Master!$D$9:$G$20,4,FALSE),FALSE)</f>
        <v>4153.45</v>
      </c>
      <c r="M147" s="154">
        <f t="shared" si="26"/>
        <v>2.2042987926230593</v>
      </c>
      <c r="N147" s="154">
        <f t="shared" si="27"/>
        <v>5.9048194483935167E-7</v>
      </c>
      <c r="O147" s="83">
        <f t="shared" si="28"/>
        <v>2269.1999999999998</v>
      </c>
      <c r="P147" s="87">
        <f t="shared" si="29"/>
        <v>1.2042987926230595</v>
      </c>
      <c r="Q147" s="78"/>
    </row>
    <row r="148" spans="2:17" s="79" customFormat="1" ht="12.75" x14ac:dyDescent="0.2">
      <c r="B148" s="72"/>
      <c r="C148" s="80" t="s">
        <v>179</v>
      </c>
      <c r="D148" s="81" t="s">
        <v>411</v>
      </c>
      <c r="E148" s="82">
        <f>IFERROR(VLOOKUP($C148,'2024'!$C$261:$U$504,19,FALSE),0)</f>
        <v>244837.16</v>
      </c>
      <c r="F148" s="83">
        <f>IFERROR(VLOOKUP($C148,'2024'!$C$8:$U$251,19,FALSE),0)</f>
        <v>87048.89</v>
      </c>
      <c r="G148" s="84">
        <f t="shared" si="22"/>
        <v>0.3555379011911427</v>
      </c>
      <c r="H148" s="85">
        <f t="shared" si="23"/>
        <v>1.2375446403184533E-5</v>
      </c>
      <c r="I148" s="86">
        <f t="shared" si="24"/>
        <v>-157788.27000000002</v>
      </c>
      <c r="J148" s="87">
        <f t="shared" si="25"/>
        <v>-0.6444620988088573</v>
      </c>
      <c r="K148" s="82">
        <f>VLOOKUP($C148,'2024'!$C$261:$U$504,VLOOKUP($L$4,Master!$D$9:$G$20,4,FALSE),FALSE)</f>
        <v>26873.98</v>
      </c>
      <c r="L148" s="83">
        <f>VLOOKUP($C148,'2024'!$C$8:$U$251,VLOOKUP($L$4,Master!$D$9:$G$20,4,FALSE),FALSE)</f>
        <v>20656.2</v>
      </c>
      <c r="M148" s="154">
        <f t="shared" si="26"/>
        <v>0.76863196296194314</v>
      </c>
      <c r="N148" s="154">
        <f t="shared" si="27"/>
        <v>2.9366221211259598E-6</v>
      </c>
      <c r="O148" s="83">
        <f t="shared" si="28"/>
        <v>-6217.7799999999988</v>
      </c>
      <c r="P148" s="87">
        <f t="shared" si="29"/>
        <v>-0.23136803703805683</v>
      </c>
      <c r="Q148" s="78"/>
    </row>
    <row r="149" spans="2:17" s="79" customFormat="1" ht="25.5" x14ac:dyDescent="0.2">
      <c r="B149" s="72"/>
      <c r="C149" s="80" t="s">
        <v>180</v>
      </c>
      <c r="D149" s="81" t="s">
        <v>412</v>
      </c>
      <c r="E149" s="82">
        <f>IFERROR(VLOOKUP($C149,'2024'!$C$261:$U$504,19,FALSE),0)</f>
        <v>3800000</v>
      </c>
      <c r="F149" s="83">
        <f>IFERROR(VLOOKUP($C149,'2024'!$C$8:$U$251,19,FALSE),0)</f>
        <v>3550000</v>
      </c>
      <c r="G149" s="84">
        <f t="shared" si="22"/>
        <v>0.93421052631578949</v>
      </c>
      <c r="H149" s="85">
        <f t="shared" si="23"/>
        <v>5.0469149843616716E-4</v>
      </c>
      <c r="I149" s="86">
        <f t="shared" si="24"/>
        <v>-250000</v>
      </c>
      <c r="J149" s="87">
        <f t="shared" si="25"/>
        <v>-6.5789473684210523E-2</v>
      </c>
      <c r="K149" s="82">
        <f>VLOOKUP($C149,'2024'!$C$261:$U$504,VLOOKUP($L$4,Master!$D$9:$G$20,4,FALSE),FALSE)</f>
        <v>0</v>
      </c>
      <c r="L149" s="83">
        <f>VLOOKUP($C149,'2024'!$C$8:$U$251,VLOOKUP($L$4,Master!$D$9:$G$20,4,FALSE),FALSE)</f>
        <v>2750000</v>
      </c>
      <c r="M149" s="154">
        <f t="shared" si="26"/>
        <v>0</v>
      </c>
      <c r="N149" s="154">
        <f t="shared" si="27"/>
        <v>3.9095820301393233E-4</v>
      </c>
      <c r="O149" s="83">
        <f t="shared" si="28"/>
        <v>2750000</v>
      </c>
      <c r="P149" s="87">
        <f t="shared" si="29"/>
        <v>0</v>
      </c>
      <c r="Q149" s="78"/>
    </row>
    <row r="150" spans="2:17" s="79" customFormat="1" ht="12.75" x14ac:dyDescent="0.2">
      <c r="B150" s="72"/>
      <c r="C150" s="80" t="s">
        <v>181</v>
      </c>
      <c r="D150" s="81" t="s">
        <v>413</v>
      </c>
      <c r="E150" s="82">
        <f>IFERROR(VLOOKUP($C150,'2024'!$C$261:$U$504,19,FALSE),0)</f>
        <v>165228.26</v>
      </c>
      <c r="F150" s="83">
        <f>IFERROR(VLOOKUP($C150,'2024'!$C$8:$U$251,19,FALSE),0)</f>
        <v>66785.320000000007</v>
      </c>
      <c r="G150" s="84">
        <f t="shared" si="22"/>
        <v>0.40420034684139383</v>
      </c>
      <c r="H150" s="85">
        <f t="shared" si="23"/>
        <v>9.4946431617856136E-6</v>
      </c>
      <c r="I150" s="86">
        <f t="shared" si="24"/>
        <v>-98442.94</v>
      </c>
      <c r="J150" s="87">
        <f t="shared" si="25"/>
        <v>-0.59579965315860617</v>
      </c>
      <c r="K150" s="82">
        <f>VLOOKUP($C150,'2024'!$C$261:$U$504,VLOOKUP($L$4,Master!$D$9:$G$20,4,FALSE),FALSE)</f>
        <v>15245.239999999998</v>
      </c>
      <c r="L150" s="83">
        <f>VLOOKUP($C150,'2024'!$C$8:$U$251,VLOOKUP($L$4,Master!$D$9:$G$20,4,FALSE),FALSE)</f>
        <v>18128.45</v>
      </c>
      <c r="M150" s="154">
        <f t="shared" si="26"/>
        <v>1.1891219816808396</v>
      </c>
      <c r="N150" s="154">
        <f t="shared" si="27"/>
        <v>2.5772604492465169E-6</v>
      </c>
      <c r="O150" s="83">
        <f t="shared" si="28"/>
        <v>2883.2100000000028</v>
      </c>
      <c r="P150" s="87">
        <f t="shared" si="29"/>
        <v>0.1891219816808396</v>
      </c>
      <c r="Q150" s="78"/>
    </row>
    <row r="151" spans="2:17" s="79" customFormat="1" ht="12.75" x14ac:dyDescent="0.2">
      <c r="B151" s="72"/>
      <c r="C151" s="80" t="s">
        <v>182</v>
      </c>
      <c r="D151" s="81" t="s">
        <v>414</v>
      </c>
      <c r="E151" s="82">
        <f>IFERROR(VLOOKUP($C151,'2024'!$C$261:$U$504,19,FALSE),0)</f>
        <v>363000.64</v>
      </c>
      <c r="F151" s="83">
        <f>IFERROR(VLOOKUP($C151,'2024'!$C$8:$U$251,19,FALSE),0)</f>
        <v>63969.639999999992</v>
      </c>
      <c r="G151" s="84">
        <f t="shared" si="22"/>
        <v>0.17622459288226044</v>
      </c>
      <c r="H151" s="85">
        <f t="shared" si="23"/>
        <v>9.094347455217514E-6</v>
      </c>
      <c r="I151" s="86">
        <f t="shared" si="24"/>
        <v>-299031</v>
      </c>
      <c r="J151" s="87">
        <f t="shared" si="25"/>
        <v>-0.82377540711773944</v>
      </c>
      <c r="K151" s="82">
        <f>VLOOKUP($C151,'2024'!$C$261:$U$504,VLOOKUP($L$4,Master!$D$9:$G$20,4,FALSE),FALSE)</f>
        <v>52080.92</v>
      </c>
      <c r="L151" s="83">
        <f>VLOOKUP($C151,'2024'!$C$8:$U$251,VLOOKUP($L$4,Master!$D$9:$G$20,4,FALSE),FALSE)</f>
        <v>2877.74</v>
      </c>
      <c r="M151" s="154">
        <f t="shared" si="26"/>
        <v>5.5255168303478507E-2</v>
      </c>
      <c r="N151" s="154">
        <f t="shared" si="27"/>
        <v>4.0911856696047764E-7</v>
      </c>
      <c r="O151" s="83">
        <f t="shared" si="28"/>
        <v>-49203.18</v>
      </c>
      <c r="P151" s="87">
        <f t="shared" si="29"/>
        <v>-0.94474483169652157</v>
      </c>
      <c r="Q151" s="78"/>
    </row>
    <row r="152" spans="2:17" s="79" customFormat="1" ht="12.75" x14ac:dyDescent="0.2">
      <c r="B152" s="72"/>
      <c r="C152" s="80" t="s">
        <v>520</v>
      </c>
      <c r="D152" s="81" t="s">
        <v>521</v>
      </c>
      <c r="E152" s="82">
        <f>IFERROR(VLOOKUP($C152,'2024'!$C$261:$U$504,19,FALSE),0)</f>
        <v>392880.95999999996</v>
      </c>
      <c r="F152" s="83">
        <f>IFERROR(VLOOKUP($C152,'2024'!$C$8:$U$251,19,FALSE),0)</f>
        <v>478867.29</v>
      </c>
      <c r="G152" s="84">
        <f t="shared" si="22"/>
        <v>1.2188610259962713</v>
      </c>
      <c r="H152" s="85">
        <f t="shared" si="23"/>
        <v>6.8078943702018759E-5</v>
      </c>
      <c r="I152" s="86">
        <f t="shared" si="24"/>
        <v>85986.330000000016</v>
      </c>
      <c r="J152" s="87">
        <f t="shared" si="25"/>
        <v>0.2188610259962713</v>
      </c>
      <c r="K152" s="82">
        <f>VLOOKUP($C152,'2024'!$C$261:$U$504,VLOOKUP($L$4,Master!$D$9:$G$20,4,FALSE),FALSE)</f>
        <v>49835.159999999996</v>
      </c>
      <c r="L152" s="83">
        <f>VLOOKUP($C152,'2024'!$C$8:$U$251,VLOOKUP($L$4,Master!$D$9:$G$20,4,FALSE),FALSE)</f>
        <v>58871.369999999995</v>
      </c>
      <c r="M152" s="154">
        <f t="shared" si="26"/>
        <v>1.1813219823112839</v>
      </c>
      <c r="N152" s="154">
        <f t="shared" si="27"/>
        <v>8.3695436451521169E-6</v>
      </c>
      <c r="O152" s="83">
        <f t="shared" si="28"/>
        <v>9036.2099999999991</v>
      </c>
      <c r="P152" s="87">
        <f t="shared" si="29"/>
        <v>0.18132198231128382</v>
      </c>
      <c r="Q152" s="78"/>
    </row>
    <row r="153" spans="2:17" s="79" customFormat="1" ht="12.75" x14ac:dyDescent="0.2">
      <c r="B153" s="72"/>
      <c r="C153" s="80" t="s">
        <v>522</v>
      </c>
      <c r="D153" s="81" t="s">
        <v>523</v>
      </c>
      <c r="E153" s="82">
        <f>IFERROR(VLOOKUP($C153,'2024'!$C$261:$U$504,19,FALSE),0)</f>
        <v>804496.40999999992</v>
      </c>
      <c r="F153" s="83">
        <f>IFERROR(VLOOKUP($C153,'2024'!$C$8:$U$251,19,FALSE),0)</f>
        <v>832966.33000000007</v>
      </c>
      <c r="G153" s="84">
        <f t="shared" si="22"/>
        <v>1.0353884985018145</v>
      </c>
      <c r="H153" s="85">
        <f t="shared" si="23"/>
        <v>1.1842000710833098E-4</v>
      </c>
      <c r="I153" s="86">
        <f t="shared" si="24"/>
        <v>28469.920000000158</v>
      </c>
      <c r="J153" s="87">
        <f t="shared" si="25"/>
        <v>3.5388498501814525E-2</v>
      </c>
      <c r="K153" s="82">
        <f>VLOOKUP($C153,'2024'!$C$261:$U$504,VLOOKUP($L$4,Master!$D$9:$G$20,4,FALSE),FALSE)</f>
        <v>225395.5</v>
      </c>
      <c r="L153" s="83">
        <f>VLOOKUP($C153,'2024'!$C$8:$U$251,VLOOKUP($L$4,Master!$D$9:$G$20,4,FALSE),FALSE)</f>
        <v>135108.65999999997</v>
      </c>
      <c r="M153" s="154">
        <f t="shared" si="26"/>
        <v>0.59942926988338263</v>
      </c>
      <c r="N153" s="154">
        <f t="shared" si="27"/>
        <v>1.9207941427352854E-5</v>
      </c>
      <c r="O153" s="83">
        <f t="shared" si="28"/>
        <v>-90286.840000000026</v>
      </c>
      <c r="P153" s="87">
        <f t="shared" si="29"/>
        <v>-0.40057073011661737</v>
      </c>
      <c r="Q153" s="78"/>
    </row>
    <row r="154" spans="2:17" s="79" customFormat="1" ht="25.5" x14ac:dyDescent="0.2">
      <c r="B154" s="72"/>
      <c r="C154" s="80" t="s">
        <v>524</v>
      </c>
      <c r="D154" s="81" t="s">
        <v>525</v>
      </c>
      <c r="E154" s="82">
        <f>IFERROR(VLOOKUP($C154,'2024'!$C$261:$U$504,19,FALSE),0)</f>
        <v>1778170.9000000004</v>
      </c>
      <c r="F154" s="83">
        <f>IFERROR(VLOOKUP($C154,'2024'!$C$8:$U$251,19,FALSE),0)</f>
        <v>2538175.12</v>
      </c>
      <c r="G154" s="84">
        <f t="shared" si="22"/>
        <v>1.4274078605155442</v>
      </c>
      <c r="H154" s="85">
        <f t="shared" si="23"/>
        <v>3.6084377594540804E-4</v>
      </c>
      <c r="I154" s="86">
        <f t="shared" si="24"/>
        <v>760004.21999999974</v>
      </c>
      <c r="J154" s="87">
        <f t="shared" si="25"/>
        <v>0.42740786051554414</v>
      </c>
      <c r="K154" s="82">
        <f>VLOOKUP($C154,'2024'!$C$261:$U$504,VLOOKUP($L$4,Master!$D$9:$G$20,4,FALSE),FALSE)</f>
        <v>1108634.8900000001</v>
      </c>
      <c r="L154" s="83">
        <f>VLOOKUP($C154,'2024'!$C$8:$U$251,VLOOKUP($L$4,Master!$D$9:$G$20,4,FALSE),FALSE)</f>
        <v>103778.83000000002</v>
      </c>
      <c r="M154" s="154">
        <f t="shared" si="26"/>
        <v>9.3609565183358071E-2</v>
      </c>
      <c r="N154" s="154">
        <f t="shared" si="27"/>
        <v>1.4753885413704864E-5</v>
      </c>
      <c r="O154" s="83">
        <f t="shared" si="28"/>
        <v>-1004856.06</v>
      </c>
      <c r="P154" s="87">
        <f t="shared" si="29"/>
        <v>-0.90639043481664183</v>
      </c>
      <c r="Q154" s="78"/>
    </row>
    <row r="155" spans="2:17" s="79" customFormat="1" ht="12.75" x14ac:dyDescent="0.2">
      <c r="B155" s="72"/>
      <c r="C155" s="80" t="s">
        <v>526</v>
      </c>
      <c r="D155" s="81" t="s">
        <v>527</v>
      </c>
      <c r="E155" s="82">
        <f>IFERROR(VLOOKUP($C155,'2024'!$C$261:$U$504,19,FALSE),0)</f>
        <v>240467.83999999991</v>
      </c>
      <c r="F155" s="83">
        <f>IFERROR(VLOOKUP($C155,'2024'!$C$8:$U$251,19,FALSE),0)</f>
        <v>215572.79</v>
      </c>
      <c r="G155" s="84">
        <f t="shared" si="22"/>
        <v>0.89647243473389249</v>
      </c>
      <c r="H155" s="85">
        <f t="shared" si="23"/>
        <v>3.0647254762581744E-5</v>
      </c>
      <c r="I155" s="86">
        <f t="shared" si="24"/>
        <v>-24895.049999999901</v>
      </c>
      <c r="J155" s="87">
        <f t="shared" si="25"/>
        <v>-0.10352756526610755</v>
      </c>
      <c r="K155" s="82">
        <f>VLOOKUP($C155,'2024'!$C$261:$U$504,VLOOKUP($L$4,Master!$D$9:$G$20,4,FALSE),FALSE)</f>
        <v>36894.639999999999</v>
      </c>
      <c r="L155" s="83">
        <f>VLOOKUP($C155,'2024'!$C$8:$U$251,VLOOKUP($L$4,Master!$D$9:$G$20,4,FALSE),FALSE)</f>
        <v>33398.909999999996</v>
      </c>
      <c r="M155" s="154">
        <f t="shared" si="26"/>
        <v>0.90525100665028846</v>
      </c>
      <c r="N155" s="154">
        <f t="shared" si="27"/>
        <v>4.7482101222632924E-6</v>
      </c>
      <c r="O155" s="83">
        <f t="shared" si="28"/>
        <v>-3495.7300000000032</v>
      </c>
      <c r="P155" s="87">
        <f t="shared" si="29"/>
        <v>-9.4748993349711597E-2</v>
      </c>
      <c r="Q155" s="78"/>
    </row>
    <row r="156" spans="2:17" s="79" customFormat="1" ht="12.75" x14ac:dyDescent="0.2">
      <c r="B156" s="72"/>
      <c r="C156" s="80" t="s">
        <v>183</v>
      </c>
      <c r="D156" s="81" t="s">
        <v>415</v>
      </c>
      <c r="E156" s="82">
        <f>IFERROR(VLOOKUP($C156,'2024'!$C$261:$U$504,19,FALSE),0)</f>
        <v>9664542.790000001</v>
      </c>
      <c r="F156" s="83">
        <f>IFERROR(VLOOKUP($C156,'2024'!$C$8:$U$251,19,FALSE),0)</f>
        <v>8453726.3000000007</v>
      </c>
      <c r="G156" s="84">
        <f t="shared" si="22"/>
        <v>0.87471559531477849</v>
      </c>
      <c r="H156" s="85">
        <f t="shared" si="23"/>
        <v>1.2018376883707706E-3</v>
      </c>
      <c r="I156" s="86">
        <f t="shared" si="24"/>
        <v>-1210816.4900000002</v>
      </c>
      <c r="J156" s="87">
        <f t="shared" si="25"/>
        <v>-0.12528440468522153</v>
      </c>
      <c r="K156" s="82">
        <f>VLOOKUP($C156,'2024'!$C$261:$U$504,VLOOKUP($L$4,Master!$D$9:$G$20,4,FALSE),FALSE)</f>
        <v>1779130</v>
      </c>
      <c r="L156" s="83">
        <f>VLOOKUP($C156,'2024'!$C$8:$U$251,VLOOKUP($L$4,Master!$D$9:$G$20,4,FALSE),FALSE)</f>
        <v>1839351.41</v>
      </c>
      <c r="M156" s="154">
        <f t="shared" si="26"/>
        <v>1.0338487968838701</v>
      </c>
      <c r="N156" s="154">
        <f t="shared" si="27"/>
        <v>2.6149437162354278E-4</v>
      </c>
      <c r="O156" s="83">
        <f t="shared" si="28"/>
        <v>60221.409999999916</v>
      </c>
      <c r="P156" s="87">
        <f t="shared" si="29"/>
        <v>3.3848796883870158E-2</v>
      </c>
      <c r="Q156" s="78"/>
    </row>
    <row r="157" spans="2:17" s="79" customFormat="1" ht="12.75" x14ac:dyDescent="0.2">
      <c r="B157" s="72"/>
      <c r="C157" s="80" t="s">
        <v>184</v>
      </c>
      <c r="D157" s="81" t="s">
        <v>416</v>
      </c>
      <c r="E157" s="82">
        <f>IFERROR(VLOOKUP($C157,'2024'!$C$261:$U$504,19,FALSE),0)</f>
        <v>2500835.87</v>
      </c>
      <c r="F157" s="83">
        <f>IFERROR(VLOOKUP($C157,'2024'!$C$8:$U$251,19,FALSE),0)</f>
        <v>1458656.76</v>
      </c>
      <c r="G157" s="84">
        <f t="shared" si="22"/>
        <v>0.5832676896145127</v>
      </c>
      <c r="H157" s="85">
        <f t="shared" si="23"/>
        <v>2.0737230025589992E-4</v>
      </c>
      <c r="I157" s="86">
        <f t="shared" si="24"/>
        <v>-1042179.1100000001</v>
      </c>
      <c r="J157" s="87">
        <f t="shared" si="25"/>
        <v>-0.41673231038548725</v>
      </c>
      <c r="K157" s="82">
        <f>VLOOKUP($C157,'2024'!$C$261:$U$504,VLOOKUP($L$4,Master!$D$9:$G$20,4,FALSE),FALSE)</f>
        <v>428658.45</v>
      </c>
      <c r="L157" s="83">
        <f>VLOOKUP($C157,'2024'!$C$8:$U$251,VLOOKUP($L$4,Master!$D$9:$G$20,4,FALSE),FALSE)</f>
        <v>211032.69</v>
      </c>
      <c r="M157" s="154">
        <f t="shared" si="26"/>
        <v>0.49230964652627285</v>
      </c>
      <c r="N157" s="154">
        <f t="shared" si="27"/>
        <v>3.0001804094398636E-5</v>
      </c>
      <c r="O157" s="83">
        <f t="shared" si="28"/>
        <v>-217625.76</v>
      </c>
      <c r="P157" s="87">
        <f t="shared" si="29"/>
        <v>-0.50769035347372715</v>
      </c>
      <c r="Q157" s="78"/>
    </row>
    <row r="158" spans="2:17" s="79" customFormat="1" ht="12.75" x14ac:dyDescent="0.2">
      <c r="B158" s="72"/>
      <c r="C158" s="80" t="s">
        <v>185</v>
      </c>
      <c r="D158" s="81" t="s">
        <v>417</v>
      </c>
      <c r="E158" s="82">
        <f>IFERROR(VLOOKUP($C158,'2024'!$C$261:$U$504,19,FALSE),0)</f>
        <v>1987288.2599999998</v>
      </c>
      <c r="F158" s="83">
        <f>IFERROR(VLOOKUP($C158,'2024'!$C$8:$U$251,19,FALSE),0)</f>
        <v>1542039.07</v>
      </c>
      <c r="G158" s="84">
        <f t="shared" si="22"/>
        <v>0.77595138110462158</v>
      </c>
      <c r="H158" s="85">
        <f t="shared" si="23"/>
        <v>2.1922648137617288E-4</v>
      </c>
      <c r="I158" s="86">
        <f t="shared" si="24"/>
        <v>-445249.18999999971</v>
      </c>
      <c r="J158" s="87">
        <f t="shared" si="25"/>
        <v>-0.22404861889537844</v>
      </c>
      <c r="K158" s="82">
        <f>VLOOKUP($C158,'2024'!$C$261:$U$504,VLOOKUP($L$4,Master!$D$9:$G$20,4,FALSE),FALSE)</f>
        <v>594912.15</v>
      </c>
      <c r="L158" s="83">
        <f>VLOOKUP($C158,'2024'!$C$8:$U$251,VLOOKUP($L$4,Master!$D$9:$G$20,4,FALSE),FALSE)</f>
        <v>1156550.49</v>
      </c>
      <c r="M158" s="154">
        <f t="shared" si="26"/>
        <v>1.9440693722594167</v>
      </c>
      <c r="N158" s="154">
        <f t="shared" si="27"/>
        <v>1.644228731873756E-4</v>
      </c>
      <c r="O158" s="83">
        <f t="shared" si="28"/>
        <v>561638.34</v>
      </c>
      <c r="P158" s="87">
        <f t="shared" si="29"/>
        <v>0.94406937225941667</v>
      </c>
      <c r="Q158" s="78"/>
    </row>
    <row r="159" spans="2:17" s="79" customFormat="1" ht="12.75" x14ac:dyDescent="0.2">
      <c r="B159" s="72"/>
      <c r="C159" s="80" t="s">
        <v>186</v>
      </c>
      <c r="D159" s="81" t="s">
        <v>418</v>
      </c>
      <c r="E159" s="82">
        <f>IFERROR(VLOOKUP($C159,'2024'!$C$261:$U$504,19,FALSE),0)</f>
        <v>8090301.4800000004</v>
      </c>
      <c r="F159" s="83">
        <f>IFERROR(VLOOKUP($C159,'2024'!$C$8:$U$251,19,FALSE),0)</f>
        <v>5955927.4299999997</v>
      </c>
      <c r="G159" s="84">
        <f t="shared" si="22"/>
        <v>0.73618114785012922</v>
      </c>
      <c r="H159" s="85">
        <f t="shared" si="23"/>
        <v>8.4673406738697754E-4</v>
      </c>
      <c r="I159" s="86">
        <f t="shared" si="24"/>
        <v>-2134374.0500000007</v>
      </c>
      <c r="J159" s="87">
        <f t="shared" si="25"/>
        <v>-0.26381885214987078</v>
      </c>
      <c r="K159" s="82">
        <f>VLOOKUP($C159,'2024'!$C$261:$U$504,VLOOKUP($L$4,Master!$D$9:$G$20,4,FALSE),FALSE)</f>
        <v>1079579.56</v>
      </c>
      <c r="L159" s="83">
        <f>VLOOKUP($C159,'2024'!$C$8:$U$251,VLOOKUP($L$4,Master!$D$9:$G$20,4,FALSE),FALSE)</f>
        <v>1569674.9400000002</v>
      </c>
      <c r="M159" s="154">
        <f t="shared" si="26"/>
        <v>1.4539687468703095</v>
      </c>
      <c r="N159" s="154">
        <f t="shared" si="27"/>
        <v>2.2315537958487349E-4</v>
      </c>
      <c r="O159" s="83">
        <f t="shared" si="28"/>
        <v>490095.38000000012</v>
      </c>
      <c r="P159" s="87">
        <f t="shared" si="29"/>
        <v>0.45396874687030947</v>
      </c>
      <c r="Q159" s="78"/>
    </row>
    <row r="160" spans="2:17" s="79" customFormat="1" ht="25.5" x14ac:dyDescent="0.2">
      <c r="B160" s="72"/>
      <c r="C160" s="80" t="s">
        <v>187</v>
      </c>
      <c r="D160" s="81" t="s">
        <v>420</v>
      </c>
      <c r="E160" s="82">
        <f>IFERROR(VLOOKUP($C160,'2024'!$C$261:$U$504,19,FALSE),0)</f>
        <v>0</v>
      </c>
      <c r="F160" s="83">
        <f>IFERROR(VLOOKUP($C160,'2024'!$C$8:$U$251,19,FALSE),0)</f>
        <v>0</v>
      </c>
      <c r="G160" s="84">
        <f t="shared" si="22"/>
        <v>0</v>
      </c>
      <c r="H160" s="85">
        <f t="shared" si="23"/>
        <v>0</v>
      </c>
      <c r="I160" s="86">
        <f t="shared" si="24"/>
        <v>0</v>
      </c>
      <c r="J160" s="87">
        <f t="shared" si="25"/>
        <v>0</v>
      </c>
      <c r="K160" s="82">
        <f>VLOOKUP($C160,'2024'!$C$261:$U$504,VLOOKUP($L$4,Master!$D$9:$G$20,4,FALSE),FALSE)</f>
        <v>0</v>
      </c>
      <c r="L160" s="83">
        <f>VLOOKUP($C160,'2024'!$C$8:$U$251,VLOOKUP($L$4,Master!$D$9:$G$20,4,FALSE),FALSE)</f>
        <v>0</v>
      </c>
      <c r="M160" s="154">
        <f t="shared" si="26"/>
        <v>0</v>
      </c>
      <c r="N160" s="154">
        <f t="shared" si="27"/>
        <v>0</v>
      </c>
      <c r="O160" s="83">
        <f t="shared" si="28"/>
        <v>0</v>
      </c>
      <c r="P160" s="87">
        <f t="shared" si="29"/>
        <v>0</v>
      </c>
      <c r="Q160" s="78"/>
    </row>
    <row r="161" spans="2:17" s="79" customFormat="1" ht="12.75" x14ac:dyDescent="0.2">
      <c r="B161" s="72"/>
      <c r="C161" s="80" t="s">
        <v>188</v>
      </c>
      <c r="D161" s="81" t="s">
        <v>421</v>
      </c>
      <c r="E161" s="82">
        <f>IFERROR(VLOOKUP($C161,'2024'!$C$261:$U$504,19,FALSE),0)</f>
        <v>226485.62</v>
      </c>
      <c r="F161" s="83">
        <f>IFERROR(VLOOKUP($C161,'2024'!$C$8:$U$251,19,FALSE),0)</f>
        <v>132957.62999999998</v>
      </c>
      <c r="G161" s="84">
        <f t="shared" si="22"/>
        <v>0.58704667430983026</v>
      </c>
      <c r="H161" s="85">
        <f t="shared" si="23"/>
        <v>1.890213676428774E-5</v>
      </c>
      <c r="I161" s="86">
        <f t="shared" si="24"/>
        <v>-93527.99000000002</v>
      </c>
      <c r="J161" s="87">
        <f t="shared" si="25"/>
        <v>-0.41295332569016974</v>
      </c>
      <c r="K161" s="82">
        <f>VLOOKUP($C161,'2024'!$C$261:$U$504,VLOOKUP($L$4,Master!$D$9:$G$20,4,FALSE),FALSE)</f>
        <v>104899.18</v>
      </c>
      <c r="L161" s="83">
        <f>VLOOKUP($C161,'2024'!$C$8:$U$251,VLOOKUP($L$4,Master!$D$9:$G$20,4,FALSE),FALSE)</f>
        <v>29508.12</v>
      </c>
      <c r="M161" s="154">
        <f t="shared" si="26"/>
        <v>0.2812998156896937</v>
      </c>
      <c r="N161" s="154">
        <f t="shared" si="27"/>
        <v>4.1950696616434459E-6</v>
      </c>
      <c r="O161" s="83">
        <f t="shared" si="28"/>
        <v>-75391.06</v>
      </c>
      <c r="P161" s="87">
        <f t="shared" si="29"/>
        <v>-0.71870018431030636</v>
      </c>
      <c r="Q161" s="78"/>
    </row>
    <row r="162" spans="2:17" s="79" customFormat="1" ht="12.75" x14ac:dyDescent="0.2">
      <c r="B162" s="72"/>
      <c r="C162" s="80" t="s">
        <v>189</v>
      </c>
      <c r="D162" s="81" t="s">
        <v>422</v>
      </c>
      <c r="E162" s="82">
        <f>IFERROR(VLOOKUP($C162,'2024'!$C$261:$U$504,19,FALSE),0)</f>
        <v>174723.77</v>
      </c>
      <c r="F162" s="83">
        <f>IFERROR(VLOOKUP($C162,'2024'!$C$8:$U$251,19,FALSE),0)</f>
        <v>119543.67999999999</v>
      </c>
      <c r="G162" s="84">
        <f t="shared" si="22"/>
        <v>0.6841867022443483</v>
      </c>
      <c r="H162" s="85">
        <f t="shared" si="23"/>
        <v>1.6995120841626384E-5</v>
      </c>
      <c r="I162" s="86">
        <f t="shared" si="24"/>
        <v>-55180.09</v>
      </c>
      <c r="J162" s="87">
        <f t="shared" si="25"/>
        <v>-0.3158132977556517</v>
      </c>
      <c r="K162" s="82">
        <f>VLOOKUP($C162,'2024'!$C$261:$U$504,VLOOKUP($L$4,Master!$D$9:$G$20,4,FALSE),FALSE)</f>
        <v>34741.29</v>
      </c>
      <c r="L162" s="83">
        <f>VLOOKUP($C162,'2024'!$C$8:$U$251,VLOOKUP($L$4,Master!$D$9:$G$20,4,FALSE),FALSE)</f>
        <v>21548.29</v>
      </c>
      <c r="M162" s="154">
        <f t="shared" si="26"/>
        <v>0.62025014039490189</v>
      </c>
      <c r="N162" s="154">
        <f t="shared" si="27"/>
        <v>3.0634475405174866E-6</v>
      </c>
      <c r="O162" s="83">
        <f t="shared" si="28"/>
        <v>-13193</v>
      </c>
      <c r="P162" s="87">
        <f t="shared" si="29"/>
        <v>-0.37974985960509811</v>
      </c>
      <c r="Q162" s="78"/>
    </row>
    <row r="163" spans="2:17" s="79" customFormat="1" ht="12.75" x14ac:dyDescent="0.2">
      <c r="B163" s="72"/>
      <c r="C163" s="80" t="s">
        <v>190</v>
      </c>
      <c r="D163" s="81" t="s">
        <v>423</v>
      </c>
      <c r="E163" s="82">
        <f>IFERROR(VLOOKUP($C163,'2024'!$C$261:$U$504,19,FALSE),0)</f>
        <v>2942290.7500000009</v>
      </c>
      <c r="F163" s="83">
        <f>IFERROR(VLOOKUP($C163,'2024'!$C$8:$U$251,19,FALSE),0)</f>
        <v>3396574.5600000005</v>
      </c>
      <c r="G163" s="84">
        <f t="shared" si="22"/>
        <v>1.1543980009453516</v>
      </c>
      <c r="H163" s="85">
        <f t="shared" si="23"/>
        <v>4.8287952232015932E-4</v>
      </c>
      <c r="I163" s="86">
        <f t="shared" si="24"/>
        <v>454283.80999999959</v>
      </c>
      <c r="J163" s="87">
        <f t="shared" si="25"/>
        <v>0.15439800094535167</v>
      </c>
      <c r="K163" s="82">
        <f>VLOOKUP($C163,'2024'!$C$261:$U$504,VLOOKUP($L$4,Master!$D$9:$G$20,4,FALSE),FALSE)</f>
        <v>508062.6100000001</v>
      </c>
      <c r="L163" s="83">
        <f>VLOOKUP($C163,'2024'!$C$8:$U$251,VLOOKUP($L$4,Master!$D$9:$G$20,4,FALSE),FALSE)</f>
        <v>612196.6100000001</v>
      </c>
      <c r="M163" s="154">
        <f t="shared" si="26"/>
        <v>1.2049629276990093</v>
      </c>
      <c r="N163" s="154">
        <f t="shared" si="27"/>
        <v>8.7033922377025892E-5</v>
      </c>
      <c r="O163" s="83">
        <f t="shared" si="28"/>
        <v>104134</v>
      </c>
      <c r="P163" s="87">
        <f t="shared" si="29"/>
        <v>0.20496292769900934</v>
      </c>
      <c r="Q163" s="78"/>
    </row>
    <row r="164" spans="2:17" s="79" customFormat="1" ht="12.75" x14ac:dyDescent="0.2">
      <c r="B164" s="72"/>
      <c r="C164" s="80" t="s">
        <v>191</v>
      </c>
      <c r="D164" s="81" t="s">
        <v>424</v>
      </c>
      <c r="E164" s="82">
        <f>IFERROR(VLOOKUP($C164,'2024'!$C$261:$U$504,19,FALSE),0)</f>
        <v>1617076.8</v>
      </c>
      <c r="F164" s="83">
        <f>IFERROR(VLOOKUP($C164,'2024'!$C$8:$U$251,19,FALSE),0)</f>
        <v>199678.32</v>
      </c>
      <c r="G164" s="84">
        <f t="shared" si="22"/>
        <v>0.12348103689323847</v>
      </c>
      <c r="H164" s="85">
        <f t="shared" si="23"/>
        <v>2.8387591697469434E-5</v>
      </c>
      <c r="I164" s="86">
        <f t="shared" si="24"/>
        <v>-1417398.48</v>
      </c>
      <c r="J164" s="87">
        <f t="shared" si="25"/>
        <v>-0.87651896310676147</v>
      </c>
      <c r="K164" s="82">
        <f>VLOOKUP($C164,'2024'!$C$261:$U$504,VLOOKUP($L$4,Master!$D$9:$G$20,4,FALSE),FALSE)</f>
        <v>16377.230000000001</v>
      </c>
      <c r="L164" s="83">
        <f>VLOOKUP($C164,'2024'!$C$8:$U$251,VLOOKUP($L$4,Master!$D$9:$G$20,4,FALSE),FALSE)</f>
        <v>36673.97</v>
      </c>
      <c r="M164" s="154">
        <f t="shared" si="26"/>
        <v>2.2393267970224513</v>
      </c>
      <c r="N164" s="154">
        <f t="shared" si="27"/>
        <v>5.2138143303952231E-6</v>
      </c>
      <c r="O164" s="83">
        <f t="shared" si="28"/>
        <v>20296.739999999998</v>
      </c>
      <c r="P164" s="87">
        <f t="shared" si="29"/>
        <v>1.2393267970224511</v>
      </c>
      <c r="Q164" s="78"/>
    </row>
    <row r="165" spans="2:17" s="79" customFormat="1" ht="12.75" x14ac:dyDescent="0.2">
      <c r="B165" s="72"/>
      <c r="C165" s="80" t="s">
        <v>192</v>
      </c>
      <c r="D165" s="81" t="s">
        <v>425</v>
      </c>
      <c r="E165" s="82">
        <f>IFERROR(VLOOKUP($C165,'2024'!$C$261:$U$504,19,FALSE),0)</f>
        <v>225879.75000000006</v>
      </c>
      <c r="F165" s="83">
        <f>IFERROR(VLOOKUP($C165,'2024'!$C$8:$U$251,19,FALSE),0)</f>
        <v>118805.38</v>
      </c>
      <c r="G165" s="84">
        <f t="shared" si="22"/>
        <v>0.52596737866054821</v>
      </c>
      <c r="H165" s="85">
        <f t="shared" si="23"/>
        <v>1.6890159226613593E-5</v>
      </c>
      <c r="I165" s="86">
        <f t="shared" si="24"/>
        <v>-107074.37000000005</v>
      </c>
      <c r="J165" s="87">
        <f t="shared" si="25"/>
        <v>-0.47403262133945173</v>
      </c>
      <c r="K165" s="82">
        <f>VLOOKUP($C165,'2024'!$C$261:$U$504,VLOOKUP($L$4,Master!$D$9:$G$20,4,FALSE),FALSE)</f>
        <v>70441.77</v>
      </c>
      <c r="L165" s="83">
        <f>VLOOKUP($C165,'2024'!$C$8:$U$251,VLOOKUP($L$4,Master!$D$9:$G$20,4,FALSE),FALSE)</f>
        <v>29568.68</v>
      </c>
      <c r="M165" s="154">
        <f t="shared" si="26"/>
        <v>0.41976060510688473</v>
      </c>
      <c r="N165" s="154">
        <f t="shared" si="27"/>
        <v>4.2036792721069094E-6</v>
      </c>
      <c r="O165" s="83">
        <f t="shared" si="28"/>
        <v>-40873.090000000004</v>
      </c>
      <c r="P165" s="87">
        <f t="shared" si="29"/>
        <v>-0.58023939489311527</v>
      </c>
      <c r="Q165" s="78"/>
    </row>
    <row r="166" spans="2:17" s="79" customFormat="1" ht="25.5" x14ac:dyDescent="0.2">
      <c r="B166" s="72"/>
      <c r="C166" s="80" t="s">
        <v>193</v>
      </c>
      <c r="D166" s="81" t="s">
        <v>419</v>
      </c>
      <c r="E166" s="82">
        <f>IFERROR(VLOOKUP($C166,'2024'!$C$261:$U$504,19,FALSE),0)</f>
        <v>587612.55000000005</v>
      </c>
      <c r="F166" s="83">
        <f>IFERROR(VLOOKUP($C166,'2024'!$C$8:$U$251,19,FALSE),0)</f>
        <v>607857.10000000009</v>
      </c>
      <c r="G166" s="84">
        <f t="shared" si="22"/>
        <v>1.0344522083471499</v>
      </c>
      <c r="H166" s="85">
        <f t="shared" si="23"/>
        <v>8.6416988911003711E-5</v>
      </c>
      <c r="I166" s="86">
        <f t="shared" si="24"/>
        <v>20244.550000000047</v>
      </c>
      <c r="J166" s="87">
        <f t="shared" si="25"/>
        <v>3.4452208347149911E-2</v>
      </c>
      <c r="K166" s="82">
        <f>VLOOKUP($C166,'2024'!$C$261:$U$504,VLOOKUP($L$4,Master!$D$9:$G$20,4,FALSE),FALSE)</f>
        <v>89632.45</v>
      </c>
      <c r="L166" s="83">
        <f>VLOOKUP($C166,'2024'!$C$8:$U$251,VLOOKUP($L$4,Master!$D$9:$G$20,4,FALSE),FALSE)</f>
        <v>140422.93</v>
      </c>
      <c r="M166" s="154">
        <f t="shared" si="26"/>
        <v>1.566652813796789</v>
      </c>
      <c r="N166" s="154">
        <f t="shared" si="27"/>
        <v>1.9963453227182257E-5</v>
      </c>
      <c r="O166" s="83">
        <f t="shared" si="28"/>
        <v>50790.479999999996</v>
      </c>
      <c r="P166" s="87">
        <f t="shared" si="29"/>
        <v>0.566652813796789</v>
      </c>
      <c r="Q166" s="78"/>
    </row>
    <row r="167" spans="2:17" s="79" customFormat="1" ht="12.75" x14ac:dyDescent="0.2">
      <c r="B167" s="72"/>
      <c r="C167" s="80" t="s">
        <v>194</v>
      </c>
      <c r="D167" s="81" t="s">
        <v>426</v>
      </c>
      <c r="E167" s="82">
        <f>IFERROR(VLOOKUP($C167,'2024'!$C$261:$U$504,19,FALSE),0)</f>
        <v>361640.77999999997</v>
      </c>
      <c r="F167" s="83">
        <f>IFERROR(VLOOKUP($C167,'2024'!$C$8:$U$251,19,FALSE),0)</f>
        <v>238969.05</v>
      </c>
      <c r="G167" s="84">
        <f t="shared" si="22"/>
        <v>0.66079121386697592</v>
      </c>
      <c r="H167" s="85">
        <f t="shared" si="23"/>
        <v>3.3973421950526014E-5</v>
      </c>
      <c r="I167" s="86">
        <f t="shared" si="24"/>
        <v>-122671.72999999998</v>
      </c>
      <c r="J167" s="87">
        <f t="shared" si="25"/>
        <v>-0.33920878613302402</v>
      </c>
      <c r="K167" s="82">
        <f>VLOOKUP($C167,'2024'!$C$261:$U$504,VLOOKUP($L$4,Master!$D$9:$G$20,4,FALSE),FALSE)</f>
        <v>60815.12999999999</v>
      </c>
      <c r="L167" s="83">
        <f>VLOOKUP($C167,'2024'!$C$8:$U$251,VLOOKUP($L$4,Master!$D$9:$G$20,4,FALSE),FALSE)</f>
        <v>43050.19</v>
      </c>
      <c r="M167" s="154">
        <f t="shared" si="26"/>
        <v>0.70788617898210537</v>
      </c>
      <c r="N167" s="154">
        <f t="shared" si="27"/>
        <v>6.1202999715666766E-6</v>
      </c>
      <c r="O167" s="83">
        <f t="shared" si="28"/>
        <v>-17764.939999999988</v>
      </c>
      <c r="P167" s="87">
        <f t="shared" si="29"/>
        <v>-0.29211382101789457</v>
      </c>
      <c r="Q167" s="78"/>
    </row>
    <row r="168" spans="2:17" s="79" customFormat="1" ht="12.75" x14ac:dyDescent="0.2">
      <c r="B168" s="72"/>
      <c r="C168" s="80" t="s">
        <v>195</v>
      </c>
      <c r="D168" s="81" t="s">
        <v>427</v>
      </c>
      <c r="E168" s="82">
        <f>IFERROR(VLOOKUP($C168,'2024'!$C$261:$U$504,19,FALSE),0)</f>
        <v>77130.86</v>
      </c>
      <c r="F168" s="83">
        <f>IFERROR(VLOOKUP($C168,'2024'!$C$8:$U$251,19,FALSE),0)</f>
        <v>61322.04</v>
      </c>
      <c r="G168" s="84">
        <f t="shared" si="22"/>
        <v>0.79503897661714129</v>
      </c>
      <c r="H168" s="85">
        <f t="shared" si="23"/>
        <v>8.717947114017628E-6</v>
      </c>
      <c r="I168" s="86">
        <f t="shared" si="24"/>
        <v>-15808.82</v>
      </c>
      <c r="J168" s="87">
        <f t="shared" si="25"/>
        <v>-0.20496102338285868</v>
      </c>
      <c r="K168" s="82">
        <f>VLOOKUP($C168,'2024'!$C$261:$U$504,VLOOKUP($L$4,Master!$D$9:$G$20,4,FALSE),FALSE)</f>
        <v>11994.91</v>
      </c>
      <c r="L168" s="83">
        <f>VLOOKUP($C168,'2024'!$C$8:$U$251,VLOOKUP($L$4,Master!$D$9:$G$20,4,FALSE),FALSE)</f>
        <v>10866.770000000002</v>
      </c>
      <c r="M168" s="154">
        <f t="shared" si="26"/>
        <v>0.90594843979654727</v>
      </c>
      <c r="N168" s="154">
        <f t="shared" si="27"/>
        <v>1.5448919533693493E-6</v>
      </c>
      <c r="O168" s="83">
        <f t="shared" si="28"/>
        <v>-1128.1399999999976</v>
      </c>
      <c r="P168" s="87">
        <f t="shared" si="29"/>
        <v>-9.4051560203452761E-2</v>
      </c>
      <c r="Q168" s="78"/>
    </row>
    <row r="169" spans="2:17" s="79" customFormat="1" ht="12.75" x14ac:dyDescent="0.2">
      <c r="B169" s="72"/>
      <c r="C169" s="80" t="s">
        <v>196</v>
      </c>
      <c r="D169" s="81" t="s">
        <v>428</v>
      </c>
      <c r="E169" s="82">
        <f>IFERROR(VLOOKUP($C169,'2024'!$C$261:$U$504,19,FALSE),0)</f>
        <v>522091.71</v>
      </c>
      <c r="F169" s="83">
        <f>IFERROR(VLOOKUP($C169,'2024'!$C$8:$U$251,19,FALSE),0)</f>
        <v>451076.77</v>
      </c>
      <c r="G169" s="84">
        <f t="shared" si="22"/>
        <v>0.86397995095535995</v>
      </c>
      <c r="H169" s="85">
        <f t="shared" si="23"/>
        <v>6.4128059425646864E-5</v>
      </c>
      <c r="I169" s="86">
        <f t="shared" si="24"/>
        <v>-71014.94</v>
      </c>
      <c r="J169" s="87">
        <f t="shared" si="25"/>
        <v>-0.13602004904464007</v>
      </c>
      <c r="K169" s="82">
        <f>VLOOKUP($C169,'2024'!$C$261:$U$504,VLOOKUP($L$4,Master!$D$9:$G$20,4,FALSE),FALSE)</f>
        <v>79498.67</v>
      </c>
      <c r="L169" s="83">
        <f>VLOOKUP($C169,'2024'!$C$8:$U$251,VLOOKUP($L$4,Master!$D$9:$G$20,4,FALSE),FALSE)</f>
        <v>66164.540000000008</v>
      </c>
      <c r="M169" s="154">
        <f t="shared" si="26"/>
        <v>0.83227228832884892</v>
      </c>
      <c r="N169" s="154">
        <f t="shared" si="27"/>
        <v>9.4063889678703447E-6</v>
      </c>
      <c r="O169" s="83">
        <f t="shared" si="28"/>
        <v>-13334.12999999999</v>
      </c>
      <c r="P169" s="87">
        <f t="shared" si="29"/>
        <v>-0.16772771167115111</v>
      </c>
      <c r="Q169" s="78"/>
    </row>
    <row r="170" spans="2:17" s="79" customFormat="1" ht="12.75" x14ac:dyDescent="0.2">
      <c r="B170" s="72"/>
      <c r="C170" s="80" t="s">
        <v>197</v>
      </c>
      <c r="D170" s="81" t="s">
        <v>429</v>
      </c>
      <c r="E170" s="82">
        <f>IFERROR(VLOOKUP($C170,'2024'!$C$261:$U$504,19,FALSE),0)</f>
        <v>184043.62999999998</v>
      </c>
      <c r="F170" s="83">
        <f>IFERROR(VLOOKUP($C170,'2024'!$C$8:$U$251,19,FALSE),0)</f>
        <v>119765.23999999999</v>
      </c>
      <c r="G170" s="84">
        <f t="shared" si="22"/>
        <v>0.65074373940570507</v>
      </c>
      <c r="H170" s="85">
        <f t="shared" si="23"/>
        <v>1.7026619277793572E-5</v>
      </c>
      <c r="I170" s="86">
        <f t="shared" si="24"/>
        <v>-64278.389999999985</v>
      </c>
      <c r="J170" s="87">
        <f t="shared" si="25"/>
        <v>-0.34925626059429493</v>
      </c>
      <c r="K170" s="82">
        <f>VLOOKUP($C170,'2024'!$C$261:$U$504,VLOOKUP($L$4,Master!$D$9:$G$20,4,FALSE),FALSE)</f>
        <v>24653.96</v>
      </c>
      <c r="L170" s="83">
        <f>VLOOKUP($C170,'2024'!$C$8:$U$251,VLOOKUP($L$4,Master!$D$9:$G$20,4,FALSE),FALSE)</f>
        <v>32120.089999999997</v>
      </c>
      <c r="M170" s="154">
        <f t="shared" si="26"/>
        <v>1.3028369478980253</v>
      </c>
      <c r="N170" s="154">
        <f t="shared" si="27"/>
        <v>4.5664046061984641E-6</v>
      </c>
      <c r="O170" s="83">
        <f t="shared" si="28"/>
        <v>7466.1299999999974</v>
      </c>
      <c r="P170" s="87">
        <f t="shared" si="29"/>
        <v>0.30283694789802523</v>
      </c>
      <c r="Q170" s="78"/>
    </row>
    <row r="171" spans="2:17" s="79" customFormat="1" ht="12.75" x14ac:dyDescent="0.2">
      <c r="B171" s="72"/>
      <c r="C171" s="80" t="s">
        <v>198</v>
      </c>
      <c r="D171" s="81" t="s">
        <v>430</v>
      </c>
      <c r="E171" s="82">
        <f>IFERROR(VLOOKUP($C171,'2024'!$C$261:$U$504,19,FALSE),0)</f>
        <v>238977.90999999997</v>
      </c>
      <c r="F171" s="83">
        <f>IFERROR(VLOOKUP($C171,'2024'!$C$8:$U$251,19,FALSE),0)</f>
        <v>171661.75</v>
      </c>
      <c r="G171" s="84">
        <f t="shared" si="22"/>
        <v>0.71831639166984107</v>
      </c>
      <c r="H171" s="85">
        <f t="shared" si="23"/>
        <v>2.4404570656809783E-5</v>
      </c>
      <c r="I171" s="86">
        <f t="shared" si="24"/>
        <v>-67316.159999999974</v>
      </c>
      <c r="J171" s="87">
        <f t="shared" si="25"/>
        <v>-0.28168360833015899</v>
      </c>
      <c r="K171" s="82">
        <f>VLOOKUP($C171,'2024'!$C$261:$U$504,VLOOKUP($L$4,Master!$D$9:$G$20,4,FALSE),FALSE)</f>
        <v>34291.300000000003</v>
      </c>
      <c r="L171" s="83">
        <f>VLOOKUP($C171,'2024'!$C$8:$U$251,VLOOKUP($L$4,Master!$D$9:$G$20,4,FALSE),FALSE)</f>
        <v>46175.360000000001</v>
      </c>
      <c r="M171" s="154">
        <f t="shared" si="26"/>
        <v>1.34656195594801</v>
      </c>
      <c r="N171" s="154">
        <f t="shared" si="27"/>
        <v>6.5645948251350585E-6</v>
      </c>
      <c r="O171" s="83">
        <f t="shared" si="28"/>
        <v>11884.059999999998</v>
      </c>
      <c r="P171" s="87">
        <f t="shared" si="29"/>
        <v>0.34656195594801004</v>
      </c>
      <c r="Q171" s="78"/>
    </row>
    <row r="172" spans="2:17" s="79" customFormat="1" ht="12.75" x14ac:dyDescent="0.2">
      <c r="B172" s="72"/>
      <c r="C172" s="80" t="s">
        <v>199</v>
      </c>
      <c r="D172" s="81" t="s">
        <v>431</v>
      </c>
      <c r="E172" s="82">
        <f>IFERROR(VLOOKUP($C172,'2024'!$C$261:$U$504,19,FALSE),0)</f>
        <v>830284.95000000007</v>
      </c>
      <c r="F172" s="83">
        <f>IFERROR(VLOOKUP($C172,'2024'!$C$8:$U$251,19,FALSE),0)</f>
        <v>595242.36</v>
      </c>
      <c r="G172" s="84">
        <f t="shared" si="22"/>
        <v>0.71691334402725226</v>
      </c>
      <c r="H172" s="85">
        <f t="shared" si="23"/>
        <v>8.4623593972135344E-5</v>
      </c>
      <c r="I172" s="86">
        <f t="shared" si="24"/>
        <v>-235042.59000000008</v>
      </c>
      <c r="J172" s="87">
        <f t="shared" si="25"/>
        <v>-0.28308665597274774</v>
      </c>
      <c r="K172" s="82">
        <f>VLOOKUP($C172,'2024'!$C$261:$U$504,VLOOKUP($L$4,Master!$D$9:$G$20,4,FALSE),FALSE)</f>
        <v>137733.13999999998</v>
      </c>
      <c r="L172" s="83">
        <f>VLOOKUP($C172,'2024'!$C$8:$U$251,VLOOKUP($L$4,Master!$D$9:$G$20,4,FALSE),FALSE)</f>
        <v>111276.03</v>
      </c>
      <c r="M172" s="154">
        <f t="shared" si="26"/>
        <v>0.80791035476284079</v>
      </c>
      <c r="N172" s="154">
        <f t="shared" si="27"/>
        <v>1.5819736991754336E-5</v>
      </c>
      <c r="O172" s="83">
        <f t="shared" si="28"/>
        <v>-26457.109999999986</v>
      </c>
      <c r="P172" s="87">
        <f t="shared" si="29"/>
        <v>-0.19208964523715927</v>
      </c>
      <c r="Q172" s="78"/>
    </row>
    <row r="173" spans="2:17" s="79" customFormat="1" ht="12.75" x14ac:dyDescent="0.2">
      <c r="B173" s="72"/>
      <c r="C173" s="80" t="s">
        <v>200</v>
      </c>
      <c r="D173" s="81" t="s">
        <v>432</v>
      </c>
      <c r="E173" s="82">
        <f>IFERROR(VLOOKUP($C173,'2024'!$C$261:$U$504,19,FALSE),0)</f>
        <v>7947488</v>
      </c>
      <c r="F173" s="83">
        <f>IFERROR(VLOOKUP($C173,'2024'!$C$8:$U$251,19,FALSE),0)</f>
        <v>8736339.4000000004</v>
      </c>
      <c r="G173" s="84">
        <f t="shared" si="22"/>
        <v>1.099257954211444</v>
      </c>
      <c r="H173" s="85">
        <f t="shared" si="23"/>
        <v>1.2420158373613877E-3</v>
      </c>
      <c r="I173" s="86">
        <f t="shared" si="24"/>
        <v>788851.40000000037</v>
      </c>
      <c r="J173" s="87">
        <f t="shared" si="25"/>
        <v>9.9257954211443969E-2</v>
      </c>
      <c r="K173" s="82">
        <f>VLOOKUP($C173,'2024'!$C$261:$U$504,VLOOKUP($L$4,Master!$D$9:$G$20,4,FALSE),FALSE)</f>
        <v>1162365.7999999998</v>
      </c>
      <c r="L173" s="83">
        <f>VLOOKUP($C173,'2024'!$C$8:$U$251,VLOOKUP($L$4,Master!$D$9:$G$20,4,FALSE),FALSE)</f>
        <v>1900206.5200000003</v>
      </c>
      <c r="M173" s="154">
        <f t="shared" si="26"/>
        <v>1.6347749735926509</v>
      </c>
      <c r="N173" s="154">
        <f t="shared" si="27"/>
        <v>2.7014593687802108E-4</v>
      </c>
      <c r="O173" s="83">
        <f t="shared" si="28"/>
        <v>737840.72000000044</v>
      </c>
      <c r="P173" s="87">
        <f t="shared" si="29"/>
        <v>0.63477497359265089</v>
      </c>
      <c r="Q173" s="78"/>
    </row>
    <row r="174" spans="2:17" s="79" customFormat="1" ht="12.75" x14ac:dyDescent="0.2">
      <c r="B174" s="72"/>
      <c r="C174" s="80" t="s">
        <v>201</v>
      </c>
      <c r="D174" s="81" t="s">
        <v>433</v>
      </c>
      <c r="E174" s="82">
        <f>IFERROR(VLOOKUP($C174,'2024'!$C$261:$U$504,19,FALSE),0)</f>
        <v>8946513.6899999995</v>
      </c>
      <c r="F174" s="83">
        <f>IFERROR(VLOOKUP($C174,'2024'!$C$8:$U$251,19,FALSE),0)</f>
        <v>8459864.5399999991</v>
      </c>
      <c r="G174" s="84">
        <f t="shared" si="22"/>
        <v>0.94560460455742057</v>
      </c>
      <c r="H174" s="85">
        <f t="shared" si="23"/>
        <v>1.2027103411998861E-3</v>
      </c>
      <c r="I174" s="86">
        <f t="shared" si="24"/>
        <v>-486649.15000000037</v>
      </c>
      <c r="J174" s="87">
        <f t="shared" si="25"/>
        <v>-5.4395395442579424E-2</v>
      </c>
      <c r="K174" s="82">
        <f>VLOOKUP($C174,'2024'!$C$261:$U$504,VLOOKUP($L$4,Master!$D$9:$G$20,4,FALSE),FALSE)</f>
        <v>1383945.9099999997</v>
      </c>
      <c r="L174" s="83">
        <f>VLOOKUP($C174,'2024'!$C$8:$U$251,VLOOKUP($L$4,Master!$D$9:$G$20,4,FALSE),FALSE)</f>
        <v>1369960.4400000002</v>
      </c>
      <c r="M174" s="154">
        <f t="shared" si="26"/>
        <v>0.98989449667147789</v>
      </c>
      <c r="N174" s="154">
        <f t="shared" si="27"/>
        <v>1.947626442991186E-4</v>
      </c>
      <c r="O174" s="83">
        <f t="shared" si="28"/>
        <v>-13985.469999999506</v>
      </c>
      <c r="P174" s="87">
        <f t="shared" si="29"/>
        <v>-1.0105503328522072E-2</v>
      </c>
      <c r="Q174" s="78"/>
    </row>
    <row r="175" spans="2:17" s="79" customFormat="1" ht="12.75" x14ac:dyDescent="0.2">
      <c r="B175" s="72"/>
      <c r="C175" s="80" t="s">
        <v>202</v>
      </c>
      <c r="D175" s="81" t="s">
        <v>434</v>
      </c>
      <c r="E175" s="82">
        <f>IFERROR(VLOOKUP($C175,'2024'!$C$261:$U$504,19,FALSE),0)</f>
        <v>30668.089999999997</v>
      </c>
      <c r="F175" s="83">
        <f>IFERROR(VLOOKUP($C175,'2024'!$C$8:$U$251,19,FALSE),0)</f>
        <v>25955.239999999998</v>
      </c>
      <c r="G175" s="84">
        <f t="shared" si="22"/>
        <v>0.8463272411160917</v>
      </c>
      <c r="H175" s="85">
        <f t="shared" si="23"/>
        <v>3.6899687233437586E-6</v>
      </c>
      <c r="I175" s="86">
        <f t="shared" si="24"/>
        <v>-4712.8499999999985</v>
      </c>
      <c r="J175" s="87">
        <f t="shared" si="25"/>
        <v>-0.1536727588839083</v>
      </c>
      <c r="K175" s="82">
        <f>VLOOKUP($C175,'2024'!$C$261:$U$504,VLOOKUP($L$4,Master!$D$9:$G$20,4,FALSE),FALSE)</f>
        <v>4589.0999999999995</v>
      </c>
      <c r="L175" s="83">
        <f>VLOOKUP($C175,'2024'!$C$8:$U$251,VLOOKUP($L$4,Master!$D$9:$G$20,4,FALSE),FALSE)</f>
        <v>4306.49</v>
      </c>
      <c r="M175" s="154">
        <f t="shared" si="26"/>
        <v>0.93841711882504197</v>
      </c>
      <c r="N175" s="154">
        <f t="shared" si="27"/>
        <v>6.1223912425362526E-7</v>
      </c>
      <c r="O175" s="83">
        <f t="shared" si="28"/>
        <v>-282.60999999999967</v>
      </c>
      <c r="P175" s="87">
        <f t="shared" si="29"/>
        <v>-6.1582881174957992E-2</v>
      </c>
      <c r="Q175" s="78"/>
    </row>
    <row r="176" spans="2:17" s="79" customFormat="1" ht="12.75" x14ac:dyDescent="0.2">
      <c r="B176" s="72"/>
      <c r="C176" s="80" t="s">
        <v>203</v>
      </c>
      <c r="D176" s="81" t="s">
        <v>435</v>
      </c>
      <c r="E176" s="82">
        <f>IFERROR(VLOOKUP($C176,'2024'!$C$261:$U$504,19,FALSE),0)</f>
        <v>130455</v>
      </c>
      <c r="F176" s="83">
        <f>IFERROR(VLOOKUP($C176,'2024'!$C$8:$U$251,19,FALSE),0)</f>
        <v>1489975.97</v>
      </c>
      <c r="G176" s="84">
        <f t="shared" si="22"/>
        <v>11.421378789620942</v>
      </c>
      <c r="H176" s="85">
        <f t="shared" si="23"/>
        <v>2.1182484646005116E-4</v>
      </c>
      <c r="I176" s="86">
        <f t="shared" si="24"/>
        <v>1359520.97</v>
      </c>
      <c r="J176" s="87">
        <f t="shared" si="25"/>
        <v>10.421378789620942</v>
      </c>
      <c r="K176" s="82">
        <f>VLOOKUP($C176,'2024'!$C$261:$U$504,VLOOKUP($L$4,Master!$D$9:$G$20,4,FALSE),FALSE)</f>
        <v>455</v>
      </c>
      <c r="L176" s="83">
        <f>VLOOKUP($C176,'2024'!$C$8:$U$251,VLOOKUP($L$4,Master!$D$9:$G$20,4,FALSE),FALSE)</f>
        <v>645793.82999999996</v>
      </c>
      <c r="M176" s="154">
        <f t="shared" si="26"/>
        <v>1419.3270989010989</v>
      </c>
      <c r="N176" s="154">
        <f t="shared" si="27"/>
        <v>9.1810325561558144E-5</v>
      </c>
      <c r="O176" s="83">
        <f t="shared" si="28"/>
        <v>645338.82999999996</v>
      </c>
      <c r="P176" s="87">
        <f t="shared" si="29"/>
        <v>1418.3270989010989</v>
      </c>
      <c r="Q176" s="78"/>
    </row>
    <row r="177" spans="2:17" s="79" customFormat="1" ht="12.75" x14ac:dyDescent="0.2">
      <c r="B177" s="72"/>
      <c r="C177" s="80" t="s">
        <v>204</v>
      </c>
      <c r="D177" s="81" t="s">
        <v>436</v>
      </c>
      <c r="E177" s="82">
        <f>IFERROR(VLOOKUP($C177,'2024'!$C$261:$U$504,19,FALSE),0)</f>
        <v>32755747.140000001</v>
      </c>
      <c r="F177" s="83">
        <f>IFERROR(VLOOKUP($C177,'2024'!$C$8:$U$251,19,FALSE),0)</f>
        <v>20628212.940000001</v>
      </c>
      <c r="G177" s="84">
        <f t="shared" si="22"/>
        <v>0.62975858409926655</v>
      </c>
      <c r="H177" s="85">
        <f t="shared" si="23"/>
        <v>2.9326432954222353E-3</v>
      </c>
      <c r="I177" s="86">
        <f t="shared" si="24"/>
        <v>-12127534.199999999</v>
      </c>
      <c r="J177" s="87">
        <f t="shared" si="25"/>
        <v>-0.37024141590073339</v>
      </c>
      <c r="K177" s="82">
        <f>VLOOKUP($C177,'2024'!$C$261:$U$504,VLOOKUP($L$4,Master!$D$9:$G$20,4,FALSE),FALSE)</f>
        <v>7035283.0899999999</v>
      </c>
      <c r="L177" s="83">
        <f>VLOOKUP($C177,'2024'!$C$8:$U$251,VLOOKUP($L$4,Master!$D$9:$G$20,4,FALSE),FALSE)</f>
        <v>2406645.3699999996</v>
      </c>
      <c r="M177" s="154">
        <f t="shared" si="26"/>
        <v>0.34208223595448806</v>
      </c>
      <c r="N177" s="154">
        <f t="shared" si="27"/>
        <v>3.421446360534546E-4</v>
      </c>
      <c r="O177" s="83">
        <f t="shared" si="28"/>
        <v>-4628637.7200000007</v>
      </c>
      <c r="P177" s="87">
        <f t="shared" si="29"/>
        <v>-0.65791776404551205</v>
      </c>
      <c r="Q177" s="78"/>
    </row>
    <row r="178" spans="2:17" s="79" customFormat="1" ht="12.75" x14ac:dyDescent="0.2">
      <c r="B178" s="72"/>
      <c r="C178" s="80" t="s">
        <v>205</v>
      </c>
      <c r="D178" s="81" t="s">
        <v>437</v>
      </c>
      <c r="E178" s="82">
        <f>IFERROR(VLOOKUP($C178,'2024'!$C$261:$U$504,19,FALSE),0)</f>
        <v>1242440</v>
      </c>
      <c r="F178" s="83">
        <f>IFERROR(VLOOKUP($C178,'2024'!$C$8:$U$251,19,FALSE),0)</f>
        <v>88757.11</v>
      </c>
      <c r="G178" s="84">
        <f t="shared" si="22"/>
        <v>7.1437743472521811E-2</v>
      </c>
      <c r="H178" s="85">
        <f t="shared" si="23"/>
        <v>1.2618298265567245E-5</v>
      </c>
      <c r="I178" s="86">
        <f t="shared" si="24"/>
        <v>-1153682.8899999999</v>
      </c>
      <c r="J178" s="87">
        <f t="shared" si="25"/>
        <v>-0.92856225652747815</v>
      </c>
      <c r="K178" s="82">
        <f>VLOOKUP($C178,'2024'!$C$261:$U$504,VLOOKUP($L$4,Master!$D$9:$G$20,4,FALSE),FALSE)</f>
        <v>37000</v>
      </c>
      <c r="L178" s="83">
        <f>VLOOKUP($C178,'2024'!$C$8:$U$251,VLOOKUP($L$4,Master!$D$9:$G$20,4,FALSE),FALSE)</f>
        <v>58895.01</v>
      </c>
      <c r="M178" s="154">
        <f t="shared" si="26"/>
        <v>1.5917570270270271</v>
      </c>
      <c r="N178" s="154">
        <f t="shared" si="27"/>
        <v>8.3729044640318451E-6</v>
      </c>
      <c r="O178" s="83">
        <f t="shared" si="28"/>
        <v>21895.010000000002</v>
      </c>
      <c r="P178" s="87">
        <f t="shared" si="29"/>
        <v>0.59175702702702704</v>
      </c>
      <c r="Q178" s="78"/>
    </row>
    <row r="179" spans="2:17" s="79" customFormat="1" ht="12.75" x14ac:dyDescent="0.2">
      <c r="B179" s="72"/>
      <c r="C179" s="80" t="s">
        <v>206</v>
      </c>
      <c r="D179" s="81" t="s">
        <v>438</v>
      </c>
      <c r="E179" s="82">
        <f>IFERROR(VLOOKUP($C179,'2024'!$C$261:$U$504,19,FALSE),0)</f>
        <v>4548966.67</v>
      </c>
      <c r="F179" s="83">
        <f>IFERROR(VLOOKUP($C179,'2024'!$C$8:$U$251,19,FALSE),0)</f>
        <v>791067.7</v>
      </c>
      <c r="G179" s="84">
        <f t="shared" si="22"/>
        <v>0.17390052673215123</v>
      </c>
      <c r="H179" s="85">
        <f t="shared" si="23"/>
        <v>1.1246342052885982E-4</v>
      </c>
      <c r="I179" s="86">
        <f t="shared" si="24"/>
        <v>-3757898.9699999997</v>
      </c>
      <c r="J179" s="87">
        <f t="shared" si="25"/>
        <v>-0.82609947326784872</v>
      </c>
      <c r="K179" s="82">
        <f>VLOOKUP($C179,'2024'!$C$261:$U$504,VLOOKUP($L$4,Master!$D$9:$G$20,4,FALSE),FALSE)</f>
        <v>1514200</v>
      </c>
      <c r="L179" s="83">
        <f>VLOOKUP($C179,'2024'!$C$8:$U$251,VLOOKUP($L$4,Master!$D$9:$G$20,4,FALSE),FALSE)</f>
        <v>316253.49</v>
      </c>
      <c r="M179" s="154">
        <f t="shared" si="26"/>
        <v>0.20885846651697265</v>
      </c>
      <c r="N179" s="154">
        <f t="shared" si="27"/>
        <v>4.4960689508103496E-5</v>
      </c>
      <c r="O179" s="83">
        <f t="shared" si="28"/>
        <v>-1197946.51</v>
      </c>
      <c r="P179" s="87">
        <f t="shared" si="29"/>
        <v>-0.79114153348302729</v>
      </c>
      <c r="Q179" s="78"/>
    </row>
    <row r="180" spans="2:17" s="79" customFormat="1" ht="12.75" x14ac:dyDescent="0.2">
      <c r="B180" s="72"/>
      <c r="C180" s="80" t="s">
        <v>207</v>
      </c>
      <c r="D180" s="81" t="s">
        <v>439</v>
      </c>
      <c r="E180" s="82">
        <f>IFERROR(VLOOKUP($C180,'2024'!$C$261:$U$504,19,FALSE),0)</f>
        <v>8925600.129999999</v>
      </c>
      <c r="F180" s="83">
        <f>IFERROR(VLOOKUP($C180,'2024'!$C$8:$U$251,19,FALSE),0)</f>
        <v>7019710.1199999992</v>
      </c>
      <c r="G180" s="84">
        <f t="shared" si="22"/>
        <v>0.78646925895838893</v>
      </c>
      <c r="H180" s="85">
        <f t="shared" si="23"/>
        <v>9.9796845607051459E-4</v>
      </c>
      <c r="I180" s="86">
        <f t="shared" si="24"/>
        <v>-1905890.0099999998</v>
      </c>
      <c r="J180" s="87">
        <f t="shared" si="25"/>
        <v>-0.21353074104161107</v>
      </c>
      <c r="K180" s="82">
        <f>VLOOKUP($C180,'2024'!$C$261:$U$504,VLOOKUP($L$4,Master!$D$9:$G$20,4,FALSE),FALSE)</f>
        <v>1870850.46</v>
      </c>
      <c r="L180" s="83">
        <f>VLOOKUP($C180,'2024'!$C$8:$U$251,VLOOKUP($L$4,Master!$D$9:$G$20,4,FALSE),FALSE)</f>
        <v>688989.27</v>
      </c>
      <c r="M180" s="154">
        <f t="shared" si="26"/>
        <v>0.36827597113240146</v>
      </c>
      <c r="N180" s="154">
        <f t="shared" si="27"/>
        <v>9.7951275234574929E-5</v>
      </c>
      <c r="O180" s="83">
        <f t="shared" si="28"/>
        <v>-1181861.19</v>
      </c>
      <c r="P180" s="87">
        <f t="shared" si="29"/>
        <v>-0.63172402886759849</v>
      </c>
      <c r="Q180" s="78"/>
    </row>
    <row r="181" spans="2:17" s="79" customFormat="1" ht="25.5" x14ac:dyDescent="0.2">
      <c r="B181" s="72"/>
      <c r="C181" s="80" t="s">
        <v>208</v>
      </c>
      <c r="D181" s="81" t="s">
        <v>440</v>
      </c>
      <c r="E181" s="82">
        <f>IFERROR(VLOOKUP($C181,'2024'!$C$261:$U$504,19,FALSE),0)</f>
        <v>4402384.0199999996</v>
      </c>
      <c r="F181" s="83">
        <f>IFERROR(VLOOKUP($C181,'2024'!$C$8:$U$251,19,FALSE),0)</f>
        <v>2447747.1100000003</v>
      </c>
      <c r="G181" s="84">
        <f t="shared" si="22"/>
        <v>0.55600490526948632</v>
      </c>
      <c r="H181" s="85">
        <f t="shared" si="23"/>
        <v>3.4798793147568956E-4</v>
      </c>
      <c r="I181" s="86">
        <f t="shared" si="24"/>
        <v>-1954636.9099999992</v>
      </c>
      <c r="J181" s="87">
        <f t="shared" si="25"/>
        <v>-0.44399509473051363</v>
      </c>
      <c r="K181" s="82">
        <f>VLOOKUP($C181,'2024'!$C$261:$U$504,VLOOKUP($L$4,Master!$D$9:$G$20,4,FALSE),FALSE)</f>
        <v>1960379.17</v>
      </c>
      <c r="L181" s="83">
        <f>VLOOKUP($C181,'2024'!$C$8:$U$251,VLOOKUP($L$4,Master!$D$9:$G$20,4,FALSE),FALSE)</f>
        <v>576218.49</v>
      </c>
      <c r="M181" s="154">
        <f t="shared" si="26"/>
        <v>0.29393216313352277</v>
      </c>
      <c r="N181" s="154">
        <f t="shared" si="27"/>
        <v>8.1919034688655105E-5</v>
      </c>
      <c r="O181" s="83">
        <f t="shared" si="28"/>
        <v>-1384160.68</v>
      </c>
      <c r="P181" s="87">
        <f t="shared" si="29"/>
        <v>-0.70606783686647723</v>
      </c>
      <c r="Q181" s="78"/>
    </row>
    <row r="182" spans="2:17" s="79" customFormat="1" ht="12.75" x14ac:dyDescent="0.2">
      <c r="B182" s="72"/>
      <c r="C182" s="80" t="s">
        <v>209</v>
      </c>
      <c r="D182" s="81" t="s">
        <v>441</v>
      </c>
      <c r="E182" s="82">
        <f>IFERROR(VLOOKUP($C182,'2024'!$C$261:$U$504,19,FALSE),0)</f>
        <v>331088.08</v>
      </c>
      <c r="F182" s="83">
        <f>IFERROR(VLOOKUP($C182,'2024'!$C$8:$U$251,19,FALSE),0)</f>
        <v>321897.65999999997</v>
      </c>
      <c r="G182" s="84">
        <f t="shared" si="22"/>
        <v>0.97224176720587452</v>
      </c>
      <c r="H182" s="85">
        <f t="shared" si="23"/>
        <v>4.5763102075632637E-5</v>
      </c>
      <c r="I182" s="86">
        <f t="shared" si="24"/>
        <v>-9190.4200000000419</v>
      </c>
      <c r="J182" s="87">
        <f t="shared" si="25"/>
        <v>-2.7758232794125481E-2</v>
      </c>
      <c r="K182" s="82">
        <f>VLOOKUP($C182,'2024'!$C$261:$U$504,VLOOKUP($L$4,Master!$D$9:$G$20,4,FALSE),FALSE)</f>
        <v>53014.680000000008</v>
      </c>
      <c r="L182" s="83">
        <f>VLOOKUP($C182,'2024'!$C$8:$U$251,VLOOKUP($L$4,Master!$D$9:$G$20,4,FALSE),FALSE)</f>
        <v>59387.930000000008</v>
      </c>
      <c r="M182" s="154">
        <f t="shared" si="26"/>
        <v>1.1202167022417187</v>
      </c>
      <c r="N182" s="154">
        <f t="shared" si="27"/>
        <v>8.4429812340062568E-6</v>
      </c>
      <c r="O182" s="83">
        <f t="shared" si="28"/>
        <v>6373.25</v>
      </c>
      <c r="P182" s="87">
        <f t="shared" si="29"/>
        <v>0.1202167022417187</v>
      </c>
      <c r="Q182" s="78"/>
    </row>
    <row r="183" spans="2:17" s="79" customFormat="1" ht="12.75" x14ac:dyDescent="0.2">
      <c r="B183" s="72"/>
      <c r="C183" s="80" t="s">
        <v>210</v>
      </c>
      <c r="D183" s="81" t="s">
        <v>442</v>
      </c>
      <c r="E183" s="82">
        <f>IFERROR(VLOOKUP($C183,'2024'!$C$261:$U$504,19,FALSE),0)</f>
        <v>881934.41999999981</v>
      </c>
      <c r="F183" s="83">
        <f>IFERROR(VLOOKUP($C183,'2024'!$C$8:$U$251,19,FALSE),0)</f>
        <v>1009715.26</v>
      </c>
      <c r="G183" s="84">
        <f t="shared" si="22"/>
        <v>1.1448870087188572</v>
      </c>
      <c r="H183" s="85">
        <f t="shared" si="23"/>
        <v>1.4354780494739834E-4</v>
      </c>
      <c r="I183" s="86">
        <f t="shared" si="24"/>
        <v>127780.8400000002</v>
      </c>
      <c r="J183" s="87">
        <f t="shared" si="25"/>
        <v>0.14488700871885715</v>
      </c>
      <c r="K183" s="82">
        <f>VLOOKUP($C183,'2024'!$C$261:$U$504,VLOOKUP($L$4,Master!$D$9:$G$20,4,FALSE),FALSE)</f>
        <v>21489.07</v>
      </c>
      <c r="L183" s="83">
        <f>VLOOKUP($C183,'2024'!$C$8:$U$251,VLOOKUP($L$4,Master!$D$9:$G$20,4,FALSE),FALSE)</f>
        <v>51329.600000000006</v>
      </c>
      <c r="M183" s="154">
        <f t="shared" si="26"/>
        <v>2.3886375724961577</v>
      </c>
      <c r="N183" s="154">
        <f t="shared" si="27"/>
        <v>7.297355700881434E-6</v>
      </c>
      <c r="O183" s="83">
        <f t="shared" si="28"/>
        <v>29840.530000000006</v>
      </c>
      <c r="P183" s="87">
        <f t="shared" si="29"/>
        <v>1.3886375724961577</v>
      </c>
      <c r="Q183" s="78"/>
    </row>
    <row r="184" spans="2:17" s="79" customFormat="1" ht="12.75" x14ac:dyDescent="0.2">
      <c r="B184" s="72"/>
      <c r="C184" s="80" t="s">
        <v>211</v>
      </c>
      <c r="D184" s="81" t="s">
        <v>443</v>
      </c>
      <c r="E184" s="82">
        <f>IFERROR(VLOOKUP($C184,'2024'!$C$261:$U$504,19,FALSE),0)</f>
        <v>1325124.8999999997</v>
      </c>
      <c r="F184" s="83">
        <f>IFERROR(VLOOKUP($C184,'2024'!$C$8:$U$251,19,FALSE),0)</f>
        <v>3235068.8300000005</v>
      </c>
      <c r="G184" s="84">
        <f t="shared" si="22"/>
        <v>2.4413312511145184</v>
      </c>
      <c r="H184" s="85">
        <f t="shared" si="23"/>
        <v>4.5991879869206721E-4</v>
      </c>
      <c r="I184" s="86">
        <f t="shared" si="24"/>
        <v>1909943.9300000009</v>
      </c>
      <c r="J184" s="87">
        <f t="shared" si="25"/>
        <v>1.4413312511145187</v>
      </c>
      <c r="K184" s="82">
        <f>VLOOKUP($C184,'2024'!$C$261:$U$504,VLOOKUP($L$4,Master!$D$9:$G$20,4,FALSE),FALSE)</f>
        <v>220854.14999999994</v>
      </c>
      <c r="L184" s="83">
        <f>VLOOKUP($C184,'2024'!$C$8:$U$251,VLOOKUP($L$4,Master!$D$9:$G$20,4,FALSE),FALSE)</f>
        <v>188392.01999999996</v>
      </c>
      <c r="M184" s="154">
        <f t="shared" si="26"/>
        <v>0.85301553083788562</v>
      </c>
      <c r="N184" s="154">
        <f t="shared" si="27"/>
        <v>2.6783056582314467E-5</v>
      </c>
      <c r="O184" s="83">
        <f t="shared" si="28"/>
        <v>-32462.129999999976</v>
      </c>
      <c r="P184" s="87">
        <f t="shared" si="29"/>
        <v>-0.14698446916211438</v>
      </c>
      <c r="Q184" s="78"/>
    </row>
    <row r="185" spans="2:17" s="79" customFormat="1" ht="12.75" x14ac:dyDescent="0.2">
      <c r="B185" s="72"/>
      <c r="C185" s="80" t="s">
        <v>212</v>
      </c>
      <c r="D185" s="81" t="s">
        <v>444</v>
      </c>
      <c r="E185" s="82">
        <f>IFERROR(VLOOKUP($C185,'2024'!$C$261:$U$504,19,FALSE),0)</f>
        <v>2772200</v>
      </c>
      <c r="F185" s="83">
        <f>IFERROR(VLOOKUP($C185,'2024'!$C$8:$U$251,19,FALSE),0)</f>
        <v>4648942.01</v>
      </c>
      <c r="G185" s="84">
        <f t="shared" si="22"/>
        <v>1.6769865125171344</v>
      </c>
      <c r="H185" s="85">
        <f t="shared" si="23"/>
        <v>6.6092436878021038E-4</v>
      </c>
      <c r="I185" s="86">
        <f t="shared" si="24"/>
        <v>1876742.0099999998</v>
      </c>
      <c r="J185" s="87">
        <f t="shared" si="25"/>
        <v>0.67698651251713438</v>
      </c>
      <c r="K185" s="82">
        <f>VLOOKUP($C185,'2024'!$C$261:$U$504,VLOOKUP($L$4,Master!$D$9:$G$20,4,FALSE),FALSE)</f>
        <v>660700</v>
      </c>
      <c r="L185" s="83">
        <f>VLOOKUP($C185,'2024'!$C$8:$U$251,VLOOKUP($L$4,Master!$D$9:$G$20,4,FALSE),FALSE)</f>
        <v>602687.27</v>
      </c>
      <c r="M185" s="154">
        <f t="shared" si="26"/>
        <v>0.91219505070379903</v>
      </c>
      <c r="N185" s="154">
        <f t="shared" si="27"/>
        <v>8.5682011657662788E-5</v>
      </c>
      <c r="O185" s="83">
        <f t="shared" si="28"/>
        <v>-58012.729999999981</v>
      </c>
      <c r="P185" s="87">
        <f t="shared" si="29"/>
        <v>-8.7804949296200974E-2</v>
      </c>
      <c r="Q185" s="78"/>
    </row>
    <row r="186" spans="2:17" s="79" customFormat="1" ht="12.75" x14ac:dyDescent="0.2">
      <c r="B186" s="72"/>
      <c r="C186" s="80" t="s">
        <v>213</v>
      </c>
      <c r="D186" s="81" t="s">
        <v>445</v>
      </c>
      <c r="E186" s="82">
        <f>IFERROR(VLOOKUP($C186,'2024'!$C$261:$U$504,19,FALSE),0)</f>
        <v>303129.96999999997</v>
      </c>
      <c r="F186" s="83">
        <f>IFERROR(VLOOKUP($C186,'2024'!$C$8:$U$251,19,FALSE),0)</f>
        <v>329060.74</v>
      </c>
      <c r="G186" s="84">
        <f t="shared" si="22"/>
        <v>1.0855434056883257</v>
      </c>
      <c r="H186" s="85">
        <f t="shared" si="23"/>
        <v>4.6781452942849017E-5</v>
      </c>
      <c r="I186" s="86">
        <f t="shared" si="24"/>
        <v>25930.770000000019</v>
      </c>
      <c r="J186" s="87">
        <f t="shared" si="25"/>
        <v>8.5543405688325774E-2</v>
      </c>
      <c r="K186" s="82">
        <f>VLOOKUP($C186,'2024'!$C$261:$U$504,VLOOKUP($L$4,Master!$D$9:$G$20,4,FALSE),FALSE)</f>
        <v>76599.97</v>
      </c>
      <c r="L186" s="83">
        <f>VLOOKUP($C186,'2024'!$C$8:$U$251,VLOOKUP($L$4,Master!$D$9:$G$20,4,FALSE),FALSE)</f>
        <v>0</v>
      </c>
      <c r="M186" s="154">
        <f t="shared" si="26"/>
        <v>0</v>
      </c>
      <c r="N186" s="154">
        <f t="shared" si="27"/>
        <v>0</v>
      </c>
      <c r="O186" s="83">
        <f t="shared" si="28"/>
        <v>-76599.97</v>
      </c>
      <c r="P186" s="87">
        <f t="shared" si="29"/>
        <v>-1</v>
      </c>
      <c r="Q186" s="78"/>
    </row>
    <row r="187" spans="2:17" s="79" customFormat="1" ht="12.75" x14ac:dyDescent="0.2">
      <c r="B187" s="72"/>
      <c r="C187" s="80" t="s">
        <v>214</v>
      </c>
      <c r="D187" s="81" t="s">
        <v>446</v>
      </c>
      <c r="E187" s="82">
        <f>IFERROR(VLOOKUP($C187,'2024'!$C$261:$U$504,19,FALSE),0)</f>
        <v>1446067.48</v>
      </c>
      <c r="F187" s="83">
        <f>IFERROR(VLOOKUP($C187,'2024'!$C$8:$U$251,19,FALSE),0)</f>
        <v>711451.01000000013</v>
      </c>
      <c r="G187" s="84">
        <f t="shared" si="22"/>
        <v>0.4919901870692785</v>
      </c>
      <c r="H187" s="85">
        <f t="shared" si="23"/>
        <v>1.0114458487347172E-4</v>
      </c>
      <c r="I187" s="86">
        <f t="shared" si="24"/>
        <v>-734616.46999999986</v>
      </c>
      <c r="J187" s="87">
        <f t="shared" si="25"/>
        <v>-0.50800981293072156</v>
      </c>
      <c r="K187" s="82">
        <f>VLOOKUP($C187,'2024'!$C$261:$U$504,VLOOKUP($L$4,Master!$D$9:$G$20,4,FALSE),FALSE)</f>
        <v>190451.16999999995</v>
      </c>
      <c r="L187" s="83">
        <f>VLOOKUP($C187,'2024'!$C$8:$U$251,VLOOKUP($L$4,Master!$D$9:$G$20,4,FALSE),FALSE)</f>
        <v>98729.14999999998</v>
      </c>
      <c r="M187" s="154">
        <f t="shared" si="26"/>
        <v>0.51839613272000373</v>
      </c>
      <c r="N187" s="154">
        <f t="shared" si="27"/>
        <v>1.4035989479670171E-5</v>
      </c>
      <c r="O187" s="83">
        <f t="shared" si="28"/>
        <v>-91722.019999999975</v>
      </c>
      <c r="P187" s="87">
        <f t="shared" si="29"/>
        <v>-0.48160386727999621</v>
      </c>
      <c r="Q187" s="78"/>
    </row>
    <row r="188" spans="2:17" s="79" customFormat="1" ht="12.75" x14ac:dyDescent="0.2">
      <c r="B188" s="72"/>
      <c r="C188" s="80" t="s">
        <v>215</v>
      </c>
      <c r="D188" s="81" t="s">
        <v>447</v>
      </c>
      <c r="E188" s="82">
        <f>IFERROR(VLOOKUP($C188,'2024'!$C$261:$U$504,19,FALSE),0)</f>
        <v>544539.06999999995</v>
      </c>
      <c r="F188" s="83">
        <f>IFERROR(VLOOKUP($C188,'2024'!$C$8:$U$251,19,FALSE),0)</f>
        <v>502992.64000000001</v>
      </c>
      <c r="G188" s="84">
        <f t="shared" si="22"/>
        <v>0.92370349110119876</v>
      </c>
      <c r="H188" s="85">
        <f t="shared" si="23"/>
        <v>7.1508763150412283E-5</v>
      </c>
      <c r="I188" s="86">
        <f t="shared" si="24"/>
        <v>-41546.429999999935</v>
      </c>
      <c r="J188" s="87">
        <f t="shared" si="25"/>
        <v>-7.6296508898801213E-2</v>
      </c>
      <c r="K188" s="82">
        <f>VLOOKUP($C188,'2024'!$C$261:$U$504,VLOOKUP($L$4,Master!$D$9:$G$20,4,FALSE),FALSE)</f>
        <v>73554.900000000009</v>
      </c>
      <c r="L188" s="83">
        <f>VLOOKUP($C188,'2024'!$C$8:$U$251,VLOOKUP($L$4,Master!$D$9:$G$20,4,FALSE),FALSE)</f>
        <v>66138.03</v>
      </c>
      <c r="M188" s="154">
        <f t="shared" si="26"/>
        <v>0.89916552126370908</v>
      </c>
      <c r="N188" s="154">
        <f t="shared" si="27"/>
        <v>9.4026201307932899E-6</v>
      </c>
      <c r="O188" s="83">
        <f t="shared" si="28"/>
        <v>-7416.8700000000099</v>
      </c>
      <c r="P188" s="87">
        <f t="shared" si="29"/>
        <v>-0.10083447873629098</v>
      </c>
      <c r="Q188" s="78"/>
    </row>
    <row r="189" spans="2:17" s="79" customFormat="1" ht="12.75" x14ac:dyDescent="0.2">
      <c r="B189" s="72"/>
      <c r="C189" s="80" t="s">
        <v>216</v>
      </c>
      <c r="D189" s="81" t="s">
        <v>448</v>
      </c>
      <c r="E189" s="82">
        <f>IFERROR(VLOOKUP($C189,'2024'!$C$261:$U$504,19,FALSE),0)</f>
        <v>649532.21</v>
      </c>
      <c r="F189" s="83">
        <f>IFERROR(VLOOKUP($C189,'2024'!$C$8:$U$251,19,FALSE),0)</f>
        <v>921747.57999999984</v>
      </c>
      <c r="G189" s="84">
        <f t="shared" si="22"/>
        <v>1.4190944895557989</v>
      </c>
      <c r="H189" s="85">
        <f t="shared" si="23"/>
        <v>1.3104173727608755E-4</v>
      </c>
      <c r="I189" s="86">
        <f t="shared" si="24"/>
        <v>272215.36999999988</v>
      </c>
      <c r="J189" s="87">
        <f t="shared" si="25"/>
        <v>0.41909448955579875</v>
      </c>
      <c r="K189" s="82">
        <f>VLOOKUP($C189,'2024'!$C$261:$U$504,VLOOKUP($L$4,Master!$D$9:$G$20,4,FALSE),FALSE)</f>
        <v>103005.36000000002</v>
      </c>
      <c r="L189" s="83">
        <f>VLOOKUP($C189,'2024'!$C$8:$U$251,VLOOKUP($L$4,Master!$D$9:$G$20,4,FALSE),FALSE)</f>
        <v>114532.31</v>
      </c>
      <c r="M189" s="154">
        <f t="shared" si="26"/>
        <v>1.1119063124482065</v>
      </c>
      <c r="N189" s="154">
        <f t="shared" si="27"/>
        <v>1.6282671310776229E-5</v>
      </c>
      <c r="O189" s="83">
        <f t="shared" si="28"/>
        <v>11526.949999999983</v>
      </c>
      <c r="P189" s="87">
        <f t="shared" si="29"/>
        <v>0.1119063124482064</v>
      </c>
      <c r="Q189" s="78"/>
    </row>
    <row r="190" spans="2:17" s="79" customFormat="1" ht="12.75" x14ac:dyDescent="0.2">
      <c r="B190" s="72"/>
      <c r="C190" s="80" t="s">
        <v>217</v>
      </c>
      <c r="D190" s="81" t="s">
        <v>449</v>
      </c>
      <c r="E190" s="82">
        <f>IFERROR(VLOOKUP($C190,'2024'!$C$261:$U$504,19,FALSE),0)</f>
        <v>914798.21</v>
      </c>
      <c r="F190" s="83">
        <f>IFERROR(VLOOKUP($C190,'2024'!$C$8:$U$251,19,FALSE),0)</f>
        <v>780433.89000000013</v>
      </c>
      <c r="G190" s="84">
        <f t="shared" si="22"/>
        <v>0.85312135667602607</v>
      </c>
      <c r="H190" s="85">
        <f t="shared" si="23"/>
        <v>1.1095164771111745E-4</v>
      </c>
      <c r="I190" s="86">
        <f t="shared" si="24"/>
        <v>-134364.31999999983</v>
      </c>
      <c r="J190" s="87">
        <f t="shared" si="25"/>
        <v>-0.14687864332397396</v>
      </c>
      <c r="K190" s="82">
        <f>VLOOKUP($C190,'2024'!$C$261:$U$504,VLOOKUP($L$4,Master!$D$9:$G$20,4,FALSE),FALSE)</f>
        <v>146763.69999999998</v>
      </c>
      <c r="L190" s="83">
        <f>VLOOKUP($C190,'2024'!$C$8:$U$251,VLOOKUP($L$4,Master!$D$9:$G$20,4,FALSE),FALSE)</f>
        <v>139194.19000000003</v>
      </c>
      <c r="M190" s="154">
        <f t="shared" si="26"/>
        <v>0.94842382687272153</v>
      </c>
      <c r="N190" s="154">
        <f t="shared" si="27"/>
        <v>1.9788767415410865E-5</v>
      </c>
      <c r="O190" s="83">
        <f t="shared" si="28"/>
        <v>-7569.5099999999511</v>
      </c>
      <c r="P190" s="87">
        <f t="shared" si="29"/>
        <v>-5.157617312727842E-2</v>
      </c>
      <c r="Q190" s="78"/>
    </row>
    <row r="191" spans="2:17" s="79" customFormat="1" ht="12.75" x14ac:dyDescent="0.2">
      <c r="B191" s="72"/>
      <c r="C191" s="80" t="s">
        <v>218</v>
      </c>
      <c r="D191" s="81" t="s">
        <v>450</v>
      </c>
      <c r="E191" s="82">
        <f>IFERROR(VLOOKUP($C191,'2024'!$C$261:$U$504,19,FALSE),0)</f>
        <v>82482.059999999983</v>
      </c>
      <c r="F191" s="83">
        <f>IFERROR(VLOOKUP($C191,'2024'!$C$8:$U$251,19,FALSE),0)</f>
        <v>66911.049999999988</v>
      </c>
      <c r="G191" s="84">
        <f t="shared" si="22"/>
        <v>0.81121943365623994</v>
      </c>
      <c r="H191" s="85">
        <f t="shared" si="23"/>
        <v>9.5125177708274079E-6</v>
      </c>
      <c r="I191" s="86">
        <f t="shared" si="24"/>
        <v>-15571.009999999995</v>
      </c>
      <c r="J191" s="87">
        <f t="shared" si="25"/>
        <v>-0.18878056634376006</v>
      </c>
      <c r="K191" s="82">
        <f>VLOOKUP($C191,'2024'!$C$261:$U$504,VLOOKUP($L$4,Master!$D$9:$G$20,4,FALSE),FALSE)</f>
        <v>13747.009999999998</v>
      </c>
      <c r="L191" s="83">
        <f>VLOOKUP($C191,'2024'!$C$8:$U$251,VLOOKUP($L$4,Master!$D$9:$G$20,4,FALSE),FALSE)</f>
        <v>10814.08</v>
      </c>
      <c r="M191" s="154">
        <f t="shared" si="26"/>
        <v>0.78664960598704747</v>
      </c>
      <c r="N191" s="154">
        <f t="shared" si="27"/>
        <v>1.537401194199602E-6</v>
      </c>
      <c r="O191" s="83">
        <f t="shared" si="28"/>
        <v>-2932.9299999999985</v>
      </c>
      <c r="P191" s="87">
        <f t="shared" si="29"/>
        <v>-0.21335039401295255</v>
      </c>
      <c r="Q191" s="78"/>
    </row>
    <row r="192" spans="2:17" s="79" customFormat="1" ht="25.5" x14ac:dyDescent="0.2">
      <c r="B192" s="72"/>
      <c r="C192" s="80" t="s">
        <v>528</v>
      </c>
      <c r="D192" s="81" t="s">
        <v>529</v>
      </c>
      <c r="E192" s="82">
        <f>IFERROR(VLOOKUP($C192,'2024'!$C$261:$U$504,19,FALSE),0)</f>
        <v>413498.35000000009</v>
      </c>
      <c r="F192" s="83">
        <f>IFERROR(VLOOKUP($C192,'2024'!$C$8:$U$251,19,FALSE),0)</f>
        <v>3325026.8100000005</v>
      </c>
      <c r="G192" s="84">
        <f t="shared" si="22"/>
        <v>8.0412093784654761</v>
      </c>
      <c r="H192" s="85">
        <f t="shared" si="23"/>
        <v>4.7270782058572654E-4</v>
      </c>
      <c r="I192" s="86">
        <f t="shared" si="24"/>
        <v>2911528.4600000004</v>
      </c>
      <c r="J192" s="87">
        <f t="shared" si="25"/>
        <v>7.0412093784654761</v>
      </c>
      <c r="K192" s="82">
        <f>VLOOKUP($C192,'2024'!$C$261:$U$504,VLOOKUP($L$4,Master!$D$9:$G$20,4,FALSE),FALSE)</f>
        <v>63379.080000000024</v>
      </c>
      <c r="L192" s="83">
        <f>VLOOKUP($C192,'2024'!$C$8:$U$251,VLOOKUP($L$4,Master!$D$9:$G$20,4,FALSE),FALSE)</f>
        <v>911975.53999999992</v>
      </c>
      <c r="M192" s="154">
        <f t="shared" si="26"/>
        <v>14.389220228504415</v>
      </c>
      <c r="N192" s="154">
        <f t="shared" si="27"/>
        <v>1.296524793858402E-4</v>
      </c>
      <c r="O192" s="83">
        <f t="shared" si="28"/>
        <v>848596.45999999985</v>
      </c>
      <c r="P192" s="87">
        <f t="shared" si="29"/>
        <v>13.389220228504414</v>
      </c>
      <c r="Q192" s="78"/>
    </row>
    <row r="193" spans="2:17" s="79" customFormat="1" ht="12.75" x14ac:dyDescent="0.2">
      <c r="B193" s="72"/>
      <c r="C193" s="80" t="s">
        <v>530</v>
      </c>
      <c r="D193" s="81" t="s">
        <v>531</v>
      </c>
      <c r="E193" s="82">
        <f>IFERROR(VLOOKUP($C193,'2024'!$C$261:$U$504,19,FALSE),0)</f>
        <v>786161.7200000002</v>
      </c>
      <c r="F193" s="83">
        <f>IFERROR(VLOOKUP($C193,'2024'!$C$8:$U$251,19,FALSE),0)</f>
        <v>418225.87</v>
      </c>
      <c r="G193" s="84">
        <f t="shared" si="22"/>
        <v>0.5319845260336511</v>
      </c>
      <c r="H193" s="85">
        <f t="shared" si="23"/>
        <v>5.9457758032413989E-5</v>
      </c>
      <c r="I193" s="86">
        <f t="shared" si="24"/>
        <v>-367935.85000000021</v>
      </c>
      <c r="J193" s="87">
        <f t="shared" si="25"/>
        <v>-0.46801547396634896</v>
      </c>
      <c r="K193" s="82">
        <f>VLOOKUP($C193,'2024'!$C$261:$U$504,VLOOKUP($L$4,Master!$D$9:$G$20,4,FALSE),FALSE)</f>
        <v>127021.40000000002</v>
      </c>
      <c r="L193" s="83">
        <f>VLOOKUP($C193,'2024'!$C$8:$U$251,VLOOKUP($L$4,Master!$D$9:$G$20,4,FALSE),FALSE)</f>
        <v>93779.699999999983</v>
      </c>
      <c r="M193" s="154">
        <f t="shared" si="26"/>
        <v>0.73829842845378779</v>
      </c>
      <c r="N193" s="154">
        <f t="shared" si="27"/>
        <v>1.3332342905885695E-5</v>
      </c>
      <c r="O193" s="83">
        <f t="shared" si="28"/>
        <v>-33241.700000000041</v>
      </c>
      <c r="P193" s="87">
        <f t="shared" si="29"/>
        <v>-0.26170157154621215</v>
      </c>
      <c r="Q193" s="78"/>
    </row>
    <row r="194" spans="2:17" s="79" customFormat="1" ht="12.75" x14ac:dyDescent="0.2">
      <c r="B194" s="72"/>
      <c r="C194" s="80" t="s">
        <v>532</v>
      </c>
      <c r="D194" s="81" t="s">
        <v>373</v>
      </c>
      <c r="E194" s="82">
        <f>IFERROR(VLOOKUP($C194,'2024'!$C$261:$U$504,19,FALSE),0)</f>
        <v>701128.08000000007</v>
      </c>
      <c r="F194" s="83">
        <f>IFERROR(VLOOKUP($C194,'2024'!$C$8:$U$251,19,FALSE),0)</f>
        <v>443978.96</v>
      </c>
      <c r="G194" s="84">
        <f t="shared" si="22"/>
        <v>0.63323517152529385</v>
      </c>
      <c r="H194" s="85">
        <f t="shared" si="23"/>
        <v>6.3118987773670747E-5</v>
      </c>
      <c r="I194" s="86">
        <f t="shared" si="24"/>
        <v>-257149.12000000005</v>
      </c>
      <c r="J194" s="87">
        <f t="shared" si="25"/>
        <v>-0.36676482847470609</v>
      </c>
      <c r="K194" s="82">
        <f>VLOOKUP($C194,'2024'!$C$261:$U$504,VLOOKUP($L$4,Master!$D$9:$G$20,4,FALSE),FALSE)</f>
        <v>116854.68000000001</v>
      </c>
      <c r="L194" s="83">
        <f>VLOOKUP($C194,'2024'!$C$8:$U$251,VLOOKUP($L$4,Master!$D$9:$G$20,4,FALSE),FALSE)</f>
        <v>84054.200000000012</v>
      </c>
      <c r="M194" s="154">
        <f t="shared" si="26"/>
        <v>0.71930537998135813</v>
      </c>
      <c r="N194" s="154">
        <f t="shared" si="27"/>
        <v>1.1949701450099518E-5</v>
      </c>
      <c r="O194" s="83">
        <f t="shared" si="28"/>
        <v>-32800.479999999996</v>
      </c>
      <c r="P194" s="87">
        <f t="shared" si="29"/>
        <v>-0.28069462001864193</v>
      </c>
      <c r="Q194" s="78"/>
    </row>
    <row r="195" spans="2:17" s="79" customFormat="1" ht="12.75" x14ac:dyDescent="0.2">
      <c r="B195" s="72"/>
      <c r="C195" s="80" t="s">
        <v>533</v>
      </c>
      <c r="D195" s="81" t="s">
        <v>534</v>
      </c>
      <c r="E195" s="82">
        <f>IFERROR(VLOOKUP($C195,'2024'!$C$261:$U$504,19,FALSE),0)</f>
        <v>2046384.9</v>
      </c>
      <c r="F195" s="83">
        <f>IFERROR(VLOOKUP($C195,'2024'!$C$8:$U$251,19,FALSE),0)</f>
        <v>1789721.42</v>
      </c>
      <c r="G195" s="84">
        <f t="shared" si="22"/>
        <v>0.87457712378546182</v>
      </c>
      <c r="H195" s="85">
        <f t="shared" si="23"/>
        <v>2.5443864373045209E-4</v>
      </c>
      <c r="I195" s="86">
        <f t="shared" si="24"/>
        <v>-256663.47999999998</v>
      </c>
      <c r="J195" s="87">
        <f t="shared" si="25"/>
        <v>-0.12542287621453813</v>
      </c>
      <c r="K195" s="82">
        <f>VLOOKUP($C195,'2024'!$C$261:$U$504,VLOOKUP($L$4,Master!$D$9:$G$20,4,FALSE),FALSE)</f>
        <v>341064.15</v>
      </c>
      <c r="L195" s="83">
        <f>VLOOKUP($C195,'2024'!$C$8:$U$251,VLOOKUP($L$4,Master!$D$9:$G$20,4,FALSE),FALSE)</f>
        <v>316384.90000000002</v>
      </c>
      <c r="M195" s="154">
        <f t="shared" si="26"/>
        <v>0.92764044535316892</v>
      </c>
      <c r="N195" s="154">
        <f t="shared" si="27"/>
        <v>4.4979371623542795E-5</v>
      </c>
      <c r="O195" s="83">
        <f t="shared" si="28"/>
        <v>-24679.25</v>
      </c>
      <c r="P195" s="87">
        <f t="shared" si="29"/>
        <v>-7.2359554646831095E-2</v>
      </c>
      <c r="Q195" s="78"/>
    </row>
    <row r="196" spans="2:17" s="79" customFormat="1" ht="12.75" x14ac:dyDescent="0.2">
      <c r="B196" s="72"/>
      <c r="C196" s="80" t="s">
        <v>219</v>
      </c>
      <c r="D196" s="81" t="s">
        <v>451</v>
      </c>
      <c r="E196" s="82">
        <f>IFERROR(VLOOKUP($C196,'2024'!$C$261:$U$504,19,FALSE),0)</f>
        <v>4975410.1100000013</v>
      </c>
      <c r="F196" s="83">
        <f>IFERROR(VLOOKUP($C196,'2024'!$C$8:$U$251,19,FALSE),0)</f>
        <v>5217916.68</v>
      </c>
      <c r="G196" s="84">
        <f t="shared" si="22"/>
        <v>1.0487410212703046</v>
      </c>
      <c r="H196" s="85">
        <f t="shared" si="23"/>
        <v>7.4181357406880857E-4</v>
      </c>
      <c r="I196" s="86">
        <f t="shared" si="24"/>
        <v>242506.56999999844</v>
      </c>
      <c r="J196" s="87">
        <f t="shared" si="25"/>
        <v>4.8741021270304566E-2</v>
      </c>
      <c r="K196" s="82">
        <f>VLOOKUP($C196,'2024'!$C$261:$U$504,VLOOKUP($L$4,Master!$D$9:$G$20,4,FALSE),FALSE)</f>
        <v>824861.06000000017</v>
      </c>
      <c r="L196" s="83">
        <f>VLOOKUP($C196,'2024'!$C$8:$U$251,VLOOKUP($L$4,Master!$D$9:$G$20,4,FALSE),FALSE)</f>
        <v>1155240.8400000001</v>
      </c>
      <c r="M196" s="154">
        <f t="shared" si="26"/>
        <v>1.4005277931291844</v>
      </c>
      <c r="N196" s="154">
        <f t="shared" si="27"/>
        <v>1.6423668467443846E-4</v>
      </c>
      <c r="O196" s="83">
        <f t="shared" si="28"/>
        <v>330379.77999999991</v>
      </c>
      <c r="P196" s="87">
        <f t="shared" si="29"/>
        <v>0.40052779312918452</v>
      </c>
      <c r="Q196" s="78"/>
    </row>
    <row r="197" spans="2:17" s="79" customFormat="1" ht="12.75" x14ac:dyDescent="0.2">
      <c r="B197" s="72"/>
      <c r="C197" s="80" t="s">
        <v>220</v>
      </c>
      <c r="D197" s="81" t="s">
        <v>452</v>
      </c>
      <c r="E197" s="82">
        <f>IFERROR(VLOOKUP($C197,'2024'!$C$261:$U$504,19,FALSE),0)</f>
        <v>1694535.7799999998</v>
      </c>
      <c r="F197" s="83">
        <f>IFERROR(VLOOKUP($C197,'2024'!$C$8:$U$251,19,FALSE),0)</f>
        <v>716762.39</v>
      </c>
      <c r="G197" s="84">
        <f t="shared" si="22"/>
        <v>0.4229845120177988</v>
      </c>
      <c r="H197" s="85">
        <f t="shared" si="23"/>
        <v>1.0189968581177139E-4</v>
      </c>
      <c r="I197" s="86">
        <f t="shared" si="24"/>
        <v>-977773.38999999978</v>
      </c>
      <c r="J197" s="87">
        <f t="shared" si="25"/>
        <v>-0.57701548798220115</v>
      </c>
      <c r="K197" s="82">
        <f>VLOOKUP($C197,'2024'!$C$261:$U$504,VLOOKUP($L$4,Master!$D$9:$G$20,4,FALSE),FALSE)</f>
        <v>611255.98</v>
      </c>
      <c r="L197" s="83">
        <f>VLOOKUP($C197,'2024'!$C$8:$U$251,VLOOKUP($L$4,Master!$D$9:$G$20,4,FALSE),FALSE)</f>
        <v>141743.48999999996</v>
      </c>
      <c r="M197" s="154">
        <f t="shared" si="26"/>
        <v>0.2318889215611436</v>
      </c>
      <c r="N197" s="154">
        <f t="shared" si="27"/>
        <v>2.0151192777935736E-5</v>
      </c>
      <c r="O197" s="83">
        <f t="shared" si="28"/>
        <v>-469512.49</v>
      </c>
      <c r="P197" s="87">
        <f t="shared" si="29"/>
        <v>-0.7681110784388564</v>
      </c>
      <c r="Q197" s="78"/>
    </row>
    <row r="198" spans="2:17" s="79" customFormat="1" ht="12.75" x14ac:dyDescent="0.2">
      <c r="B198" s="72"/>
      <c r="C198" s="80" t="s">
        <v>221</v>
      </c>
      <c r="D198" s="81" t="s">
        <v>453</v>
      </c>
      <c r="E198" s="82">
        <f>IFERROR(VLOOKUP($C198,'2024'!$C$261:$U$504,19,FALSE),0)</f>
        <v>977905.62999999954</v>
      </c>
      <c r="F198" s="83">
        <f>IFERROR(VLOOKUP($C198,'2024'!$C$8:$U$251,19,FALSE),0)</f>
        <v>882018.3600000001</v>
      </c>
      <c r="G198" s="84">
        <f t="shared" si="22"/>
        <v>0.90194629516551661</v>
      </c>
      <c r="H198" s="85">
        <f t="shared" si="23"/>
        <v>1.2539356838214388E-4</v>
      </c>
      <c r="I198" s="86">
        <f t="shared" si="24"/>
        <v>-95887.269999999437</v>
      </c>
      <c r="J198" s="87">
        <f t="shared" si="25"/>
        <v>-9.8053704834483349E-2</v>
      </c>
      <c r="K198" s="82">
        <f>VLOOKUP($C198,'2024'!$C$261:$U$504,VLOOKUP($L$4,Master!$D$9:$G$20,4,FALSE),FALSE)</f>
        <v>153481.5499999999</v>
      </c>
      <c r="L198" s="83">
        <f>VLOOKUP($C198,'2024'!$C$8:$U$251,VLOOKUP($L$4,Master!$D$9:$G$20,4,FALSE),FALSE)</f>
        <v>131146.21</v>
      </c>
      <c r="M198" s="154">
        <f t="shared" si="26"/>
        <v>0.85447540763042906</v>
      </c>
      <c r="N198" s="154">
        <f t="shared" si="27"/>
        <v>1.8644613306795564E-5</v>
      </c>
      <c r="O198" s="83">
        <f t="shared" si="28"/>
        <v>-22335.339999999909</v>
      </c>
      <c r="P198" s="87">
        <f t="shared" si="29"/>
        <v>-0.14552459236957097</v>
      </c>
      <c r="Q198" s="78"/>
    </row>
    <row r="199" spans="2:17" s="79" customFormat="1" ht="12.75" x14ac:dyDescent="0.2">
      <c r="B199" s="72"/>
      <c r="C199" s="80" t="s">
        <v>222</v>
      </c>
      <c r="D199" s="81" t="s">
        <v>454</v>
      </c>
      <c r="E199" s="82">
        <f>IFERROR(VLOOKUP($C199,'2024'!$C$261:$U$504,19,FALSE),0)</f>
        <v>629012.69000000006</v>
      </c>
      <c r="F199" s="83">
        <f>IFERROR(VLOOKUP($C199,'2024'!$C$8:$U$251,19,FALSE),0)</f>
        <v>490540.68</v>
      </c>
      <c r="G199" s="84">
        <f t="shared" si="22"/>
        <v>0.77985816152612109</v>
      </c>
      <c r="H199" s="85">
        <f t="shared" si="23"/>
        <v>6.973851009382997E-5</v>
      </c>
      <c r="I199" s="86">
        <f t="shared" si="24"/>
        <v>-138472.01000000007</v>
      </c>
      <c r="J199" s="87">
        <f t="shared" si="25"/>
        <v>-0.22014183847387889</v>
      </c>
      <c r="K199" s="82">
        <f>VLOOKUP($C199,'2024'!$C$261:$U$504,VLOOKUP($L$4,Master!$D$9:$G$20,4,FALSE),FALSE)</f>
        <v>124538.76000000001</v>
      </c>
      <c r="L199" s="83">
        <f>VLOOKUP($C199,'2024'!$C$8:$U$251,VLOOKUP($L$4,Master!$D$9:$G$20,4,FALSE),FALSE)</f>
        <v>72971.839999999982</v>
      </c>
      <c r="M199" s="154">
        <f t="shared" si="26"/>
        <v>0.58593677984267689</v>
      </c>
      <c r="N199" s="154">
        <f t="shared" si="27"/>
        <v>1.0374159795280065E-5</v>
      </c>
      <c r="O199" s="83">
        <f t="shared" si="28"/>
        <v>-51566.920000000027</v>
      </c>
      <c r="P199" s="87">
        <f t="shared" si="29"/>
        <v>-0.41406322015732311</v>
      </c>
      <c r="Q199" s="78"/>
    </row>
    <row r="200" spans="2:17" s="79" customFormat="1" ht="12.75" x14ac:dyDescent="0.2">
      <c r="B200" s="72"/>
      <c r="C200" s="80" t="s">
        <v>223</v>
      </c>
      <c r="D200" s="81" t="s">
        <v>455</v>
      </c>
      <c r="E200" s="82">
        <f>IFERROR(VLOOKUP($C200,'2024'!$C$261:$U$504,19,FALSE),0)</f>
        <v>403672.16000000003</v>
      </c>
      <c r="F200" s="83">
        <f>IFERROR(VLOOKUP($C200,'2024'!$C$8:$U$251,19,FALSE),0)</f>
        <v>343500.82000000007</v>
      </c>
      <c r="G200" s="84">
        <f t="shared" si="22"/>
        <v>0.85094007969239205</v>
      </c>
      <c r="H200" s="85">
        <f t="shared" si="23"/>
        <v>4.8834350298549913E-5</v>
      </c>
      <c r="I200" s="86">
        <f t="shared" si="24"/>
        <v>-60171.339999999967</v>
      </c>
      <c r="J200" s="87">
        <f t="shared" si="25"/>
        <v>-0.14905992030760795</v>
      </c>
      <c r="K200" s="82">
        <f>VLOOKUP($C200,'2024'!$C$261:$U$504,VLOOKUP($L$4,Master!$D$9:$G$20,4,FALSE),FALSE)</f>
        <v>66798.290000000008</v>
      </c>
      <c r="L200" s="83">
        <f>VLOOKUP($C200,'2024'!$C$8:$U$251,VLOOKUP($L$4,Master!$D$9:$G$20,4,FALSE),FALSE)</f>
        <v>46370.270000000004</v>
      </c>
      <c r="M200" s="154">
        <f t="shared" si="26"/>
        <v>0.69418348882883074</v>
      </c>
      <c r="N200" s="154">
        <f t="shared" si="27"/>
        <v>6.5923045208984934E-6</v>
      </c>
      <c r="O200" s="83">
        <f t="shared" si="28"/>
        <v>-20428.020000000004</v>
      </c>
      <c r="P200" s="87">
        <f t="shared" si="29"/>
        <v>-0.3058165111711692</v>
      </c>
      <c r="Q200" s="78"/>
    </row>
    <row r="201" spans="2:17" s="79" customFormat="1" ht="25.5" x14ac:dyDescent="0.2">
      <c r="B201" s="72"/>
      <c r="C201" s="80" t="s">
        <v>224</v>
      </c>
      <c r="D201" s="81" t="s">
        <v>456</v>
      </c>
      <c r="E201" s="82">
        <f>IFERROR(VLOOKUP($C201,'2024'!$C$261:$U$504,19,FALSE),0)</f>
        <v>221222.73000000007</v>
      </c>
      <c r="F201" s="83">
        <f>IFERROR(VLOOKUP($C201,'2024'!$C$8:$U$251,19,FALSE),0)</f>
        <v>155429.95000000001</v>
      </c>
      <c r="G201" s="84">
        <f t="shared" si="22"/>
        <v>0.70259484637948355</v>
      </c>
      <c r="H201" s="85">
        <f t="shared" si="23"/>
        <v>2.2096950526016492E-5</v>
      </c>
      <c r="I201" s="86">
        <f t="shared" si="24"/>
        <v>-65792.780000000057</v>
      </c>
      <c r="J201" s="87">
        <f t="shared" si="25"/>
        <v>-0.29740515362051645</v>
      </c>
      <c r="K201" s="82">
        <f>VLOOKUP($C201,'2024'!$C$261:$U$504,VLOOKUP($L$4,Master!$D$9:$G$20,4,FALSE),FALSE)</f>
        <v>36977.250000000007</v>
      </c>
      <c r="L201" s="83">
        <f>VLOOKUP($C201,'2024'!$C$8:$U$251,VLOOKUP($L$4,Master!$D$9:$G$20,4,FALSE),FALSE)</f>
        <v>23623.659999999996</v>
      </c>
      <c r="M201" s="154">
        <f t="shared" si="26"/>
        <v>0.63887011608488986</v>
      </c>
      <c r="N201" s="154">
        <f t="shared" si="27"/>
        <v>3.3584958771680402E-6</v>
      </c>
      <c r="O201" s="83">
        <f t="shared" si="28"/>
        <v>-13353.590000000011</v>
      </c>
      <c r="P201" s="87">
        <f t="shared" si="29"/>
        <v>-0.36112988391511019</v>
      </c>
      <c r="Q201" s="78"/>
    </row>
    <row r="202" spans="2:17" s="79" customFormat="1" ht="12.75" x14ac:dyDescent="0.2">
      <c r="B202" s="72"/>
      <c r="C202" s="80" t="s">
        <v>225</v>
      </c>
      <c r="D202" s="81" t="s">
        <v>458</v>
      </c>
      <c r="E202" s="82">
        <f>IFERROR(VLOOKUP($C202,'2024'!$C$261:$U$504,19,FALSE),0)</f>
        <v>55000</v>
      </c>
      <c r="F202" s="83">
        <f>IFERROR(VLOOKUP($C202,'2024'!$C$8:$U$251,19,FALSE),0)</f>
        <v>0</v>
      </c>
      <c r="G202" s="84">
        <f t="shared" ref="G202:G252" si="30">IFERROR(F202/E202,0)</f>
        <v>0</v>
      </c>
      <c r="H202" s="85">
        <f t="shared" ref="H202:H252" si="31">F202/$D$4</f>
        <v>0</v>
      </c>
      <c r="I202" s="86">
        <f t="shared" ref="I202:I252" si="32">F202-E202</f>
        <v>-55000</v>
      </c>
      <c r="J202" s="87">
        <f t="shared" ref="J202:J252" si="33">IFERROR(I202/E202,0)</f>
        <v>-1</v>
      </c>
      <c r="K202" s="82">
        <f>VLOOKUP($C202,'2024'!$C$261:$U$504,VLOOKUP($L$4,Master!$D$9:$G$20,4,FALSE),FALSE)</f>
        <v>55000</v>
      </c>
      <c r="L202" s="83">
        <f>VLOOKUP($C202,'2024'!$C$8:$U$251,VLOOKUP($L$4,Master!$D$9:$G$20,4,FALSE),FALSE)</f>
        <v>0</v>
      </c>
      <c r="M202" s="154">
        <f t="shared" ref="M202:M252" si="34">IFERROR(L202/K202,0)</f>
        <v>0</v>
      </c>
      <c r="N202" s="154">
        <f t="shared" ref="N202:N252" si="35">L202/$D$4</f>
        <v>0</v>
      </c>
      <c r="O202" s="83">
        <f t="shared" ref="O202:O252" si="36">L202-K202</f>
        <v>-55000</v>
      </c>
      <c r="P202" s="87">
        <f t="shared" ref="P202:P252" si="37">IFERROR(O202/K202,0)</f>
        <v>-1</v>
      </c>
      <c r="Q202" s="78"/>
    </row>
    <row r="203" spans="2:17" s="79" customFormat="1" ht="12.75" x14ac:dyDescent="0.2">
      <c r="B203" s="72"/>
      <c r="C203" s="80" t="s">
        <v>226</v>
      </c>
      <c r="D203" s="81" t="s">
        <v>459</v>
      </c>
      <c r="E203" s="82">
        <f>IFERROR(VLOOKUP($C203,'2024'!$C$261:$U$504,19,FALSE),0)</f>
        <v>1598807.94</v>
      </c>
      <c r="F203" s="83">
        <f>IFERROR(VLOOKUP($C203,'2024'!$C$8:$U$251,19,FALSE),0)</f>
        <v>3738471.28</v>
      </c>
      <c r="G203" s="84">
        <f t="shared" si="30"/>
        <v>2.3382866612483797</v>
      </c>
      <c r="H203" s="85">
        <f t="shared" si="31"/>
        <v>5.3148582314472561E-4</v>
      </c>
      <c r="I203" s="86">
        <f t="shared" si="32"/>
        <v>2139663.34</v>
      </c>
      <c r="J203" s="87">
        <f t="shared" si="33"/>
        <v>1.3382866612483797</v>
      </c>
      <c r="K203" s="82">
        <f>VLOOKUP($C203,'2024'!$C$261:$U$504,VLOOKUP($L$4,Master!$D$9:$G$20,4,FALSE),FALSE)</f>
        <v>374474.99000000005</v>
      </c>
      <c r="L203" s="83">
        <f>VLOOKUP($C203,'2024'!$C$8:$U$251,VLOOKUP($L$4,Master!$D$9:$G$20,4,FALSE),FALSE)</f>
        <v>1258066.8399999999</v>
      </c>
      <c r="M203" s="154">
        <f t="shared" si="34"/>
        <v>3.3595483639641719</v>
      </c>
      <c r="N203" s="154">
        <f t="shared" si="35"/>
        <v>1.7885510946829682E-4</v>
      </c>
      <c r="O203" s="83">
        <f t="shared" si="36"/>
        <v>883591.84999999986</v>
      </c>
      <c r="P203" s="87">
        <f t="shared" si="37"/>
        <v>2.3595483639641723</v>
      </c>
      <c r="Q203" s="78"/>
    </row>
    <row r="204" spans="2:17" s="79" customFormat="1" ht="12.75" x14ac:dyDescent="0.2">
      <c r="B204" s="72"/>
      <c r="C204" s="80" t="s">
        <v>227</v>
      </c>
      <c r="D204" s="81" t="s">
        <v>460</v>
      </c>
      <c r="E204" s="82">
        <f>IFERROR(VLOOKUP($C204,'2024'!$C$261:$U$504,19,FALSE),0)</f>
        <v>18442046.090000004</v>
      </c>
      <c r="F204" s="83">
        <f>IFERROR(VLOOKUP($C204,'2024'!$C$8:$U$251,19,FALSE),0)</f>
        <v>19027473.969999999</v>
      </c>
      <c r="G204" s="84">
        <f t="shared" si="30"/>
        <v>1.0317441935207741</v>
      </c>
      <c r="H204" s="85">
        <f t="shared" si="31"/>
        <v>2.7050716477111172E-3</v>
      </c>
      <c r="I204" s="86">
        <f t="shared" si="32"/>
        <v>585427.87999999523</v>
      </c>
      <c r="J204" s="87">
        <f t="shared" si="33"/>
        <v>3.1744193520774087E-2</v>
      </c>
      <c r="K204" s="82">
        <f>VLOOKUP($C204,'2024'!$C$261:$U$504,VLOOKUP($L$4,Master!$D$9:$G$20,4,FALSE),FALSE)</f>
        <v>3032346.5100000007</v>
      </c>
      <c r="L204" s="83">
        <f>VLOOKUP($C204,'2024'!$C$8:$U$251,VLOOKUP($L$4,Master!$D$9:$G$20,4,FALSE),FALSE)</f>
        <v>3110908.16</v>
      </c>
      <c r="M204" s="154">
        <f t="shared" si="34"/>
        <v>1.0259078735695015</v>
      </c>
      <c r="N204" s="154">
        <f t="shared" si="35"/>
        <v>4.4226729599090137E-4</v>
      </c>
      <c r="O204" s="83">
        <f t="shared" si="36"/>
        <v>78561.649999999441</v>
      </c>
      <c r="P204" s="87">
        <f t="shared" si="37"/>
        <v>2.59078735695016E-2</v>
      </c>
      <c r="Q204" s="78"/>
    </row>
    <row r="205" spans="2:17" s="79" customFormat="1" ht="12.75" x14ac:dyDescent="0.2">
      <c r="B205" s="72"/>
      <c r="C205" s="80" t="s">
        <v>228</v>
      </c>
      <c r="D205" s="81" t="s">
        <v>461</v>
      </c>
      <c r="E205" s="82">
        <f>IFERROR(VLOOKUP($C205,'2024'!$C$261:$U$504,19,FALSE),0)</f>
        <v>57312389.350000009</v>
      </c>
      <c r="F205" s="83">
        <f>IFERROR(VLOOKUP($C205,'2024'!$C$8:$U$251,19,FALSE),0)</f>
        <v>58533121.020000011</v>
      </c>
      <c r="G205" s="84">
        <f t="shared" si="30"/>
        <v>1.0212996122451838</v>
      </c>
      <c r="H205" s="85">
        <f t="shared" si="31"/>
        <v>8.3214559311913586E-3</v>
      </c>
      <c r="I205" s="86">
        <f t="shared" si="32"/>
        <v>1220731.6700000018</v>
      </c>
      <c r="J205" s="87">
        <f t="shared" si="33"/>
        <v>2.1299612245183799E-2</v>
      </c>
      <c r="K205" s="82">
        <f>VLOOKUP($C205,'2024'!$C$261:$U$504,VLOOKUP($L$4,Master!$D$9:$G$20,4,FALSE),FALSE)</f>
        <v>9509413.0600000005</v>
      </c>
      <c r="L205" s="83">
        <f>VLOOKUP($C205,'2024'!$C$8:$U$251,VLOOKUP($L$4,Master!$D$9:$G$20,4,FALSE),FALSE)</f>
        <v>10134426.110000001</v>
      </c>
      <c r="M205" s="154">
        <f t="shared" si="34"/>
        <v>1.0657257231394259</v>
      </c>
      <c r="N205" s="154">
        <f t="shared" si="35"/>
        <v>1.4407770983793007E-3</v>
      </c>
      <c r="O205" s="83">
        <f t="shared" si="36"/>
        <v>625013.05000000075</v>
      </c>
      <c r="P205" s="87">
        <f t="shared" si="37"/>
        <v>6.5725723139425887E-2</v>
      </c>
      <c r="Q205" s="78"/>
    </row>
    <row r="206" spans="2:17" s="79" customFormat="1" ht="12.75" x14ac:dyDescent="0.2">
      <c r="B206" s="72"/>
      <c r="C206" s="80" t="s">
        <v>229</v>
      </c>
      <c r="D206" s="81" t="s">
        <v>462</v>
      </c>
      <c r="E206" s="82">
        <f>IFERROR(VLOOKUP($C206,'2024'!$C$261:$U$504,19,FALSE),0)</f>
        <v>22138035.68</v>
      </c>
      <c r="F206" s="83">
        <f>IFERROR(VLOOKUP($C206,'2024'!$C$8:$U$251,19,FALSE),0)</f>
        <v>22568439.59</v>
      </c>
      <c r="G206" s="84">
        <f t="shared" si="30"/>
        <v>1.0194418292671212</v>
      </c>
      <c r="H206" s="85">
        <f t="shared" si="31"/>
        <v>3.2084787588854136E-3</v>
      </c>
      <c r="I206" s="86">
        <f t="shared" si="32"/>
        <v>430403.91000000015</v>
      </c>
      <c r="J206" s="87">
        <f t="shared" si="33"/>
        <v>1.9441829267121326E-2</v>
      </c>
      <c r="K206" s="82">
        <f>VLOOKUP($C206,'2024'!$C$261:$U$504,VLOOKUP($L$4,Master!$D$9:$G$20,4,FALSE),FALSE)</f>
        <v>3683795.92</v>
      </c>
      <c r="L206" s="83">
        <f>VLOOKUP($C206,'2024'!$C$8:$U$251,VLOOKUP($L$4,Master!$D$9:$G$20,4,FALSE),FALSE)</f>
        <v>3652980.91</v>
      </c>
      <c r="M206" s="154">
        <f t="shared" si="34"/>
        <v>0.99163498449175769</v>
      </c>
      <c r="N206" s="154">
        <f t="shared" si="35"/>
        <v>5.1933194626101794E-4</v>
      </c>
      <c r="O206" s="83">
        <f t="shared" si="36"/>
        <v>-30815.009999999776</v>
      </c>
      <c r="P206" s="87">
        <f t="shared" si="37"/>
        <v>-8.365015508242318E-3</v>
      </c>
      <c r="Q206" s="78"/>
    </row>
    <row r="207" spans="2:17" s="79" customFormat="1" ht="12.75" x14ac:dyDescent="0.2">
      <c r="B207" s="72"/>
      <c r="C207" s="80" t="s">
        <v>230</v>
      </c>
      <c r="D207" s="81" t="s">
        <v>463</v>
      </c>
      <c r="E207" s="82">
        <f>IFERROR(VLOOKUP($C207,'2024'!$C$261:$U$504,19,FALSE),0)</f>
        <v>6047723.5300000003</v>
      </c>
      <c r="F207" s="83">
        <f>IFERROR(VLOOKUP($C207,'2024'!$C$8:$U$251,19,FALSE),0)</f>
        <v>4452820.45</v>
      </c>
      <c r="G207" s="84">
        <f t="shared" si="30"/>
        <v>0.73628042484276723</v>
      </c>
      <c r="H207" s="85">
        <f t="shared" si="31"/>
        <v>6.3304242962752345E-4</v>
      </c>
      <c r="I207" s="86">
        <f t="shared" si="32"/>
        <v>-1594903.08</v>
      </c>
      <c r="J207" s="87">
        <f t="shared" si="33"/>
        <v>-0.26371957515723277</v>
      </c>
      <c r="K207" s="82">
        <f>VLOOKUP($C207,'2024'!$C$261:$U$504,VLOOKUP($L$4,Master!$D$9:$G$20,4,FALSE),FALSE)</f>
        <v>1371629.9600000002</v>
      </c>
      <c r="L207" s="83">
        <f>VLOOKUP($C207,'2024'!$C$8:$U$251,VLOOKUP($L$4,Master!$D$9:$G$20,4,FALSE),FALSE)</f>
        <v>973283.80999999994</v>
      </c>
      <c r="M207" s="154">
        <f t="shared" si="34"/>
        <v>0.70958191231110157</v>
      </c>
      <c r="N207" s="154">
        <f t="shared" si="35"/>
        <v>1.3836846886551037E-4</v>
      </c>
      <c r="O207" s="83">
        <f t="shared" si="36"/>
        <v>-398346.15000000026</v>
      </c>
      <c r="P207" s="87">
        <f t="shared" si="37"/>
        <v>-0.29041808768889837</v>
      </c>
      <c r="Q207" s="78"/>
    </row>
    <row r="208" spans="2:17" s="79" customFormat="1" ht="12.75" x14ac:dyDescent="0.2">
      <c r="B208" s="72"/>
      <c r="C208" s="80" t="s">
        <v>231</v>
      </c>
      <c r="D208" s="81" t="s">
        <v>464</v>
      </c>
      <c r="E208" s="82">
        <f>IFERROR(VLOOKUP($C208,'2024'!$C$261:$U$504,19,FALSE),0)</f>
        <v>19319344.190000001</v>
      </c>
      <c r="F208" s="83">
        <f>IFERROR(VLOOKUP($C208,'2024'!$C$8:$U$251,19,FALSE),0)</f>
        <v>18972044.149999999</v>
      </c>
      <c r="G208" s="84">
        <f t="shared" si="30"/>
        <v>0.98202319723773179</v>
      </c>
      <c r="H208" s="85">
        <f t="shared" si="31"/>
        <v>2.6971913775945405E-3</v>
      </c>
      <c r="I208" s="86">
        <f t="shared" si="32"/>
        <v>-347300.04000000283</v>
      </c>
      <c r="J208" s="87">
        <f t="shared" si="33"/>
        <v>-1.7976802762268238E-2</v>
      </c>
      <c r="K208" s="82">
        <f>VLOOKUP($C208,'2024'!$C$261:$U$504,VLOOKUP($L$4,Master!$D$9:$G$20,4,FALSE),FALSE)</f>
        <v>3213880.29</v>
      </c>
      <c r="L208" s="83">
        <f>VLOOKUP($C208,'2024'!$C$8:$U$251,VLOOKUP($L$4,Master!$D$9:$G$20,4,FALSE),FALSE)</f>
        <v>3203902.59</v>
      </c>
      <c r="M208" s="154">
        <f t="shared" si="34"/>
        <v>0.99689543508168432</v>
      </c>
      <c r="N208" s="154">
        <f t="shared" si="35"/>
        <v>4.5548799971566672E-4</v>
      </c>
      <c r="O208" s="83">
        <f t="shared" si="36"/>
        <v>-9977.7000000001863</v>
      </c>
      <c r="P208" s="87">
        <f t="shared" si="37"/>
        <v>-3.1045649183156681E-3</v>
      </c>
      <c r="Q208" s="78"/>
    </row>
    <row r="209" spans="2:17" s="79" customFormat="1" ht="12.75" x14ac:dyDescent="0.2">
      <c r="B209" s="72"/>
      <c r="C209" s="80" t="s">
        <v>232</v>
      </c>
      <c r="D209" s="81" t="s">
        <v>465</v>
      </c>
      <c r="E209" s="82">
        <f>IFERROR(VLOOKUP($C209,'2024'!$C$261:$U$504,19,FALSE),0)</f>
        <v>3053756.95</v>
      </c>
      <c r="F209" s="83">
        <f>IFERROR(VLOOKUP($C209,'2024'!$C$8:$U$251,19,FALSE),0)</f>
        <v>2802490</v>
      </c>
      <c r="G209" s="84">
        <f t="shared" si="30"/>
        <v>0.9177187464116946</v>
      </c>
      <c r="H209" s="85">
        <f t="shared" si="31"/>
        <v>3.9842052885982369E-4</v>
      </c>
      <c r="I209" s="86">
        <f t="shared" si="32"/>
        <v>-251266.95000000019</v>
      </c>
      <c r="J209" s="87">
        <f t="shared" si="33"/>
        <v>-8.2281253588305445E-2</v>
      </c>
      <c r="K209" s="82">
        <f>VLOOKUP($C209,'2024'!$C$261:$U$504,VLOOKUP($L$4,Master!$D$9:$G$20,4,FALSE),FALSE)</f>
        <v>508893.85</v>
      </c>
      <c r="L209" s="83">
        <f>VLOOKUP($C209,'2024'!$C$8:$U$251,VLOOKUP($L$4,Master!$D$9:$G$20,4,FALSE),FALSE)</f>
        <v>477661.5</v>
      </c>
      <c r="M209" s="154">
        <f t="shared" si="34"/>
        <v>0.93862698478277939</v>
      </c>
      <c r="N209" s="154">
        <f t="shared" si="35"/>
        <v>6.79075206141598E-5</v>
      </c>
      <c r="O209" s="83">
        <f t="shared" si="36"/>
        <v>-31232.349999999977</v>
      </c>
      <c r="P209" s="87">
        <f t="shared" si="37"/>
        <v>-6.1373015217220599E-2</v>
      </c>
      <c r="Q209" s="78"/>
    </row>
    <row r="210" spans="2:17" s="79" customFormat="1" ht="12.75" x14ac:dyDescent="0.2">
      <c r="B210" s="72"/>
      <c r="C210" s="80" t="s">
        <v>233</v>
      </c>
      <c r="D210" s="81" t="s">
        <v>466</v>
      </c>
      <c r="E210" s="82">
        <f>IFERROR(VLOOKUP($C210,'2024'!$C$261:$U$504,19,FALSE),0)</f>
        <v>4643489.55</v>
      </c>
      <c r="F210" s="83">
        <f>IFERROR(VLOOKUP($C210,'2024'!$C$8:$U$251,19,FALSE),0)</f>
        <v>4828827.6100000003</v>
      </c>
      <c r="G210" s="84">
        <f t="shared" si="30"/>
        <v>1.0399135301165909</v>
      </c>
      <c r="H210" s="85">
        <f t="shared" si="31"/>
        <v>6.8649809638896789E-4</v>
      </c>
      <c r="I210" s="86">
        <f t="shared" si="32"/>
        <v>185338.06000000052</v>
      </c>
      <c r="J210" s="87">
        <f t="shared" si="33"/>
        <v>3.9913530116590989E-2</v>
      </c>
      <c r="K210" s="82">
        <f>VLOOKUP($C210,'2024'!$C$261:$U$504,VLOOKUP($L$4,Master!$D$9:$G$20,4,FALSE),FALSE)</f>
        <v>796996.8600000001</v>
      </c>
      <c r="L210" s="83">
        <f>VLOOKUP($C210,'2024'!$C$8:$U$251,VLOOKUP($L$4,Master!$D$9:$G$20,4,FALSE),FALSE)</f>
        <v>782989.96</v>
      </c>
      <c r="M210" s="154">
        <f t="shared" si="34"/>
        <v>0.98242540127447908</v>
      </c>
      <c r="N210" s="154">
        <f t="shared" si="35"/>
        <v>1.1131503554165481E-4</v>
      </c>
      <c r="O210" s="83">
        <f t="shared" si="36"/>
        <v>-14006.90000000014</v>
      </c>
      <c r="P210" s="87">
        <f t="shared" si="37"/>
        <v>-1.7574598725520873E-2</v>
      </c>
      <c r="Q210" s="78"/>
    </row>
    <row r="211" spans="2:17" s="79" customFormat="1" ht="12.75" x14ac:dyDescent="0.2">
      <c r="B211" s="72"/>
      <c r="C211" s="80" t="s">
        <v>234</v>
      </c>
      <c r="D211" s="81" t="s">
        <v>467</v>
      </c>
      <c r="E211" s="82">
        <f>IFERROR(VLOOKUP($C211,'2024'!$C$261:$U$504,19,FALSE),0)</f>
        <v>1416875.6199999999</v>
      </c>
      <c r="F211" s="83">
        <f>IFERROR(VLOOKUP($C211,'2024'!$C$8:$U$251,19,FALSE),0)</f>
        <v>1321336.27</v>
      </c>
      <c r="G211" s="84">
        <f t="shared" si="30"/>
        <v>0.93257040445088624</v>
      </c>
      <c r="H211" s="85">
        <f t="shared" si="31"/>
        <v>1.8784991043502985E-4</v>
      </c>
      <c r="I211" s="86">
        <f t="shared" si="32"/>
        <v>-95539.34999999986</v>
      </c>
      <c r="J211" s="87">
        <f t="shared" si="33"/>
        <v>-6.7429595549113805E-2</v>
      </c>
      <c r="K211" s="82">
        <f>VLOOKUP($C211,'2024'!$C$261:$U$504,VLOOKUP($L$4,Master!$D$9:$G$20,4,FALSE),FALSE)</f>
        <v>344042.70999999996</v>
      </c>
      <c r="L211" s="83">
        <f>VLOOKUP($C211,'2024'!$C$8:$U$251,VLOOKUP($L$4,Master!$D$9:$G$20,4,FALSE),FALSE)</f>
        <v>372669.44</v>
      </c>
      <c r="M211" s="154">
        <f t="shared" si="34"/>
        <v>1.0832069076539945</v>
      </c>
      <c r="N211" s="154">
        <f t="shared" si="35"/>
        <v>5.2981154392948533E-5</v>
      </c>
      <c r="O211" s="83">
        <f t="shared" si="36"/>
        <v>28626.73000000004</v>
      </c>
      <c r="P211" s="87">
        <f t="shared" si="37"/>
        <v>8.3206907653994591E-2</v>
      </c>
      <c r="Q211" s="78"/>
    </row>
    <row r="212" spans="2:17" s="79" customFormat="1" ht="12.75" x14ac:dyDescent="0.2">
      <c r="B212" s="72"/>
      <c r="C212" s="80" t="s">
        <v>235</v>
      </c>
      <c r="D212" s="81" t="s">
        <v>468</v>
      </c>
      <c r="E212" s="82">
        <f>IFERROR(VLOOKUP($C212,'2024'!$C$261:$U$504,19,FALSE),0)</f>
        <v>5150000.4800000004</v>
      </c>
      <c r="F212" s="83">
        <f>IFERROR(VLOOKUP($C212,'2024'!$C$8:$U$251,19,FALSE),0)</f>
        <v>4654213.0600000005</v>
      </c>
      <c r="G212" s="84">
        <f t="shared" si="30"/>
        <v>0.90373060703093377</v>
      </c>
      <c r="H212" s="85">
        <f t="shared" si="31"/>
        <v>6.6167373613875465E-4</v>
      </c>
      <c r="I212" s="86">
        <f t="shared" si="32"/>
        <v>-495787.41999999993</v>
      </c>
      <c r="J212" s="87">
        <f t="shared" si="33"/>
        <v>-9.6269392969066267E-2</v>
      </c>
      <c r="K212" s="82">
        <f>VLOOKUP($C212,'2024'!$C$261:$U$504,VLOOKUP($L$4,Master!$D$9:$G$20,4,FALSE),FALSE)</f>
        <v>274000.07999999996</v>
      </c>
      <c r="L212" s="83">
        <f>VLOOKUP($C212,'2024'!$C$8:$U$251,VLOOKUP($L$4,Master!$D$9:$G$20,4,FALSE),FALSE)</f>
        <v>153631.31999999986</v>
      </c>
      <c r="M212" s="154">
        <f t="shared" si="34"/>
        <v>0.56069808446771219</v>
      </c>
      <c r="N212" s="154">
        <f t="shared" si="35"/>
        <v>2.1841245379584852E-5</v>
      </c>
      <c r="O212" s="83">
        <f t="shared" si="36"/>
        <v>-120368.7600000001</v>
      </c>
      <c r="P212" s="87">
        <f t="shared" si="37"/>
        <v>-0.43930191553228787</v>
      </c>
      <c r="Q212" s="78"/>
    </row>
    <row r="213" spans="2:17" s="79" customFormat="1" ht="12.75" x14ac:dyDescent="0.2">
      <c r="B213" s="72"/>
      <c r="C213" s="80" t="s">
        <v>236</v>
      </c>
      <c r="D213" s="81" t="s">
        <v>469</v>
      </c>
      <c r="E213" s="82">
        <f>IFERROR(VLOOKUP($C213,'2024'!$C$261:$U$504,19,FALSE),0)</f>
        <v>997420.92</v>
      </c>
      <c r="F213" s="83">
        <f>IFERROR(VLOOKUP($C213,'2024'!$C$8:$U$251,19,FALSE),0)</f>
        <v>359705.73</v>
      </c>
      <c r="G213" s="84">
        <f t="shared" si="30"/>
        <v>0.36063583867881971</v>
      </c>
      <c r="H213" s="85">
        <f t="shared" si="31"/>
        <v>5.113814756895081E-5</v>
      </c>
      <c r="I213" s="86">
        <f t="shared" si="32"/>
        <v>-637715.19000000006</v>
      </c>
      <c r="J213" s="87">
        <f t="shared" si="33"/>
        <v>-0.63936416132118024</v>
      </c>
      <c r="K213" s="82">
        <f>VLOOKUP($C213,'2024'!$C$261:$U$504,VLOOKUP($L$4,Master!$D$9:$G$20,4,FALSE),FALSE)</f>
        <v>59397.789999999994</v>
      </c>
      <c r="L213" s="83">
        <f>VLOOKUP($C213,'2024'!$C$8:$U$251,VLOOKUP($L$4,Master!$D$9:$G$20,4,FALSE),FALSE)</f>
        <v>75291.26999999999</v>
      </c>
      <c r="M213" s="154">
        <f t="shared" si="34"/>
        <v>1.2675769586713579</v>
      </c>
      <c r="N213" s="154">
        <f t="shared" si="35"/>
        <v>1.070390531703156E-5</v>
      </c>
      <c r="O213" s="83">
        <f t="shared" si="36"/>
        <v>15893.479999999996</v>
      </c>
      <c r="P213" s="87">
        <f t="shared" si="37"/>
        <v>0.26757695867135795</v>
      </c>
      <c r="Q213" s="78"/>
    </row>
    <row r="214" spans="2:17" s="79" customFormat="1" ht="12.75" x14ac:dyDescent="0.2">
      <c r="B214" s="72"/>
      <c r="C214" s="80" t="s">
        <v>237</v>
      </c>
      <c r="D214" s="81" t="s">
        <v>457</v>
      </c>
      <c r="E214" s="82">
        <f>IFERROR(VLOOKUP($C214,'2024'!$C$261:$U$504,19,FALSE),0)</f>
        <v>170000</v>
      </c>
      <c r="F214" s="83">
        <f>IFERROR(VLOOKUP($C214,'2024'!$C$8:$U$251,19,FALSE),0)</f>
        <v>1377600.46</v>
      </c>
      <c r="G214" s="84">
        <f t="shared" si="30"/>
        <v>8.1035321176470578</v>
      </c>
      <c r="H214" s="85">
        <f t="shared" si="31"/>
        <v>1.9584880011373328E-4</v>
      </c>
      <c r="I214" s="86">
        <f t="shared" si="32"/>
        <v>1207600.46</v>
      </c>
      <c r="J214" s="87">
        <f t="shared" si="33"/>
        <v>7.1035321176470587</v>
      </c>
      <c r="K214" s="82">
        <f>VLOOKUP($C214,'2024'!$C$261:$U$504,VLOOKUP($L$4,Master!$D$9:$G$20,4,FALSE),FALSE)</f>
        <v>60000</v>
      </c>
      <c r="L214" s="83">
        <f>VLOOKUP($C214,'2024'!$C$8:$U$251,VLOOKUP($L$4,Master!$D$9:$G$20,4,FALSE),FALSE)</f>
        <v>222500</v>
      </c>
      <c r="M214" s="154">
        <f t="shared" si="34"/>
        <v>3.7083333333333335</v>
      </c>
      <c r="N214" s="154">
        <f t="shared" si="35"/>
        <v>3.163207278930907E-5</v>
      </c>
      <c r="O214" s="83">
        <f t="shared" si="36"/>
        <v>162500</v>
      </c>
      <c r="P214" s="87">
        <f t="shared" si="37"/>
        <v>2.7083333333333335</v>
      </c>
      <c r="Q214" s="78"/>
    </row>
    <row r="215" spans="2:17" s="79" customFormat="1" ht="12.75" x14ac:dyDescent="0.2">
      <c r="B215" s="72"/>
      <c r="C215" s="80" t="s">
        <v>238</v>
      </c>
      <c r="D215" s="81" t="s">
        <v>470</v>
      </c>
      <c r="E215" s="82">
        <f>IFERROR(VLOOKUP($C215,'2024'!$C$261:$U$504,19,FALSE),0)</f>
        <v>310997.81</v>
      </c>
      <c r="F215" s="83">
        <f>IFERROR(VLOOKUP($C215,'2024'!$C$8:$U$251,19,FALSE),0)</f>
        <v>105782.05</v>
      </c>
      <c r="G215" s="84">
        <f t="shared" si="30"/>
        <v>0.34013760418441535</v>
      </c>
      <c r="H215" s="85">
        <f t="shared" si="31"/>
        <v>1.5038676428774524E-5</v>
      </c>
      <c r="I215" s="86">
        <f t="shared" si="32"/>
        <v>-205215.76</v>
      </c>
      <c r="J215" s="87">
        <f t="shared" si="33"/>
        <v>-0.6598623958155847</v>
      </c>
      <c r="K215" s="82">
        <f>VLOOKUP($C215,'2024'!$C$261:$U$504,VLOOKUP($L$4,Master!$D$9:$G$20,4,FALSE),FALSE)</f>
        <v>38938.31</v>
      </c>
      <c r="L215" s="83">
        <f>VLOOKUP($C215,'2024'!$C$8:$U$251,VLOOKUP($L$4,Master!$D$9:$G$20,4,FALSE),FALSE)</f>
        <v>71736</v>
      </c>
      <c r="M215" s="154">
        <f t="shared" si="34"/>
        <v>1.8422987541061748</v>
      </c>
      <c r="N215" s="154">
        <f t="shared" si="35"/>
        <v>1.01984646005118E-5</v>
      </c>
      <c r="O215" s="83">
        <f t="shared" si="36"/>
        <v>32797.69</v>
      </c>
      <c r="P215" s="87">
        <f t="shared" si="37"/>
        <v>0.84229875410617472</v>
      </c>
      <c r="Q215" s="78"/>
    </row>
    <row r="216" spans="2:17" s="79" customFormat="1" ht="12.75" x14ac:dyDescent="0.2">
      <c r="B216" s="72"/>
      <c r="C216" s="80" t="s">
        <v>239</v>
      </c>
      <c r="D216" s="81" t="s">
        <v>471</v>
      </c>
      <c r="E216" s="82">
        <f>IFERROR(VLOOKUP($C216,'2024'!$C$261:$U$504,19,FALSE),0)</f>
        <v>2665454.5199999996</v>
      </c>
      <c r="F216" s="83">
        <f>IFERROR(VLOOKUP($C216,'2024'!$C$8:$U$251,19,FALSE),0)</f>
        <v>1456460.7</v>
      </c>
      <c r="G216" s="84">
        <f t="shared" si="30"/>
        <v>0.54642114096172989</v>
      </c>
      <c r="H216" s="85">
        <f t="shared" si="31"/>
        <v>2.0706009382996871E-4</v>
      </c>
      <c r="I216" s="86">
        <f t="shared" si="32"/>
        <v>-1208993.8199999996</v>
      </c>
      <c r="J216" s="87">
        <f t="shared" si="33"/>
        <v>-0.45357885903827005</v>
      </c>
      <c r="K216" s="82">
        <f>VLOOKUP($C216,'2024'!$C$261:$U$504,VLOOKUP($L$4,Master!$D$9:$G$20,4,FALSE),FALSE)</f>
        <v>448915.36</v>
      </c>
      <c r="L216" s="83">
        <f>VLOOKUP($C216,'2024'!$C$8:$U$251,VLOOKUP($L$4,Master!$D$9:$G$20,4,FALSE),FALSE)</f>
        <v>123562.95</v>
      </c>
      <c r="M216" s="154">
        <f t="shared" si="34"/>
        <v>0.27524776608222984</v>
      </c>
      <c r="N216" s="154">
        <f t="shared" si="35"/>
        <v>1.7566526869491043E-5</v>
      </c>
      <c r="O216" s="83">
        <f t="shared" si="36"/>
        <v>-325352.40999999997</v>
      </c>
      <c r="P216" s="87">
        <f t="shared" si="37"/>
        <v>-0.72475223391777011</v>
      </c>
      <c r="Q216" s="78"/>
    </row>
    <row r="217" spans="2:17" s="79" customFormat="1" ht="12.75" x14ac:dyDescent="0.2">
      <c r="B217" s="72"/>
      <c r="C217" s="80" t="s">
        <v>240</v>
      </c>
      <c r="D217" s="81" t="s">
        <v>472</v>
      </c>
      <c r="E217" s="82">
        <f>IFERROR(VLOOKUP($C217,'2024'!$C$261:$U$504,19,FALSE),0)</f>
        <v>611100</v>
      </c>
      <c r="F217" s="83">
        <f>IFERROR(VLOOKUP($C217,'2024'!$C$8:$U$251,19,FALSE),0)</f>
        <v>2193287.5299999998</v>
      </c>
      <c r="G217" s="84">
        <f t="shared" si="30"/>
        <v>3.5890812142038944</v>
      </c>
      <c r="H217" s="85">
        <f t="shared" si="31"/>
        <v>3.1181227324424224E-4</v>
      </c>
      <c r="I217" s="86">
        <f t="shared" si="32"/>
        <v>1582187.5299999998</v>
      </c>
      <c r="J217" s="87">
        <f t="shared" si="33"/>
        <v>2.5890812142038944</v>
      </c>
      <c r="K217" s="82">
        <f>VLOOKUP($C217,'2024'!$C$261:$U$504,VLOOKUP($L$4,Master!$D$9:$G$20,4,FALSE),FALSE)</f>
        <v>201100</v>
      </c>
      <c r="L217" s="83">
        <f>VLOOKUP($C217,'2024'!$C$8:$U$251,VLOOKUP($L$4,Master!$D$9:$G$20,4,FALSE),FALSE)</f>
        <v>0</v>
      </c>
      <c r="M217" s="154">
        <f t="shared" si="34"/>
        <v>0</v>
      </c>
      <c r="N217" s="154">
        <f t="shared" si="35"/>
        <v>0</v>
      </c>
      <c r="O217" s="83">
        <f t="shared" si="36"/>
        <v>-201100</v>
      </c>
      <c r="P217" s="87">
        <f t="shared" si="37"/>
        <v>-1</v>
      </c>
      <c r="Q217" s="78"/>
    </row>
    <row r="218" spans="2:17" s="79" customFormat="1" ht="12.75" x14ac:dyDescent="0.2">
      <c r="B218" s="72"/>
      <c r="C218" s="80" t="s">
        <v>241</v>
      </c>
      <c r="D218" s="81" t="s">
        <v>469</v>
      </c>
      <c r="E218" s="82">
        <f>IFERROR(VLOOKUP($C218,'2024'!$C$261:$U$504,19,FALSE),0)</f>
        <v>29100.480000000003</v>
      </c>
      <c r="F218" s="83">
        <f>IFERROR(VLOOKUP($C218,'2024'!$C$8:$U$251,19,FALSE),0)</f>
        <v>14736.970000000001</v>
      </c>
      <c r="G218" s="84">
        <f t="shared" si="30"/>
        <v>0.50641673264495979</v>
      </c>
      <c r="H218" s="85">
        <f t="shared" si="31"/>
        <v>2.0951052032982657E-6</v>
      </c>
      <c r="I218" s="86">
        <f t="shared" si="32"/>
        <v>-14363.510000000002</v>
      </c>
      <c r="J218" s="87">
        <f t="shared" si="33"/>
        <v>-0.49358326735504021</v>
      </c>
      <c r="K218" s="82">
        <f>VLOOKUP($C218,'2024'!$C$261:$U$504,VLOOKUP($L$4,Master!$D$9:$G$20,4,FALSE),FALSE)</f>
        <v>2350.08</v>
      </c>
      <c r="L218" s="83">
        <f>VLOOKUP($C218,'2024'!$C$8:$U$251,VLOOKUP($L$4,Master!$D$9:$G$20,4,FALSE),FALSE)</f>
        <v>1691.2</v>
      </c>
      <c r="M218" s="154">
        <f t="shared" si="34"/>
        <v>0.71963507625272338</v>
      </c>
      <c r="N218" s="154">
        <f t="shared" si="35"/>
        <v>2.4043218652260448E-7</v>
      </c>
      <c r="O218" s="83">
        <f t="shared" si="36"/>
        <v>-658.87999999999988</v>
      </c>
      <c r="P218" s="87">
        <f t="shared" si="37"/>
        <v>-0.28036492374727667</v>
      </c>
      <c r="Q218" s="78"/>
    </row>
    <row r="219" spans="2:17" s="79" customFormat="1" ht="25.5" x14ac:dyDescent="0.2">
      <c r="B219" s="72"/>
      <c r="C219" s="80" t="s">
        <v>535</v>
      </c>
      <c r="D219" s="81" t="s">
        <v>536</v>
      </c>
      <c r="E219" s="82">
        <f>IFERROR(VLOOKUP($C219,'2024'!$C$261:$U$504,19,FALSE),0)</f>
        <v>4334455.53</v>
      </c>
      <c r="F219" s="83">
        <f>IFERROR(VLOOKUP($C219,'2024'!$C$8:$U$251,19,FALSE),0)</f>
        <v>3572112.0900000003</v>
      </c>
      <c r="G219" s="84">
        <f t="shared" si="30"/>
        <v>0.82412013810648099</v>
      </c>
      <c r="H219" s="85">
        <f t="shared" si="31"/>
        <v>5.0783509951663353E-4</v>
      </c>
      <c r="I219" s="86">
        <f t="shared" si="32"/>
        <v>-762343.44</v>
      </c>
      <c r="J219" s="87">
        <f t="shared" si="33"/>
        <v>-0.17587986189351903</v>
      </c>
      <c r="K219" s="82">
        <f>VLOOKUP($C219,'2024'!$C$261:$U$504,VLOOKUP($L$4,Master!$D$9:$G$20,4,FALSE),FALSE)</f>
        <v>390915.94</v>
      </c>
      <c r="L219" s="83">
        <f>VLOOKUP($C219,'2024'!$C$8:$U$251,VLOOKUP($L$4,Master!$D$9:$G$20,4,FALSE),FALSE)</f>
        <v>491436.67000000004</v>
      </c>
      <c r="M219" s="154">
        <f t="shared" si="34"/>
        <v>1.2571415481292476</v>
      </c>
      <c r="N219" s="154">
        <f t="shared" si="35"/>
        <v>6.9865889963036679E-5</v>
      </c>
      <c r="O219" s="83">
        <f t="shared" si="36"/>
        <v>100520.73000000004</v>
      </c>
      <c r="P219" s="87">
        <f t="shared" si="37"/>
        <v>0.25714154812924755</v>
      </c>
      <c r="Q219" s="78"/>
    </row>
    <row r="220" spans="2:17" s="79" customFormat="1" ht="12.75" x14ac:dyDescent="0.2">
      <c r="B220" s="72"/>
      <c r="C220" s="80" t="s">
        <v>242</v>
      </c>
      <c r="D220" s="81" t="s">
        <v>473</v>
      </c>
      <c r="E220" s="82">
        <f>IFERROR(VLOOKUP($C220,'2024'!$C$261:$U$504,19,FALSE),0)</f>
        <v>1524017.0299999998</v>
      </c>
      <c r="F220" s="83">
        <f>IFERROR(VLOOKUP($C220,'2024'!$C$8:$U$251,19,FALSE),0)</f>
        <v>782479.63</v>
      </c>
      <c r="G220" s="84">
        <f t="shared" si="30"/>
        <v>0.51343234005724991</v>
      </c>
      <c r="H220" s="85">
        <f t="shared" si="31"/>
        <v>1.1124248365083878E-4</v>
      </c>
      <c r="I220" s="86">
        <f t="shared" si="32"/>
        <v>-741537.39999999979</v>
      </c>
      <c r="J220" s="87">
        <f t="shared" si="33"/>
        <v>-0.48656765994275003</v>
      </c>
      <c r="K220" s="82">
        <f>VLOOKUP($C220,'2024'!$C$261:$U$504,VLOOKUP($L$4,Master!$D$9:$G$20,4,FALSE),FALSE)</f>
        <v>223592.75999999998</v>
      </c>
      <c r="L220" s="83">
        <f>VLOOKUP($C220,'2024'!$C$8:$U$251,VLOOKUP($L$4,Master!$D$9:$G$20,4,FALSE),FALSE)</f>
        <v>259097.25</v>
      </c>
      <c r="M220" s="154">
        <f t="shared" si="34"/>
        <v>1.1587908749818197</v>
      </c>
      <c r="N220" s="154">
        <f t="shared" si="35"/>
        <v>3.6834980096673301E-5</v>
      </c>
      <c r="O220" s="83">
        <f t="shared" si="36"/>
        <v>35504.49000000002</v>
      </c>
      <c r="P220" s="87">
        <f t="shared" si="37"/>
        <v>0.15879087498181974</v>
      </c>
      <c r="Q220" s="78"/>
    </row>
    <row r="221" spans="2:17" s="79" customFormat="1" ht="12.75" x14ac:dyDescent="0.2">
      <c r="B221" s="72"/>
      <c r="C221" s="80" t="s">
        <v>243</v>
      </c>
      <c r="D221" s="81" t="s">
        <v>474</v>
      </c>
      <c r="E221" s="82">
        <f>IFERROR(VLOOKUP($C221,'2024'!$C$261:$U$504,19,FALSE),0)</f>
        <v>5419656.0999999978</v>
      </c>
      <c r="F221" s="83">
        <f>IFERROR(VLOOKUP($C221,'2024'!$C$8:$U$251,19,FALSE),0)</f>
        <v>3650639.1299999994</v>
      </c>
      <c r="G221" s="84">
        <f t="shared" si="30"/>
        <v>0.67359239454326281</v>
      </c>
      <c r="H221" s="85">
        <f t="shared" si="31"/>
        <v>5.189990233153255E-4</v>
      </c>
      <c r="I221" s="86">
        <f t="shared" si="32"/>
        <v>-1769016.9699999983</v>
      </c>
      <c r="J221" s="87">
        <f t="shared" si="33"/>
        <v>-0.32640760545673719</v>
      </c>
      <c r="K221" s="82">
        <f>VLOOKUP($C221,'2024'!$C$261:$U$504,VLOOKUP($L$4,Master!$D$9:$G$20,4,FALSE),FALSE)</f>
        <v>907968.29999999946</v>
      </c>
      <c r="L221" s="83">
        <f>VLOOKUP($C221,'2024'!$C$8:$U$251,VLOOKUP($L$4,Master!$D$9:$G$20,4,FALSE),FALSE)</f>
        <v>808593.67</v>
      </c>
      <c r="M221" s="154">
        <f t="shared" si="34"/>
        <v>0.89055275387918331</v>
      </c>
      <c r="N221" s="154">
        <f t="shared" si="35"/>
        <v>1.1495502843332386E-4</v>
      </c>
      <c r="O221" s="83">
        <f t="shared" si="36"/>
        <v>-99374.629999999423</v>
      </c>
      <c r="P221" s="87">
        <f t="shared" si="37"/>
        <v>-0.10944724612081665</v>
      </c>
      <c r="Q221" s="78"/>
    </row>
    <row r="222" spans="2:17" s="79" customFormat="1" ht="12.75" x14ac:dyDescent="0.2">
      <c r="B222" s="72"/>
      <c r="C222" s="80" t="s">
        <v>244</v>
      </c>
      <c r="D222" s="81" t="s">
        <v>475</v>
      </c>
      <c r="E222" s="82">
        <f>IFERROR(VLOOKUP($C222,'2024'!$C$261:$U$504,19,FALSE),0)</f>
        <v>788510.56</v>
      </c>
      <c r="F222" s="83">
        <f>IFERROR(VLOOKUP($C222,'2024'!$C$8:$U$251,19,FALSE),0)</f>
        <v>9254.5499999999993</v>
      </c>
      <c r="G222" s="84">
        <f t="shared" si="30"/>
        <v>1.1736748332197349E-2</v>
      </c>
      <c r="H222" s="85">
        <f t="shared" si="31"/>
        <v>1.3156880864373044E-6</v>
      </c>
      <c r="I222" s="86">
        <f t="shared" si="32"/>
        <v>-779256.01</v>
      </c>
      <c r="J222" s="87">
        <f t="shared" si="33"/>
        <v>-0.9882632516678026</v>
      </c>
      <c r="K222" s="82">
        <f>VLOOKUP($C222,'2024'!$C$261:$U$504,VLOOKUP($L$4,Master!$D$9:$G$20,4,FALSE),FALSE)</f>
        <v>118666.76</v>
      </c>
      <c r="L222" s="83">
        <f>VLOOKUP($C222,'2024'!$C$8:$U$251,VLOOKUP($L$4,Master!$D$9:$G$20,4,FALSE),FALSE)</f>
        <v>1581.31</v>
      </c>
      <c r="M222" s="154">
        <f t="shared" si="34"/>
        <v>1.3325635586578751E-2</v>
      </c>
      <c r="N222" s="154">
        <f t="shared" si="35"/>
        <v>2.2480949673016774E-7</v>
      </c>
      <c r="O222" s="83">
        <f t="shared" si="36"/>
        <v>-117085.45</v>
      </c>
      <c r="P222" s="87">
        <f t="shared" si="37"/>
        <v>-0.98667436441342127</v>
      </c>
      <c r="Q222" s="78"/>
    </row>
    <row r="223" spans="2:17" s="79" customFormat="1" ht="12.75" x14ac:dyDescent="0.2">
      <c r="B223" s="72"/>
      <c r="C223" s="80" t="s">
        <v>245</v>
      </c>
      <c r="D223" s="81" t="s">
        <v>477</v>
      </c>
      <c r="E223" s="82">
        <f>IFERROR(VLOOKUP($C223,'2024'!$C$261:$U$504,19,FALSE),0)</f>
        <v>588143.63</v>
      </c>
      <c r="F223" s="83">
        <f>IFERROR(VLOOKUP($C223,'2024'!$C$8:$U$251,19,FALSE),0)</f>
        <v>62012.480000000003</v>
      </c>
      <c r="G223" s="84">
        <f t="shared" si="30"/>
        <v>0.1054376462429764</v>
      </c>
      <c r="H223" s="85">
        <f t="shared" si="31"/>
        <v>8.8161046346317882E-6</v>
      </c>
      <c r="I223" s="86">
        <f t="shared" si="32"/>
        <v>-526131.15</v>
      </c>
      <c r="J223" s="87">
        <f t="shared" si="33"/>
        <v>-0.89456235375702364</v>
      </c>
      <c r="K223" s="82">
        <f>VLOOKUP($C223,'2024'!$C$261:$U$504,VLOOKUP($L$4,Master!$D$9:$G$20,4,FALSE),FALSE)</f>
        <v>91075.33</v>
      </c>
      <c r="L223" s="83">
        <f>VLOOKUP($C223,'2024'!$C$8:$U$251,VLOOKUP($L$4,Master!$D$9:$G$20,4,FALSE),FALSE)</f>
        <v>14378.900000000001</v>
      </c>
      <c r="M223" s="154">
        <f t="shared" si="34"/>
        <v>0.15787919736332551</v>
      </c>
      <c r="N223" s="154">
        <f t="shared" si="35"/>
        <v>2.0441996019334663E-6</v>
      </c>
      <c r="O223" s="83">
        <f t="shared" si="36"/>
        <v>-76696.429999999993</v>
      </c>
      <c r="P223" s="87">
        <f t="shared" si="37"/>
        <v>-0.84212080263667444</v>
      </c>
      <c r="Q223" s="78"/>
    </row>
    <row r="224" spans="2:17" s="79" customFormat="1" ht="12.75" x14ac:dyDescent="0.2">
      <c r="B224" s="72"/>
      <c r="C224" s="80" t="s">
        <v>246</v>
      </c>
      <c r="D224" s="81" t="s">
        <v>478</v>
      </c>
      <c r="E224" s="82">
        <f>IFERROR(VLOOKUP($C224,'2024'!$C$261:$U$504,19,FALSE),0)</f>
        <v>2714935.4000000008</v>
      </c>
      <c r="F224" s="83">
        <f>IFERROR(VLOOKUP($C224,'2024'!$C$8:$U$251,19,FALSE),0)</f>
        <v>2070053.71</v>
      </c>
      <c r="G224" s="84">
        <f t="shared" si="30"/>
        <v>0.76246886390003954</v>
      </c>
      <c r="H224" s="85">
        <f t="shared" si="31"/>
        <v>2.9429253767415409E-4</v>
      </c>
      <c r="I224" s="86">
        <f t="shared" si="32"/>
        <v>-644881.69000000088</v>
      </c>
      <c r="J224" s="87">
        <f t="shared" si="33"/>
        <v>-0.23753113609996049</v>
      </c>
      <c r="K224" s="82">
        <f>VLOOKUP($C224,'2024'!$C$261:$U$504,VLOOKUP($L$4,Master!$D$9:$G$20,4,FALSE),FALSE)</f>
        <v>445750.72000000009</v>
      </c>
      <c r="L224" s="83">
        <f>VLOOKUP($C224,'2024'!$C$8:$U$251,VLOOKUP($L$4,Master!$D$9:$G$20,4,FALSE),FALSE)</f>
        <v>395619.19999999995</v>
      </c>
      <c r="M224" s="154">
        <f t="shared" si="34"/>
        <v>0.88753462922056492</v>
      </c>
      <c r="N224" s="154">
        <f t="shared" si="35"/>
        <v>5.6243844185385262E-5</v>
      </c>
      <c r="O224" s="83">
        <f t="shared" si="36"/>
        <v>-50131.520000000135</v>
      </c>
      <c r="P224" s="87">
        <f t="shared" si="37"/>
        <v>-0.11246537077943503</v>
      </c>
      <c r="Q224" s="78"/>
    </row>
    <row r="225" spans="2:17" s="79" customFormat="1" ht="12.75" x14ac:dyDescent="0.2">
      <c r="B225" s="72"/>
      <c r="C225" s="80" t="s">
        <v>247</v>
      </c>
      <c r="D225" s="81" t="s">
        <v>479</v>
      </c>
      <c r="E225" s="82">
        <f>IFERROR(VLOOKUP($C225,'2024'!$C$261:$U$504,19,FALSE),0)</f>
        <v>932044.12000000011</v>
      </c>
      <c r="F225" s="83">
        <f>IFERROR(VLOOKUP($C225,'2024'!$C$8:$U$251,19,FALSE),0)</f>
        <v>798602.16999999993</v>
      </c>
      <c r="G225" s="84">
        <f t="shared" si="30"/>
        <v>0.85682871965331409</v>
      </c>
      <c r="H225" s="85">
        <f t="shared" si="31"/>
        <v>1.1353457065680977E-4</v>
      </c>
      <c r="I225" s="86">
        <f t="shared" si="32"/>
        <v>-133441.95000000019</v>
      </c>
      <c r="J225" s="87">
        <f t="shared" si="33"/>
        <v>-0.14317128034668591</v>
      </c>
      <c r="K225" s="82">
        <f>VLOOKUP($C225,'2024'!$C$261:$U$504,VLOOKUP($L$4,Master!$D$9:$G$20,4,FALSE),FALSE)</f>
        <v>182777.98000000004</v>
      </c>
      <c r="L225" s="83">
        <f>VLOOKUP($C225,'2024'!$C$8:$U$251,VLOOKUP($L$4,Master!$D$9:$G$20,4,FALSE),FALSE)</f>
        <v>118646.17</v>
      </c>
      <c r="M225" s="154">
        <f t="shared" si="34"/>
        <v>0.6491272635795623</v>
      </c>
      <c r="N225" s="154">
        <f t="shared" si="35"/>
        <v>1.6867524879158372E-5</v>
      </c>
      <c r="O225" s="83">
        <f t="shared" si="36"/>
        <v>-64131.810000000041</v>
      </c>
      <c r="P225" s="87">
        <f t="shared" si="37"/>
        <v>-0.35087273642043765</v>
      </c>
      <c r="Q225" s="78"/>
    </row>
    <row r="226" spans="2:17" s="79" customFormat="1" ht="12.75" x14ac:dyDescent="0.2">
      <c r="B226" s="72"/>
      <c r="C226" s="80" t="s">
        <v>248</v>
      </c>
      <c r="D226" s="81" t="s">
        <v>480</v>
      </c>
      <c r="E226" s="82">
        <f>IFERROR(VLOOKUP($C226,'2024'!$C$261:$U$504,19,FALSE),0)</f>
        <v>600556.92999999993</v>
      </c>
      <c r="F226" s="83">
        <f>IFERROR(VLOOKUP($C226,'2024'!$C$8:$U$251,19,FALSE),0)</f>
        <v>513005.4800000001</v>
      </c>
      <c r="G226" s="84">
        <f t="shared" si="30"/>
        <v>0.85421623558652493</v>
      </c>
      <c r="H226" s="85">
        <f t="shared" si="31"/>
        <v>7.2932254762581757E-5</v>
      </c>
      <c r="I226" s="86">
        <f t="shared" si="32"/>
        <v>-87551.449999999837</v>
      </c>
      <c r="J226" s="87">
        <f t="shared" si="33"/>
        <v>-0.14578376441347507</v>
      </c>
      <c r="K226" s="82">
        <f>VLOOKUP($C226,'2024'!$C$261:$U$504,VLOOKUP($L$4,Master!$D$9:$G$20,4,FALSE),FALSE)</f>
        <v>105439.74999999999</v>
      </c>
      <c r="L226" s="83">
        <f>VLOOKUP($C226,'2024'!$C$8:$U$251,VLOOKUP($L$4,Master!$D$9:$G$20,4,FALSE),FALSE)</f>
        <v>105064.27</v>
      </c>
      <c r="M226" s="154">
        <f t="shared" si="34"/>
        <v>0.99643891416662145</v>
      </c>
      <c r="N226" s="154">
        <f t="shared" si="35"/>
        <v>1.493663207278931E-5</v>
      </c>
      <c r="O226" s="83">
        <f t="shared" si="36"/>
        <v>-375.47999999998137</v>
      </c>
      <c r="P226" s="87">
        <f t="shared" si="37"/>
        <v>-3.5610858333786017E-3</v>
      </c>
      <c r="Q226" s="78"/>
    </row>
    <row r="227" spans="2:17" s="79" customFormat="1" ht="12.75" x14ac:dyDescent="0.2">
      <c r="B227" s="72"/>
      <c r="C227" s="80" t="s">
        <v>249</v>
      </c>
      <c r="D227" s="81" t="s">
        <v>481</v>
      </c>
      <c r="E227" s="82">
        <f>IFERROR(VLOOKUP($C227,'2024'!$C$261:$U$504,19,FALSE),0)</f>
        <v>1317643.18</v>
      </c>
      <c r="F227" s="83">
        <f>IFERROR(VLOOKUP($C227,'2024'!$C$8:$U$251,19,FALSE),0)</f>
        <v>1049740.81</v>
      </c>
      <c r="G227" s="84">
        <f t="shared" si="30"/>
        <v>0.79668063853220117</v>
      </c>
      <c r="H227" s="85">
        <f t="shared" si="31"/>
        <v>1.4923810207563264E-4</v>
      </c>
      <c r="I227" s="86">
        <f t="shared" si="32"/>
        <v>-267902.36999999988</v>
      </c>
      <c r="J227" s="87">
        <f t="shared" si="33"/>
        <v>-0.2033193614677988</v>
      </c>
      <c r="K227" s="82">
        <f>VLOOKUP($C227,'2024'!$C$261:$U$504,VLOOKUP($L$4,Master!$D$9:$G$20,4,FALSE),FALSE)</f>
        <v>229455.08</v>
      </c>
      <c r="L227" s="83">
        <f>VLOOKUP($C227,'2024'!$C$8:$U$251,VLOOKUP($L$4,Master!$D$9:$G$20,4,FALSE),FALSE)</f>
        <v>196570.50000000006</v>
      </c>
      <c r="M227" s="154">
        <f t="shared" si="34"/>
        <v>0.85668401850157372</v>
      </c>
      <c r="N227" s="154">
        <f t="shared" si="35"/>
        <v>2.794576343474553E-5</v>
      </c>
      <c r="O227" s="83">
        <f t="shared" si="36"/>
        <v>-32884.579999999929</v>
      </c>
      <c r="P227" s="87">
        <f t="shared" si="37"/>
        <v>-0.14331598149842631</v>
      </c>
      <c r="Q227" s="78"/>
    </row>
    <row r="228" spans="2:17" s="79" customFormat="1" ht="12.75" x14ac:dyDescent="0.2">
      <c r="B228" s="72"/>
      <c r="C228" s="80" t="s">
        <v>250</v>
      </c>
      <c r="D228" s="81" t="s">
        <v>482</v>
      </c>
      <c r="E228" s="82">
        <f>IFERROR(VLOOKUP($C228,'2024'!$C$261:$U$504,19,FALSE),0)</f>
        <v>525319.16000000015</v>
      </c>
      <c r="F228" s="83">
        <f>IFERROR(VLOOKUP($C228,'2024'!$C$8:$U$251,19,FALSE),0)</f>
        <v>260633.60000000003</v>
      </c>
      <c r="G228" s="84">
        <f t="shared" si="30"/>
        <v>0.49614333503464819</v>
      </c>
      <c r="H228" s="85">
        <f t="shared" si="31"/>
        <v>3.7053397782200746E-5</v>
      </c>
      <c r="I228" s="86">
        <f t="shared" si="32"/>
        <v>-264685.56000000011</v>
      </c>
      <c r="J228" s="87">
        <f t="shared" si="33"/>
        <v>-0.50385666496535175</v>
      </c>
      <c r="K228" s="82">
        <f>VLOOKUP($C228,'2024'!$C$261:$U$504,VLOOKUP($L$4,Master!$D$9:$G$20,4,FALSE),FALSE)</f>
        <v>75366.050000000032</v>
      </c>
      <c r="L228" s="83">
        <f>VLOOKUP($C228,'2024'!$C$8:$U$251,VLOOKUP($L$4,Master!$D$9:$G$20,4,FALSE),FALSE)</f>
        <v>48675.560000000005</v>
      </c>
      <c r="M228" s="154">
        <f t="shared" si="34"/>
        <v>0.64585526241590197</v>
      </c>
      <c r="N228" s="154">
        <f t="shared" si="35"/>
        <v>6.9200398066533983E-6</v>
      </c>
      <c r="O228" s="83">
        <f t="shared" si="36"/>
        <v>-26690.490000000027</v>
      </c>
      <c r="P228" s="87">
        <f t="shared" si="37"/>
        <v>-0.35414473758409809</v>
      </c>
      <c r="Q228" s="78"/>
    </row>
    <row r="229" spans="2:17" s="79" customFormat="1" ht="12.75" x14ac:dyDescent="0.2">
      <c r="B229" s="72"/>
      <c r="C229" s="80" t="s">
        <v>251</v>
      </c>
      <c r="D229" s="81" t="s">
        <v>483</v>
      </c>
      <c r="E229" s="82">
        <f>IFERROR(VLOOKUP($C229,'2024'!$C$261:$U$504,19,FALSE),0)</f>
        <v>236350.01999999996</v>
      </c>
      <c r="F229" s="83">
        <f>IFERROR(VLOOKUP($C229,'2024'!$C$8:$U$251,19,FALSE),0)</f>
        <v>236350.01999999996</v>
      </c>
      <c r="G229" s="84">
        <f t="shared" si="30"/>
        <v>1</v>
      </c>
      <c r="H229" s="85">
        <f t="shared" si="31"/>
        <v>3.360108330963889E-5</v>
      </c>
      <c r="I229" s="86">
        <f t="shared" si="32"/>
        <v>0</v>
      </c>
      <c r="J229" s="87">
        <f t="shared" si="33"/>
        <v>0</v>
      </c>
      <c r="K229" s="82">
        <f>VLOOKUP($C229,'2024'!$C$261:$U$504,VLOOKUP($L$4,Master!$D$9:$G$20,4,FALSE),FALSE)</f>
        <v>39391.67</v>
      </c>
      <c r="L229" s="83">
        <f>VLOOKUP($C229,'2024'!$C$8:$U$251,VLOOKUP($L$4,Master!$D$9:$G$20,4,FALSE),FALSE)</f>
        <v>39391.67</v>
      </c>
      <c r="M229" s="154">
        <f t="shared" si="34"/>
        <v>1</v>
      </c>
      <c r="N229" s="154">
        <f t="shared" si="35"/>
        <v>5.6001805516064828E-6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252</v>
      </c>
      <c r="D230" s="81" t="s">
        <v>484</v>
      </c>
      <c r="E230" s="82">
        <f>IFERROR(VLOOKUP($C230,'2024'!$C$261:$U$504,19,FALSE),0)</f>
        <v>170721.15000000002</v>
      </c>
      <c r="F230" s="83">
        <f>IFERROR(VLOOKUP($C230,'2024'!$C$8:$U$251,19,FALSE),0)</f>
        <v>152154.71000000002</v>
      </c>
      <c r="G230" s="84">
        <f t="shared" si="30"/>
        <v>0.8912469837509881</v>
      </c>
      <c r="H230" s="85">
        <f t="shared" si="31"/>
        <v>2.1631320727893093E-5</v>
      </c>
      <c r="I230" s="86">
        <f t="shared" si="32"/>
        <v>-18566.440000000002</v>
      </c>
      <c r="J230" s="87">
        <f t="shared" si="33"/>
        <v>-0.10875301624901192</v>
      </c>
      <c r="K230" s="82">
        <f>VLOOKUP($C230,'2024'!$C$261:$U$504,VLOOKUP($L$4,Master!$D$9:$G$20,4,FALSE),FALSE)</f>
        <v>27286.86</v>
      </c>
      <c r="L230" s="83">
        <f>VLOOKUP($C230,'2024'!$C$8:$U$251,VLOOKUP($L$4,Master!$D$9:$G$20,4,FALSE),FALSE)</f>
        <v>42814.5</v>
      </c>
      <c r="M230" s="154">
        <f t="shared" si="34"/>
        <v>1.569051917296457</v>
      </c>
      <c r="N230" s="154">
        <f t="shared" si="35"/>
        <v>6.0867927210690934E-6</v>
      </c>
      <c r="O230" s="83">
        <f t="shared" si="36"/>
        <v>15527.64</v>
      </c>
      <c r="P230" s="87">
        <f t="shared" si="37"/>
        <v>0.56905191729645699</v>
      </c>
      <c r="Q230" s="78"/>
    </row>
    <row r="231" spans="2:17" s="79" customFormat="1" ht="12.75" x14ac:dyDescent="0.2">
      <c r="B231" s="72"/>
      <c r="C231" s="80" t="s">
        <v>253</v>
      </c>
      <c r="D231" s="81" t="s">
        <v>485</v>
      </c>
      <c r="E231" s="82">
        <f>IFERROR(VLOOKUP($C231,'2024'!$C$261:$U$504,19,FALSE),0)</f>
        <v>568210</v>
      </c>
      <c r="F231" s="83">
        <f>IFERROR(VLOOKUP($C231,'2024'!$C$8:$U$251,19,FALSE),0)</f>
        <v>678592.07</v>
      </c>
      <c r="G231" s="84">
        <f t="shared" si="30"/>
        <v>1.1942628077647348</v>
      </c>
      <c r="H231" s="85">
        <f t="shared" si="31"/>
        <v>9.6473140460619843E-5</v>
      </c>
      <c r="I231" s="86">
        <f t="shared" si="32"/>
        <v>110382.06999999995</v>
      </c>
      <c r="J231" s="87">
        <f t="shared" si="33"/>
        <v>0.19426280776473479</v>
      </c>
      <c r="K231" s="82">
        <f>VLOOKUP($C231,'2024'!$C$261:$U$504,VLOOKUP($L$4,Master!$D$9:$G$20,4,FALSE),FALSE)</f>
        <v>146300</v>
      </c>
      <c r="L231" s="83">
        <f>VLOOKUP($C231,'2024'!$C$8:$U$251,VLOOKUP($L$4,Master!$D$9:$G$20,4,FALSE),FALSE)</f>
        <v>0</v>
      </c>
      <c r="M231" s="154">
        <f t="shared" si="34"/>
        <v>0</v>
      </c>
      <c r="N231" s="154">
        <f t="shared" si="35"/>
        <v>0</v>
      </c>
      <c r="O231" s="83">
        <f t="shared" si="36"/>
        <v>-146300</v>
      </c>
      <c r="P231" s="87">
        <f t="shared" si="37"/>
        <v>-1</v>
      </c>
      <c r="Q231" s="78"/>
    </row>
    <row r="232" spans="2:17" s="79" customFormat="1" ht="12.75" x14ac:dyDescent="0.2">
      <c r="B232" s="72"/>
      <c r="C232" s="80" t="s">
        <v>254</v>
      </c>
      <c r="D232" s="81" t="s">
        <v>486</v>
      </c>
      <c r="E232" s="82">
        <f>IFERROR(VLOOKUP($C232,'2024'!$C$261:$U$504,19,FALSE),0)</f>
        <v>45728.509999999995</v>
      </c>
      <c r="F232" s="83">
        <f>IFERROR(VLOOKUP($C232,'2024'!$C$8:$U$251,19,FALSE),0)</f>
        <v>45980.76</v>
      </c>
      <c r="G232" s="84">
        <f t="shared" si="30"/>
        <v>1.0055162523336101</v>
      </c>
      <c r="H232" s="85">
        <f t="shared" si="31"/>
        <v>6.5369292010235996E-6</v>
      </c>
      <c r="I232" s="86">
        <f t="shared" si="32"/>
        <v>252.25000000000728</v>
      </c>
      <c r="J232" s="87">
        <f t="shared" si="33"/>
        <v>5.5162523336099801E-3</v>
      </c>
      <c r="K232" s="82">
        <f>VLOOKUP($C232,'2024'!$C$261:$U$504,VLOOKUP($L$4,Master!$D$9:$G$20,4,FALSE),FALSE)</f>
        <v>6110.8499999999995</v>
      </c>
      <c r="L232" s="83">
        <f>VLOOKUP($C232,'2024'!$C$8:$U$251,VLOOKUP($L$4,Master!$D$9:$G$20,4,FALSE),FALSE)</f>
        <v>6179.1200000000008</v>
      </c>
      <c r="M232" s="154">
        <f t="shared" si="34"/>
        <v>1.0111719318916357</v>
      </c>
      <c r="N232" s="154">
        <f t="shared" si="35"/>
        <v>8.7846460051179992E-7</v>
      </c>
      <c r="O232" s="83">
        <f t="shared" si="36"/>
        <v>68.270000000001346</v>
      </c>
      <c r="P232" s="87">
        <f t="shared" si="37"/>
        <v>1.1171931891635591E-2</v>
      </c>
      <c r="Q232" s="78"/>
    </row>
    <row r="233" spans="2:17" s="79" customFormat="1" ht="12.75" x14ac:dyDescent="0.2">
      <c r="B233" s="72"/>
      <c r="C233" s="80" t="s">
        <v>255</v>
      </c>
      <c r="D233" s="81" t="s">
        <v>476</v>
      </c>
      <c r="E233" s="82">
        <f>IFERROR(VLOOKUP($C233,'2024'!$C$261:$U$504,19,FALSE),0)</f>
        <v>1084281.1600000001</v>
      </c>
      <c r="F233" s="83">
        <f>IFERROR(VLOOKUP($C233,'2024'!$C$8:$U$251,19,FALSE),0)</f>
        <v>529276</v>
      </c>
      <c r="G233" s="84">
        <f t="shared" si="30"/>
        <v>0.48813538363057046</v>
      </c>
      <c r="H233" s="85">
        <f t="shared" si="31"/>
        <v>7.5245379584873477E-5</v>
      </c>
      <c r="I233" s="86">
        <f t="shared" si="32"/>
        <v>-555005.16000000015</v>
      </c>
      <c r="J233" s="87">
        <f t="shared" si="33"/>
        <v>-0.51186461636942959</v>
      </c>
      <c r="K233" s="82">
        <f>VLOOKUP($C233,'2024'!$C$261:$U$504,VLOOKUP($L$4,Master!$D$9:$G$20,4,FALSE),FALSE)</f>
        <v>176078.18</v>
      </c>
      <c r="L233" s="83">
        <f>VLOOKUP($C233,'2024'!$C$8:$U$251,VLOOKUP($L$4,Master!$D$9:$G$20,4,FALSE),FALSE)</f>
        <v>94911.770000000019</v>
      </c>
      <c r="M233" s="154">
        <f t="shared" si="34"/>
        <v>0.53903197999888475</v>
      </c>
      <c r="N233" s="154">
        <f t="shared" si="35"/>
        <v>1.3493285470571513E-5</v>
      </c>
      <c r="O233" s="83">
        <f t="shared" si="36"/>
        <v>-81166.409999999974</v>
      </c>
      <c r="P233" s="87">
        <f t="shared" si="37"/>
        <v>-0.46096802000111531</v>
      </c>
      <c r="Q233" s="78"/>
    </row>
    <row r="234" spans="2:17" s="79" customFormat="1" ht="12.75" x14ac:dyDescent="0.2">
      <c r="B234" s="72"/>
      <c r="C234" s="80" t="s">
        <v>256</v>
      </c>
      <c r="D234" s="81" t="s">
        <v>487</v>
      </c>
      <c r="E234" s="82">
        <f>IFERROR(VLOOKUP($C234,'2024'!$C$261:$U$504,19,FALSE),0)</f>
        <v>180000</v>
      </c>
      <c r="F234" s="83">
        <f>IFERROR(VLOOKUP($C234,'2024'!$C$8:$U$251,19,FALSE),0)</f>
        <v>180000</v>
      </c>
      <c r="G234" s="84">
        <f t="shared" si="30"/>
        <v>1</v>
      </c>
      <c r="H234" s="85">
        <f t="shared" si="31"/>
        <v>2.5589991470002844E-5</v>
      </c>
      <c r="I234" s="86">
        <f t="shared" si="32"/>
        <v>0</v>
      </c>
      <c r="J234" s="87">
        <f t="shared" si="33"/>
        <v>0</v>
      </c>
      <c r="K234" s="82">
        <f>VLOOKUP($C234,'2024'!$C$261:$U$504,VLOOKUP($L$4,Master!$D$9:$G$20,4,FALSE),FALSE)</f>
        <v>30000</v>
      </c>
      <c r="L234" s="83">
        <f>VLOOKUP($C234,'2024'!$C$8:$U$251,VLOOKUP($L$4,Master!$D$9:$G$20,4,FALSE),FALSE)</f>
        <v>30000</v>
      </c>
      <c r="M234" s="154">
        <f t="shared" si="34"/>
        <v>1</v>
      </c>
      <c r="N234" s="154">
        <f t="shared" si="35"/>
        <v>4.2649985783338076E-6</v>
      </c>
      <c r="O234" s="83">
        <f t="shared" si="36"/>
        <v>0</v>
      </c>
      <c r="P234" s="87">
        <f t="shared" si="37"/>
        <v>0</v>
      </c>
      <c r="Q234" s="78"/>
    </row>
    <row r="235" spans="2:17" s="79" customFormat="1" ht="12.75" x14ac:dyDescent="0.2">
      <c r="B235" s="72"/>
      <c r="C235" s="80" t="s">
        <v>257</v>
      </c>
      <c r="D235" s="81" t="s">
        <v>488</v>
      </c>
      <c r="E235" s="82">
        <f>IFERROR(VLOOKUP($C235,'2024'!$C$261:$U$504,19,FALSE),0)</f>
        <v>1524572.1</v>
      </c>
      <c r="F235" s="83">
        <f>IFERROR(VLOOKUP($C235,'2024'!$C$8:$U$251,19,FALSE),0)</f>
        <v>353955.36</v>
      </c>
      <c r="G235" s="84">
        <f t="shared" si="30"/>
        <v>0.23216701919181124</v>
      </c>
      <c r="H235" s="85">
        <f t="shared" si="31"/>
        <v>5.0320636906454361E-5</v>
      </c>
      <c r="I235" s="86">
        <f t="shared" si="32"/>
        <v>-1170616.7400000002</v>
      </c>
      <c r="J235" s="87">
        <f t="shared" si="33"/>
        <v>-0.76783298080818885</v>
      </c>
      <c r="K235" s="82">
        <f>VLOOKUP($C235,'2024'!$C$261:$U$504,VLOOKUP($L$4,Master!$D$9:$G$20,4,FALSE),FALSE)</f>
        <v>266085.66000000003</v>
      </c>
      <c r="L235" s="83">
        <f>VLOOKUP($C235,'2024'!$C$8:$U$251,VLOOKUP($L$4,Master!$D$9:$G$20,4,FALSE),FALSE)</f>
        <v>10301.730000000003</v>
      </c>
      <c r="M235" s="154">
        <f t="shared" si="34"/>
        <v>3.871584060561551E-2</v>
      </c>
      <c r="N235" s="154">
        <f t="shared" si="35"/>
        <v>1.4645621268126249E-6</v>
      </c>
      <c r="O235" s="83">
        <f t="shared" si="36"/>
        <v>-255783.93000000002</v>
      </c>
      <c r="P235" s="87">
        <f t="shared" si="37"/>
        <v>-0.9612841593943845</v>
      </c>
      <c r="Q235" s="78"/>
    </row>
    <row r="236" spans="2:17" s="79" customFormat="1" ht="12.75" x14ac:dyDescent="0.2">
      <c r="B236" s="72"/>
      <c r="C236" s="80" t="s">
        <v>258</v>
      </c>
      <c r="D236" s="81" t="s">
        <v>489</v>
      </c>
      <c r="E236" s="82">
        <f>IFERROR(VLOOKUP($C236,'2024'!$C$261:$U$504,19,FALSE),0)</f>
        <v>165779643.19</v>
      </c>
      <c r="F236" s="83">
        <f>IFERROR(VLOOKUP($C236,'2024'!$C$8:$U$251,19,FALSE),0)</f>
        <v>165420419.71000001</v>
      </c>
      <c r="G236" s="84">
        <f t="shared" si="30"/>
        <v>0.99783312671515234</v>
      </c>
      <c r="H236" s="85">
        <f t="shared" si="31"/>
        <v>2.3517261829684392E-2</v>
      </c>
      <c r="I236" s="86">
        <f t="shared" si="32"/>
        <v>-359223.47999998927</v>
      </c>
      <c r="J236" s="87">
        <f t="shared" si="33"/>
        <v>-2.166873284847666E-3</v>
      </c>
      <c r="K236" s="82">
        <f>VLOOKUP($C236,'2024'!$C$261:$U$504,VLOOKUP($L$4,Master!$D$9:$G$20,4,FALSE),FALSE)</f>
        <v>28990562.129999999</v>
      </c>
      <c r="L236" s="83">
        <f>VLOOKUP($C236,'2024'!$C$8:$U$251,VLOOKUP($L$4,Master!$D$9:$G$20,4,FALSE),FALSE)</f>
        <v>29500029.520000011</v>
      </c>
      <c r="M236" s="154">
        <f t="shared" si="34"/>
        <v>1.0175735602405862</v>
      </c>
      <c r="N236" s="154">
        <f t="shared" si="35"/>
        <v>4.1939194654535134E-3</v>
      </c>
      <c r="O236" s="83">
        <f t="shared" si="36"/>
        <v>509467.39000001177</v>
      </c>
      <c r="P236" s="87">
        <f t="shared" si="37"/>
        <v>1.7573560240586192E-2</v>
      </c>
      <c r="Q236" s="78"/>
    </row>
    <row r="237" spans="2:17" s="79" customFormat="1" ht="12.75" x14ac:dyDescent="0.2">
      <c r="B237" s="72"/>
      <c r="C237" s="80" t="s">
        <v>259</v>
      </c>
      <c r="D237" s="81" t="s">
        <v>490</v>
      </c>
      <c r="E237" s="82">
        <f>IFERROR(VLOOKUP($C237,'2024'!$C$261:$U$504,19,FALSE),0)</f>
        <v>32571427.039999999</v>
      </c>
      <c r="F237" s="83">
        <f>IFERROR(VLOOKUP($C237,'2024'!$C$8:$U$251,19,FALSE),0)</f>
        <v>27935439.630000003</v>
      </c>
      <c r="G237" s="84">
        <f t="shared" si="30"/>
        <v>0.85766704650960857</v>
      </c>
      <c r="H237" s="85">
        <f t="shared" si="31"/>
        <v>3.9714870102359971E-3</v>
      </c>
      <c r="I237" s="86">
        <f t="shared" si="32"/>
        <v>-4635987.4099999964</v>
      </c>
      <c r="J237" s="87">
        <f t="shared" si="33"/>
        <v>-0.14233295349039138</v>
      </c>
      <c r="K237" s="82">
        <f>VLOOKUP($C237,'2024'!$C$261:$U$504,VLOOKUP($L$4,Master!$D$9:$G$20,4,FALSE),FALSE)</f>
        <v>5775000</v>
      </c>
      <c r="L237" s="83">
        <f>VLOOKUP($C237,'2024'!$C$8:$U$251,VLOOKUP($L$4,Master!$D$9:$G$20,4,FALSE),FALSE)</f>
        <v>5125986.5999999996</v>
      </c>
      <c r="M237" s="154">
        <f t="shared" si="34"/>
        <v>0.88761672727272722</v>
      </c>
      <c r="N237" s="154">
        <f t="shared" si="35"/>
        <v>7.2874418538527151E-4</v>
      </c>
      <c r="O237" s="83">
        <f t="shared" si="36"/>
        <v>-649013.40000000037</v>
      </c>
      <c r="P237" s="87">
        <f t="shared" si="37"/>
        <v>-0.11238327272727279</v>
      </c>
      <c r="Q237" s="78"/>
    </row>
    <row r="238" spans="2:17" s="79" customFormat="1" ht="12.75" x14ac:dyDescent="0.2">
      <c r="B238" s="72"/>
      <c r="C238" s="80" t="s">
        <v>260</v>
      </c>
      <c r="D238" s="81" t="s">
        <v>491</v>
      </c>
      <c r="E238" s="82">
        <f>IFERROR(VLOOKUP($C238,'2024'!$C$261:$U$504,19,FALSE),0)</f>
        <v>4166683.169999999</v>
      </c>
      <c r="F238" s="83">
        <f>IFERROR(VLOOKUP($C238,'2024'!$C$8:$U$251,19,FALSE),0)</f>
        <v>2254699.65</v>
      </c>
      <c r="G238" s="84">
        <f t="shared" si="30"/>
        <v>0.54112577270903961</v>
      </c>
      <c r="H238" s="85">
        <f t="shared" si="31"/>
        <v>3.2054302672732441E-4</v>
      </c>
      <c r="I238" s="86">
        <f t="shared" si="32"/>
        <v>-1911983.5199999991</v>
      </c>
      <c r="J238" s="87">
        <f t="shared" si="33"/>
        <v>-0.45887422729096045</v>
      </c>
      <c r="K238" s="82">
        <f>VLOOKUP($C238,'2024'!$C$261:$U$504,VLOOKUP($L$4,Master!$D$9:$G$20,4,FALSE),FALSE)</f>
        <v>720984.51166666648</v>
      </c>
      <c r="L238" s="83">
        <f>VLOOKUP($C238,'2024'!$C$8:$U$251,VLOOKUP($L$4,Master!$D$9:$G$20,4,FALSE),FALSE)</f>
        <v>403822.86</v>
      </c>
      <c r="M238" s="154">
        <f t="shared" si="34"/>
        <v>0.56009921637082249</v>
      </c>
      <c r="N238" s="154">
        <f t="shared" si="35"/>
        <v>5.7410130793289733E-5</v>
      </c>
      <c r="O238" s="83">
        <f t="shared" si="36"/>
        <v>-317161.6516666665</v>
      </c>
      <c r="P238" s="87">
        <f t="shared" si="37"/>
        <v>-0.43990078362917756</v>
      </c>
      <c r="Q238" s="78"/>
    </row>
    <row r="239" spans="2:17" s="79" customFormat="1" ht="12.75" x14ac:dyDescent="0.2">
      <c r="B239" s="72"/>
      <c r="C239" s="80" t="s">
        <v>261</v>
      </c>
      <c r="D239" s="81" t="s">
        <v>492</v>
      </c>
      <c r="E239" s="82">
        <f>IFERROR(VLOOKUP($C239,'2024'!$C$261:$U$504,19,FALSE),0)</f>
        <v>3469506.2599999988</v>
      </c>
      <c r="F239" s="83">
        <f>IFERROR(VLOOKUP($C239,'2024'!$C$8:$U$251,19,FALSE),0)</f>
        <v>3134267.0700000003</v>
      </c>
      <c r="G239" s="84">
        <f t="shared" si="30"/>
        <v>0.90337553390089609</v>
      </c>
      <c r="H239" s="85">
        <f t="shared" si="31"/>
        <v>4.4558815325561563E-4</v>
      </c>
      <c r="I239" s="86">
        <f t="shared" si="32"/>
        <v>-335239.18999999855</v>
      </c>
      <c r="J239" s="87">
        <f t="shared" si="33"/>
        <v>-9.662446609910387E-2</v>
      </c>
      <c r="K239" s="82">
        <f>VLOOKUP($C239,'2024'!$C$261:$U$504,VLOOKUP($L$4,Master!$D$9:$G$20,4,FALSE),FALSE)</f>
        <v>578251.04333333322</v>
      </c>
      <c r="L239" s="83">
        <f>VLOOKUP($C239,'2024'!$C$8:$U$251,VLOOKUP($L$4,Master!$D$9:$G$20,4,FALSE),FALSE)</f>
        <v>719954.7</v>
      </c>
      <c r="M239" s="154">
        <f t="shared" si="34"/>
        <v>1.2450556005049551</v>
      </c>
      <c r="N239" s="154">
        <f t="shared" si="35"/>
        <v>1.0235352573215809E-4</v>
      </c>
      <c r="O239" s="83">
        <f t="shared" si="36"/>
        <v>141703.65666666673</v>
      </c>
      <c r="P239" s="87">
        <f t="shared" si="37"/>
        <v>0.24505560050495501</v>
      </c>
      <c r="Q239" s="78"/>
    </row>
    <row r="240" spans="2:17" s="79" customFormat="1" ht="12.75" x14ac:dyDescent="0.2">
      <c r="B240" s="72"/>
      <c r="C240" s="80" t="s">
        <v>262</v>
      </c>
      <c r="D240" s="81" t="s">
        <v>493</v>
      </c>
      <c r="E240" s="82">
        <f>IFERROR(VLOOKUP($C240,'2024'!$C$261:$U$504,19,FALSE),0)</f>
        <v>2650819.4</v>
      </c>
      <c r="F240" s="83">
        <f>IFERROR(VLOOKUP($C240,'2024'!$C$8:$U$251,19,FALSE),0)</f>
        <v>1926409.9400000002</v>
      </c>
      <c r="G240" s="84">
        <f t="shared" si="30"/>
        <v>0.7267224391069419</v>
      </c>
      <c r="H240" s="85">
        <f t="shared" si="31"/>
        <v>2.7387118851293716E-4</v>
      </c>
      <c r="I240" s="86">
        <f t="shared" si="32"/>
        <v>-724409.45999999973</v>
      </c>
      <c r="J240" s="87">
        <f t="shared" si="33"/>
        <v>-0.2732775608930581</v>
      </c>
      <c r="K240" s="82">
        <f>VLOOKUP($C240,'2024'!$C$261:$U$504,VLOOKUP($L$4,Master!$D$9:$G$20,4,FALSE),FALSE)</f>
        <v>795520</v>
      </c>
      <c r="L240" s="83">
        <f>VLOOKUP($C240,'2024'!$C$8:$U$251,VLOOKUP($L$4,Master!$D$9:$G$20,4,FALSE),FALSE)</f>
        <v>415283.69</v>
      </c>
      <c r="M240" s="154">
        <f t="shared" si="34"/>
        <v>0.5220279691271118</v>
      </c>
      <c r="N240" s="154">
        <f t="shared" si="35"/>
        <v>5.9039478248507252E-5</v>
      </c>
      <c r="O240" s="83">
        <f t="shared" si="36"/>
        <v>-380236.31</v>
      </c>
      <c r="P240" s="87">
        <f t="shared" si="37"/>
        <v>-0.4779720308728882</v>
      </c>
      <c r="Q240" s="78"/>
    </row>
    <row r="241" spans="2:17" s="79" customFormat="1" ht="12.75" x14ac:dyDescent="0.2">
      <c r="B241" s="72"/>
      <c r="C241" s="80" t="s">
        <v>263</v>
      </c>
      <c r="D241" s="81" t="s">
        <v>494</v>
      </c>
      <c r="E241" s="82">
        <f>IFERROR(VLOOKUP($C241,'2024'!$C$261:$U$504,19,FALSE),0)</f>
        <v>296837.48</v>
      </c>
      <c r="F241" s="83">
        <f>IFERROR(VLOOKUP($C241,'2024'!$C$8:$U$251,19,FALSE),0)</f>
        <v>2140920.71</v>
      </c>
      <c r="G241" s="84">
        <f t="shared" si="30"/>
        <v>7.2124339217540863</v>
      </c>
      <c r="H241" s="85">
        <f t="shared" si="31"/>
        <v>3.043674594825135E-4</v>
      </c>
      <c r="I241" s="86">
        <f t="shared" si="32"/>
        <v>1844083.23</v>
      </c>
      <c r="J241" s="87">
        <f t="shared" si="33"/>
        <v>6.2124339217540863</v>
      </c>
      <c r="K241" s="82">
        <f>VLOOKUP($C241,'2024'!$C$261:$U$504,VLOOKUP($L$4,Master!$D$9:$G$20,4,FALSE),FALSE)</f>
        <v>64137.479999999996</v>
      </c>
      <c r="L241" s="83">
        <f>VLOOKUP($C241,'2024'!$C$8:$U$251,VLOOKUP($L$4,Master!$D$9:$G$20,4,FALSE),FALSE)</f>
        <v>316573.36000000004</v>
      </c>
      <c r="M241" s="154">
        <f t="shared" si="34"/>
        <v>4.9358559145136365</v>
      </c>
      <c r="N241" s="154">
        <f t="shared" si="35"/>
        <v>4.500616434461189E-5</v>
      </c>
      <c r="O241" s="83">
        <f t="shared" si="36"/>
        <v>252435.88000000006</v>
      </c>
      <c r="P241" s="87">
        <f t="shared" si="37"/>
        <v>3.9358559145136365</v>
      </c>
      <c r="Q241" s="78"/>
    </row>
    <row r="242" spans="2:17" s="79" customFormat="1" ht="12.75" x14ac:dyDescent="0.2">
      <c r="B242" s="72"/>
      <c r="C242" s="80" t="s">
        <v>264</v>
      </c>
      <c r="D242" s="81" t="s">
        <v>495</v>
      </c>
      <c r="E242" s="82">
        <f>IFERROR(VLOOKUP($C242,'2024'!$C$261:$U$504,19,FALSE),0)</f>
        <v>1314380.6699999997</v>
      </c>
      <c r="F242" s="83">
        <f>IFERROR(VLOOKUP($C242,'2024'!$C$8:$U$251,19,FALSE),0)</f>
        <v>934830.09999999986</v>
      </c>
      <c r="G242" s="84">
        <f t="shared" si="30"/>
        <v>0.71123238597232263</v>
      </c>
      <c r="H242" s="85">
        <f t="shared" si="31"/>
        <v>1.3290163491612168E-4</v>
      </c>
      <c r="I242" s="86">
        <f t="shared" si="32"/>
        <v>-379550.56999999983</v>
      </c>
      <c r="J242" s="87">
        <f t="shared" si="33"/>
        <v>-0.28876761402767731</v>
      </c>
      <c r="K242" s="82">
        <f>VLOOKUP($C242,'2024'!$C$261:$U$504,VLOOKUP($L$4,Master!$D$9:$G$20,4,FALSE),FALSE)</f>
        <v>181454.16999999998</v>
      </c>
      <c r="L242" s="83">
        <f>VLOOKUP($C242,'2024'!$C$8:$U$251,VLOOKUP($L$4,Master!$D$9:$G$20,4,FALSE),FALSE)</f>
        <v>284739.67</v>
      </c>
      <c r="M242" s="154">
        <f t="shared" si="34"/>
        <v>1.5692098451085472</v>
      </c>
      <c r="N242" s="154">
        <f t="shared" si="35"/>
        <v>4.0480476258174579E-5</v>
      </c>
      <c r="O242" s="83">
        <f t="shared" si="36"/>
        <v>103285.5</v>
      </c>
      <c r="P242" s="87">
        <f t="shared" si="37"/>
        <v>0.56920984510854733</v>
      </c>
      <c r="Q242" s="78"/>
    </row>
    <row r="243" spans="2:17" s="79" customFormat="1" ht="12.75" x14ac:dyDescent="0.2">
      <c r="B243" s="72"/>
      <c r="C243" s="80" t="s">
        <v>265</v>
      </c>
      <c r="D243" s="81" t="s">
        <v>496</v>
      </c>
      <c r="E243" s="82">
        <f>IFERROR(VLOOKUP($C243,'2024'!$C$261:$U$504,19,FALSE),0)</f>
        <v>360344412.33000004</v>
      </c>
      <c r="F243" s="83">
        <f>IFERROR(VLOOKUP($C243,'2024'!$C$8:$U$251,19,FALSE),0)</f>
        <v>355536065.58999997</v>
      </c>
      <c r="G243" s="84">
        <f t="shared" si="30"/>
        <v>0.9866562472582574</v>
      </c>
      <c r="H243" s="85">
        <f t="shared" si="31"/>
        <v>5.0545360476258169E-2</v>
      </c>
      <c r="I243" s="86">
        <f t="shared" si="32"/>
        <v>-4808346.7400000691</v>
      </c>
      <c r="J243" s="87">
        <f t="shared" si="33"/>
        <v>-1.3343752741742614E-2</v>
      </c>
      <c r="K243" s="82">
        <f>VLOOKUP($C243,'2024'!$C$261:$U$504,VLOOKUP($L$4,Master!$D$9:$G$20,4,FALSE),FALSE)</f>
        <v>64324538.010000005</v>
      </c>
      <c r="L243" s="83">
        <f>VLOOKUP($C243,'2024'!$C$8:$U$251,VLOOKUP($L$4,Master!$D$9:$G$20,4,FALSE),FALSE)</f>
        <v>62004019.359999947</v>
      </c>
      <c r="M243" s="154">
        <f t="shared" si="34"/>
        <v>0.96392482990489092</v>
      </c>
      <c r="N243" s="154">
        <f t="shared" si="35"/>
        <v>8.8149018140460545E-3</v>
      </c>
      <c r="O243" s="83">
        <f t="shared" si="36"/>
        <v>-2320518.6500000581</v>
      </c>
      <c r="P243" s="87">
        <f t="shared" si="37"/>
        <v>-3.6075170095109056E-2</v>
      </c>
      <c r="Q243" s="78"/>
    </row>
    <row r="244" spans="2:17" s="79" customFormat="1" ht="12.75" x14ac:dyDescent="0.2">
      <c r="B244" s="72"/>
      <c r="C244" s="80" t="s">
        <v>266</v>
      </c>
      <c r="D244" s="81" t="s">
        <v>497</v>
      </c>
      <c r="E244" s="82">
        <f>IFERROR(VLOOKUP($C244,'2024'!$C$261:$U$504,19,FALSE),0)</f>
        <v>1470000.0599999998</v>
      </c>
      <c r="F244" s="83">
        <f>IFERROR(VLOOKUP($C244,'2024'!$C$8:$U$251,19,FALSE),0)</f>
        <v>396450</v>
      </c>
      <c r="G244" s="84">
        <f t="shared" si="30"/>
        <v>0.26969386654310751</v>
      </c>
      <c r="H244" s="85">
        <f t="shared" si="31"/>
        <v>5.6361956212681265E-5</v>
      </c>
      <c r="I244" s="86">
        <f t="shared" si="32"/>
        <v>-1073550.0599999998</v>
      </c>
      <c r="J244" s="87">
        <f t="shared" si="33"/>
        <v>-0.73030613345689244</v>
      </c>
      <c r="K244" s="82">
        <f>VLOOKUP($C244,'2024'!$C$261:$U$504,VLOOKUP($L$4,Master!$D$9:$G$20,4,FALSE),FALSE)</f>
        <v>270000.00999999995</v>
      </c>
      <c r="L244" s="83">
        <f>VLOOKUP($C244,'2024'!$C$8:$U$251,VLOOKUP($L$4,Master!$D$9:$G$20,4,FALSE),FALSE)</f>
        <v>58650</v>
      </c>
      <c r="M244" s="154">
        <f t="shared" si="34"/>
        <v>0.21722221417695506</v>
      </c>
      <c r="N244" s="154">
        <f t="shared" si="35"/>
        <v>8.3380722206425934E-6</v>
      </c>
      <c r="O244" s="83">
        <f t="shared" si="36"/>
        <v>-211350.00999999995</v>
      </c>
      <c r="P244" s="87">
        <f t="shared" si="37"/>
        <v>-0.78277778582304491</v>
      </c>
      <c r="Q244" s="78"/>
    </row>
    <row r="245" spans="2:17" s="79" customFormat="1" ht="25.5" x14ac:dyDescent="0.2">
      <c r="B245" s="72"/>
      <c r="C245" s="80" t="s">
        <v>267</v>
      </c>
      <c r="D245" s="81" t="s">
        <v>498</v>
      </c>
      <c r="E245" s="82">
        <f>IFERROR(VLOOKUP($C245,'2024'!$C$261:$U$504,19,FALSE),0)</f>
        <v>1924029.1099999999</v>
      </c>
      <c r="F245" s="83">
        <f>IFERROR(VLOOKUP($C245,'2024'!$C$8:$U$251,19,FALSE),0)</f>
        <v>1622600.44</v>
      </c>
      <c r="G245" s="84">
        <f t="shared" si="30"/>
        <v>0.84333466243657829</v>
      </c>
      <c r="H245" s="85">
        <f t="shared" si="31"/>
        <v>2.3067961899346032E-4</v>
      </c>
      <c r="I245" s="86">
        <f t="shared" si="32"/>
        <v>-301428.66999999993</v>
      </c>
      <c r="J245" s="87">
        <f t="shared" si="33"/>
        <v>-0.15666533756342177</v>
      </c>
      <c r="K245" s="82">
        <f>VLOOKUP($C245,'2024'!$C$261:$U$504,VLOOKUP($L$4,Master!$D$9:$G$20,4,FALSE),FALSE)</f>
        <v>319043.89</v>
      </c>
      <c r="L245" s="83">
        <f>VLOOKUP($C245,'2024'!$C$8:$U$251,VLOOKUP($L$4,Master!$D$9:$G$20,4,FALSE),FALSE)</f>
        <v>252205.53999999992</v>
      </c>
      <c r="M245" s="154">
        <f t="shared" si="34"/>
        <v>0.79050421557986872</v>
      </c>
      <c r="N245" s="154">
        <f t="shared" si="35"/>
        <v>3.5855208984930328E-5</v>
      </c>
      <c r="O245" s="83">
        <f t="shared" si="36"/>
        <v>-66838.350000000093</v>
      </c>
      <c r="P245" s="87">
        <f t="shared" si="37"/>
        <v>-0.20949578442013131</v>
      </c>
      <c r="Q245" s="78"/>
    </row>
    <row r="246" spans="2:17" s="79" customFormat="1" ht="12.75" x14ac:dyDescent="0.2">
      <c r="B246" s="72"/>
      <c r="C246" s="80" t="s">
        <v>268</v>
      </c>
      <c r="D246" s="81" t="s">
        <v>499</v>
      </c>
      <c r="E246" s="82">
        <f>IFERROR(VLOOKUP($C246,'2024'!$C$261:$U$504,19,FALSE),0)</f>
        <v>499999.98000000004</v>
      </c>
      <c r="F246" s="83">
        <f>IFERROR(VLOOKUP($C246,'2024'!$C$8:$U$251,19,FALSE),0)</f>
        <v>90593.57</v>
      </c>
      <c r="G246" s="84">
        <f t="shared" si="30"/>
        <v>0.18118714724748589</v>
      </c>
      <c r="H246" s="85">
        <f t="shared" si="31"/>
        <v>1.2879381575206143E-5</v>
      </c>
      <c r="I246" s="86">
        <f t="shared" si="32"/>
        <v>-409406.41000000003</v>
      </c>
      <c r="J246" s="87">
        <f t="shared" si="33"/>
        <v>-0.81881285275251414</v>
      </c>
      <c r="K246" s="82">
        <f>VLOOKUP($C246,'2024'!$C$261:$U$504,VLOOKUP($L$4,Master!$D$9:$G$20,4,FALSE),FALSE)</f>
        <v>83333.33</v>
      </c>
      <c r="L246" s="83">
        <f>VLOOKUP($C246,'2024'!$C$8:$U$251,VLOOKUP($L$4,Master!$D$9:$G$20,4,FALSE),FALSE)</f>
        <v>26897.280000000002</v>
      </c>
      <c r="M246" s="154">
        <f t="shared" si="34"/>
        <v>0.32276737291069496</v>
      </c>
      <c r="N246" s="154">
        <f t="shared" si="35"/>
        <v>3.8238953653682119E-6</v>
      </c>
      <c r="O246" s="83">
        <f t="shared" si="36"/>
        <v>-56436.05</v>
      </c>
      <c r="P246" s="87">
        <f t="shared" si="37"/>
        <v>-0.67723262708930509</v>
      </c>
      <c r="Q246" s="78"/>
    </row>
    <row r="247" spans="2:17" s="79" customFormat="1" ht="12.75" x14ac:dyDescent="0.2">
      <c r="B247" s="72"/>
      <c r="C247" s="80" t="s">
        <v>269</v>
      </c>
      <c r="D247" s="81" t="s">
        <v>500</v>
      </c>
      <c r="E247" s="82">
        <f>IFERROR(VLOOKUP($C247,'2024'!$C$261:$U$504,19,FALSE),0)</f>
        <v>8716734.8900000043</v>
      </c>
      <c r="F247" s="83">
        <f>IFERROR(VLOOKUP($C247,'2024'!$C$8:$U$251,19,FALSE),0)</f>
        <v>7328302.5200000023</v>
      </c>
      <c r="G247" s="84">
        <f t="shared" si="30"/>
        <v>0.84071646235417385</v>
      </c>
      <c r="H247" s="85">
        <f t="shared" si="31"/>
        <v>1.0418399943133356E-3</v>
      </c>
      <c r="I247" s="86">
        <f t="shared" si="32"/>
        <v>-1388432.370000002</v>
      </c>
      <c r="J247" s="87">
        <f t="shared" si="33"/>
        <v>-0.15928353764582615</v>
      </c>
      <c r="K247" s="82">
        <f>VLOOKUP($C247,'2024'!$C$261:$U$504,VLOOKUP($L$4,Master!$D$9:$G$20,4,FALSE),FALSE)</f>
        <v>1460938.4999999995</v>
      </c>
      <c r="L247" s="83">
        <f>VLOOKUP($C247,'2024'!$C$8:$U$251,VLOOKUP($L$4,Master!$D$9:$G$20,4,FALSE),FALSE)</f>
        <v>1236794.3300000008</v>
      </c>
      <c r="M247" s="154">
        <f t="shared" si="34"/>
        <v>0.84657521860092066</v>
      </c>
      <c r="N247" s="154">
        <f t="shared" si="35"/>
        <v>1.758308686380439E-4</v>
      </c>
      <c r="O247" s="83">
        <f t="shared" si="36"/>
        <v>-224144.16999999876</v>
      </c>
      <c r="P247" s="87">
        <f t="shared" si="37"/>
        <v>-0.15342478139907931</v>
      </c>
      <c r="Q247" s="78"/>
    </row>
    <row r="248" spans="2:17" s="79" customFormat="1" ht="12.75" x14ac:dyDescent="0.2">
      <c r="B248" s="72"/>
      <c r="C248" s="80" t="s">
        <v>270</v>
      </c>
      <c r="D248" s="81" t="s">
        <v>501</v>
      </c>
      <c r="E248" s="82">
        <f>IFERROR(VLOOKUP($C248,'2024'!$C$261:$U$504,19,FALSE),0)</f>
        <v>112412825.03</v>
      </c>
      <c r="F248" s="83">
        <f>IFERROR(VLOOKUP($C248,'2024'!$C$8:$U$251,19,FALSE),0)</f>
        <v>108233619.38</v>
      </c>
      <c r="G248" s="84">
        <f t="shared" si="30"/>
        <v>0.96282269706428347</v>
      </c>
      <c r="H248" s="85">
        <f t="shared" si="31"/>
        <v>1.5387207759454079E-2</v>
      </c>
      <c r="I248" s="86">
        <f t="shared" si="32"/>
        <v>-4179205.650000006</v>
      </c>
      <c r="J248" s="87">
        <f t="shared" si="33"/>
        <v>-3.7177302935716514E-2</v>
      </c>
      <c r="K248" s="82">
        <f>VLOOKUP($C248,'2024'!$C$261:$U$504,VLOOKUP($L$4,Master!$D$9:$G$20,4,FALSE),FALSE)</f>
        <v>18306885.289999999</v>
      </c>
      <c r="L248" s="83">
        <f>VLOOKUP($C248,'2024'!$C$8:$U$251,VLOOKUP($L$4,Master!$D$9:$G$20,4,FALSE),FALSE)</f>
        <v>18095824.150000002</v>
      </c>
      <c r="M248" s="154">
        <f t="shared" si="34"/>
        <v>0.98847094212605968</v>
      </c>
      <c r="N248" s="154">
        <f t="shared" si="35"/>
        <v>2.572622142450953E-3</v>
      </c>
      <c r="O248" s="83">
        <f t="shared" si="36"/>
        <v>-211061.13999999687</v>
      </c>
      <c r="P248" s="87">
        <f t="shared" si="37"/>
        <v>-1.1529057873940329E-2</v>
      </c>
      <c r="Q248" s="78"/>
    </row>
    <row r="249" spans="2:17" s="79" customFormat="1" ht="12.75" x14ac:dyDescent="0.2">
      <c r="B249" s="72"/>
      <c r="C249" s="80" t="s">
        <v>271</v>
      </c>
      <c r="D249" s="81" t="s">
        <v>502</v>
      </c>
      <c r="E249" s="82">
        <f>IFERROR(VLOOKUP($C249,'2024'!$C$261:$U$504,19,FALSE),0)</f>
        <v>40822.509999999995</v>
      </c>
      <c r="F249" s="83">
        <f>IFERROR(VLOOKUP($C249,'2024'!$C$8:$U$251,19,FALSE),0)</f>
        <v>21941.68</v>
      </c>
      <c r="G249" s="84">
        <f t="shared" si="30"/>
        <v>0.53748973299290037</v>
      </c>
      <c r="H249" s="85">
        <f t="shared" si="31"/>
        <v>3.1193744668751778E-6</v>
      </c>
      <c r="I249" s="86">
        <f t="shared" si="32"/>
        <v>-18880.829999999994</v>
      </c>
      <c r="J249" s="87">
        <f t="shared" si="33"/>
        <v>-0.46251026700709968</v>
      </c>
      <c r="K249" s="82">
        <f>VLOOKUP($C249,'2024'!$C$261:$U$504,VLOOKUP($L$4,Master!$D$9:$G$20,4,FALSE),FALSE)</f>
        <v>10163.59</v>
      </c>
      <c r="L249" s="83">
        <f>VLOOKUP($C249,'2024'!$C$8:$U$251,VLOOKUP($L$4,Master!$D$9:$G$20,4,FALSE),FALSE)</f>
        <v>1838.0499999999997</v>
      </c>
      <c r="M249" s="154">
        <f t="shared" si="34"/>
        <v>0.18084653158972369</v>
      </c>
      <c r="N249" s="154">
        <f t="shared" si="35"/>
        <v>2.6130935456354842E-7</v>
      </c>
      <c r="O249" s="83">
        <f t="shared" si="36"/>
        <v>-8325.5400000000009</v>
      </c>
      <c r="P249" s="87">
        <f t="shared" si="37"/>
        <v>-0.81915346841027636</v>
      </c>
      <c r="Q249" s="78"/>
    </row>
    <row r="250" spans="2:17" s="79" customFormat="1" ht="12.75" x14ac:dyDescent="0.2">
      <c r="B250" s="72"/>
      <c r="C250" s="80" t="s">
        <v>272</v>
      </c>
      <c r="D250" s="81" t="s">
        <v>503</v>
      </c>
      <c r="E250" s="82">
        <f>IFERROR(VLOOKUP($C250,'2024'!$C$261:$U$504,19,FALSE),0)</f>
        <v>204571.36000000004</v>
      </c>
      <c r="F250" s="83">
        <f>IFERROR(VLOOKUP($C250,'2024'!$C$8:$U$251,19,FALSE),0)</f>
        <v>177559.11000000004</v>
      </c>
      <c r="G250" s="84">
        <f t="shared" si="30"/>
        <v>0.86795683423134107</v>
      </c>
      <c r="H250" s="85">
        <f t="shared" si="31"/>
        <v>2.5242978390673878E-5</v>
      </c>
      <c r="I250" s="86">
        <f t="shared" si="32"/>
        <v>-27012.25</v>
      </c>
      <c r="J250" s="87">
        <f t="shared" si="33"/>
        <v>-0.13204316576865888</v>
      </c>
      <c r="K250" s="82">
        <f>VLOOKUP($C250,'2024'!$C$261:$U$504,VLOOKUP($L$4,Master!$D$9:$G$20,4,FALSE),FALSE)</f>
        <v>32167.650000000005</v>
      </c>
      <c r="L250" s="83">
        <f>VLOOKUP($C250,'2024'!$C$8:$U$251,VLOOKUP($L$4,Master!$D$9:$G$20,4,FALSE),FALSE)</f>
        <v>36299.5</v>
      </c>
      <c r="M250" s="154">
        <f t="shared" si="34"/>
        <v>1.1284473687073813</v>
      </c>
      <c r="N250" s="154">
        <f t="shared" si="35"/>
        <v>5.1605771964742682E-6</v>
      </c>
      <c r="O250" s="83">
        <f t="shared" si="36"/>
        <v>4131.8499999999949</v>
      </c>
      <c r="P250" s="87">
        <f t="shared" si="37"/>
        <v>0.1284473687073813</v>
      </c>
      <c r="Q250" s="78"/>
    </row>
    <row r="251" spans="2:17" s="79" customFormat="1" ht="12.75" x14ac:dyDescent="0.2">
      <c r="B251" s="72"/>
      <c r="C251" s="80" t="s">
        <v>273</v>
      </c>
      <c r="D251" s="81" t="s">
        <v>504</v>
      </c>
      <c r="E251" s="82">
        <f>IFERROR(VLOOKUP($C251,'2024'!$C$261:$U$504,19,FALSE),0)</f>
        <v>536500</v>
      </c>
      <c r="F251" s="83">
        <f>IFERROR(VLOOKUP($C251,'2024'!$C$8:$U$251,19,FALSE),0)</f>
        <v>428238.30999999994</v>
      </c>
      <c r="G251" s="84">
        <f t="shared" si="30"/>
        <v>0.79820747437092254</v>
      </c>
      <c r="H251" s="85">
        <f t="shared" si="31"/>
        <v>6.0881192777935734E-5</v>
      </c>
      <c r="I251" s="86">
        <f t="shared" si="32"/>
        <v>-108261.69000000006</v>
      </c>
      <c r="J251" s="87">
        <f t="shared" si="33"/>
        <v>-0.20179252562907746</v>
      </c>
      <c r="K251" s="82">
        <f>VLOOKUP($C251,'2024'!$C$261:$U$504,VLOOKUP($L$4,Master!$D$9:$G$20,4,FALSE),FALSE)</f>
        <v>72250</v>
      </c>
      <c r="L251" s="83">
        <f>VLOOKUP($C251,'2024'!$C$8:$U$251,VLOOKUP($L$4,Master!$D$9:$G$20,4,FALSE),FALSE)</f>
        <v>105353.09</v>
      </c>
      <c r="M251" s="154">
        <f t="shared" si="34"/>
        <v>1.4581742560553632</v>
      </c>
      <c r="N251" s="154">
        <f t="shared" si="35"/>
        <v>1.4977692635769121E-5</v>
      </c>
      <c r="O251" s="83">
        <f t="shared" si="36"/>
        <v>33103.089999999997</v>
      </c>
      <c r="P251" s="87">
        <f t="shared" si="37"/>
        <v>0.45817425605536327</v>
      </c>
      <c r="Q251" s="78"/>
    </row>
    <row r="252" spans="2:17" s="79" customFormat="1" ht="13.5" thickBot="1" x14ac:dyDescent="0.25">
      <c r="B252" s="72"/>
      <c r="C252" s="80" t="s">
        <v>274</v>
      </c>
      <c r="D252" s="81" t="s">
        <v>395</v>
      </c>
      <c r="E252" s="82">
        <f>IFERROR(VLOOKUP($C252,'2024'!$C$261:$U$504,19,FALSE),0)</f>
        <v>1251349.29</v>
      </c>
      <c r="F252" s="83">
        <f>IFERROR(VLOOKUP($C252,'2024'!$C$8:$U$251,19,FALSE),0)</f>
        <v>728670.42000000016</v>
      </c>
      <c r="G252" s="84">
        <f t="shared" si="30"/>
        <v>0.58230777435451309</v>
      </c>
      <c r="H252" s="85">
        <f t="shared" si="31"/>
        <v>1.0359261017912997E-4</v>
      </c>
      <c r="I252" s="86">
        <f t="shared" si="32"/>
        <v>-522678.86999999988</v>
      </c>
      <c r="J252" s="87">
        <f t="shared" si="33"/>
        <v>-0.41769222564548691</v>
      </c>
      <c r="K252" s="82">
        <f>VLOOKUP($C252,'2024'!$C$261:$U$504,VLOOKUP($L$4,Master!$D$9:$G$20,4,FALSE),FALSE)</f>
        <v>187690.58</v>
      </c>
      <c r="L252" s="83">
        <f>VLOOKUP($C252,'2024'!$C$8:$U$251,VLOOKUP($L$4,Master!$D$9:$G$20,4,FALSE),FALSE)</f>
        <v>138751.97999999998</v>
      </c>
      <c r="M252" s="154">
        <f t="shared" si="34"/>
        <v>0.73925915727896407</v>
      </c>
      <c r="N252" s="154">
        <f t="shared" si="35"/>
        <v>1.9725899914700025E-5</v>
      </c>
      <c r="O252" s="83">
        <f t="shared" si="36"/>
        <v>-48938.600000000006</v>
      </c>
      <c r="P252" s="87">
        <f t="shared" si="37"/>
        <v>-0.26074084272103593</v>
      </c>
      <c r="Q252" s="78"/>
    </row>
    <row r="253" spans="2:17" ht="16.5" thickTop="1" thickBot="1" x14ac:dyDescent="0.25">
      <c r="B253" s="88"/>
      <c r="C253" s="89"/>
      <c r="D253" s="90"/>
      <c r="E253" s="91"/>
      <c r="F253" s="91"/>
      <c r="G253" s="92"/>
      <c r="H253" s="92"/>
      <c r="I253" s="91"/>
      <c r="J253" s="92"/>
      <c r="K253" s="93"/>
      <c r="L253" s="91"/>
      <c r="M253" s="91"/>
      <c r="N253" s="92"/>
      <c r="O253" s="91"/>
      <c r="P253" s="92"/>
      <c r="Q253" s="94"/>
    </row>
    <row r="254" spans="2:17" ht="15.75" thickTop="1" x14ac:dyDescent="0.2"/>
    <row r="255" spans="2:17" x14ac:dyDescent="0.2">
      <c r="E255" s="100"/>
      <c r="F255" s="100"/>
      <c r="G255" s="101"/>
      <c r="H255" s="101"/>
      <c r="I255" s="102"/>
      <c r="J255" s="101"/>
      <c r="K255" s="100"/>
      <c r="L255" s="100"/>
      <c r="M255" s="100"/>
      <c r="N255" s="101"/>
      <c r="O255" s="102"/>
      <c r="P255" s="101"/>
    </row>
    <row r="256" spans="2:17" x14ac:dyDescent="0.2">
      <c r="E256" s="103"/>
      <c r="F256" s="103"/>
    </row>
  </sheetData>
  <sheetProtection algorithmName="SHA-512" hashValue="A/h0Hz3X0Og6ZcVwZmpThen3qAB/bW3Hu41nOL/FZ5Hr4zCr1xJV64YS8A4IOKBt6TgzA7/JeIAZbKViCQ9cNA==" saltValue="OQTo0fLYxLv7IplYafrINA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06"/>
  <sheetViews>
    <sheetView showGridLines="0" zoomScale="80" zoomScaleNormal="80" workbookViewId="0">
      <selection activeCell="D2" sqref="D2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85546875" style="26" customWidth="1"/>
    <col min="19" max="19" width="3.85546875" style="26" hidden="1" customWidth="1"/>
    <col min="20" max="20" width="3.5703125" style="26" hidden="1" customWidth="1"/>
    <col min="21" max="21" width="20.5703125" style="97" hidden="1" customWidth="1"/>
    <col min="22" max="22" width="3.85546875" style="26" hidden="1" customWidth="1"/>
    <col min="23" max="23" width="9.140625" style="26" hidden="1" customWidth="1"/>
    <col min="24" max="24" width="0" style="26" hidden="1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68" t="s">
        <v>538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0"/>
      <c r="R4" s="54"/>
      <c r="S4" s="105"/>
      <c r="T4" s="50"/>
      <c r="V4" s="54"/>
    </row>
    <row r="5" spans="2:22" s="106" customForma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508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1" t="s">
        <v>31</v>
      </c>
      <c r="D7" s="172"/>
      <c r="E7" s="114">
        <v>173468574.64000008</v>
      </c>
      <c r="F7" s="114">
        <v>221668628.54000002</v>
      </c>
      <c r="G7" s="114">
        <v>293199745.29999971</v>
      </c>
      <c r="H7" s="114">
        <v>376558822.68000007</v>
      </c>
      <c r="I7" s="114">
        <v>256085169.58999988</v>
      </c>
      <c r="J7" s="114">
        <v>273405003.07999992</v>
      </c>
      <c r="K7" s="114">
        <f t="shared" ref="K7:Q7" si="0">SUM(K8:K251)</f>
        <v>0</v>
      </c>
      <c r="L7" s="114">
        <f t="shared" si="0"/>
        <v>0</v>
      </c>
      <c r="M7" s="114">
        <f t="shared" si="0"/>
        <v>0</v>
      </c>
      <c r="N7" s="114">
        <f t="shared" si="0"/>
        <v>0</v>
      </c>
      <c r="O7" s="114">
        <f t="shared" si="0"/>
        <v>0</v>
      </c>
      <c r="P7" s="114">
        <f t="shared" si="0"/>
        <v>0</v>
      </c>
      <c r="Q7" s="114">
        <f t="shared" si="0"/>
        <v>1594385943.8299994</v>
      </c>
      <c r="R7" s="115"/>
      <c r="S7" s="116"/>
      <c r="T7" s="113"/>
      <c r="U7" s="114">
        <f>SUM(U8:U251)</f>
        <v>1594385943.8299994</v>
      </c>
      <c r="V7" s="115"/>
    </row>
    <row r="8" spans="2:22" x14ac:dyDescent="0.2">
      <c r="B8" s="113"/>
      <c r="C8" s="117" t="s">
        <v>45</v>
      </c>
      <c r="D8" s="118" t="s">
        <v>275</v>
      </c>
      <c r="E8" s="119">
        <v>19726.499999999996</v>
      </c>
      <c r="F8" s="119">
        <v>32742.279999999995</v>
      </c>
      <c r="G8" s="119">
        <v>32668.229999999992</v>
      </c>
      <c r="H8" s="119">
        <v>30495.97</v>
      </c>
      <c r="I8" s="119">
        <v>28105.09</v>
      </c>
      <c r="J8" s="119">
        <v>35795.429999999993</v>
      </c>
      <c r="K8" s="119"/>
      <c r="L8" s="119"/>
      <c r="M8" s="119"/>
      <c r="N8" s="119"/>
      <c r="O8" s="119"/>
      <c r="P8" s="119"/>
      <c r="Q8" s="119">
        <f t="shared" ref="Q8:Q71" si="1">SUM(E8:P8)</f>
        <v>179533.49999999997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179533.49999999997</v>
      </c>
      <c r="V8" s="115"/>
    </row>
    <row r="9" spans="2:22" ht="25.5" x14ac:dyDescent="0.2">
      <c r="B9" s="113"/>
      <c r="C9" s="117" t="s">
        <v>46</v>
      </c>
      <c r="D9" s="118" t="s">
        <v>276</v>
      </c>
      <c r="E9" s="119">
        <v>0</v>
      </c>
      <c r="F9" s="119">
        <v>5760</v>
      </c>
      <c r="G9" s="119">
        <v>0</v>
      </c>
      <c r="H9" s="119">
        <v>5760</v>
      </c>
      <c r="I9" s="119">
        <v>2880</v>
      </c>
      <c r="J9" s="119">
        <v>3480</v>
      </c>
      <c r="K9" s="119"/>
      <c r="L9" s="119"/>
      <c r="M9" s="119"/>
      <c r="N9" s="119"/>
      <c r="O9" s="119"/>
      <c r="P9" s="119"/>
      <c r="Q9" s="119">
        <f t="shared" si="1"/>
        <v>17880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17880</v>
      </c>
      <c r="V9" s="115"/>
    </row>
    <row r="10" spans="2:22" x14ac:dyDescent="0.2">
      <c r="B10" s="113"/>
      <c r="C10" s="117" t="s">
        <v>47</v>
      </c>
      <c r="D10" s="118" t="s">
        <v>277</v>
      </c>
      <c r="E10" s="119">
        <v>62541.040000000008</v>
      </c>
      <c r="F10" s="119">
        <v>125274.64000000001</v>
      </c>
      <c r="G10" s="119">
        <v>134172.27000000005</v>
      </c>
      <c r="H10" s="119">
        <v>201707.50999999995</v>
      </c>
      <c r="I10" s="119">
        <v>125872.23000000001</v>
      </c>
      <c r="J10" s="119">
        <v>108636.29000000001</v>
      </c>
      <c r="K10" s="119"/>
      <c r="L10" s="119"/>
      <c r="M10" s="119"/>
      <c r="N10" s="119"/>
      <c r="O10" s="119"/>
      <c r="P10" s="119"/>
      <c r="Q10" s="119">
        <f t="shared" si="1"/>
        <v>758203.9800000001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758203.9800000001</v>
      </c>
      <c r="V10" s="115"/>
    </row>
    <row r="11" spans="2:22" x14ac:dyDescent="0.2">
      <c r="B11" s="113"/>
      <c r="C11" s="117" t="s">
        <v>48</v>
      </c>
      <c r="D11" s="118" t="s">
        <v>278</v>
      </c>
      <c r="E11" s="119">
        <v>28623.399999999994</v>
      </c>
      <c r="F11" s="119">
        <v>32722.94</v>
      </c>
      <c r="G11" s="119">
        <v>27706.079999999998</v>
      </c>
      <c r="H11" s="119">
        <v>50213.679999999993</v>
      </c>
      <c r="I11" s="119">
        <v>29419.29</v>
      </c>
      <c r="J11" s="119">
        <v>35459.090000000004</v>
      </c>
      <c r="K11" s="119"/>
      <c r="L11" s="119"/>
      <c r="M11" s="119"/>
      <c r="N11" s="119"/>
      <c r="O11" s="119"/>
      <c r="P11" s="119"/>
      <c r="Q11" s="119">
        <f t="shared" si="1"/>
        <v>204144.47999999998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204144.47999999998</v>
      </c>
      <c r="V11" s="115"/>
    </row>
    <row r="12" spans="2:22" x14ac:dyDescent="0.2">
      <c r="B12" s="113"/>
      <c r="C12" s="117" t="s">
        <v>49</v>
      </c>
      <c r="D12" s="118" t="s">
        <v>279</v>
      </c>
      <c r="E12" s="119">
        <v>91905.46</v>
      </c>
      <c r="F12" s="119">
        <v>129698.67999999998</v>
      </c>
      <c r="G12" s="119">
        <v>128955.41999999997</v>
      </c>
      <c r="H12" s="119">
        <v>145067.81999999998</v>
      </c>
      <c r="I12" s="119">
        <v>125439.43</v>
      </c>
      <c r="J12" s="119">
        <v>177335.78999999998</v>
      </c>
      <c r="K12" s="119"/>
      <c r="L12" s="119"/>
      <c r="M12" s="119"/>
      <c r="N12" s="119"/>
      <c r="O12" s="119"/>
      <c r="P12" s="119"/>
      <c r="Q12" s="119">
        <f t="shared" si="1"/>
        <v>798402.59999999986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798402.59999999986</v>
      </c>
      <c r="V12" s="115"/>
    </row>
    <row r="13" spans="2:22" x14ac:dyDescent="0.2">
      <c r="B13" s="113"/>
      <c r="C13" s="117" t="s">
        <v>50</v>
      </c>
      <c r="D13" s="118" t="s">
        <v>280</v>
      </c>
      <c r="E13" s="119">
        <v>437535.97</v>
      </c>
      <c r="F13" s="119">
        <v>583138.76</v>
      </c>
      <c r="G13" s="119">
        <v>580441.51000000013</v>
      </c>
      <c r="H13" s="119">
        <v>529350.55999999982</v>
      </c>
      <c r="I13" s="119">
        <v>535128.07999999984</v>
      </c>
      <c r="J13" s="119">
        <v>555830.47000000009</v>
      </c>
      <c r="K13" s="119"/>
      <c r="L13" s="119"/>
      <c r="M13" s="119"/>
      <c r="N13" s="119"/>
      <c r="O13" s="119"/>
      <c r="P13" s="119"/>
      <c r="Q13" s="119">
        <f t="shared" si="1"/>
        <v>3221425.35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3221425.35</v>
      </c>
      <c r="V13" s="115"/>
    </row>
    <row r="14" spans="2:22" ht="25.5" x14ac:dyDescent="0.2">
      <c r="B14" s="113"/>
      <c r="C14" s="117" t="s">
        <v>51</v>
      </c>
      <c r="D14" s="118" t="s">
        <v>281</v>
      </c>
      <c r="E14" s="119">
        <v>60138.100000000006</v>
      </c>
      <c r="F14" s="119">
        <v>83541.210000000006</v>
      </c>
      <c r="G14" s="119">
        <v>83259.119999999981</v>
      </c>
      <c r="H14" s="119">
        <v>59816.650000000009</v>
      </c>
      <c r="I14" s="119">
        <v>60267.389999999985</v>
      </c>
      <c r="J14" s="119">
        <v>49858.149999999994</v>
      </c>
      <c r="K14" s="119"/>
      <c r="L14" s="119"/>
      <c r="M14" s="119"/>
      <c r="N14" s="119"/>
      <c r="O14" s="119"/>
      <c r="P14" s="119"/>
      <c r="Q14" s="119">
        <f t="shared" si="1"/>
        <v>396880.62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396880.62</v>
      </c>
      <c r="V14" s="115"/>
    </row>
    <row r="15" spans="2:22" x14ac:dyDescent="0.2">
      <c r="B15" s="113"/>
      <c r="C15" s="117" t="s">
        <v>52</v>
      </c>
      <c r="D15" s="118" t="s">
        <v>282</v>
      </c>
      <c r="E15" s="119">
        <v>51641.440000000002</v>
      </c>
      <c r="F15" s="119">
        <v>71424.199999999983</v>
      </c>
      <c r="G15" s="119">
        <v>82461.78</v>
      </c>
      <c r="H15" s="119">
        <v>55422.950000000004</v>
      </c>
      <c r="I15" s="119">
        <v>59651.61</v>
      </c>
      <c r="J15" s="119">
        <v>56044.97</v>
      </c>
      <c r="K15" s="119"/>
      <c r="L15" s="119"/>
      <c r="M15" s="119"/>
      <c r="N15" s="119"/>
      <c r="O15" s="119"/>
      <c r="P15" s="119"/>
      <c r="Q15" s="119">
        <f t="shared" si="1"/>
        <v>376646.94999999995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376646.94999999995</v>
      </c>
      <c r="V15" s="115"/>
    </row>
    <row r="16" spans="2:22" x14ac:dyDescent="0.2">
      <c r="B16" s="113"/>
      <c r="C16" s="117" t="s">
        <v>53</v>
      </c>
      <c r="D16" s="118" t="s">
        <v>283</v>
      </c>
      <c r="E16" s="119">
        <v>0</v>
      </c>
      <c r="F16" s="119">
        <v>18214.559999999998</v>
      </c>
      <c r="G16" s="119">
        <v>0</v>
      </c>
      <c r="H16" s="119">
        <v>43158.25</v>
      </c>
      <c r="I16" s="119">
        <v>8214.56</v>
      </c>
      <c r="J16" s="119">
        <v>0</v>
      </c>
      <c r="K16" s="119"/>
      <c r="L16" s="119"/>
      <c r="M16" s="119"/>
      <c r="N16" s="119"/>
      <c r="O16" s="119"/>
      <c r="P16" s="119"/>
      <c r="Q16" s="119">
        <f t="shared" si="1"/>
        <v>69587.37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69587.37</v>
      </c>
      <c r="V16" s="115"/>
    </row>
    <row r="17" spans="2:22" x14ac:dyDescent="0.2">
      <c r="B17" s="113"/>
      <c r="C17" s="117" t="s">
        <v>54</v>
      </c>
      <c r="D17" s="118" t="s">
        <v>284</v>
      </c>
      <c r="E17" s="119">
        <v>92239.98</v>
      </c>
      <c r="F17" s="119">
        <v>137025.43000000002</v>
      </c>
      <c r="G17" s="119">
        <v>141718.29</v>
      </c>
      <c r="H17" s="119">
        <v>174797.22</v>
      </c>
      <c r="I17" s="119">
        <v>173191.28</v>
      </c>
      <c r="J17" s="119">
        <v>97235.299999999988</v>
      </c>
      <c r="K17" s="119"/>
      <c r="L17" s="119"/>
      <c r="M17" s="119"/>
      <c r="N17" s="119"/>
      <c r="O17" s="119"/>
      <c r="P17" s="119"/>
      <c r="Q17" s="119">
        <f t="shared" si="1"/>
        <v>816207.5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816207.5</v>
      </c>
      <c r="V17" s="115"/>
    </row>
    <row r="18" spans="2:22" ht="25.5" x14ac:dyDescent="0.2">
      <c r="B18" s="113"/>
      <c r="C18" s="117" t="s">
        <v>55</v>
      </c>
      <c r="D18" s="118" t="s">
        <v>285</v>
      </c>
      <c r="E18" s="119">
        <v>255528.37</v>
      </c>
      <c r="F18" s="119">
        <v>436695.35999999987</v>
      </c>
      <c r="G18" s="119">
        <v>455216.73000000004</v>
      </c>
      <c r="H18" s="119">
        <v>484046.16</v>
      </c>
      <c r="I18" s="119">
        <v>444005.58999999991</v>
      </c>
      <c r="J18" s="119">
        <v>509404.21999999986</v>
      </c>
      <c r="K18" s="119"/>
      <c r="L18" s="119"/>
      <c r="M18" s="119"/>
      <c r="N18" s="119"/>
      <c r="O18" s="119"/>
      <c r="P18" s="119"/>
      <c r="Q18" s="119">
        <f t="shared" si="1"/>
        <v>2584896.4299999997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2584896.4299999997</v>
      </c>
      <c r="V18" s="115"/>
    </row>
    <row r="19" spans="2:22" x14ac:dyDescent="0.2">
      <c r="B19" s="113"/>
      <c r="C19" s="117" t="s">
        <v>56</v>
      </c>
      <c r="D19" s="118" t="s">
        <v>286</v>
      </c>
      <c r="E19" s="119">
        <v>326023.50999999995</v>
      </c>
      <c r="F19" s="119">
        <v>441170.9800000001</v>
      </c>
      <c r="G19" s="119">
        <v>500525.97999999981</v>
      </c>
      <c r="H19" s="119">
        <v>589997.72999999986</v>
      </c>
      <c r="I19" s="119">
        <v>461005.47000000015</v>
      </c>
      <c r="J19" s="119">
        <v>406979.64999999991</v>
      </c>
      <c r="K19" s="119"/>
      <c r="L19" s="119"/>
      <c r="M19" s="119"/>
      <c r="N19" s="119"/>
      <c r="O19" s="119"/>
      <c r="P19" s="119"/>
      <c r="Q19" s="119">
        <f t="shared" si="1"/>
        <v>2725703.32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2725703.32</v>
      </c>
      <c r="V19" s="115"/>
    </row>
    <row r="20" spans="2:22" x14ac:dyDescent="0.2">
      <c r="B20" s="113"/>
      <c r="C20" s="117" t="s">
        <v>57</v>
      </c>
      <c r="D20" s="118" t="s">
        <v>287</v>
      </c>
      <c r="E20" s="119">
        <v>247086.12000000008</v>
      </c>
      <c r="F20" s="119">
        <v>425999.2699999999</v>
      </c>
      <c r="G20" s="119">
        <v>467963.00999999983</v>
      </c>
      <c r="H20" s="119">
        <v>352055.76999999996</v>
      </c>
      <c r="I20" s="119">
        <v>416995.73000000004</v>
      </c>
      <c r="J20" s="119">
        <v>372679.22999999992</v>
      </c>
      <c r="K20" s="119"/>
      <c r="L20" s="119"/>
      <c r="M20" s="119"/>
      <c r="N20" s="119"/>
      <c r="O20" s="119"/>
      <c r="P20" s="119"/>
      <c r="Q20" s="119">
        <f t="shared" si="1"/>
        <v>2282779.13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2282779.13</v>
      </c>
      <c r="V20" s="115"/>
    </row>
    <row r="21" spans="2:22" ht="25.5" x14ac:dyDescent="0.2">
      <c r="B21" s="113"/>
      <c r="C21" s="117" t="s">
        <v>58</v>
      </c>
      <c r="D21" s="118" t="s">
        <v>288</v>
      </c>
      <c r="E21" s="119">
        <v>12085.109999999997</v>
      </c>
      <c r="F21" s="119">
        <v>16487.73</v>
      </c>
      <c r="G21" s="119">
        <v>16845.210000000003</v>
      </c>
      <c r="H21" s="119">
        <v>16048.76</v>
      </c>
      <c r="I21" s="119">
        <v>15175.750000000002</v>
      </c>
      <c r="J21" s="119">
        <v>15247.36</v>
      </c>
      <c r="K21" s="119"/>
      <c r="L21" s="119"/>
      <c r="M21" s="119"/>
      <c r="N21" s="119"/>
      <c r="O21" s="119"/>
      <c r="P21" s="119"/>
      <c r="Q21" s="119">
        <f t="shared" si="1"/>
        <v>91889.920000000013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91889.920000000013</v>
      </c>
      <c r="V21" s="115"/>
    </row>
    <row r="22" spans="2:22" x14ac:dyDescent="0.2">
      <c r="B22" s="113"/>
      <c r="C22" s="117" t="s">
        <v>59</v>
      </c>
      <c r="D22" s="118" t="s">
        <v>289</v>
      </c>
      <c r="E22" s="119">
        <v>0</v>
      </c>
      <c r="F22" s="119">
        <v>1028.1600000000001</v>
      </c>
      <c r="G22" s="119">
        <v>3704.77</v>
      </c>
      <c r="H22" s="119">
        <v>3605.25</v>
      </c>
      <c r="I22" s="119">
        <v>7161.8200000000006</v>
      </c>
      <c r="J22" s="119">
        <v>5855.7999999999993</v>
      </c>
      <c r="K22" s="119"/>
      <c r="L22" s="119"/>
      <c r="M22" s="119"/>
      <c r="N22" s="119"/>
      <c r="O22" s="119"/>
      <c r="P22" s="119"/>
      <c r="Q22" s="119">
        <f t="shared" si="1"/>
        <v>21355.8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21355.8</v>
      </c>
      <c r="V22" s="115"/>
    </row>
    <row r="23" spans="2:22" x14ac:dyDescent="0.2">
      <c r="B23" s="113"/>
      <c r="C23" s="117" t="s">
        <v>60</v>
      </c>
      <c r="D23" s="118" t="s">
        <v>290</v>
      </c>
      <c r="E23" s="119">
        <v>84304.49000000002</v>
      </c>
      <c r="F23" s="119">
        <v>81517.11</v>
      </c>
      <c r="G23" s="119">
        <v>86048.47</v>
      </c>
      <c r="H23" s="119">
        <v>67085.08</v>
      </c>
      <c r="I23" s="119">
        <v>76705.290000000008</v>
      </c>
      <c r="J23" s="119">
        <v>93943.88</v>
      </c>
      <c r="K23" s="119"/>
      <c r="L23" s="119"/>
      <c r="M23" s="119"/>
      <c r="N23" s="119"/>
      <c r="O23" s="119"/>
      <c r="P23" s="119"/>
      <c r="Q23" s="119">
        <f t="shared" si="1"/>
        <v>489604.32000000007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489604.32000000007</v>
      </c>
      <c r="V23" s="115"/>
    </row>
    <row r="24" spans="2:22" x14ac:dyDescent="0.2">
      <c r="B24" s="113"/>
      <c r="C24" s="117" t="s">
        <v>61</v>
      </c>
      <c r="D24" s="118" t="s">
        <v>291</v>
      </c>
      <c r="E24" s="119">
        <v>26630</v>
      </c>
      <c r="F24" s="119">
        <v>26580</v>
      </c>
      <c r="G24" s="119">
        <v>46839.82</v>
      </c>
      <c r="H24" s="119">
        <v>93039.15</v>
      </c>
      <c r="I24" s="119">
        <v>19920</v>
      </c>
      <c r="J24" s="119">
        <v>34374.979999999996</v>
      </c>
      <c r="K24" s="119"/>
      <c r="L24" s="119"/>
      <c r="M24" s="119"/>
      <c r="N24" s="119"/>
      <c r="O24" s="119"/>
      <c r="P24" s="119"/>
      <c r="Q24" s="119">
        <f t="shared" si="1"/>
        <v>247383.95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247383.95</v>
      </c>
      <c r="V24" s="115"/>
    </row>
    <row r="25" spans="2:22" x14ac:dyDescent="0.2">
      <c r="B25" s="113"/>
      <c r="C25" s="117" t="s">
        <v>62</v>
      </c>
      <c r="D25" s="118" t="s">
        <v>292</v>
      </c>
      <c r="E25" s="119">
        <v>29017.83</v>
      </c>
      <c r="F25" s="119">
        <v>31057.429999999997</v>
      </c>
      <c r="G25" s="119">
        <v>41450.990000000005</v>
      </c>
      <c r="H25" s="119">
        <v>30832.610000000011</v>
      </c>
      <c r="I25" s="119">
        <v>28115.16</v>
      </c>
      <c r="J25" s="119">
        <v>37882.549999999996</v>
      </c>
      <c r="K25" s="119"/>
      <c r="L25" s="119"/>
      <c r="M25" s="119"/>
      <c r="N25" s="119"/>
      <c r="O25" s="119"/>
      <c r="P25" s="119"/>
      <c r="Q25" s="119">
        <f t="shared" si="1"/>
        <v>198356.57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198356.57</v>
      </c>
      <c r="V25" s="115"/>
    </row>
    <row r="26" spans="2:22" x14ac:dyDescent="0.2">
      <c r="B26" s="113"/>
      <c r="C26" s="117" t="s">
        <v>63</v>
      </c>
      <c r="D26" s="118" t="s">
        <v>293</v>
      </c>
      <c r="E26" s="119">
        <v>0</v>
      </c>
      <c r="F26" s="119">
        <v>2800</v>
      </c>
      <c r="G26" s="119">
        <v>2800</v>
      </c>
      <c r="H26" s="119">
        <v>3150</v>
      </c>
      <c r="I26" s="119">
        <v>0</v>
      </c>
      <c r="J26" s="119">
        <v>0</v>
      </c>
      <c r="K26" s="119"/>
      <c r="L26" s="119"/>
      <c r="M26" s="119"/>
      <c r="N26" s="119"/>
      <c r="O26" s="119"/>
      <c r="P26" s="119"/>
      <c r="Q26" s="119">
        <f t="shared" si="1"/>
        <v>8750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8750</v>
      </c>
      <c r="V26" s="115"/>
    </row>
    <row r="27" spans="2:22" x14ac:dyDescent="0.2">
      <c r="B27" s="113"/>
      <c r="C27" s="117" t="s">
        <v>64</v>
      </c>
      <c r="D27" s="118" t="s">
        <v>294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/>
      <c r="L27" s="119"/>
      <c r="M27" s="119"/>
      <c r="N27" s="119"/>
      <c r="O27" s="119"/>
      <c r="P27" s="119"/>
      <c r="Q27" s="119">
        <f t="shared" si="1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65</v>
      </c>
      <c r="D28" s="118" t="s">
        <v>295</v>
      </c>
      <c r="E28" s="119">
        <v>0</v>
      </c>
      <c r="F28" s="119">
        <v>635708.25999999989</v>
      </c>
      <c r="G28" s="119">
        <v>635708.25999999978</v>
      </c>
      <c r="H28" s="119">
        <v>1271416.5199999998</v>
      </c>
      <c r="I28" s="119">
        <v>0</v>
      </c>
      <c r="J28" s="119">
        <v>635708.25999999989</v>
      </c>
      <c r="K28" s="119"/>
      <c r="L28" s="119"/>
      <c r="M28" s="119"/>
      <c r="N28" s="119"/>
      <c r="O28" s="119"/>
      <c r="P28" s="119"/>
      <c r="Q28" s="119">
        <f t="shared" si="1"/>
        <v>3178541.2999999989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3178541.2999999989</v>
      </c>
      <c r="V28" s="115"/>
    </row>
    <row r="29" spans="2:22" x14ac:dyDescent="0.2">
      <c r="B29" s="113"/>
      <c r="C29" s="117" t="s">
        <v>66</v>
      </c>
      <c r="D29" s="118" t="s">
        <v>296</v>
      </c>
      <c r="E29" s="119">
        <v>581305.43000000005</v>
      </c>
      <c r="F29" s="119">
        <v>1324174.7099999995</v>
      </c>
      <c r="G29" s="119">
        <v>1232031.03</v>
      </c>
      <c r="H29" s="119">
        <v>1267746.0200000003</v>
      </c>
      <c r="I29" s="119">
        <v>1159235.0100000002</v>
      </c>
      <c r="J29" s="119">
        <v>1256553.8299999998</v>
      </c>
      <c r="K29" s="119"/>
      <c r="L29" s="119"/>
      <c r="M29" s="119"/>
      <c r="N29" s="119"/>
      <c r="O29" s="119"/>
      <c r="P29" s="119"/>
      <c r="Q29" s="119">
        <f t="shared" si="1"/>
        <v>6821046.0300000012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6821046.0300000012</v>
      </c>
      <c r="V29" s="115"/>
    </row>
    <row r="30" spans="2:22" x14ac:dyDescent="0.2">
      <c r="B30" s="113"/>
      <c r="C30" s="117" t="s">
        <v>67</v>
      </c>
      <c r="D30" s="118" t="s">
        <v>297</v>
      </c>
      <c r="E30" s="119">
        <v>125651.55999999997</v>
      </c>
      <c r="F30" s="119">
        <v>404687.3</v>
      </c>
      <c r="G30" s="119">
        <v>330422.84999999998</v>
      </c>
      <c r="H30" s="119">
        <v>317002.26</v>
      </c>
      <c r="I30" s="119">
        <v>435616.83999999997</v>
      </c>
      <c r="J30" s="119">
        <v>275346.66000000003</v>
      </c>
      <c r="K30" s="119"/>
      <c r="L30" s="119"/>
      <c r="M30" s="119"/>
      <c r="N30" s="119"/>
      <c r="O30" s="119"/>
      <c r="P30" s="119"/>
      <c r="Q30" s="119">
        <f t="shared" si="1"/>
        <v>1888727.4700000002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1888727.4700000002</v>
      </c>
      <c r="V30" s="115"/>
    </row>
    <row r="31" spans="2:22" x14ac:dyDescent="0.2">
      <c r="B31" s="113"/>
      <c r="C31" s="117" t="s">
        <v>68</v>
      </c>
      <c r="D31" s="118" t="s">
        <v>298</v>
      </c>
      <c r="E31" s="119">
        <v>9843.02</v>
      </c>
      <c r="F31" s="119">
        <v>23660.059999999998</v>
      </c>
      <c r="G31" s="119">
        <v>23501.889999999996</v>
      </c>
      <c r="H31" s="119">
        <v>24772.440000000002</v>
      </c>
      <c r="I31" s="119">
        <v>25624.04</v>
      </c>
      <c r="J31" s="119">
        <v>34379.299999999988</v>
      </c>
      <c r="K31" s="119"/>
      <c r="L31" s="119"/>
      <c r="M31" s="119"/>
      <c r="N31" s="119"/>
      <c r="O31" s="119"/>
      <c r="P31" s="119"/>
      <c r="Q31" s="119">
        <f t="shared" si="1"/>
        <v>141780.75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141780.75</v>
      </c>
      <c r="V31" s="115"/>
    </row>
    <row r="32" spans="2:22" ht="25.5" x14ac:dyDescent="0.2">
      <c r="B32" s="113"/>
      <c r="C32" s="117" t="s">
        <v>69</v>
      </c>
      <c r="D32" s="118" t="s">
        <v>299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/>
      <c r="L32" s="119"/>
      <c r="M32" s="119"/>
      <c r="N32" s="119"/>
      <c r="O32" s="119"/>
      <c r="P32" s="119"/>
      <c r="Q32" s="119">
        <f t="shared" si="1"/>
        <v>0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0</v>
      </c>
      <c r="V32" s="115"/>
    </row>
    <row r="33" spans="2:22" x14ac:dyDescent="0.2">
      <c r="B33" s="113"/>
      <c r="C33" s="117" t="s">
        <v>510</v>
      </c>
      <c r="D33" s="118" t="s">
        <v>511</v>
      </c>
      <c r="E33" s="119">
        <v>0</v>
      </c>
      <c r="F33" s="119">
        <v>0</v>
      </c>
      <c r="G33" s="119">
        <v>0</v>
      </c>
      <c r="H33" s="119">
        <v>6730.36</v>
      </c>
      <c r="I33" s="119">
        <v>0</v>
      </c>
      <c r="J33" s="119">
        <v>700</v>
      </c>
      <c r="K33" s="119"/>
      <c r="L33" s="119"/>
      <c r="M33" s="119"/>
      <c r="N33" s="119"/>
      <c r="O33" s="119"/>
      <c r="P33" s="119"/>
      <c r="Q33" s="119">
        <f t="shared" si="1"/>
        <v>7430.36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7430.36</v>
      </c>
      <c r="V33" s="115"/>
    </row>
    <row r="34" spans="2:22" x14ac:dyDescent="0.2">
      <c r="B34" s="113"/>
      <c r="C34" s="117" t="s">
        <v>70</v>
      </c>
      <c r="D34" s="118" t="s">
        <v>300</v>
      </c>
      <c r="E34" s="119">
        <v>42118.089999999989</v>
      </c>
      <c r="F34" s="119">
        <v>138686.75999999998</v>
      </c>
      <c r="G34" s="119">
        <v>1342476.0499999998</v>
      </c>
      <c r="H34" s="119">
        <v>155396.74</v>
      </c>
      <c r="I34" s="119">
        <v>761701.12000000011</v>
      </c>
      <c r="J34" s="119">
        <v>104135.54000000001</v>
      </c>
      <c r="K34" s="119"/>
      <c r="L34" s="119"/>
      <c r="M34" s="119"/>
      <c r="N34" s="119"/>
      <c r="O34" s="119"/>
      <c r="P34" s="119"/>
      <c r="Q34" s="119">
        <f t="shared" si="1"/>
        <v>2544514.2999999998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2544514.2999999998</v>
      </c>
      <c r="V34" s="115"/>
    </row>
    <row r="35" spans="2:22" x14ac:dyDescent="0.2">
      <c r="B35" s="113"/>
      <c r="C35" s="117" t="s">
        <v>71</v>
      </c>
      <c r="D35" s="118" t="s">
        <v>301</v>
      </c>
      <c r="E35" s="119">
        <v>0</v>
      </c>
      <c r="F35" s="119">
        <v>0</v>
      </c>
      <c r="G35" s="119">
        <v>11434.059999999998</v>
      </c>
      <c r="H35" s="119">
        <v>10222.94</v>
      </c>
      <c r="I35" s="119">
        <v>14990.019999999997</v>
      </c>
      <c r="J35" s="119">
        <v>8868.8100000000013</v>
      </c>
      <c r="K35" s="119"/>
      <c r="L35" s="119"/>
      <c r="M35" s="119"/>
      <c r="N35" s="119"/>
      <c r="O35" s="119"/>
      <c r="P35" s="119"/>
      <c r="Q35" s="119">
        <f t="shared" si="1"/>
        <v>45515.83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45515.83</v>
      </c>
      <c r="V35" s="115"/>
    </row>
    <row r="36" spans="2:22" x14ac:dyDescent="0.2">
      <c r="B36" s="113"/>
      <c r="C36" s="117" t="s">
        <v>72</v>
      </c>
      <c r="D36" s="118" t="s">
        <v>304</v>
      </c>
      <c r="E36" s="119">
        <v>0</v>
      </c>
      <c r="F36" s="119">
        <v>3118952.72</v>
      </c>
      <c r="G36" s="119">
        <v>1413625</v>
      </c>
      <c r="H36" s="119">
        <v>1705327.72</v>
      </c>
      <c r="I36" s="119">
        <v>1559476.36</v>
      </c>
      <c r="J36" s="119">
        <v>1559476.3599999999</v>
      </c>
      <c r="K36" s="119"/>
      <c r="L36" s="119"/>
      <c r="M36" s="119"/>
      <c r="N36" s="119"/>
      <c r="O36" s="119"/>
      <c r="P36" s="119"/>
      <c r="Q36" s="119">
        <f t="shared" si="1"/>
        <v>9356858.1600000001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9356858.1600000001</v>
      </c>
      <c r="V36" s="115"/>
    </row>
    <row r="37" spans="2:22" x14ac:dyDescent="0.2">
      <c r="B37" s="113"/>
      <c r="C37" s="117" t="s">
        <v>73</v>
      </c>
      <c r="D37" s="118" t="s">
        <v>302</v>
      </c>
      <c r="E37" s="119">
        <v>6302.85</v>
      </c>
      <c r="F37" s="119">
        <v>8793.7199999999993</v>
      </c>
      <c r="G37" s="119">
        <v>71083.45</v>
      </c>
      <c r="H37" s="119">
        <v>139235.94</v>
      </c>
      <c r="I37" s="119">
        <v>8772.0400000000009</v>
      </c>
      <c r="J37" s="119">
        <v>139266.91999999998</v>
      </c>
      <c r="K37" s="119"/>
      <c r="L37" s="119"/>
      <c r="M37" s="119"/>
      <c r="N37" s="119"/>
      <c r="O37" s="119"/>
      <c r="P37" s="119"/>
      <c r="Q37" s="119">
        <f t="shared" si="1"/>
        <v>373454.92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373454.92</v>
      </c>
      <c r="V37" s="115"/>
    </row>
    <row r="38" spans="2:22" x14ac:dyDescent="0.2">
      <c r="B38" s="113"/>
      <c r="C38" s="117" t="s">
        <v>74</v>
      </c>
      <c r="D38" s="118" t="s">
        <v>305</v>
      </c>
      <c r="E38" s="119">
        <v>58170.170000000006</v>
      </c>
      <c r="F38" s="119">
        <v>97632.569999999992</v>
      </c>
      <c r="G38" s="119">
        <v>119401.93</v>
      </c>
      <c r="H38" s="119">
        <v>96433.640000000014</v>
      </c>
      <c r="I38" s="119">
        <v>69184.159999999989</v>
      </c>
      <c r="J38" s="119">
        <v>105859.7</v>
      </c>
      <c r="K38" s="119"/>
      <c r="L38" s="119"/>
      <c r="M38" s="119"/>
      <c r="N38" s="119"/>
      <c r="O38" s="119"/>
      <c r="P38" s="119"/>
      <c r="Q38" s="119">
        <f t="shared" si="1"/>
        <v>546682.16999999993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546682.16999999993</v>
      </c>
      <c r="V38" s="115"/>
    </row>
    <row r="39" spans="2:22" x14ac:dyDescent="0.2">
      <c r="B39" s="113"/>
      <c r="C39" s="117" t="s">
        <v>75</v>
      </c>
      <c r="D39" s="118" t="s">
        <v>303</v>
      </c>
      <c r="E39" s="119">
        <v>86112.86</v>
      </c>
      <c r="F39" s="119">
        <v>160402.69999999998</v>
      </c>
      <c r="G39" s="119">
        <v>141909.96999999997</v>
      </c>
      <c r="H39" s="119">
        <v>471229.81999999995</v>
      </c>
      <c r="I39" s="119">
        <v>236525.82999999996</v>
      </c>
      <c r="J39" s="119">
        <v>204401.5</v>
      </c>
      <c r="K39" s="119"/>
      <c r="L39" s="119"/>
      <c r="M39" s="119"/>
      <c r="N39" s="119"/>
      <c r="O39" s="119"/>
      <c r="P39" s="119"/>
      <c r="Q39" s="119">
        <f t="shared" si="1"/>
        <v>1300582.6799999997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1300582.6799999997</v>
      </c>
      <c r="V39" s="115"/>
    </row>
    <row r="40" spans="2:22" x14ac:dyDescent="0.2">
      <c r="B40" s="113"/>
      <c r="C40" s="117" t="s">
        <v>76</v>
      </c>
      <c r="D40" s="118" t="s">
        <v>306</v>
      </c>
      <c r="E40" s="119">
        <v>77986.37</v>
      </c>
      <c r="F40" s="119">
        <v>88589.03</v>
      </c>
      <c r="G40" s="119">
        <v>101923.6</v>
      </c>
      <c r="H40" s="119">
        <v>87423.71</v>
      </c>
      <c r="I40" s="119">
        <v>83082.059999999969</v>
      </c>
      <c r="J40" s="119">
        <v>97780.89</v>
      </c>
      <c r="K40" s="119"/>
      <c r="L40" s="119"/>
      <c r="M40" s="119"/>
      <c r="N40" s="119"/>
      <c r="O40" s="119"/>
      <c r="P40" s="119"/>
      <c r="Q40" s="119">
        <f t="shared" si="1"/>
        <v>536785.66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536785.66</v>
      </c>
      <c r="V40" s="115"/>
    </row>
    <row r="41" spans="2:22" x14ac:dyDescent="0.2">
      <c r="B41" s="113"/>
      <c r="C41" s="117" t="s">
        <v>77</v>
      </c>
      <c r="D41" s="118" t="s">
        <v>307</v>
      </c>
      <c r="E41" s="119">
        <v>189610.92</v>
      </c>
      <c r="F41" s="119">
        <v>217766.57000000004</v>
      </c>
      <c r="G41" s="119">
        <v>234198.52999999991</v>
      </c>
      <c r="H41" s="119">
        <v>224407.85999999993</v>
      </c>
      <c r="I41" s="119">
        <v>220155.61000000004</v>
      </c>
      <c r="J41" s="119">
        <v>218082.01000000007</v>
      </c>
      <c r="K41" s="119"/>
      <c r="L41" s="119"/>
      <c r="M41" s="119"/>
      <c r="N41" s="119"/>
      <c r="O41" s="119"/>
      <c r="P41" s="119"/>
      <c r="Q41" s="119">
        <f t="shared" si="1"/>
        <v>1304221.5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1304221.5</v>
      </c>
      <c r="V41" s="115"/>
    </row>
    <row r="42" spans="2:22" x14ac:dyDescent="0.2">
      <c r="B42" s="113"/>
      <c r="C42" s="117" t="s">
        <v>78</v>
      </c>
      <c r="D42" s="118" t="s">
        <v>308</v>
      </c>
      <c r="E42" s="119">
        <v>188560.65000000005</v>
      </c>
      <c r="F42" s="119">
        <v>222767.62999999995</v>
      </c>
      <c r="G42" s="119">
        <v>222433.77</v>
      </c>
      <c r="H42" s="119">
        <v>246763.64</v>
      </c>
      <c r="I42" s="119">
        <v>214542.00000000003</v>
      </c>
      <c r="J42" s="119">
        <v>236704.71000000011</v>
      </c>
      <c r="K42" s="119"/>
      <c r="L42" s="119"/>
      <c r="M42" s="119"/>
      <c r="N42" s="119"/>
      <c r="O42" s="119"/>
      <c r="P42" s="119"/>
      <c r="Q42" s="119">
        <f t="shared" si="1"/>
        <v>1331772.4000000004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1331772.4000000004</v>
      </c>
      <c r="V42" s="115"/>
    </row>
    <row r="43" spans="2:22" x14ac:dyDescent="0.2">
      <c r="B43" s="113"/>
      <c r="C43" s="117" t="s">
        <v>79</v>
      </c>
      <c r="D43" s="118" t="s">
        <v>309</v>
      </c>
      <c r="E43" s="119">
        <v>331340.8299999999</v>
      </c>
      <c r="F43" s="119">
        <v>539230.43999999994</v>
      </c>
      <c r="G43" s="119">
        <v>509343.50999999978</v>
      </c>
      <c r="H43" s="119">
        <v>450123.60999999987</v>
      </c>
      <c r="I43" s="119">
        <v>436095.46999999991</v>
      </c>
      <c r="J43" s="119">
        <v>509803.7699999999</v>
      </c>
      <c r="K43" s="119"/>
      <c r="L43" s="119"/>
      <c r="M43" s="119"/>
      <c r="N43" s="119"/>
      <c r="O43" s="119"/>
      <c r="P43" s="119"/>
      <c r="Q43" s="119">
        <f t="shared" si="1"/>
        <v>2775937.6299999994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2775937.6299999994</v>
      </c>
      <c r="V43" s="115"/>
    </row>
    <row r="44" spans="2:22" x14ac:dyDescent="0.2">
      <c r="B44" s="113"/>
      <c r="C44" s="117" t="s">
        <v>80</v>
      </c>
      <c r="D44" s="118" t="s">
        <v>310</v>
      </c>
      <c r="E44" s="119">
        <v>896829.80999999982</v>
      </c>
      <c r="F44" s="119">
        <v>1125876.3599999994</v>
      </c>
      <c r="G44" s="119">
        <v>1082555.0699999998</v>
      </c>
      <c r="H44" s="119">
        <v>1059603.5899999994</v>
      </c>
      <c r="I44" s="119">
        <v>1070151.3999999997</v>
      </c>
      <c r="J44" s="119">
        <v>1071529.97</v>
      </c>
      <c r="K44" s="119"/>
      <c r="L44" s="119"/>
      <c r="M44" s="119"/>
      <c r="N44" s="119"/>
      <c r="O44" s="119"/>
      <c r="P44" s="119"/>
      <c r="Q44" s="119">
        <f t="shared" si="1"/>
        <v>6306546.1999999983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6306546.1999999983</v>
      </c>
      <c r="V44" s="115"/>
    </row>
    <row r="45" spans="2:22" x14ac:dyDescent="0.2">
      <c r="B45" s="113"/>
      <c r="C45" s="117" t="s">
        <v>81</v>
      </c>
      <c r="D45" s="118" t="s">
        <v>311</v>
      </c>
      <c r="E45" s="119">
        <v>403462.70000000013</v>
      </c>
      <c r="F45" s="119">
        <v>564214.91</v>
      </c>
      <c r="G45" s="119">
        <v>477292.69000000006</v>
      </c>
      <c r="H45" s="119">
        <v>558097.74000000011</v>
      </c>
      <c r="I45" s="119">
        <v>443480.58999999968</v>
      </c>
      <c r="J45" s="119">
        <v>473299.7</v>
      </c>
      <c r="K45" s="119"/>
      <c r="L45" s="119"/>
      <c r="M45" s="119"/>
      <c r="N45" s="119"/>
      <c r="O45" s="119"/>
      <c r="P45" s="119"/>
      <c r="Q45" s="119">
        <f t="shared" si="1"/>
        <v>2919848.3300000005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2919848.3300000005</v>
      </c>
      <c r="V45" s="115"/>
    </row>
    <row r="46" spans="2:22" x14ac:dyDescent="0.2">
      <c r="B46" s="113"/>
      <c r="C46" s="117" t="s">
        <v>82</v>
      </c>
      <c r="D46" s="118" t="s">
        <v>312</v>
      </c>
      <c r="E46" s="119">
        <v>376743.99999999988</v>
      </c>
      <c r="F46" s="119">
        <v>454067.4200000001</v>
      </c>
      <c r="G46" s="119">
        <v>549481.38</v>
      </c>
      <c r="H46" s="119">
        <v>474914.44</v>
      </c>
      <c r="I46" s="119">
        <v>454332.89999999973</v>
      </c>
      <c r="J46" s="119">
        <v>522223.64</v>
      </c>
      <c r="K46" s="119"/>
      <c r="L46" s="119"/>
      <c r="M46" s="119"/>
      <c r="N46" s="119"/>
      <c r="O46" s="119"/>
      <c r="P46" s="119"/>
      <c r="Q46" s="119">
        <f t="shared" si="1"/>
        <v>2831763.78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2831763.78</v>
      </c>
      <c r="V46" s="115"/>
    </row>
    <row r="47" spans="2:22" x14ac:dyDescent="0.2">
      <c r="B47" s="113"/>
      <c r="C47" s="117" t="s">
        <v>83</v>
      </c>
      <c r="D47" s="118" t="s">
        <v>313</v>
      </c>
      <c r="E47" s="119">
        <v>112857.93000000004</v>
      </c>
      <c r="F47" s="119">
        <v>130083.80000000005</v>
      </c>
      <c r="G47" s="119">
        <v>136563.24000000002</v>
      </c>
      <c r="H47" s="119">
        <v>151933.74</v>
      </c>
      <c r="I47" s="119">
        <v>116606.17</v>
      </c>
      <c r="J47" s="119">
        <v>141593.17000000001</v>
      </c>
      <c r="K47" s="119"/>
      <c r="L47" s="119"/>
      <c r="M47" s="119"/>
      <c r="N47" s="119"/>
      <c r="O47" s="119"/>
      <c r="P47" s="119"/>
      <c r="Q47" s="119">
        <f t="shared" si="1"/>
        <v>789638.05000000016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789638.05000000016</v>
      </c>
      <c r="V47" s="115"/>
    </row>
    <row r="48" spans="2:22" x14ac:dyDescent="0.2">
      <c r="B48" s="113"/>
      <c r="C48" s="117" t="s">
        <v>84</v>
      </c>
      <c r="D48" s="118" t="s">
        <v>314</v>
      </c>
      <c r="E48" s="119">
        <v>146797.63999999998</v>
      </c>
      <c r="F48" s="119">
        <v>161353.15000000002</v>
      </c>
      <c r="G48" s="119">
        <v>173185.36000000004</v>
      </c>
      <c r="H48" s="119">
        <v>187459.26</v>
      </c>
      <c r="I48" s="119">
        <v>157520.47</v>
      </c>
      <c r="J48" s="119">
        <v>174557.64</v>
      </c>
      <c r="K48" s="119"/>
      <c r="L48" s="119"/>
      <c r="M48" s="119"/>
      <c r="N48" s="119"/>
      <c r="O48" s="119"/>
      <c r="P48" s="119"/>
      <c r="Q48" s="119">
        <f t="shared" si="1"/>
        <v>1000873.5200000001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1000873.5200000001</v>
      </c>
      <c r="V48" s="115"/>
    </row>
    <row r="49" spans="2:22" x14ac:dyDescent="0.2">
      <c r="B49" s="113"/>
      <c r="C49" s="117" t="s">
        <v>85</v>
      </c>
      <c r="D49" s="118" t="s">
        <v>315</v>
      </c>
      <c r="E49" s="119">
        <v>71047.72</v>
      </c>
      <c r="F49" s="119">
        <v>77279.950000000012</v>
      </c>
      <c r="G49" s="119">
        <v>81345.150000000009</v>
      </c>
      <c r="H49" s="119">
        <v>87527.77</v>
      </c>
      <c r="I49" s="119">
        <v>96126.569999999978</v>
      </c>
      <c r="J49" s="119">
        <v>87070.830000000016</v>
      </c>
      <c r="K49" s="119"/>
      <c r="L49" s="119"/>
      <c r="M49" s="119"/>
      <c r="N49" s="119"/>
      <c r="O49" s="119"/>
      <c r="P49" s="119"/>
      <c r="Q49" s="119">
        <f t="shared" si="1"/>
        <v>500397.99000000005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500397.99000000005</v>
      </c>
      <c r="V49" s="115"/>
    </row>
    <row r="50" spans="2:22" x14ac:dyDescent="0.2">
      <c r="B50" s="113"/>
      <c r="C50" s="117" t="s">
        <v>86</v>
      </c>
      <c r="D50" s="118" t="s">
        <v>316</v>
      </c>
      <c r="E50" s="119">
        <v>646327.51</v>
      </c>
      <c r="F50" s="119">
        <v>1486531.2200000002</v>
      </c>
      <c r="G50" s="119">
        <v>1175130.6700000002</v>
      </c>
      <c r="H50" s="119">
        <v>1059092.8500000003</v>
      </c>
      <c r="I50" s="119">
        <v>1093234.26</v>
      </c>
      <c r="J50" s="119">
        <v>1223375.0100000005</v>
      </c>
      <c r="K50" s="119"/>
      <c r="L50" s="119"/>
      <c r="M50" s="119"/>
      <c r="N50" s="119"/>
      <c r="O50" s="119"/>
      <c r="P50" s="119"/>
      <c r="Q50" s="119">
        <f t="shared" si="1"/>
        <v>6683691.5200000014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6683691.5200000014</v>
      </c>
      <c r="V50" s="115"/>
    </row>
    <row r="51" spans="2:22" ht="25.5" x14ac:dyDescent="0.2">
      <c r="B51" s="113"/>
      <c r="C51" s="117" t="s">
        <v>87</v>
      </c>
      <c r="D51" s="118" t="s">
        <v>317</v>
      </c>
      <c r="E51" s="119">
        <v>30506.18</v>
      </c>
      <c r="F51" s="119">
        <v>37324.839999999997</v>
      </c>
      <c r="G51" s="119">
        <v>39540.909999999996</v>
      </c>
      <c r="H51" s="119">
        <v>37046.200000000004</v>
      </c>
      <c r="I51" s="119">
        <v>34710.410000000003</v>
      </c>
      <c r="J51" s="119">
        <v>31060.65</v>
      </c>
      <c r="K51" s="119"/>
      <c r="L51" s="119"/>
      <c r="M51" s="119"/>
      <c r="N51" s="119"/>
      <c r="O51" s="119"/>
      <c r="P51" s="119"/>
      <c r="Q51" s="119">
        <f t="shared" si="1"/>
        <v>210189.19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210189.19</v>
      </c>
      <c r="V51" s="115"/>
    </row>
    <row r="52" spans="2:22" x14ac:dyDescent="0.2">
      <c r="B52" s="113"/>
      <c r="C52" s="117" t="s">
        <v>88</v>
      </c>
      <c r="D52" s="118" t="s">
        <v>318</v>
      </c>
      <c r="E52" s="119">
        <v>46800.61</v>
      </c>
      <c r="F52" s="119">
        <v>60320.890000000014</v>
      </c>
      <c r="G52" s="119">
        <v>63050.550000000017</v>
      </c>
      <c r="H52" s="119">
        <v>62176.55</v>
      </c>
      <c r="I52" s="119">
        <v>66118.789999999994</v>
      </c>
      <c r="J52" s="119">
        <v>66055.790000000008</v>
      </c>
      <c r="K52" s="119"/>
      <c r="L52" s="119"/>
      <c r="M52" s="119"/>
      <c r="N52" s="119"/>
      <c r="O52" s="119"/>
      <c r="P52" s="119"/>
      <c r="Q52" s="119">
        <f t="shared" si="1"/>
        <v>364523.18000000005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364523.18000000005</v>
      </c>
      <c r="V52" s="115"/>
    </row>
    <row r="53" spans="2:22" ht="25.5" x14ac:dyDescent="0.2">
      <c r="B53" s="113"/>
      <c r="C53" s="117" t="s">
        <v>89</v>
      </c>
      <c r="D53" s="118" t="s">
        <v>319</v>
      </c>
      <c r="E53" s="119">
        <v>61941.31</v>
      </c>
      <c r="F53" s="119">
        <v>76561.010000000009</v>
      </c>
      <c r="G53" s="119">
        <v>90445.319999999992</v>
      </c>
      <c r="H53" s="119">
        <v>78710.729999999981</v>
      </c>
      <c r="I53" s="119">
        <v>89811.91</v>
      </c>
      <c r="J53" s="119">
        <v>95127.11</v>
      </c>
      <c r="K53" s="119"/>
      <c r="L53" s="119"/>
      <c r="M53" s="119"/>
      <c r="N53" s="119"/>
      <c r="O53" s="119"/>
      <c r="P53" s="119"/>
      <c r="Q53" s="119">
        <f t="shared" si="1"/>
        <v>492597.39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492597.39</v>
      </c>
      <c r="V53" s="115"/>
    </row>
    <row r="54" spans="2:22" x14ac:dyDescent="0.2">
      <c r="B54" s="113"/>
      <c r="C54" s="117" t="s">
        <v>90</v>
      </c>
      <c r="D54" s="118" t="s">
        <v>320</v>
      </c>
      <c r="E54" s="119">
        <v>50090.590000000004</v>
      </c>
      <c r="F54" s="119">
        <v>148174.99000000002</v>
      </c>
      <c r="G54" s="119">
        <v>259236.91999999998</v>
      </c>
      <c r="H54" s="119">
        <v>197887.18999999997</v>
      </c>
      <c r="I54" s="119">
        <v>133353.93000000002</v>
      </c>
      <c r="J54" s="119">
        <v>128743.12000000001</v>
      </c>
      <c r="K54" s="119"/>
      <c r="L54" s="119"/>
      <c r="M54" s="119"/>
      <c r="N54" s="119"/>
      <c r="O54" s="119"/>
      <c r="P54" s="119"/>
      <c r="Q54" s="119">
        <f t="shared" si="1"/>
        <v>917486.74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917486.74</v>
      </c>
      <c r="V54" s="115"/>
    </row>
    <row r="55" spans="2:22" x14ac:dyDescent="0.2">
      <c r="B55" s="113"/>
      <c r="C55" s="117" t="s">
        <v>91</v>
      </c>
      <c r="D55" s="118" t="s">
        <v>321</v>
      </c>
      <c r="E55" s="119">
        <v>59201.399999999987</v>
      </c>
      <c r="F55" s="119">
        <v>118211.06999999996</v>
      </c>
      <c r="G55" s="119">
        <v>137847.29999999999</v>
      </c>
      <c r="H55" s="119">
        <v>105475.24000000002</v>
      </c>
      <c r="I55" s="119">
        <v>157973.57000000004</v>
      </c>
      <c r="J55" s="119">
        <v>264868.15000000002</v>
      </c>
      <c r="K55" s="119"/>
      <c r="L55" s="119"/>
      <c r="M55" s="119"/>
      <c r="N55" s="119"/>
      <c r="O55" s="119"/>
      <c r="P55" s="119"/>
      <c r="Q55" s="119">
        <f t="shared" si="1"/>
        <v>843576.73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843576.73</v>
      </c>
      <c r="V55" s="115"/>
    </row>
    <row r="56" spans="2:22" x14ac:dyDescent="0.2">
      <c r="B56" s="113"/>
      <c r="C56" s="117" t="s">
        <v>92</v>
      </c>
      <c r="D56" s="118" t="s">
        <v>322</v>
      </c>
      <c r="E56" s="119">
        <v>31015.709999999992</v>
      </c>
      <c r="F56" s="119">
        <v>42312.619999999995</v>
      </c>
      <c r="G56" s="119">
        <v>48105.69</v>
      </c>
      <c r="H56" s="119">
        <v>38901.550000000003</v>
      </c>
      <c r="I56" s="119">
        <v>41910.71</v>
      </c>
      <c r="J56" s="119">
        <v>47570.73</v>
      </c>
      <c r="K56" s="119"/>
      <c r="L56" s="119"/>
      <c r="M56" s="119"/>
      <c r="N56" s="119"/>
      <c r="O56" s="119"/>
      <c r="P56" s="119"/>
      <c r="Q56" s="119">
        <f t="shared" si="1"/>
        <v>249817.01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249817.01</v>
      </c>
      <c r="V56" s="115"/>
    </row>
    <row r="57" spans="2:22" x14ac:dyDescent="0.2">
      <c r="B57" s="113"/>
      <c r="C57" s="117" t="s">
        <v>93</v>
      </c>
      <c r="D57" s="118" t="s">
        <v>323</v>
      </c>
      <c r="E57" s="119">
        <v>19983.62</v>
      </c>
      <c r="F57" s="119">
        <v>39914.880000000005</v>
      </c>
      <c r="G57" s="119">
        <v>47805.61</v>
      </c>
      <c r="H57" s="119">
        <v>53847.83</v>
      </c>
      <c r="I57" s="119">
        <v>41580.009999999995</v>
      </c>
      <c r="J57" s="119">
        <v>34718.909999999996</v>
      </c>
      <c r="K57" s="119"/>
      <c r="L57" s="119"/>
      <c r="M57" s="119"/>
      <c r="N57" s="119"/>
      <c r="O57" s="119"/>
      <c r="P57" s="119"/>
      <c r="Q57" s="119">
        <f t="shared" si="1"/>
        <v>237850.86000000002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237850.86000000002</v>
      </c>
      <c r="V57" s="115"/>
    </row>
    <row r="58" spans="2:22" ht="25.5" x14ac:dyDescent="0.2">
      <c r="B58" s="113"/>
      <c r="C58" s="117" t="s">
        <v>94</v>
      </c>
      <c r="D58" s="118" t="s">
        <v>324</v>
      </c>
      <c r="E58" s="119">
        <v>17405.990000000002</v>
      </c>
      <c r="F58" s="119">
        <v>41799.590000000004</v>
      </c>
      <c r="G58" s="119">
        <v>66193.660000000018</v>
      </c>
      <c r="H58" s="119">
        <v>27447.939999999995</v>
      </c>
      <c r="I58" s="119">
        <v>34139.159999999989</v>
      </c>
      <c r="J58" s="119">
        <v>32919.430000000008</v>
      </c>
      <c r="K58" s="119"/>
      <c r="L58" s="119"/>
      <c r="M58" s="119"/>
      <c r="N58" s="119"/>
      <c r="O58" s="119"/>
      <c r="P58" s="119"/>
      <c r="Q58" s="119">
        <f t="shared" si="1"/>
        <v>219905.77000000002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219905.77000000002</v>
      </c>
      <c r="V58" s="115"/>
    </row>
    <row r="59" spans="2:22" x14ac:dyDescent="0.2">
      <c r="B59" s="113"/>
      <c r="C59" s="117" t="s">
        <v>95</v>
      </c>
      <c r="D59" s="118" t="s">
        <v>325</v>
      </c>
      <c r="E59" s="119">
        <v>0</v>
      </c>
      <c r="F59" s="119">
        <v>40206.81</v>
      </c>
      <c r="G59" s="119">
        <v>38124.899999999972</v>
      </c>
      <c r="H59" s="119">
        <v>29795.359999999982</v>
      </c>
      <c r="I59" s="119">
        <v>17952.13</v>
      </c>
      <c r="J59" s="119">
        <v>24242.279999999988</v>
      </c>
      <c r="K59" s="119"/>
      <c r="L59" s="119"/>
      <c r="M59" s="119"/>
      <c r="N59" s="119"/>
      <c r="O59" s="119"/>
      <c r="P59" s="119"/>
      <c r="Q59" s="119">
        <f t="shared" si="1"/>
        <v>150321.47999999995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150321.47999999995</v>
      </c>
      <c r="V59" s="115"/>
    </row>
    <row r="60" spans="2:22" ht="25.5" x14ac:dyDescent="0.2">
      <c r="B60" s="113"/>
      <c r="C60" s="117" t="s">
        <v>96</v>
      </c>
      <c r="D60" s="118" t="s">
        <v>326</v>
      </c>
      <c r="E60" s="119">
        <v>0</v>
      </c>
      <c r="F60" s="119">
        <v>0</v>
      </c>
      <c r="G60" s="119">
        <v>563447.61</v>
      </c>
      <c r="H60" s="119">
        <v>450731.28</v>
      </c>
      <c r="I60" s="119">
        <v>0</v>
      </c>
      <c r="J60" s="119">
        <v>0</v>
      </c>
      <c r="K60" s="119"/>
      <c r="L60" s="119"/>
      <c r="M60" s="119"/>
      <c r="N60" s="119"/>
      <c r="O60" s="119"/>
      <c r="P60" s="119"/>
      <c r="Q60" s="119">
        <f t="shared" si="1"/>
        <v>1014178.89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1014178.89</v>
      </c>
      <c r="V60" s="115"/>
    </row>
    <row r="61" spans="2:22" x14ac:dyDescent="0.2">
      <c r="B61" s="113"/>
      <c r="C61" s="117" t="s">
        <v>97</v>
      </c>
      <c r="D61" s="118" t="s">
        <v>327</v>
      </c>
      <c r="E61" s="119">
        <v>0</v>
      </c>
      <c r="F61" s="119">
        <v>0</v>
      </c>
      <c r="G61" s="119">
        <v>415052.41000000003</v>
      </c>
      <c r="H61" s="119">
        <v>273675.53000000003</v>
      </c>
      <c r="I61" s="119">
        <v>124016.14</v>
      </c>
      <c r="J61" s="119">
        <v>323372.66000000003</v>
      </c>
      <c r="K61" s="119"/>
      <c r="L61" s="119"/>
      <c r="M61" s="119"/>
      <c r="N61" s="119"/>
      <c r="O61" s="119"/>
      <c r="P61" s="119"/>
      <c r="Q61" s="119">
        <f t="shared" si="1"/>
        <v>1136116.7400000002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1136116.7400000002</v>
      </c>
      <c r="V61" s="115"/>
    </row>
    <row r="62" spans="2:22" x14ac:dyDescent="0.2">
      <c r="B62" s="113"/>
      <c r="C62" s="117" t="s">
        <v>98</v>
      </c>
      <c r="D62" s="118" t="s">
        <v>328</v>
      </c>
      <c r="E62" s="119">
        <v>87002.98</v>
      </c>
      <c r="F62" s="119">
        <v>132293.15</v>
      </c>
      <c r="G62" s="119">
        <v>162203.96999999997</v>
      </c>
      <c r="H62" s="119">
        <v>137156.84</v>
      </c>
      <c r="I62" s="119">
        <v>152146.95000000001</v>
      </c>
      <c r="J62" s="119">
        <v>170447.15000000002</v>
      </c>
      <c r="K62" s="119"/>
      <c r="L62" s="119"/>
      <c r="M62" s="119"/>
      <c r="N62" s="119"/>
      <c r="O62" s="119"/>
      <c r="P62" s="119"/>
      <c r="Q62" s="119">
        <f t="shared" si="1"/>
        <v>841251.03999999992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841251.03999999992</v>
      </c>
      <c r="V62" s="115"/>
    </row>
    <row r="63" spans="2:22" x14ac:dyDescent="0.2">
      <c r="B63" s="113"/>
      <c r="C63" s="117" t="s">
        <v>99</v>
      </c>
      <c r="D63" s="118" t="s">
        <v>329</v>
      </c>
      <c r="E63" s="119">
        <v>13406.569999999998</v>
      </c>
      <c r="F63" s="119">
        <v>35834.179999999993</v>
      </c>
      <c r="G63" s="119">
        <v>19031.509999999998</v>
      </c>
      <c r="H63" s="119">
        <v>36910.139999999992</v>
      </c>
      <c r="I63" s="119">
        <v>29412.830000000005</v>
      </c>
      <c r="J63" s="119">
        <v>30734.830000000005</v>
      </c>
      <c r="K63" s="119"/>
      <c r="L63" s="119"/>
      <c r="M63" s="119"/>
      <c r="N63" s="119"/>
      <c r="O63" s="119"/>
      <c r="P63" s="119"/>
      <c r="Q63" s="119">
        <f t="shared" si="1"/>
        <v>165330.06000000003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165330.06000000003</v>
      </c>
      <c r="V63" s="115"/>
    </row>
    <row r="64" spans="2:22" x14ac:dyDescent="0.2">
      <c r="B64" s="113"/>
      <c r="C64" s="117" t="s">
        <v>100</v>
      </c>
      <c r="D64" s="118" t="s">
        <v>330</v>
      </c>
      <c r="E64" s="119">
        <v>48059.95</v>
      </c>
      <c r="F64" s="119">
        <v>135147.69</v>
      </c>
      <c r="G64" s="119">
        <v>92411.11</v>
      </c>
      <c r="H64" s="119">
        <v>119333.48999999999</v>
      </c>
      <c r="I64" s="119">
        <v>108309.46</v>
      </c>
      <c r="J64" s="119">
        <v>103215.11999999998</v>
      </c>
      <c r="K64" s="119"/>
      <c r="L64" s="119"/>
      <c r="M64" s="119"/>
      <c r="N64" s="119"/>
      <c r="O64" s="119"/>
      <c r="P64" s="119"/>
      <c r="Q64" s="119">
        <f t="shared" si="1"/>
        <v>606476.81999999995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606476.81999999995</v>
      </c>
      <c r="V64" s="115"/>
    </row>
    <row r="65" spans="2:22" x14ac:dyDescent="0.2">
      <c r="B65" s="113"/>
      <c r="C65" s="117" t="s">
        <v>101</v>
      </c>
      <c r="D65" s="118" t="s">
        <v>331</v>
      </c>
      <c r="E65" s="119">
        <v>0</v>
      </c>
      <c r="F65" s="119">
        <v>0</v>
      </c>
      <c r="G65" s="119">
        <v>0</v>
      </c>
      <c r="H65" s="119">
        <v>206220</v>
      </c>
      <c r="I65" s="119">
        <v>0</v>
      </c>
      <c r="J65" s="119">
        <v>0</v>
      </c>
      <c r="K65" s="119"/>
      <c r="L65" s="119"/>
      <c r="M65" s="119"/>
      <c r="N65" s="119"/>
      <c r="O65" s="119"/>
      <c r="P65" s="119"/>
      <c r="Q65" s="119">
        <f t="shared" si="1"/>
        <v>206220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206220</v>
      </c>
      <c r="V65" s="115"/>
    </row>
    <row r="66" spans="2:22" ht="25.5" x14ac:dyDescent="0.2">
      <c r="B66" s="113"/>
      <c r="C66" s="117" t="s">
        <v>102</v>
      </c>
      <c r="D66" s="118" t="s">
        <v>332</v>
      </c>
      <c r="E66" s="119">
        <v>232358.02999999994</v>
      </c>
      <c r="F66" s="119">
        <v>302292.69999999995</v>
      </c>
      <c r="G66" s="119">
        <v>411149.57999999996</v>
      </c>
      <c r="H66" s="119">
        <v>303700.80999999988</v>
      </c>
      <c r="I66" s="119">
        <v>578854.92999999993</v>
      </c>
      <c r="J66" s="119">
        <v>443298.17999999988</v>
      </c>
      <c r="K66" s="119"/>
      <c r="L66" s="119"/>
      <c r="M66" s="119"/>
      <c r="N66" s="119"/>
      <c r="O66" s="119"/>
      <c r="P66" s="119"/>
      <c r="Q66" s="119">
        <f t="shared" si="1"/>
        <v>2271654.2299999995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2271654.2299999995</v>
      </c>
      <c r="V66" s="115"/>
    </row>
    <row r="67" spans="2:22" x14ac:dyDescent="0.2">
      <c r="B67" s="113"/>
      <c r="C67" s="117" t="s">
        <v>103</v>
      </c>
      <c r="D67" s="118" t="s">
        <v>333</v>
      </c>
      <c r="E67" s="119">
        <v>30323.399999999991</v>
      </c>
      <c r="F67" s="119">
        <v>39846.200000000004</v>
      </c>
      <c r="G67" s="119">
        <v>31370.07</v>
      </c>
      <c r="H67" s="119">
        <v>38190.199999999997</v>
      </c>
      <c r="I67" s="119">
        <v>32716.969999999994</v>
      </c>
      <c r="J67" s="119">
        <v>53615.619999999995</v>
      </c>
      <c r="K67" s="119"/>
      <c r="L67" s="119"/>
      <c r="M67" s="119"/>
      <c r="N67" s="119"/>
      <c r="O67" s="119"/>
      <c r="P67" s="119"/>
      <c r="Q67" s="119">
        <f t="shared" si="1"/>
        <v>226062.46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226062.46</v>
      </c>
      <c r="V67" s="115"/>
    </row>
    <row r="68" spans="2:22" x14ac:dyDescent="0.2">
      <c r="B68" s="113"/>
      <c r="C68" s="117" t="s">
        <v>104</v>
      </c>
      <c r="D68" s="118" t="s">
        <v>334</v>
      </c>
      <c r="E68" s="119">
        <v>679230.62000000011</v>
      </c>
      <c r="F68" s="119">
        <v>858826.38999999966</v>
      </c>
      <c r="G68" s="119">
        <v>900940.57999999973</v>
      </c>
      <c r="H68" s="119">
        <v>826678.29000000027</v>
      </c>
      <c r="I68" s="119">
        <v>895148.41000000015</v>
      </c>
      <c r="J68" s="119">
        <v>1141091.6899999997</v>
      </c>
      <c r="K68" s="119"/>
      <c r="L68" s="119"/>
      <c r="M68" s="119"/>
      <c r="N68" s="119"/>
      <c r="O68" s="119"/>
      <c r="P68" s="119"/>
      <c r="Q68" s="119">
        <f t="shared" si="1"/>
        <v>5301915.9799999995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5301915.9799999995</v>
      </c>
      <c r="V68" s="115"/>
    </row>
    <row r="69" spans="2:22" ht="25.5" x14ac:dyDescent="0.2">
      <c r="B69" s="113"/>
      <c r="C69" s="117" t="s">
        <v>105</v>
      </c>
      <c r="D69" s="118" t="s">
        <v>335</v>
      </c>
      <c r="E69" s="119">
        <v>20469.059999999998</v>
      </c>
      <c r="F69" s="119">
        <v>49806.270000000004</v>
      </c>
      <c r="G69" s="119">
        <v>30973.430000000008</v>
      </c>
      <c r="H69" s="119">
        <v>41242.610000000022</v>
      </c>
      <c r="I69" s="119">
        <v>36132.780000000021</v>
      </c>
      <c r="J69" s="119">
        <v>36237.420000000013</v>
      </c>
      <c r="K69" s="119"/>
      <c r="L69" s="119"/>
      <c r="M69" s="119"/>
      <c r="N69" s="119"/>
      <c r="O69" s="119"/>
      <c r="P69" s="119"/>
      <c r="Q69" s="119">
        <f t="shared" si="1"/>
        <v>214861.57000000007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214861.57000000007</v>
      </c>
      <c r="V69" s="115"/>
    </row>
    <row r="70" spans="2:22" x14ac:dyDescent="0.2">
      <c r="B70" s="113"/>
      <c r="C70" s="117" t="s">
        <v>106</v>
      </c>
      <c r="D70" s="118" t="s">
        <v>336</v>
      </c>
      <c r="E70" s="119">
        <v>841148.39000000025</v>
      </c>
      <c r="F70" s="119">
        <v>1039388.6900000003</v>
      </c>
      <c r="G70" s="119">
        <v>1144195.8300000003</v>
      </c>
      <c r="H70" s="119">
        <v>1113748.5899999999</v>
      </c>
      <c r="I70" s="119">
        <v>1080894.7399999998</v>
      </c>
      <c r="J70" s="119">
        <v>1294571.3399999999</v>
      </c>
      <c r="K70" s="119"/>
      <c r="L70" s="119"/>
      <c r="M70" s="119"/>
      <c r="N70" s="119"/>
      <c r="O70" s="119"/>
      <c r="P70" s="119"/>
      <c r="Q70" s="119">
        <f t="shared" si="1"/>
        <v>6513947.5800000001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6513947.5800000001</v>
      </c>
      <c r="V70" s="115"/>
    </row>
    <row r="71" spans="2:22" x14ac:dyDescent="0.2">
      <c r="B71" s="113"/>
      <c r="C71" s="117" t="s">
        <v>107</v>
      </c>
      <c r="D71" s="118" t="s">
        <v>338</v>
      </c>
      <c r="E71" s="119">
        <v>6003842.0599999987</v>
      </c>
      <c r="F71" s="119">
        <v>7353547.9000000004</v>
      </c>
      <c r="G71" s="119">
        <v>7135384.5099999988</v>
      </c>
      <c r="H71" s="119">
        <v>6835282.209999999</v>
      </c>
      <c r="I71" s="119">
        <v>6753129.1399999959</v>
      </c>
      <c r="J71" s="119">
        <v>7381478.4799999995</v>
      </c>
      <c r="K71" s="119"/>
      <c r="L71" s="119"/>
      <c r="M71" s="119"/>
      <c r="N71" s="119"/>
      <c r="O71" s="119"/>
      <c r="P71" s="119"/>
      <c r="Q71" s="119">
        <f t="shared" si="1"/>
        <v>41462664.29999999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41462664.29999999</v>
      </c>
      <c r="V71" s="115"/>
    </row>
    <row r="72" spans="2:22" ht="25.5" x14ac:dyDescent="0.2">
      <c r="B72" s="113"/>
      <c r="C72" s="117" t="s">
        <v>108</v>
      </c>
      <c r="D72" s="118" t="s">
        <v>339</v>
      </c>
      <c r="E72" s="119">
        <v>0</v>
      </c>
      <c r="F72" s="119">
        <v>0</v>
      </c>
      <c r="G72" s="119">
        <v>0</v>
      </c>
      <c r="H72" s="119">
        <v>134197.24</v>
      </c>
      <c r="I72" s="119">
        <v>0</v>
      </c>
      <c r="J72" s="119">
        <v>0</v>
      </c>
      <c r="K72" s="119"/>
      <c r="L72" s="119"/>
      <c r="M72" s="119"/>
      <c r="N72" s="119"/>
      <c r="O72" s="119"/>
      <c r="P72" s="119"/>
      <c r="Q72" s="119">
        <f t="shared" ref="Q72:Q135" si="2">SUM(E72:P72)</f>
        <v>134197.24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134197.24</v>
      </c>
      <c r="V72" s="115"/>
    </row>
    <row r="73" spans="2:22" ht="25.5" x14ac:dyDescent="0.2">
      <c r="B73" s="113"/>
      <c r="C73" s="117" t="s">
        <v>109</v>
      </c>
      <c r="D73" s="118" t="s">
        <v>341</v>
      </c>
      <c r="E73" s="119">
        <v>0</v>
      </c>
      <c r="F73" s="119">
        <v>604691.14000000013</v>
      </c>
      <c r="G73" s="119">
        <v>640997.47</v>
      </c>
      <c r="H73" s="119">
        <v>1004567.3399999999</v>
      </c>
      <c r="I73" s="119">
        <v>138977.87</v>
      </c>
      <c r="J73" s="119">
        <v>10781.099999999999</v>
      </c>
      <c r="K73" s="119"/>
      <c r="L73" s="119"/>
      <c r="M73" s="119"/>
      <c r="N73" s="119"/>
      <c r="O73" s="119"/>
      <c r="P73" s="119"/>
      <c r="Q73" s="119">
        <f t="shared" si="2"/>
        <v>2400014.9200000004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2400014.9200000004</v>
      </c>
      <c r="V73" s="115"/>
    </row>
    <row r="74" spans="2:22" ht="25.5" x14ac:dyDescent="0.2">
      <c r="B74" s="113"/>
      <c r="C74" s="117" t="s">
        <v>110</v>
      </c>
      <c r="D74" s="118" t="s">
        <v>342</v>
      </c>
      <c r="E74" s="119">
        <v>297446.46000000002</v>
      </c>
      <c r="F74" s="119">
        <v>523193.07</v>
      </c>
      <c r="G74" s="119">
        <v>620404.44999999995</v>
      </c>
      <c r="H74" s="119">
        <v>683984.25999999989</v>
      </c>
      <c r="I74" s="119">
        <v>471103.41999999987</v>
      </c>
      <c r="J74" s="119">
        <v>525838.47</v>
      </c>
      <c r="K74" s="119"/>
      <c r="L74" s="119"/>
      <c r="M74" s="119"/>
      <c r="N74" s="119"/>
      <c r="O74" s="119"/>
      <c r="P74" s="119"/>
      <c r="Q74" s="119">
        <f t="shared" si="2"/>
        <v>3121970.13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3121970.13</v>
      </c>
      <c r="V74" s="115"/>
    </row>
    <row r="75" spans="2:22" x14ac:dyDescent="0.2">
      <c r="B75" s="113"/>
      <c r="C75" s="117" t="s">
        <v>111</v>
      </c>
      <c r="D75" s="118" t="s">
        <v>337</v>
      </c>
      <c r="E75" s="119">
        <v>0</v>
      </c>
      <c r="F75" s="119">
        <v>39067.68</v>
      </c>
      <c r="G75" s="119">
        <v>38212.479999999996</v>
      </c>
      <c r="H75" s="119">
        <v>28402.85</v>
      </c>
      <c r="I75" s="119">
        <v>26530.1</v>
      </c>
      <c r="J75" s="119">
        <v>29685.8</v>
      </c>
      <c r="K75" s="119"/>
      <c r="L75" s="119"/>
      <c r="M75" s="119"/>
      <c r="N75" s="119"/>
      <c r="O75" s="119"/>
      <c r="P75" s="119"/>
      <c r="Q75" s="119">
        <f t="shared" si="2"/>
        <v>161898.91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161898.91</v>
      </c>
      <c r="V75" s="115"/>
    </row>
    <row r="76" spans="2:22" x14ac:dyDescent="0.2">
      <c r="B76" s="113"/>
      <c r="C76" s="117" t="s">
        <v>112</v>
      </c>
      <c r="D76" s="118" t="s">
        <v>340</v>
      </c>
      <c r="E76" s="119">
        <v>478069.98000000004</v>
      </c>
      <c r="F76" s="119">
        <v>612214.71</v>
      </c>
      <c r="G76" s="119">
        <v>691857.49000000011</v>
      </c>
      <c r="H76" s="119">
        <v>649545.78</v>
      </c>
      <c r="I76" s="119">
        <v>618675.62</v>
      </c>
      <c r="J76" s="119">
        <v>656693.7699999999</v>
      </c>
      <c r="K76" s="119"/>
      <c r="L76" s="119"/>
      <c r="M76" s="119"/>
      <c r="N76" s="119"/>
      <c r="O76" s="119"/>
      <c r="P76" s="119"/>
      <c r="Q76" s="119">
        <f t="shared" si="2"/>
        <v>3707057.35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3707057.35</v>
      </c>
      <c r="V76" s="115"/>
    </row>
    <row r="77" spans="2:22" x14ac:dyDescent="0.2">
      <c r="B77" s="113"/>
      <c r="C77" s="117" t="s">
        <v>113</v>
      </c>
      <c r="D77" s="118" t="s">
        <v>343</v>
      </c>
      <c r="E77" s="119">
        <v>32200.04</v>
      </c>
      <c r="F77" s="119">
        <v>123600.19000000003</v>
      </c>
      <c r="G77" s="119">
        <v>416321.12</v>
      </c>
      <c r="H77" s="119">
        <v>226942.01</v>
      </c>
      <c r="I77" s="119">
        <v>354465.37</v>
      </c>
      <c r="J77" s="119">
        <v>273689.34000000003</v>
      </c>
      <c r="K77" s="119"/>
      <c r="L77" s="119"/>
      <c r="M77" s="119"/>
      <c r="N77" s="119"/>
      <c r="O77" s="119"/>
      <c r="P77" s="119"/>
      <c r="Q77" s="119">
        <f t="shared" si="2"/>
        <v>1427218.07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1427218.07</v>
      </c>
      <c r="V77" s="115"/>
    </row>
    <row r="78" spans="2:22" x14ac:dyDescent="0.2">
      <c r="B78" s="113"/>
      <c r="C78" s="117" t="s">
        <v>114</v>
      </c>
      <c r="D78" s="118" t="s">
        <v>344</v>
      </c>
      <c r="E78" s="119">
        <v>0</v>
      </c>
      <c r="F78" s="119">
        <v>144634.74</v>
      </c>
      <c r="G78" s="119">
        <v>330324.78999999998</v>
      </c>
      <c r="H78" s="119">
        <v>191232.76</v>
      </c>
      <c r="I78" s="119">
        <v>166417.82999999999</v>
      </c>
      <c r="J78" s="119">
        <v>169282.87</v>
      </c>
      <c r="K78" s="119"/>
      <c r="L78" s="119"/>
      <c r="M78" s="119"/>
      <c r="N78" s="119"/>
      <c r="O78" s="119"/>
      <c r="P78" s="119"/>
      <c r="Q78" s="119">
        <f t="shared" si="2"/>
        <v>1001892.99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1001892.99</v>
      </c>
      <c r="V78" s="115"/>
    </row>
    <row r="79" spans="2:22" x14ac:dyDescent="0.2">
      <c r="B79" s="113"/>
      <c r="C79" s="117" t="s">
        <v>115</v>
      </c>
      <c r="D79" s="118" t="s">
        <v>345</v>
      </c>
      <c r="E79" s="119">
        <v>2240935.8699999996</v>
      </c>
      <c r="F79" s="119">
        <v>3461383.9100000006</v>
      </c>
      <c r="G79" s="119">
        <v>2900415.6599999997</v>
      </c>
      <c r="H79" s="119">
        <v>2979700.6099999985</v>
      </c>
      <c r="I79" s="119">
        <v>2692503.9400000004</v>
      </c>
      <c r="J79" s="119">
        <v>2699711.42</v>
      </c>
      <c r="K79" s="119"/>
      <c r="L79" s="119"/>
      <c r="M79" s="119"/>
      <c r="N79" s="119"/>
      <c r="O79" s="119"/>
      <c r="P79" s="119"/>
      <c r="Q79" s="119">
        <f t="shared" si="2"/>
        <v>16974651.409999996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16974651.409999996</v>
      </c>
      <c r="V79" s="115"/>
    </row>
    <row r="80" spans="2:22" x14ac:dyDescent="0.2">
      <c r="B80" s="113"/>
      <c r="C80" s="117" t="s">
        <v>116</v>
      </c>
      <c r="D80" s="118" t="s">
        <v>346</v>
      </c>
      <c r="E80" s="119">
        <v>10995.47</v>
      </c>
      <c r="F80" s="119">
        <v>61774.21</v>
      </c>
      <c r="G80" s="119">
        <v>108293.51999999997</v>
      </c>
      <c r="H80" s="119">
        <v>54384.04</v>
      </c>
      <c r="I80" s="119">
        <v>191401.13</v>
      </c>
      <c r="J80" s="119">
        <v>66433.61</v>
      </c>
      <c r="K80" s="119"/>
      <c r="L80" s="119"/>
      <c r="M80" s="119"/>
      <c r="N80" s="119"/>
      <c r="O80" s="119"/>
      <c r="P80" s="119"/>
      <c r="Q80" s="119">
        <f t="shared" si="2"/>
        <v>493281.98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493281.98</v>
      </c>
      <c r="V80" s="115"/>
    </row>
    <row r="81" spans="2:22" x14ac:dyDescent="0.2">
      <c r="B81" s="113"/>
      <c r="C81" s="117" t="s">
        <v>117</v>
      </c>
      <c r="D81" s="118" t="s">
        <v>347</v>
      </c>
      <c r="E81" s="119">
        <v>0</v>
      </c>
      <c r="F81" s="119">
        <v>32903.31</v>
      </c>
      <c r="G81" s="119">
        <v>19807.239999999998</v>
      </c>
      <c r="H81" s="119">
        <v>40769.71</v>
      </c>
      <c r="I81" s="119">
        <v>39293.29</v>
      </c>
      <c r="J81" s="119">
        <v>98640.84</v>
      </c>
      <c r="K81" s="119"/>
      <c r="L81" s="119"/>
      <c r="M81" s="119"/>
      <c r="N81" s="119"/>
      <c r="O81" s="119"/>
      <c r="P81" s="119"/>
      <c r="Q81" s="119">
        <f t="shared" si="2"/>
        <v>231414.38999999998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231414.38999999998</v>
      </c>
      <c r="V81" s="115"/>
    </row>
    <row r="82" spans="2:22" x14ac:dyDescent="0.2">
      <c r="B82" s="113"/>
      <c r="C82" s="117" t="s">
        <v>118</v>
      </c>
      <c r="D82" s="118" t="s">
        <v>348</v>
      </c>
      <c r="E82" s="119">
        <v>0</v>
      </c>
      <c r="F82" s="119">
        <v>586801.55000000005</v>
      </c>
      <c r="G82" s="119">
        <v>48010.03</v>
      </c>
      <c r="H82" s="119">
        <v>3225518.87</v>
      </c>
      <c r="I82" s="119">
        <v>115948.06</v>
      </c>
      <c r="J82" s="119">
        <v>843443.55999999994</v>
      </c>
      <c r="K82" s="119"/>
      <c r="L82" s="119"/>
      <c r="M82" s="119"/>
      <c r="N82" s="119"/>
      <c r="O82" s="119"/>
      <c r="P82" s="119"/>
      <c r="Q82" s="119">
        <f t="shared" si="2"/>
        <v>4819722.07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4819722.07</v>
      </c>
      <c r="V82" s="115"/>
    </row>
    <row r="83" spans="2:22" x14ac:dyDescent="0.2">
      <c r="B83" s="113"/>
      <c r="C83" s="117" t="s">
        <v>119</v>
      </c>
      <c r="D83" s="118" t="s">
        <v>349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/>
      <c r="L83" s="119"/>
      <c r="M83" s="119"/>
      <c r="N83" s="119"/>
      <c r="O83" s="119"/>
      <c r="P83" s="119"/>
      <c r="Q83" s="119">
        <f t="shared" si="2"/>
        <v>0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115"/>
    </row>
    <row r="84" spans="2:22" ht="25.5" x14ac:dyDescent="0.2">
      <c r="B84" s="113"/>
      <c r="C84" s="117" t="s">
        <v>120</v>
      </c>
      <c r="D84" s="118" t="s">
        <v>350</v>
      </c>
      <c r="E84" s="119">
        <v>152076.43000000002</v>
      </c>
      <c r="F84" s="119">
        <v>188874.58000000002</v>
      </c>
      <c r="G84" s="119">
        <v>204376.49000000002</v>
      </c>
      <c r="H84" s="119">
        <v>239592.24</v>
      </c>
      <c r="I84" s="119">
        <v>194225.51000000004</v>
      </c>
      <c r="J84" s="119">
        <v>265997.76</v>
      </c>
      <c r="K84" s="119"/>
      <c r="L84" s="119"/>
      <c r="M84" s="119"/>
      <c r="N84" s="119"/>
      <c r="O84" s="119"/>
      <c r="P84" s="119"/>
      <c r="Q84" s="119">
        <f t="shared" si="2"/>
        <v>1245143.01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1245143.01</v>
      </c>
      <c r="V84" s="115"/>
    </row>
    <row r="85" spans="2:22" x14ac:dyDescent="0.2">
      <c r="B85" s="113"/>
      <c r="C85" s="117" t="s">
        <v>121</v>
      </c>
      <c r="D85" s="118" t="s">
        <v>351</v>
      </c>
      <c r="E85" s="119">
        <v>5106.2000000000007</v>
      </c>
      <c r="F85" s="119">
        <v>44614.709999999992</v>
      </c>
      <c r="G85" s="119">
        <v>85946.669999999984</v>
      </c>
      <c r="H85" s="119">
        <v>31912.020000000004</v>
      </c>
      <c r="I85" s="119">
        <v>45655.67</v>
      </c>
      <c r="J85" s="119">
        <v>39483.360000000001</v>
      </c>
      <c r="K85" s="119"/>
      <c r="L85" s="119"/>
      <c r="M85" s="119"/>
      <c r="N85" s="119"/>
      <c r="O85" s="119"/>
      <c r="P85" s="119"/>
      <c r="Q85" s="119">
        <f t="shared" si="2"/>
        <v>252718.62999999995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252718.62999999995</v>
      </c>
      <c r="V85" s="115"/>
    </row>
    <row r="86" spans="2:22" x14ac:dyDescent="0.2">
      <c r="B86" s="113"/>
      <c r="C86" s="117" t="s">
        <v>122</v>
      </c>
      <c r="D86" s="118" t="s">
        <v>352</v>
      </c>
      <c r="E86" s="119">
        <v>57145.360000000008</v>
      </c>
      <c r="F86" s="119">
        <v>97338.62999999999</v>
      </c>
      <c r="G86" s="119">
        <v>321000.15999999997</v>
      </c>
      <c r="H86" s="119">
        <v>148012.44999999998</v>
      </c>
      <c r="I86" s="119">
        <v>95904.549999999988</v>
      </c>
      <c r="J86" s="119">
        <v>284457.74</v>
      </c>
      <c r="K86" s="119"/>
      <c r="L86" s="119"/>
      <c r="M86" s="119"/>
      <c r="N86" s="119"/>
      <c r="O86" s="119"/>
      <c r="P86" s="119"/>
      <c r="Q86" s="119">
        <f t="shared" si="2"/>
        <v>1003858.8899999999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1003858.8899999999</v>
      </c>
      <c r="V86" s="115"/>
    </row>
    <row r="87" spans="2:22" x14ac:dyDescent="0.2">
      <c r="B87" s="113"/>
      <c r="C87" s="117" t="s">
        <v>123</v>
      </c>
      <c r="D87" s="118" t="s">
        <v>353</v>
      </c>
      <c r="E87" s="119">
        <v>1478801.7200000002</v>
      </c>
      <c r="F87" s="119">
        <v>839563.19</v>
      </c>
      <c r="G87" s="119">
        <v>2690699.97</v>
      </c>
      <c r="H87" s="119">
        <v>4479599.3100000005</v>
      </c>
      <c r="I87" s="119">
        <v>573985.38000000012</v>
      </c>
      <c r="J87" s="119">
        <v>2918839.8299999996</v>
      </c>
      <c r="K87" s="119"/>
      <c r="L87" s="119"/>
      <c r="M87" s="119"/>
      <c r="N87" s="119"/>
      <c r="O87" s="119"/>
      <c r="P87" s="119"/>
      <c r="Q87" s="119">
        <f t="shared" si="2"/>
        <v>12981489.400000002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12981489.400000002</v>
      </c>
      <c r="V87" s="115"/>
    </row>
    <row r="88" spans="2:22" x14ac:dyDescent="0.2">
      <c r="B88" s="113"/>
      <c r="C88" s="117" t="s">
        <v>124</v>
      </c>
      <c r="D88" s="118" t="s">
        <v>354</v>
      </c>
      <c r="E88" s="119">
        <v>49133.98</v>
      </c>
      <c r="F88" s="119">
        <v>57568.61</v>
      </c>
      <c r="G88" s="119">
        <v>163905.23000000001</v>
      </c>
      <c r="H88" s="119">
        <v>76053.179999999993</v>
      </c>
      <c r="I88" s="119">
        <v>53817.59</v>
      </c>
      <c r="J88" s="119">
        <v>159038.26</v>
      </c>
      <c r="K88" s="119"/>
      <c r="L88" s="119"/>
      <c r="M88" s="119"/>
      <c r="N88" s="119"/>
      <c r="O88" s="119"/>
      <c r="P88" s="119"/>
      <c r="Q88" s="119">
        <f t="shared" si="2"/>
        <v>559516.85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559516.85</v>
      </c>
      <c r="V88" s="115"/>
    </row>
    <row r="89" spans="2:22" x14ac:dyDescent="0.2">
      <c r="B89" s="113"/>
      <c r="C89" s="117" t="s">
        <v>125</v>
      </c>
      <c r="D89" s="118" t="s">
        <v>355</v>
      </c>
      <c r="E89" s="119">
        <v>0</v>
      </c>
      <c r="F89" s="119">
        <v>0</v>
      </c>
      <c r="G89" s="119">
        <v>754804.72</v>
      </c>
      <c r="H89" s="119">
        <v>2241991.63</v>
      </c>
      <c r="I89" s="119">
        <v>8144950</v>
      </c>
      <c r="J89" s="119">
        <v>3778637.9000000004</v>
      </c>
      <c r="K89" s="119"/>
      <c r="L89" s="119"/>
      <c r="M89" s="119"/>
      <c r="N89" s="119"/>
      <c r="O89" s="119"/>
      <c r="P89" s="119"/>
      <c r="Q89" s="119">
        <f t="shared" si="2"/>
        <v>14920384.25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14920384.25</v>
      </c>
      <c r="V89" s="115"/>
    </row>
    <row r="90" spans="2:22" x14ac:dyDescent="0.2">
      <c r="B90" s="113"/>
      <c r="C90" s="117" t="s">
        <v>126</v>
      </c>
      <c r="D90" s="118" t="s">
        <v>356</v>
      </c>
      <c r="E90" s="119">
        <v>39866462.340000004</v>
      </c>
      <c r="F90" s="119">
        <v>13316142.290000001</v>
      </c>
      <c r="G90" s="119">
        <v>73131419.659999996</v>
      </c>
      <c r="H90" s="119">
        <v>148512013.25</v>
      </c>
      <c r="I90" s="119">
        <v>47591228</v>
      </c>
      <c r="J90" s="119">
        <v>56817773.989999995</v>
      </c>
      <c r="K90" s="119"/>
      <c r="L90" s="119"/>
      <c r="M90" s="119"/>
      <c r="N90" s="119"/>
      <c r="O90" s="119"/>
      <c r="P90" s="119"/>
      <c r="Q90" s="119">
        <f t="shared" si="2"/>
        <v>379235039.52999997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379235039.52999997</v>
      </c>
      <c r="V90" s="115"/>
    </row>
    <row r="91" spans="2:22" ht="25.5" x14ac:dyDescent="0.2">
      <c r="B91" s="113"/>
      <c r="C91" s="117" t="s">
        <v>127</v>
      </c>
      <c r="D91" s="118" t="s">
        <v>357</v>
      </c>
      <c r="E91" s="119">
        <v>130466.26000000002</v>
      </c>
      <c r="F91" s="119">
        <v>77385.67</v>
      </c>
      <c r="G91" s="119">
        <v>69548.869999999981</v>
      </c>
      <c r="H91" s="119">
        <v>67898.00999999998</v>
      </c>
      <c r="I91" s="119">
        <v>62020.709999999992</v>
      </c>
      <c r="J91" s="119">
        <v>80822.909999999974</v>
      </c>
      <c r="K91" s="119"/>
      <c r="L91" s="119"/>
      <c r="M91" s="119"/>
      <c r="N91" s="119"/>
      <c r="O91" s="119"/>
      <c r="P91" s="119"/>
      <c r="Q91" s="119">
        <f t="shared" si="2"/>
        <v>488142.42999999988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488142.42999999988</v>
      </c>
      <c r="V91" s="115"/>
    </row>
    <row r="92" spans="2:22" x14ac:dyDescent="0.2">
      <c r="B92" s="113"/>
      <c r="C92" s="117" t="s">
        <v>128</v>
      </c>
      <c r="D92" s="118" t="s">
        <v>358</v>
      </c>
      <c r="E92" s="119">
        <v>123702.43000000001</v>
      </c>
      <c r="F92" s="119">
        <v>4197718.1599999983</v>
      </c>
      <c r="G92" s="119">
        <v>330316.55</v>
      </c>
      <c r="H92" s="119">
        <v>338710.79</v>
      </c>
      <c r="I92" s="119">
        <v>493509.01000000007</v>
      </c>
      <c r="J92" s="119">
        <v>277165.65999999997</v>
      </c>
      <c r="K92" s="119"/>
      <c r="L92" s="119"/>
      <c r="M92" s="119"/>
      <c r="N92" s="119"/>
      <c r="O92" s="119"/>
      <c r="P92" s="119"/>
      <c r="Q92" s="119">
        <f t="shared" si="2"/>
        <v>5761122.5999999978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5761122.5999999978</v>
      </c>
      <c r="V92" s="115"/>
    </row>
    <row r="93" spans="2:22" ht="25.5" x14ac:dyDescent="0.2">
      <c r="B93" s="113"/>
      <c r="C93" s="117" t="s">
        <v>129</v>
      </c>
      <c r="D93" s="118" t="s">
        <v>359</v>
      </c>
      <c r="E93" s="119">
        <v>27153.62</v>
      </c>
      <c r="F93" s="119">
        <v>31200.420000000002</v>
      </c>
      <c r="G93" s="119">
        <v>46597.55000000001</v>
      </c>
      <c r="H93" s="119">
        <v>38160.39</v>
      </c>
      <c r="I93" s="119">
        <v>35639.550000000003</v>
      </c>
      <c r="J93" s="119">
        <v>35118.920000000006</v>
      </c>
      <c r="K93" s="119"/>
      <c r="L93" s="119"/>
      <c r="M93" s="119"/>
      <c r="N93" s="119"/>
      <c r="O93" s="119"/>
      <c r="P93" s="119"/>
      <c r="Q93" s="119">
        <f t="shared" si="2"/>
        <v>213870.45000000004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213870.45000000004</v>
      </c>
      <c r="V93" s="115"/>
    </row>
    <row r="94" spans="2:22" x14ac:dyDescent="0.2">
      <c r="B94" s="113"/>
      <c r="C94" s="117" t="s">
        <v>130</v>
      </c>
      <c r="D94" s="118" t="s">
        <v>360</v>
      </c>
      <c r="E94" s="119">
        <v>31852.32</v>
      </c>
      <c r="F94" s="119">
        <v>36190.179999999993</v>
      </c>
      <c r="G94" s="119">
        <v>41575.030000000021</v>
      </c>
      <c r="H94" s="119">
        <v>36827.979999999996</v>
      </c>
      <c r="I94" s="119">
        <v>38258.97</v>
      </c>
      <c r="J94" s="119">
        <v>42772.439999999995</v>
      </c>
      <c r="K94" s="119"/>
      <c r="L94" s="119"/>
      <c r="M94" s="119"/>
      <c r="N94" s="119"/>
      <c r="O94" s="119"/>
      <c r="P94" s="119"/>
      <c r="Q94" s="119">
        <f t="shared" si="2"/>
        <v>227476.92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227476.92</v>
      </c>
      <c r="V94" s="115"/>
    </row>
    <row r="95" spans="2:22" x14ac:dyDescent="0.2">
      <c r="B95" s="113"/>
      <c r="C95" s="117" t="s">
        <v>131</v>
      </c>
      <c r="D95" s="118" t="s">
        <v>361</v>
      </c>
      <c r="E95" s="119">
        <v>390.95</v>
      </c>
      <c r="F95" s="119">
        <v>1362.28</v>
      </c>
      <c r="G95" s="119">
        <v>1552.29</v>
      </c>
      <c r="H95" s="119">
        <v>617.79999999999995</v>
      </c>
      <c r="I95" s="119">
        <v>1350.15</v>
      </c>
      <c r="J95" s="119">
        <v>1195.3900000000001</v>
      </c>
      <c r="K95" s="119"/>
      <c r="L95" s="119"/>
      <c r="M95" s="119"/>
      <c r="N95" s="119"/>
      <c r="O95" s="119"/>
      <c r="P95" s="119"/>
      <c r="Q95" s="119">
        <f t="shared" si="2"/>
        <v>6468.86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6468.86</v>
      </c>
      <c r="V95" s="115"/>
    </row>
    <row r="96" spans="2:22" x14ac:dyDescent="0.2">
      <c r="B96" s="113"/>
      <c r="C96" s="117" t="s">
        <v>132</v>
      </c>
      <c r="D96" s="118" t="s">
        <v>362</v>
      </c>
      <c r="E96" s="119">
        <v>63107.920000000006</v>
      </c>
      <c r="F96" s="119">
        <v>80616.12000000001</v>
      </c>
      <c r="G96" s="119">
        <v>69115.179999999993</v>
      </c>
      <c r="H96" s="119">
        <v>124186.84999999996</v>
      </c>
      <c r="I96" s="119">
        <v>294895.11</v>
      </c>
      <c r="J96" s="119">
        <v>93592.59</v>
      </c>
      <c r="K96" s="119"/>
      <c r="L96" s="119"/>
      <c r="M96" s="119"/>
      <c r="N96" s="119"/>
      <c r="O96" s="119"/>
      <c r="P96" s="119"/>
      <c r="Q96" s="119">
        <f t="shared" si="2"/>
        <v>725513.7699999999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725513.7699999999</v>
      </c>
      <c r="V96" s="115"/>
    </row>
    <row r="97" spans="2:22" x14ac:dyDescent="0.2">
      <c r="B97" s="113"/>
      <c r="C97" s="117" t="s">
        <v>133</v>
      </c>
      <c r="D97" s="118" t="s">
        <v>367</v>
      </c>
      <c r="E97" s="119">
        <v>7906.9700000000012</v>
      </c>
      <c r="F97" s="119">
        <v>15933.31</v>
      </c>
      <c r="G97" s="119">
        <v>16568.879999999997</v>
      </c>
      <c r="H97" s="119">
        <v>17229.16</v>
      </c>
      <c r="I97" s="119">
        <v>14775.35</v>
      </c>
      <c r="J97" s="119">
        <v>19266.3</v>
      </c>
      <c r="K97" s="119"/>
      <c r="L97" s="119"/>
      <c r="M97" s="119"/>
      <c r="N97" s="119"/>
      <c r="O97" s="119"/>
      <c r="P97" s="119"/>
      <c r="Q97" s="119">
        <f t="shared" si="2"/>
        <v>91679.97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91679.97</v>
      </c>
      <c r="V97" s="115"/>
    </row>
    <row r="98" spans="2:22" x14ac:dyDescent="0.2">
      <c r="B98" s="113"/>
      <c r="C98" s="117" t="s">
        <v>134</v>
      </c>
      <c r="D98" s="118" t="s">
        <v>368</v>
      </c>
      <c r="E98" s="119">
        <v>61404.219999999994</v>
      </c>
      <c r="F98" s="119">
        <v>62146.740000000005</v>
      </c>
      <c r="G98" s="119">
        <v>59767.24</v>
      </c>
      <c r="H98" s="119">
        <v>75051.56</v>
      </c>
      <c r="I98" s="119">
        <v>64105.82</v>
      </c>
      <c r="J98" s="119">
        <v>74254.350000000006</v>
      </c>
      <c r="K98" s="119"/>
      <c r="L98" s="119"/>
      <c r="M98" s="119"/>
      <c r="N98" s="119"/>
      <c r="O98" s="119"/>
      <c r="P98" s="119"/>
      <c r="Q98" s="119">
        <f t="shared" si="2"/>
        <v>396729.92999999993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396729.92999999993</v>
      </c>
      <c r="V98" s="115"/>
    </row>
    <row r="99" spans="2:22" x14ac:dyDescent="0.2">
      <c r="B99" s="113"/>
      <c r="C99" s="117" t="s">
        <v>135</v>
      </c>
      <c r="D99" s="118" t="s">
        <v>369</v>
      </c>
      <c r="E99" s="119">
        <v>133064.08000000002</v>
      </c>
      <c r="F99" s="119">
        <v>134607.44000000003</v>
      </c>
      <c r="G99" s="119">
        <v>139440.87000000002</v>
      </c>
      <c r="H99" s="119">
        <v>157871.71000000005</v>
      </c>
      <c r="I99" s="119">
        <v>142531.44</v>
      </c>
      <c r="J99" s="119">
        <v>145975.23000000004</v>
      </c>
      <c r="K99" s="119"/>
      <c r="L99" s="119"/>
      <c r="M99" s="119"/>
      <c r="N99" s="119"/>
      <c r="O99" s="119"/>
      <c r="P99" s="119"/>
      <c r="Q99" s="119">
        <f t="shared" si="2"/>
        <v>853490.77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853490.77</v>
      </c>
      <c r="V99" s="115"/>
    </row>
    <row r="100" spans="2:22" x14ac:dyDescent="0.2">
      <c r="B100" s="113"/>
      <c r="C100" s="117" t="s">
        <v>136</v>
      </c>
      <c r="D100" s="118" t="s">
        <v>370</v>
      </c>
      <c r="E100" s="119">
        <v>0</v>
      </c>
      <c r="F100" s="119">
        <v>1030.06</v>
      </c>
      <c r="G100" s="119">
        <v>6670.0999999999995</v>
      </c>
      <c r="H100" s="119">
        <v>17143.05</v>
      </c>
      <c r="I100" s="119">
        <v>7302.49</v>
      </c>
      <c r="J100" s="119">
        <v>9599.9500000000007</v>
      </c>
      <c r="K100" s="119"/>
      <c r="L100" s="119"/>
      <c r="M100" s="119"/>
      <c r="N100" s="119"/>
      <c r="O100" s="119"/>
      <c r="P100" s="119"/>
      <c r="Q100" s="119">
        <f t="shared" si="2"/>
        <v>41745.649999999994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41745.649999999994</v>
      </c>
      <c r="V100" s="115"/>
    </row>
    <row r="101" spans="2:22" x14ac:dyDescent="0.2">
      <c r="B101" s="113"/>
      <c r="C101" s="117" t="s">
        <v>137</v>
      </c>
      <c r="D101" s="118" t="s">
        <v>371</v>
      </c>
      <c r="E101" s="119">
        <v>24566.46</v>
      </c>
      <c r="F101" s="119">
        <v>35866.85</v>
      </c>
      <c r="G101" s="119">
        <v>33497.25</v>
      </c>
      <c r="H101" s="119">
        <v>38975.32</v>
      </c>
      <c r="I101" s="119">
        <v>27489.360000000001</v>
      </c>
      <c r="J101" s="119">
        <v>40055.159999999996</v>
      </c>
      <c r="K101" s="119"/>
      <c r="L101" s="119"/>
      <c r="M101" s="119"/>
      <c r="N101" s="119"/>
      <c r="O101" s="119"/>
      <c r="P101" s="119"/>
      <c r="Q101" s="119">
        <f t="shared" si="2"/>
        <v>200450.4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200450.4</v>
      </c>
      <c r="V101" s="115"/>
    </row>
    <row r="102" spans="2:22" x14ac:dyDescent="0.2">
      <c r="B102" s="113"/>
      <c r="C102" s="117" t="s">
        <v>138</v>
      </c>
      <c r="D102" s="118" t="s">
        <v>372</v>
      </c>
      <c r="E102" s="119">
        <v>0</v>
      </c>
      <c r="F102" s="119">
        <v>1231711.2699999998</v>
      </c>
      <c r="G102" s="119">
        <v>1079831.58</v>
      </c>
      <c r="H102" s="119">
        <v>1947206.4000000001</v>
      </c>
      <c r="I102" s="119">
        <v>2482297.17</v>
      </c>
      <c r="J102" s="119">
        <v>985664.84000000008</v>
      </c>
      <c r="K102" s="119"/>
      <c r="L102" s="119"/>
      <c r="M102" s="119"/>
      <c r="N102" s="119"/>
      <c r="O102" s="119"/>
      <c r="P102" s="119"/>
      <c r="Q102" s="119">
        <f t="shared" si="2"/>
        <v>7726711.2599999998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7726711.2599999998</v>
      </c>
      <c r="V102" s="115"/>
    </row>
    <row r="103" spans="2:22" ht="25.5" x14ac:dyDescent="0.2">
      <c r="B103" s="113"/>
      <c r="C103" s="117" t="s">
        <v>512</v>
      </c>
      <c r="D103" s="118" t="s">
        <v>513</v>
      </c>
      <c r="E103" s="119">
        <v>29862.420000000002</v>
      </c>
      <c r="F103" s="119">
        <v>55894.84</v>
      </c>
      <c r="G103" s="119">
        <v>60221.830000000009</v>
      </c>
      <c r="H103" s="119">
        <v>93434.85000000002</v>
      </c>
      <c r="I103" s="119">
        <v>63003.040000000001</v>
      </c>
      <c r="J103" s="119">
        <v>163080.43</v>
      </c>
      <c r="K103" s="119"/>
      <c r="L103" s="119"/>
      <c r="M103" s="119"/>
      <c r="N103" s="119"/>
      <c r="O103" s="119"/>
      <c r="P103" s="119"/>
      <c r="Q103" s="119">
        <f t="shared" si="2"/>
        <v>465497.41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465497.41</v>
      </c>
      <c r="V103" s="115"/>
    </row>
    <row r="104" spans="2:22" x14ac:dyDescent="0.2">
      <c r="B104" s="113"/>
      <c r="C104" s="117" t="s">
        <v>139</v>
      </c>
      <c r="D104" s="118" t="s">
        <v>374</v>
      </c>
      <c r="E104" s="119">
        <v>201608.41999999998</v>
      </c>
      <c r="F104" s="119">
        <v>200441.34999999998</v>
      </c>
      <c r="G104" s="119">
        <v>328989.11999999994</v>
      </c>
      <c r="H104" s="119">
        <v>306971.71000000002</v>
      </c>
      <c r="I104" s="119">
        <v>252481.77000000002</v>
      </c>
      <c r="J104" s="119">
        <v>341016.01999999996</v>
      </c>
      <c r="K104" s="119"/>
      <c r="L104" s="119"/>
      <c r="M104" s="119"/>
      <c r="N104" s="119"/>
      <c r="O104" s="119"/>
      <c r="P104" s="119"/>
      <c r="Q104" s="119">
        <f t="shared" si="2"/>
        <v>1631508.39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1631508.39</v>
      </c>
      <c r="V104" s="115"/>
    </row>
    <row r="105" spans="2:22" x14ac:dyDescent="0.2">
      <c r="B105" s="113"/>
      <c r="C105" s="117" t="s">
        <v>140</v>
      </c>
      <c r="D105" s="118" t="s">
        <v>363</v>
      </c>
      <c r="E105" s="119">
        <v>377279.12000000011</v>
      </c>
      <c r="F105" s="119">
        <v>386510.66000000009</v>
      </c>
      <c r="G105" s="119">
        <v>439252.36000000004</v>
      </c>
      <c r="H105" s="119">
        <v>429101.61</v>
      </c>
      <c r="I105" s="119">
        <v>404471.43</v>
      </c>
      <c r="J105" s="119">
        <v>428985.79</v>
      </c>
      <c r="K105" s="119"/>
      <c r="L105" s="119"/>
      <c r="M105" s="119"/>
      <c r="N105" s="119"/>
      <c r="O105" s="119"/>
      <c r="P105" s="119"/>
      <c r="Q105" s="119">
        <f t="shared" si="2"/>
        <v>2465600.9700000002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2465600.9700000002</v>
      </c>
      <c r="V105" s="115"/>
    </row>
    <row r="106" spans="2:22" x14ac:dyDescent="0.2">
      <c r="B106" s="113"/>
      <c r="C106" s="117" t="s">
        <v>141</v>
      </c>
      <c r="D106" s="118" t="s">
        <v>364</v>
      </c>
      <c r="E106" s="119">
        <v>20776.07</v>
      </c>
      <c r="F106" s="119">
        <v>41536.310000000005</v>
      </c>
      <c r="G106" s="119">
        <v>38355.720000000008</v>
      </c>
      <c r="H106" s="119">
        <v>36524.240000000005</v>
      </c>
      <c r="I106" s="119">
        <v>36692.17</v>
      </c>
      <c r="J106" s="119">
        <v>39386.44</v>
      </c>
      <c r="K106" s="119"/>
      <c r="L106" s="119"/>
      <c r="M106" s="119"/>
      <c r="N106" s="119"/>
      <c r="O106" s="119"/>
      <c r="P106" s="119"/>
      <c r="Q106" s="119">
        <f t="shared" si="2"/>
        <v>213270.95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213270.95</v>
      </c>
      <c r="V106" s="115"/>
    </row>
    <row r="107" spans="2:22" x14ac:dyDescent="0.2">
      <c r="B107" s="113"/>
      <c r="C107" s="117" t="s">
        <v>142</v>
      </c>
      <c r="D107" s="118" t="s">
        <v>365</v>
      </c>
      <c r="E107" s="119">
        <v>89240.02</v>
      </c>
      <c r="F107" s="119">
        <v>129106.43</v>
      </c>
      <c r="G107" s="119">
        <v>185429</v>
      </c>
      <c r="H107" s="119">
        <v>242382.93</v>
      </c>
      <c r="I107" s="119">
        <v>196857.08999999997</v>
      </c>
      <c r="J107" s="119">
        <v>163021.97000000003</v>
      </c>
      <c r="K107" s="119"/>
      <c r="L107" s="119"/>
      <c r="M107" s="119"/>
      <c r="N107" s="119"/>
      <c r="O107" s="119"/>
      <c r="P107" s="119"/>
      <c r="Q107" s="119">
        <f t="shared" si="2"/>
        <v>1006037.44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1006037.44</v>
      </c>
      <c r="V107" s="115"/>
    </row>
    <row r="108" spans="2:22" x14ac:dyDescent="0.2">
      <c r="B108" s="113"/>
      <c r="C108" s="117" t="s">
        <v>143</v>
      </c>
      <c r="D108" s="118" t="s">
        <v>366</v>
      </c>
      <c r="E108" s="119">
        <v>402697.67999999993</v>
      </c>
      <c r="F108" s="119">
        <v>460892.33999999997</v>
      </c>
      <c r="G108" s="119">
        <v>445338.80000000005</v>
      </c>
      <c r="H108" s="119">
        <v>431610.0799999999</v>
      </c>
      <c r="I108" s="119">
        <v>434184.49000000011</v>
      </c>
      <c r="J108" s="119">
        <v>460980.2300000001</v>
      </c>
      <c r="K108" s="119"/>
      <c r="L108" s="119"/>
      <c r="M108" s="119"/>
      <c r="N108" s="119"/>
      <c r="O108" s="119"/>
      <c r="P108" s="119"/>
      <c r="Q108" s="119">
        <f t="shared" si="2"/>
        <v>2635703.6199999996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2635703.6199999996</v>
      </c>
      <c r="V108" s="115"/>
    </row>
    <row r="109" spans="2:22" x14ac:dyDescent="0.2">
      <c r="B109" s="113"/>
      <c r="C109" s="117" t="s">
        <v>144</v>
      </c>
      <c r="D109" s="118" t="s">
        <v>375</v>
      </c>
      <c r="E109" s="119">
        <v>123831.82</v>
      </c>
      <c r="F109" s="119">
        <v>134817.49</v>
      </c>
      <c r="G109" s="119">
        <v>142699.88</v>
      </c>
      <c r="H109" s="119">
        <v>178475.07</v>
      </c>
      <c r="I109" s="119">
        <v>100928.39000000001</v>
      </c>
      <c r="J109" s="119">
        <v>153040.76</v>
      </c>
      <c r="K109" s="119"/>
      <c r="L109" s="119"/>
      <c r="M109" s="119"/>
      <c r="N109" s="119"/>
      <c r="O109" s="119"/>
      <c r="P109" s="119"/>
      <c r="Q109" s="119">
        <f t="shared" si="2"/>
        <v>833793.41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833793.41</v>
      </c>
      <c r="V109" s="115"/>
    </row>
    <row r="110" spans="2:22" x14ac:dyDescent="0.2">
      <c r="B110" s="113"/>
      <c r="C110" s="117" t="s">
        <v>145</v>
      </c>
      <c r="D110" s="118" t="s">
        <v>376</v>
      </c>
      <c r="E110" s="119">
        <v>42918.22</v>
      </c>
      <c r="F110" s="119">
        <v>93012.76</v>
      </c>
      <c r="G110" s="119">
        <v>30837.670000000002</v>
      </c>
      <c r="H110" s="119">
        <v>53061.72</v>
      </c>
      <c r="I110" s="119">
        <v>52497.4</v>
      </c>
      <c r="J110" s="119">
        <v>29933.97</v>
      </c>
      <c r="K110" s="119"/>
      <c r="L110" s="119"/>
      <c r="M110" s="119"/>
      <c r="N110" s="119"/>
      <c r="O110" s="119"/>
      <c r="P110" s="119"/>
      <c r="Q110" s="119">
        <f t="shared" si="2"/>
        <v>302261.74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302261.74</v>
      </c>
      <c r="V110" s="115"/>
    </row>
    <row r="111" spans="2:22" x14ac:dyDescent="0.2">
      <c r="B111" s="113"/>
      <c r="C111" s="117" t="s">
        <v>514</v>
      </c>
      <c r="D111" s="118" t="s">
        <v>515</v>
      </c>
      <c r="E111" s="119">
        <v>73571.240000000005</v>
      </c>
      <c r="F111" s="119">
        <v>80108.73000000001</v>
      </c>
      <c r="G111" s="119">
        <v>161703.74</v>
      </c>
      <c r="H111" s="119">
        <v>155060.46000000002</v>
      </c>
      <c r="I111" s="119">
        <v>127331.61000000004</v>
      </c>
      <c r="J111" s="119">
        <v>132075.17000000001</v>
      </c>
      <c r="K111" s="119"/>
      <c r="L111" s="119"/>
      <c r="M111" s="119"/>
      <c r="N111" s="119"/>
      <c r="O111" s="119"/>
      <c r="P111" s="119"/>
      <c r="Q111" s="119">
        <f t="shared" si="2"/>
        <v>729850.95000000007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729850.95000000007</v>
      </c>
      <c r="V111" s="115"/>
    </row>
    <row r="112" spans="2:22" x14ac:dyDescent="0.2">
      <c r="B112" s="113"/>
      <c r="C112" s="117" t="s">
        <v>516</v>
      </c>
      <c r="D112" s="118" t="s">
        <v>517</v>
      </c>
      <c r="E112" s="119">
        <v>97886.18</v>
      </c>
      <c r="F112" s="119">
        <v>304248.2</v>
      </c>
      <c r="G112" s="119">
        <v>136388.25</v>
      </c>
      <c r="H112" s="119">
        <v>149533.24000000005</v>
      </c>
      <c r="I112" s="119">
        <v>107698.97999999998</v>
      </c>
      <c r="J112" s="119">
        <v>116212.13000000003</v>
      </c>
      <c r="K112" s="119"/>
      <c r="L112" s="119"/>
      <c r="M112" s="119"/>
      <c r="N112" s="119"/>
      <c r="O112" s="119"/>
      <c r="P112" s="119"/>
      <c r="Q112" s="119">
        <f t="shared" si="2"/>
        <v>911966.9800000001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911966.9800000001</v>
      </c>
      <c r="V112" s="115"/>
    </row>
    <row r="113" spans="2:22" x14ac:dyDescent="0.2">
      <c r="B113" s="113"/>
      <c r="C113" s="117" t="s">
        <v>518</v>
      </c>
      <c r="D113" s="118" t="s">
        <v>519</v>
      </c>
      <c r="E113" s="119">
        <v>162448.65999999997</v>
      </c>
      <c r="F113" s="119">
        <v>181620.59</v>
      </c>
      <c r="G113" s="119">
        <v>181699.66999999998</v>
      </c>
      <c r="H113" s="119">
        <v>187382.67000000004</v>
      </c>
      <c r="I113" s="119">
        <v>182269.33</v>
      </c>
      <c r="J113" s="119">
        <v>171247.99</v>
      </c>
      <c r="K113" s="119"/>
      <c r="L113" s="119"/>
      <c r="M113" s="119"/>
      <c r="N113" s="119"/>
      <c r="O113" s="119"/>
      <c r="P113" s="119"/>
      <c r="Q113" s="119">
        <f t="shared" si="2"/>
        <v>1066668.9099999999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1066668.9099999999</v>
      </c>
      <c r="V113" s="115"/>
    </row>
    <row r="114" spans="2:22" x14ac:dyDescent="0.2">
      <c r="B114" s="113"/>
      <c r="C114" s="117" t="s">
        <v>146</v>
      </c>
      <c r="D114" s="118" t="s">
        <v>377</v>
      </c>
      <c r="E114" s="119">
        <v>24333.39</v>
      </c>
      <c r="F114" s="119">
        <v>26401.769999999997</v>
      </c>
      <c r="G114" s="119">
        <v>24812.599999999995</v>
      </c>
      <c r="H114" s="119">
        <v>25676.06</v>
      </c>
      <c r="I114" s="119">
        <v>25261.299999999996</v>
      </c>
      <c r="J114" s="119">
        <v>29262.14</v>
      </c>
      <c r="K114" s="119"/>
      <c r="L114" s="119"/>
      <c r="M114" s="119"/>
      <c r="N114" s="119"/>
      <c r="O114" s="119"/>
      <c r="P114" s="119"/>
      <c r="Q114" s="119">
        <f t="shared" si="2"/>
        <v>155747.26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155747.26</v>
      </c>
      <c r="V114" s="115"/>
    </row>
    <row r="115" spans="2:22" x14ac:dyDescent="0.2">
      <c r="B115" s="113"/>
      <c r="C115" s="117" t="s">
        <v>147</v>
      </c>
      <c r="D115" s="118" t="s">
        <v>378</v>
      </c>
      <c r="E115" s="119">
        <v>34069.489999999991</v>
      </c>
      <c r="F115" s="119">
        <v>37078.30999999999</v>
      </c>
      <c r="G115" s="119">
        <v>35035.519999999997</v>
      </c>
      <c r="H115" s="119">
        <v>36143.82</v>
      </c>
      <c r="I115" s="119">
        <v>38738.19999999999</v>
      </c>
      <c r="J115" s="119">
        <v>36397.19000000001</v>
      </c>
      <c r="K115" s="119"/>
      <c r="L115" s="119"/>
      <c r="M115" s="119"/>
      <c r="N115" s="119"/>
      <c r="O115" s="119"/>
      <c r="P115" s="119"/>
      <c r="Q115" s="119">
        <f t="shared" si="2"/>
        <v>217462.52999999997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217462.52999999997</v>
      </c>
      <c r="V115" s="115"/>
    </row>
    <row r="116" spans="2:22" ht="25.5" x14ac:dyDescent="0.2">
      <c r="B116" s="113"/>
      <c r="C116" s="117" t="s">
        <v>148</v>
      </c>
      <c r="D116" s="118" t="s">
        <v>379</v>
      </c>
      <c r="E116" s="119">
        <v>40122.270000000004</v>
      </c>
      <c r="F116" s="119">
        <v>62823.839999999989</v>
      </c>
      <c r="G116" s="119">
        <v>62276.259999999995</v>
      </c>
      <c r="H116" s="119">
        <v>56049.919999999991</v>
      </c>
      <c r="I116" s="119">
        <v>56607.360000000001</v>
      </c>
      <c r="J116" s="119">
        <v>46649.369999999988</v>
      </c>
      <c r="K116" s="119"/>
      <c r="L116" s="119"/>
      <c r="M116" s="119"/>
      <c r="N116" s="119"/>
      <c r="O116" s="119"/>
      <c r="P116" s="119"/>
      <c r="Q116" s="119">
        <f t="shared" si="2"/>
        <v>324529.01999999996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324529.01999999996</v>
      </c>
      <c r="V116" s="115"/>
    </row>
    <row r="117" spans="2:22" x14ac:dyDescent="0.2">
      <c r="B117" s="113"/>
      <c r="C117" s="117" t="s">
        <v>149</v>
      </c>
      <c r="D117" s="118" t="s">
        <v>380</v>
      </c>
      <c r="E117" s="119">
        <v>0</v>
      </c>
      <c r="F117" s="119">
        <v>0</v>
      </c>
      <c r="G117" s="119">
        <v>0</v>
      </c>
      <c r="H117" s="119">
        <v>125107.97</v>
      </c>
      <c r="I117" s="119">
        <v>80249</v>
      </c>
      <c r="J117" s="119">
        <v>0</v>
      </c>
      <c r="K117" s="119"/>
      <c r="L117" s="119"/>
      <c r="M117" s="119"/>
      <c r="N117" s="119"/>
      <c r="O117" s="119"/>
      <c r="P117" s="119"/>
      <c r="Q117" s="119">
        <f t="shared" si="2"/>
        <v>205356.97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205356.97</v>
      </c>
      <c r="V117" s="115"/>
    </row>
    <row r="118" spans="2:22" x14ac:dyDescent="0.2">
      <c r="B118" s="113"/>
      <c r="C118" s="117" t="s">
        <v>150</v>
      </c>
      <c r="D118" s="118" t="s">
        <v>381</v>
      </c>
      <c r="E118" s="119">
        <v>39371.949999999997</v>
      </c>
      <c r="F118" s="119">
        <v>39496.42</v>
      </c>
      <c r="G118" s="119">
        <v>38940.960000000006</v>
      </c>
      <c r="H118" s="119">
        <v>39652.840000000004</v>
      </c>
      <c r="I118" s="119">
        <v>74897.19</v>
      </c>
      <c r="J118" s="119">
        <v>49666.42</v>
      </c>
      <c r="K118" s="119"/>
      <c r="L118" s="119"/>
      <c r="M118" s="119"/>
      <c r="N118" s="119"/>
      <c r="O118" s="119"/>
      <c r="P118" s="119"/>
      <c r="Q118" s="119">
        <f t="shared" si="2"/>
        <v>282025.78000000003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282025.78000000003</v>
      </c>
      <c r="V118" s="115"/>
    </row>
    <row r="119" spans="2:22" x14ac:dyDescent="0.2">
      <c r="B119" s="113"/>
      <c r="C119" s="117" t="s">
        <v>151</v>
      </c>
      <c r="D119" s="118" t="s">
        <v>382</v>
      </c>
      <c r="E119" s="119">
        <v>300</v>
      </c>
      <c r="F119" s="119">
        <v>300</v>
      </c>
      <c r="G119" s="119">
        <v>2540.06</v>
      </c>
      <c r="H119" s="119">
        <v>12445.27</v>
      </c>
      <c r="I119" s="119">
        <v>0</v>
      </c>
      <c r="J119" s="119">
        <v>11624.6</v>
      </c>
      <c r="K119" s="119"/>
      <c r="L119" s="119"/>
      <c r="M119" s="119"/>
      <c r="N119" s="119"/>
      <c r="O119" s="119"/>
      <c r="P119" s="119"/>
      <c r="Q119" s="119">
        <f t="shared" si="2"/>
        <v>27209.93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27209.93</v>
      </c>
      <c r="V119" s="115"/>
    </row>
    <row r="120" spans="2:22" x14ac:dyDescent="0.2">
      <c r="B120" s="113"/>
      <c r="C120" s="117" t="s">
        <v>152</v>
      </c>
      <c r="D120" s="118" t="s">
        <v>383</v>
      </c>
      <c r="E120" s="119">
        <v>0</v>
      </c>
      <c r="F120" s="119">
        <v>6400</v>
      </c>
      <c r="G120" s="119">
        <v>0</v>
      </c>
      <c r="H120" s="119">
        <v>237024.56</v>
      </c>
      <c r="I120" s="119">
        <v>0</v>
      </c>
      <c r="J120" s="119">
        <v>47975.44</v>
      </c>
      <c r="K120" s="119"/>
      <c r="L120" s="119"/>
      <c r="M120" s="119"/>
      <c r="N120" s="119"/>
      <c r="O120" s="119"/>
      <c r="P120" s="119"/>
      <c r="Q120" s="119">
        <f t="shared" si="2"/>
        <v>291400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291400</v>
      </c>
      <c r="V120" s="115"/>
    </row>
    <row r="121" spans="2:22" x14ac:dyDescent="0.2">
      <c r="B121" s="113"/>
      <c r="C121" s="117" t="s">
        <v>153</v>
      </c>
      <c r="D121" s="118" t="s">
        <v>384</v>
      </c>
      <c r="E121" s="119">
        <v>0</v>
      </c>
      <c r="F121" s="119">
        <v>0</v>
      </c>
      <c r="G121" s="119">
        <v>172.54</v>
      </c>
      <c r="H121" s="119">
        <v>0</v>
      </c>
      <c r="I121" s="119">
        <v>0</v>
      </c>
      <c r="J121" s="119">
        <v>0</v>
      </c>
      <c r="K121" s="119"/>
      <c r="L121" s="119"/>
      <c r="M121" s="119"/>
      <c r="N121" s="119"/>
      <c r="O121" s="119"/>
      <c r="P121" s="119"/>
      <c r="Q121" s="119">
        <f t="shared" si="2"/>
        <v>172.54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172.54</v>
      </c>
      <c r="V121" s="115"/>
    </row>
    <row r="122" spans="2:22" x14ac:dyDescent="0.2">
      <c r="B122" s="113"/>
      <c r="C122" s="117" t="s">
        <v>154</v>
      </c>
      <c r="D122" s="118" t="s">
        <v>385</v>
      </c>
      <c r="E122" s="119">
        <v>29654.100000000002</v>
      </c>
      <c r="F122" s="119">
        <v>171134.12</v>
      </c>
      <c r="G122" s="119">
        <v>185021.15</v>
      </c>
      <c r="H122" s="119">
        <v>302993.28000000003</v>
      </c>
      <c r="I122" s="119">
        <v>176605.28</v>
      </c>
      <c r="J122" s="119">
        <v>538705.30999999994</v>
      </c>
      <c r="K122" s="119"/>
      <c r="L122" s="119"/>
      <c r="M122" s="119"/>
      <c r="N122" s="119"/>
      <c r="O122" s="119"/>
      <c r="P122" s="119"/>
      <c r="Q122" s="119">
        <f t="shared" si="2"/>
        <v>1404113.24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1404113.24</v>
      </c>
      <c r="V122" s="115"/>
    </row>
    <row r="123" spans="2:22" x14ac:dyDescent="0.2">
      <c r="B123" s="113"/>
      <c r="C123" s="117" t="s">
        <v>155</v>
      </c>
      <c r="D123" s="118" t="s">
        <v>386</v>
      </c>
      <c r="E123" s="119">
        <v>0</v>
      </c>
      <c r="F123" s="119">
        <v>46275.28</v>
      </c>
      <c r="G123" s="119">
        <v>812339.17999999993</v>
      </c>
      <c r="H123" s="119">
        <v>444620.31</v>
      </c>
      <c r="I123" s="119">
        <v>1862.63</v>
      </c>
      <c r="J123" s="119">
        <v>333707.45</v>
      </c>
      <c r="K123" s="119"/>
      <c r="L123" s="119"/>
      <c r="M123" s="119"/>
      <c r="N123" s="119"/>
      <c r="O123" s="119"/>
      <c r="P123" s="119"/>
      <c r="Q123" s="119">
        <f t="shared" si="2"/>
        <v>1638804.8499999999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1638804.8499999999</v>
      </c>
      <c r="V123" s="115"/>
    </row>
    <row r="124" spans="2:22" x14ac:dyDescent="0.2">
      <c r="B124" s="113"/>
      <c r="C124" s="117" t="s">
        <v>156</v>
      </c>
      <c r="D124" s="118" t="s">
        <v>387</v>
      </c>
      <c r="E124" s="119">
        <v>24019.33</v>
      </c>
      <c r="F124" s="119">
        <v>36537.020000000004</v>
      </c>
      <c r="G124" s="119">
        <v>62338.020000000004</v>
      </c>
      <c r="H124" s="119">
        <v>34904.759999999995</v>
      </c>
      <c r="I124" s="119">
        <v>51280.469999999994</v>
      </c>
      <c r="J124" s="119">
        <v>93636.790000000008</v>
      </c>
      <c r="K124" s="119"/>
      <c r="L124" s="119"/>
      <c r="M124" s="119"/>
      <c r="N124" s="119"/>
      <c r="O124" s="119"/>
      <c r="P124" s="119"/>
      <c r="Q124" s="119">
        <f t="shared" si="2"/>
        <v>302716.39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302716.39</v>
      </c>
      <c r="V124" s="115"/>
    </row>
    <row r="125" spans="2:22" x14ac:dyDescent="0.2">
      <c r="B125" s="113"/>
      <c r="C125" s="117" t="s">
        <v>157</v>
      </c>
      <c r="D125" s="118" t="s">
        <v>388</v>
      </c>
      <c r="E125" s="119">
        <v>1261570.0099999986</v>
      </c>
      <c r="F125" s="119">
        <v>3090495.0299999933</v>
      </c>
      <c r="G125" s="119">
        <v>3487882.6799999913</v>
      </c>
      <c r="H125" s="119">
        <v>2345036.6799999992</v>
      </c>
      <c r="I125" s="119">
        <v>2112030.2099999962</v>
      </c>
      <c r="J125" s="119">
        <v>2896108.2599999961</v>
      </c>
      <c r="K125" s="119"/>
      <c r="L125" s="119"/>
      <c r="M125" s="119"/>
      <c r="N125" s="119"/>
      <c r="O125" s="119"/>
      <c r="P125" s="119"/>
      <c r="Q125" s="119">
        <f t="shared" si="2"/>
        <v>15193122.869999973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15193122.869999973</v>
      </c>
      <c r="V125" s="115"/>
    </row>
    <row r="126" spans="2:22" x14ac:dyDescent="0.2">
      <c r="B126" s="113"/>
      <c r="C126" s="117" t="s">
        <v>158</v>
      </c>
      <c r="D126" s="118" t="s">
        <v>389</v>
      </c>
      <c r="E126" s="119">
        <v>0</v>
      </c>
      <c r="F126" s="119">
        <v>59354.329999999973</v>
      </c>
      <c r="G126" s="119">
        <v>6643.94</v>
      </c>
      <c r="H126" s="119">
        <v>14864.400000000001</v>
      </c>
      <c r="I126" s="119">
        <v>1190.46</v>
      </c>
      <c r="J126" s="119">
        <v>7595.23</v>
      </c>
      <c r="K126" s="119"/>
      <c r="L126" s="119"/>
      <c r="M126" s="119"/>
      <c r="N126" s="119"/>
      <c r="O126" s="119"/>
      <c r="P126" s="119"/>
      <c r="Q126" s="119">
        <f t="shared" si="2"/>
        <v>89648.359999999986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89648.359999999986</v>
      </c>
      <c r="V126" s="115"/>
    </row>
    <row r="127" spans="2:22" x14ac:dyDescent="0.2">
      <c r="B127" s="113"/>
      <c r="C127" s="117" t="s">
        <v>159</v>
      </c>
      <c r="D127" s="118" t="s">
        <v>390</v>
      </c>
      <c r="E127" s="119">
        <v>348587.33999999997</v>
      </c>
      <c r="F127" s="119">
        <v>410699.85999999993</v>
      </c>
      <c r="G127" s="119">
        <v>449993.67000000004</v>
      </c>
      <c r="H127" s="119">
        <v>431995.09999999992</v>
      </c>
      <c r="I127" s="119">
        <v>404892.62</v>
      </c>
      <c r="J127" s="119">
        <v>459171.93000000011</v>
      </c>
      <c r="K127" s="119"/>
      <c r="L127" s="119"/>
      <c r="M127" s="119"/>
      <c r="N127" s="119"/>
      <c r="O127" s="119"/>
      <c r="P127" s="119"/>
      <c r="Q127" s="119">
        <f t="shared" si="2"/>
        <v>2505340.52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2505340.52</v>
      </c>
      <c r="V127" s="115"/>
    </row>
    <row r="128" spans="2:22" x14ac:dyDescent="0.2">
      <c r="B128" s="113"/>
      <c r="C128" s="117" t="s">
        <v>160</v>
      </c>
      <c r="D128" s="118" t="s">
        <v>391</v>
      </c>
      <c r="E128" s="119">
        <v>0</v>
      </c>
      <c r="F128" s="119">
        <v>18804.23</v>
      </c>
      <c r="G128" s="119">
        <v>3852</v>
      </c>
      <c r="H128" s="119">
        <v>6014.46</v>
      </c>
      <c r="I128" s="119">
        <v>6792.46</v>
      </c>
      <c r="J128" s="119">
        <v>5399.4</v>
      </c>
      <c r="K128" s="119"/>
      <c r="L128" s="119"/>
      <c r="M128" s="119"/>
      <c r="N128" s="119"/>
      <c r="O128" s="119"/>
      <c r="P128" s="119"/>
      <c r="Q128" s="119">
        <f t="shared" si="2"/>
        <v>40862.550000000003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40862.550000000003</v>
      </c>
      <c r="V128" s="115"/>
    </row>
    <row r="129" spans="2:22" x14ac:dyDescent="0.2">
      <c r="B129" s="113"/>
      <c r="C129" s="117" t="s">
        <v>161</v>
      </c>
      <c r="D129" s="118" t="s">
        <v>392</v>
      </c>
      <c r="E129" s="119">
        <v>11388.289999999999</v>
      </c>
      <c r="F129" s="119">
        <v>19693.079999999998</v>
      </c>
      <c r="G129" s="119">
        <v>19082.589999999997</v>
      </c>
      <c r="H129" s="119">
        <v>17666.290000000005</v>
      </c>
      <c r="I129" s="119">
        <v>19149.100000000006</v>
      </c>
      <c r="J129" s="119">
        <v>17307.509999999998</v>
      </c>
      <c r="K129" s="119"/>
      <c r="L129" s="119"/>
      <c r="M129" s="119"/>
      <c r="N129" s="119"/>
      <c r="O129" s="119"/>
      <c r="P129" s="119"/>
      <c r="Q129" s="119">
        <f t="shared" si="2"/>
        <v>104286.86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104286.86</v>
      </c>
      <c r="V129" s="115"/>
    </row>
    <row r="130" spans="2:22" x14ac:dyDescent="0.2">
      <c r="B130" s="113"/>
      <c r="C130" s="117" t="s">
        <v>162</v>
      </c>
      <c r="D130" s="118" t="s">
        <v>393</v>
      </c>
      <c r="E130" s="119">
        <v>21720.3</v>
      </c>
      <c r="F130" s="119">
        <v>24848.810000000005</v>
      </c>
      <c r="G130" s="119">
        <v>32008.299999999992</v>
      </c>
      <c r="H130" s="119">
        <v>25742.21</v>
      </c>
      <c r="I130" s="119">
        <v>25300.020000000004</v>
      </c>
      <c r="J130" s="119">
        <v>24985.789999999997</v>
      </c>
      <c r="K130" s="119"/>
      <c r="L130" s="119"/>
      <c r="M130" s="119"/>
      <c r="N130" s="119"/>
      <c r="O130" s="119"/>
      <c r="P130" s="119"/>
      <c r="Q130" s="119">
        <f t="shared" si="2"/>
        <v>154605.43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154605.43</v>
      </c>
      <c r="V130" s="115"/>
    </row>
    <row r="131" spans="2:22" x14ac:dyDescent="0.2">
      <c r="B131" s="113"/>
      <c r="C131" s="117" t="s">
        <v>163</v>
      </c>
      <c r="D131" s="118" t="s">
        <v>394</v>
      </c>
      <c r="E131" s="119">
        <v>0</v>
      </c>
      <c r="F131" s="119">
        <v>1958497.18</v>
      </c>
      <c r="G131" s="119">
        <v>1958846.7999999998</v>
      </c>
      <c r="H131" s="119">
        <v>1905471.3</v>
      </c>
      <c r="I131" s="119">
        <v>1869681.8399999999</v>
      </c>
      <c r="J131" s="119">
        <v>1844784.76</v>
      </c>
      <c r="K131" s="119"/>
      <c r="L131" s="119"/>
      <c r="M131" s="119"/>
      <c r="N131" s="119"/>
      <c r="O131" s="119"/>
      <c r="P131" s="119"/>
      <c r="Q131" s="119">
        <f t="shared" si="2"/>
        <v>9537281.879999999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9537281.879999999</v>
      </c>
      <c r="V131" s="115"/>
    </row>
    <row r="132" spans="2:22" x14ac:dyDescent="0.2">
      <c r="B132" s="113"/>
      <c r="C132" s="117" t="s">
        <v>164</v>
      </c>
      <c r="D132" s="118" t="s">
        <v>396</v>
      </c>
      <c r="E132" s="119">
        <v>14875.329999999998</v>
      </c>
      <c r="F132" s="119">
        <v>31286.91</v>
      </c>
      <c r="G132" s="119">
        <v>40415.81</v>
      </c>
      <c r="H132" s="119">
        <v>45045.71</v>
      </c>
      <c r="I132" s="119">
        <v>34748.89</v>
      </c>
      <c r="J132" s="119">
        <v>50111.01</v>
      </c>
      <c r="K132" s="119"/>
      <c r="L132" s="119"/>
      <c r="M132" s="119"/>
      <c r="N132" s="119"/>
      <c r="O132" s="119"/>
      <c r="P132" s="119"/>
      <c r="Q132" s="119">
        <f t="shared" si="2"/>
        <v>216483.65999999997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216483.65999999997</v>
      </c>
      <c r="V132" s="115"/>
    </row>
    <row r="133" spans="2:22" ht="25.5" x14ac:dyDescent="0.2">
      <c r="B133" s="113"/>
      <c r="C133" s="117" t="s">
        <v>165</v>
      </c>
      <c r="D133" s="118" t="s">
        <v>397</v>
      </c>
      <c r="E133" s="119">
        <v>0</v>
      </c>
      <c r="F133" s="119">
        <v>18</v>
      </c>
      <c r="G133" s="119">
        <v>2762</v>
      </c>
      <c r="H133" s="119">
        <v>363</v>
      </c>
      <c r="I133" s="119">
        <v>978.73</v>
      </c>
      <c r="J133" s="119">
        <v>782.89</v>
      </c>
      <c r="K133" s="119"/>
      <c r="L133" s="119"/>
      <c r="M133" s="119"/>
      <c r="N133" s="119"/>
      <c r="O133" s="119"/>
      <c r="P133" s="119"/>
      <c r="Q133" s="119">
        <f t="shared" si="2"/>
        <v>4904.62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4904.62</v>
      </c>
      <c r="V133" s="115"/>
    </row>
    <row r="134" spans="2:22" x14ac:dyDescent="0.2">
      <c r="B134" s="113"/>
      <c r="C134" s="117" t="s">
        <v>166</v>
      </c>
      <c r="D134" s="118" t="s">
        <v>398</v>
      </c>
      <c r="E134" s="119">
        <v>24205.240000000005</v>
      </c>
      <c r="F134" s="119">
        <v>109635.14000000001</v>
      </c>
      <c r="G134" s="119">
        <v>86916.35</v>
      </c>
      <c r="H134" s="119">
        <v>71500.73</v>
      </c>
      <c r="I134" s="119">
        <v>73319.200000000012</v>
      </c>
      <c r="J134" s="119">
        <v>110391.82999999997</v>
      </c>
      <c r="K134" s="119"/>
      <c r="L134" s="119"/>
      <c r="M134" s="119"/>
      <c r="N134" s="119"/>
      <c r="O134" s="119"/>
      <c r="P134" s="119"/>
      <c r="Q134" s="119">
        <f t="shared" si="2"/>
        <v>475968.49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475968.49</v>
      </c>
      <c r="V134" s="115"/>
    </row>
    <row r="135" spans="2:22" x14ac:dyDescent="0.2">
      <c r="B135" s="113"/>
      <c r="C135" s="117" t="s">
        <v>167</v>
      </c>
      <c r="D135" s="118" t="s">
        <v>399</v>
      </c>
      <c r="E135" s="119">
        <v>36655.230000000003</v>
      </c>
      <c r="F135" s="119">
        <v>49790.649999999994</v>
      </c>
      <c r="G135" s="119">
        <v>49783.13</v>
      </c>
      <c r="H135" s="119">
        <v>47803.849999999991</v>
      </c>
      <c r="I135" s="119">
        <v>50070.479999999996</v>
      </c>
      <c r="J135" s="119">
        <v>54220.39</v>
      </c>
      <c r="K135" s="119"/>
      <c r="L135" s="119"/>
      <c r="M135" s="119"/>
      <c r="N135" s="119"/>
      <c r="O135" s="119"/>
      <c r="P135" s="119"/>
      <c r="Q135" s="119">
        <f t="shared" si="2"/>
        <v>288323.73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288323.73</v>
      </c>
      <c r="V135" s="115"/>
    </row>
    <row r="136" spans="2:22" ht="25.5" x14ac:dyDescent="0.2">
      <c r="B136" s="113"/>
      <c r="C136" s="117" t="s">
        <v>168</v>
      </c>
      <c r="D136" s="118" t="s">
        <v>400</v>
      </c>
      <c r="E136" s="119">
        <v>0</v>
      </c>
      <c r="F136" s="119">
        <v>0</v>
      </c>
      <c r="G136" s="119">
        <v>0</v>
      </c>
      <c r="H136" s="119">
        <v>1500000</v>
      </c>
      <c r="I136" s="119">
        <v>0</v>
      </c>
      <c r="J136" s="119">
        <v>1085.4100000000001</v>
      </c>
      <c r="K136" s="119"/>
      <c r="L136" s="119"/>
      <c r="M136" s="119"/>
      <c r="N136" s="119"/>
      <c r="O136" s="119"/>
      <c r="P136" s="119"/>
      <c r="Q136" s="119">
        <f t="shared" ref="Q136:Q199" si="3">SUM(E136:P136)</f>
        <v>1501085.41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1501085.41</v>
      </c>
      <c r="V136" s="115"/>
    </row>
    <row r="137" spans="2:22" ht="25.5" x14ac:dyDescent="0.2">
      <c r="B137" s="113"/>
      <c r="C137" s="117" t="s">
        <v>169</v>
      </c>
      <c r="D137" s="118" t="s">
        <v>401</v>
      </c>
      <c r="E137" s="119">
        <v>19778.569999999996</v>
      </c>
      <c r="F137" s="119">
        <v>19795.88</v>
      </c>
      <c r="G137" s="119">
        <v>21521.83</v>
      </c>
      <c r="H137" s="119">
        <v>22076.929999999997</v>
      </c>
      <c r="I137" s="119">
        <v>21612.2</v>
      </c>
      <c r="J137" s="119">
        <v>22290.629999999994</v>
      </c>
      <c r="K137" s="119"/>
      <c r="L137" s="119"/>
      <c r="M137" s="119"/>
      <c r="N137" s="119"/>
      <c r="O137" s="119"/>
      <c r="P137" s="119"/>
      <c r="Q137" s="119">
        <f t="shared" si="3"/>
        <v>127076.03999999998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127076.03999999998</v>
      </c>
      <c r="V137" s="115"/>
    </row>
    <row r="138" spans="2:22" ht="25.5" x14ac:dyDescent="0.2">
      <c r="B138" s="113"/>
      <c r="C138" s="117" t="s">
        <v>170</v>
      </c>
      <c r="D138" s="118" t="s">
        <v>402</v>
      </c>
      <c r="E138" s="119">
        <v>7377.32</v>
      </c>
      <c r="F138" s="119">
        <v>7437.66</v>
      </c>
      <c r="G138" s="119">
        <v>7503.83</v>
      </c>
      <c r="H138" s="119">
        <v>6835.3899999999994</v>
      </c>
      <c r="I138" s="119">
        <v>7678.78</v>
      </c>
      <c r="J138" s="119">
        <v>9721.6299999999992</v>
      </c>
      <c r="K138" s="119"/>
      <c r="L138" s="119"/>
      <c r="M138" s="119"/>
      <c r="N138" s="119"/>
      <c r="O138" s="119"/>
      <c r="P138" s="119"/>
      <c r="Q138" s="119">
        <f t="shared" si="3"/>
        <v>46554.609999999993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46554.609999999993</v>
      </c>
      <c r="V138" s="115"/>
    </row>
    <row r="139" spans="2:22" x14ac:dyDescent="0.2">
      <c r="B139" s="113"/>
      <c r="C139" s="117" t="s">
        <v>171</v>
      </c>
      <c r="D139" s="118" t="s">
        <v>403</v>
      </c>
      <c r="E139" s="119">
        <v>0</v>
      </c>
      <c r="F139" s="119">
        <v>873593.51</v>
      </c>
      <c r="G139" s="119">
        <v>783117.59</v>
      </c>
      <c r="H139" s="119">
        <v>158149.91</v>
      </c>
      <c r="I139" s="119">
        <v>207578.11</v>
      </c>
      <c r="J139" s="119">
        <v>1615529.1900000002</v>
      </c>
      <c r="K139" s="119"/>
      <c r="L139" s="119"/>
      <c r="M139" s="119"/>
      <c r="N139" s="119"/>
      <c r="O139" s="119"/>
      <c r="P139" s="119"/>
      <c r="Q139" s="119">
        <f t="shared" si="3"/>
        <v>3637968.3100000005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3637968.3100000005</v>
      </c>
      <c r="V139" s="115"/>
    </row>
    <row r="140" spans="2:22" x14ac:dyDescent="0.2">
      <c r="B140" s="113"/>
      <c r="C140" s="117" t="s">
        <v>172</v>
      </c>
      <c r="D140" s="118" t="s">
        <v>404</v>
      </c>
      <c r="E140" s="119">
        <v>48668.450000000004</v>
      </c>
      <c r="F140" s="119">
        <v>76365.06</v>
      </c>
      <c r="G140" s="119">
        <v>71914.690000000017</v>
      </c>
      <c r="H140" s="119">
        <v>90184.24</v>
      </c>
      <c r="I140" s="119">
        <v>72188.73000000001</v>
      </c>
      <c r="J140" s="119">
        <v>73927.10000000002</v>
      </c>
      <c r="K140" s="119"/>
      <c r="L140" s="119"/>
      <c r="M140" s="119"/>
      <c r="N140" s="119"/>
      <c r="O140" s="119"/>
      <c r="P140" s="119"/>
      <c r="Q140" s="119">
        <f t="shared" si="3"/>
        <v>433248.27000000008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433248.27000000008</v>
      </c>
      <c r="V140" s="115"/>
    </row>
    <row r="141" spans="2:22" x14ac:dyDescent="0.2">
      <c r="B141" s="113"/>
      <c r="C141" s="117" t="s">
        <v>173</v>
      </c>
      <c r="D141" s="118" t="s">
        <v>405</v>
      </c>
      <c r="E141" s="119">
        <v>394510.74</v>
      </c>
      <c r="F141" s="119">
        <v>47256.55</v>
      </c>
      <c r="G141" s="119">
        <v>57608.109999999993</v>
      </c>
      <c r="H141" s="119">
        <v>344527.33</v>
      </c>
      <c r="I141" s="119">
        <v>57520.480000000003</v>
      </c>
      <c r="J141" s="119">
        <v>547569.12</v>
      </c>
      <c r="K141" s="119"/>
      <c r="L141" s="119"/>
      <c r="M141" s="119"/>
      <c r="N141" s="119"/>
      <c r="O141" s="119"/>
      <c r="P141" s="119"/>
      <c r="Q141" s="119">
        <f t="shared" si="3"/>
        <v>1448992.33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1448992.33</v>
      </c>
      <c r="V141" s="115"/>
    </row>
    <row r="142" spans="2:22" x14ac:dyDescent="0.2">
      <c r="B142" s="113"/>
      <c r="C142" s="117" t="s">
        <v>174</v>
      </c>
      <c r="D142" s="118" t="s">
        <v>406</v>
      </c>
      <c r="E142" s="119">
        <v>6526.0499999999993</v>
      </c>
      <c r="F142" s="119">
        <v>6367.4999999999991</v>
      </c>
      <c r="G142" s="119">
        <v>115838.2</v>
      </c>
      <c r="H142" s="119">
        <v>55928.45</v>
      </c>
      <c r="I142" s="119">
        <v>55625.759999999995</v>
      </c>
      <c r="J142" s="119">
        <v>55732.9</v>
      </c>
      <c r="K142" s="119"/>
      <c r="L142" s="119"/>
      <c r="M142" s="119"/>
      <c r="N142" s="119"/>
      <c r="O142" s="119"/>
      <c r="P142" s="119"/>
      <c r="Q142" s="119">
        <f t="shared" si="3"/>
        <v>296018.86000000004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296018.86000000004</v>
      </c>
      <c r="V142" s="115"/>
    </row>
    <row r="143" spans="2:22" x14ac:dyDescent="0.2">
      <c r="B143" s="113"/>
      <c r="C143" s="117" t="s">
        <v>175</v>
      </c>
      <c r="D143" s="118" t="s">
        <v>407</v>
      </c>
      <c r="E143" s="119">
        <v>10803.289999999999</v>
      </c>
      <c r="F143" s="119">
        <v>15907.499999999998</v>
      </c>
      <c r="G143" s="119">
        <v>13671.87</v>
      </c>
      <c r="H143" s="119">
        <v>10938.93</v>
      </c>
      <c r="I143" s="119">
        <v>14726.959999999997</v>
      </c>
      <c r="J143" s="119">
        <v>14223.059999999998</v>
      </c>
      <c r="K143" s="119"/>
      <c r="L143" s="119"/>
      <c r="M143" s="119"/>
      <c r="N143" s="119"/>
      <c r="O143" s="119"/>
      <c r="P143" s="119"/>
      <c r="Q143" s="119">
        <f t="shared" si="3"/>
        <v>80271.609999999986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80271.609999999986</v>
      </c>
      <c r="V143" s="115"/>
    </row>
    <row r="144" spans="2:22" x14ac:dyDescent="0.2">
      <c r="B144" s="113"/>
      <c r="C144" s="117" t="s">
        <v>176</v>
      </c>
      <c r="D144" s="118" t="s">
        <v>408</v>
      </c>
      <c r="E144" s="119">
        <v>17759.990000000002</v>
      </c>
      <c r="F144" s="119">
        <v>17640.240000000002</v>
      </c>
      <c r="G144" s="119">
        <v>18734.48</v>
      </c>
      <c r="H144" s="119">
        <v>19198.659999999996</v>
      </c>
      <c r="I144" s="119">
        <v>21598.680000000004</v>
      </c>
      <c r="J144" s="119">
        <v>20489.280000000002</v>
      </c>
      <c r="K144" s="119"/>
      <c r="L144" s="119"/>
      <c r="M144" s="119"/>
      <c r="N144" s="119"/>
      <c r="O144" s="119"/>
      <c r="P144" s="119"/>
      <c r="Q144" s="119">
        <f t="shared" si="3"/>
        <v>115421.33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115421.33</v>
      </c>
      <c r="V144" s="115"/>
    </row>
    <row r="145" spans="2:22" x14ac:dyDescent="0.2">
      <c r="B145" s="113"/>
      <c r="C145" s="117" t="s">
        <v>177</v>
      </c>
      <c r="D145" s="118" t="s">
        <v>409</v>
      </c>
      <c r="E145" s="119">
        <v>0</v>
      </c>
      <c r="F145" s="119">
        <v>1787.1799999999998</v>
      </c>
      <c r="G145" s="119">
        <v>0</v>
      </c>
      <c r="H145" s="119">
        <v>71861.099999999991</v>
      </c>
      <c r="I145" s="119">
        <v>49085.71</v>
      </c>
      <c r="J145" s="119">
        <v>2419.8599999999997</v>
      </c>
      <c r="K145" s="119"/>
      <c r="L145" s="119"/>
      <c r="M145" s="119"/>
      <c r="N145" s="119"/>
      <c r="O145" s="119"/>
      <c r="P145" s="119"/>
      <c r="Q145" s="119">
        <f t="shared" si="3"/>
        <v>125153.84999999999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125153.84999999999</v>
      </c>
      <c r="V145" s="115"/>
    </row>
    <row r="146" spans="2:22" ht="25.5" x14ac:dyDescent="0.2">
      <c r="B146" s="113"/>
      <c r="C146" s="117" t="s">
        <v>178</v>
      </c>
      <c r="D146" s="118" t="s">
        <v>410</v>
      </c>
      <c r="E146" s="119">
        <v>0</v>
      </c>
      <c r="F146" s="119">
        <v>55</v>
      </c>
      <c r="G146" s="119">
        <v>0</v>
      </c>
      <c r="H146" s="119">
        <v>0</v>
      </c>
      <c r="I146" s="119">
        <v>510.32</v>
      </c>
      <c r="J146" s="119">
        <v>4153.45</v>
      </c>
      <c r="K146" s="119"/>
      <c r="L146" s="119"/>
      <c r="M146" s="119"/>
      <c r="N146" s="119"/>
      <c r="O146" s="119"/>
      <c r="P146" s="119"/>
      <c r="Q146" s="119">
        <f t="shared" si="3"/>
        <v>4718.7699999999995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4718.7699999999995</v>
      </c>
      <c r="V146" s="115"/>
    </row>
    <row r="147" spans="2:22" x14ac:dyDescent="0.2">
      <c r="B147" s="113"/>
      <c r="C147" s="117" t="s">
        <v>179</v>
      </c>
      <c r="D147" s="118" t="s">
        <v>411</v>
      </c>
      <c r="E147" s="119">
        <v>7646.4900000000007</v>
      </c>
      <c r="F147" s="119">
        <v>8770.35</v>
      </c>
      <c r="G147" s="119">
        <v>14891.83</v>
      </c>
      <c r="H147" s="119">
        <v>24714.879999999997</v>
      </c>
      <c r="I147" s="119">
        <v>10369.14</v>
      </c>
      <c r="J147" s="119">
        <v>20656.2</v>
      </c>
      <c r="K147" s="119"/>
      <c r="L147" s="119"/>
      <c r="M147" s="119"/>
      <c r="N147" s="119"/>
      <c r="O147" s="119"/>
      <c r="P147" s="119"/>
      <c r="Q147" s="119">
        <f t="shared" si="3"/>
        <v>87048.89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87048.89</v>
      </c>
      <c r="V147" s="115"/>
    </row>
    <row r="148" spans="2:22" ht="25.5" x14ac:dyDescent="0.2">
      <c r="B148" s="113"/>
      <c r="C148" s="117" t="s">
        <v>180</v>
      </c>
      <c r="D148" s="118" t="s">
        <v>412</v>
      </c>
      <c r="E148" s="119">
        <v>0</v>
      </c>
      <c r="F148" s="119">
        <v>0</v>
      </c>
      <c r="G148" s="119">
        <v>0</v>
      </c>
      <c r="H148" s="119">
        <v>0</v>
      </c>
      <c r="I148" s="119">
        <v>800000</v>
      </c>
      <c r="J148" s="119">
        <v>2750000</v>
      </c>
      <c r="K148" s="119"/>
      <c r="L148" s="119"/>
      <c r="M148" s="119"/>
      <c r="N148" s="119"/>
      <c r="O148" s="119"/>
      <c r="P148" s="119"/>
      <c r="Q148" s="119">
        <f t="shared" si="3"/>
        <v>3550000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3550000</v>
      </c>
      <c r="V148" s="115"/>
    </row>
    <row r="149" spans="2:22" x14ac:dyDescent="0.2">
      <c r="B149" s="113"/>
      <c r="C149" s="117" t="s">
        <v>181</v>
      </c>
      <c r="D149" s="118" t="s">
        <v>413</v>
      </c>
      <c r="E149" s="119">
        <v>9567.64</v>
      </c>
      <c r="F149" s="119">
        <v>9522.86</v>
      </c>
      <c r="G149" s="119">
        <v>9666.2000000000007</v>
      </c>
      <c r="H149" s="119">
        <v>10357.49</v>
      </c>
      <c r="I149" s="119">
        <v>9542.68</v>
      </c>
      <c r="J149" s="119">
        <v>18128.45</v>
      </c>
      <c r="K149" s="119"/>
      <c r="L149" s="119"/>
      <c r="M149" s="119"/>
      <c r="N149" s="119"/>
      <c r="O149" s="119"/>
      <c r="P149" s="119"/>
      <c r="Q149" s="119">
        <f t="shared" si="3"/>
        <v>66785.320000000007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66785.320000000007</v>
      </c>
      <c r="V149" s="115"/>
    </row>
    <row r="150" spans="2:22" x14ac:dyDescent="0.2">
      <c r="B150" s="113"/>
      <c r="C150" s="117" t="s">
        <v>182</v>
      </c>
      <c r="D150" s="118" t="s">
        <v>414</v>
      </c>
      <c r="E150" s="119">
        <v>0</v>
      </c>
      <c r="F150" s="119">
        <v>2510.9499999999998</v>
      </c>
      <c r="G150" s="119">
        <v>46455.12</v>
      </c>
      <c r="H150" s="119">
        <v>11791.630000000001</v>
      </c>
      <c r="I150" s="119">
        <v>334.2</v>
      </c>
      <c r="J150" s="119">
        <v>2877.74</v>
      </c>
      <c r="K150" s="119"/>
      <c r="L150" s="119"/>
      <c r="M150" s="119"/>
      <c r="N150" s="119"/>
      <c r="O150" s="119"/>
      <c r="P150" s="119"/>
      <c r="Q150" s="119">
        <f t="shared" si="3"/>
        <v>63969.639999999992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63969.639999999992</v>
      </c>
      <c r="V150" s="115"/>
    </row>
    <row r="151" spans="2:22" x14ac:dyDescent="0.2">
      <c r="B151" s="113"/>
      <c r="C151" s="117" t="s">
        <v>520</v>
      </c>
      <c r="D151" s="118" t="s">
        <v>521</v>
      </c>
      <c r="E151" s="119">
        <v>48990.729999999996</v>
      </c>
      <c r="F151" s="119">
        <v>91203.68</v>
      </c>
      <c r="G151" s="119">
        <v>152118.59000000003</v>
      </c>
      <c r="H151" s="119">
        <v>78652.179999999993</v>
      </c>
      <c r="I151" s="119">
        <v>49030.739999999991</v>
      </c>
      <c r="J151" s="119">
        <v>58871.369999999995</v>
      </c>
      <c r="K151" s="119"/>
      <c r="L151" s="119"/>
      <c r="M151" s="119"/>
      <c r="N151" s="119"/>
      <c r="O151" s="119"/>
      <c r="P151" s="119"/>
      <c r="Q151" s="119">
        <f t="shared" si="3"/>
        <v>478867.29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478867.29</v>
      </c>
      <c r="V151" s="115"/>
    </row>
    <row r="152" spans="2:22" x14ac:dyDescent="0.2">
      <c r="B152" s="113"/>
      <c r="C152" s="117" t="s">
        <v>522</v>
      </c>
      <c r="D152" s="118" t="s">
        <v>523</v>
      </c>
      <c r="E152" s="119">
        <v>130475.16999999998</v>
      </c>
      <c r="F152" s="119">
        <v>147006</v>
      </c>
      <c r="G152" s="119">
        <v>107097.32999999999</v>
      </c>
      <c r="H152" s="119">
        <v>187817.17</v>
      </c>
      <c r="I152" s="119">
        <v>125462</v>
      </c>
      <c r="J152" s="119">
        <v>135108.65999999997</v>
      </c>
      <c r="K152" s="119"/>
      <c r="L152" s="119"/>
      <c r="M152" s="119"/>
      <c r="N152" s="119"/>
      <c r="O152" s="119"/>
      <c r="P152" s="119"/>
      <c r="Q152" s="119">
        <f t="shared" si="3"/>
        <v>832966.33000000007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832966.33000000007</v>
      </c>
      <c r="V152" s="115"/>
    </row>
    <row r="153" spans="2:22" ht="25.5" x14ac:dyDescent="0.2">
      <c r="B153" s="113"/>
      <c r="C153" s="117" t="s">
        <v>524</v>
      </c>
      <c r="D153" s="118" t="s">
        <v>525</v>
      </c>
      <c r="E153" s="119">
        <v>50415.229999999996</v>
      </c>
      <c r="F153" s="119">
        <v>89889.609999999986</v>
      </c>
      <c r="G153" s="119">
        <v>90351.569999999992</v>
      </c>
      <c r="H153" s="119">
        <v>90359.63</v>
      </c>
      <c r="I153" s="119">
        <v>2113380.25</v>
      </c>
      <c r="J153" s="119">
        <v>103778.83000000002</v>
      </c>
      <c r="K153" s="119"/>
      <c r="L153" s="119"/>
      <c r="M153" s="119"/>
      <c r="N153" s="119"/>
      <c r="O153" s="119"/>
      <c r="P153" s="119"/>
      <c r="Q153" s="119">
        <f t="shared" si="3"/>
        <v>2538175.12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2538175.12</v>
      </c>
      <c r="V153" s="115"/>
    </row>
    <row r="154" spans="2:22" x14ac:dyDescent="0.2">
      <c r="B154" s="113"/>
      <c r="C154" s="117" t="s">
        <v>526</v>
      </c>
      <c r="D154" s="118" t="s">
        <v>527</v>
      </c>
      <c r="E154" s="119">
        <v>26013.38</v>
      </c>
      <c r="F154" s="119">
        <v>32665.829999999998</v>
      </c>
      <c r="G154" s="119">
        <v>29982.090000000004</v>
      </c>
      <c r="H154" s="119">
        <v>31959.87</v>
      </c>
      <c r="I154" s="119">
        <v>61552.709999999992</v>
      </c>
      <c r="J154" s="119">
        <v>33398.909999999996</v>
      </c>
      <c r="K154" s="119"/>
      <c r="L154" s="119"/>
      <c r="M154" s="119"/>
      <c r="N154" s="119"/>
      <c r="O154" s="119"/>
      <c r="P154" s="119"/>
      <c r="Q154" s="119">
        <f t="shared" si="3"/>
        <v>215572.79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215572.79</v>
      </c>
      <c r="V154" s="115"/>
    </row>
    <row r="155" spans="2:22" x14ac:dyDescent="0.2">
      <c r="B155" s="113"/>
      <c r="C155" s="117" t="s">
        <v>183</v>
      </c>
      <c r="D155" s="118" t="s">
        <v>415</v>
      </c>
      <c r="E155" s="119">
        <v>69811.89</v>
      </c>
      <c r="F155" s="119">
        <v>81614.289999999994</v>
      </c>
      <c r="G155" s="119">
        <v>1971799.86</v>
      </c>
      <c r="H155" s="119">
        <v>2810618.0000000005</v>
      </c>
      <c r="I155" s="119">
        <v>1680530.8499999999</v>
      </c>
      <c r="J155" s="119">
        <v>1839351.41</v>
      </c>
      <c r="K155" s="119"/>
      <c r="L155" s="119"/>
      <c r="M155" s="119"/>
      <c r="N155" s="119"/>
      <c r="O155" s="119"/>
      <c r="P155" s="119"/>
      <c r="Q155" s="119">
        <f t="shared" si="3"/>
        <v>8453726.3000000007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8453726.3000000007</v>
      </c>
      <c r="V155" s="115"/>
    </row>
    <row r="156" spans="2:22" x14ac:dyDescent="0.2">
      <c r="B156" s="113"/>
      <c r="C156" s="117" t="s">
        <v>184</v>
      </c>
      <c r="D156" s="118" t="s">
        <v>416</v>
      </c>
      <c r="E156" s="119">
        <v>114657.66</v>
      </c>
      <c r="F156" s="119">
        <v>532797.56000000006</v>
      </c>
      <c r="G156" s="119">
        <v>244464.86000000002</v>
      </c>
      <c r="H156" s="119">
        <v>178821.96000000005</v>
      </c>
      <c r="I156" s="119">
        <v>176882.03000000006</v>
      </c>
      <c r="J156" s="119">
        <v>211032.69</v>
      </c>
      <c r="K156" s="119"/>
      <c r="L156" s="119"/>
      <c r="M156" s="119"/>
      <c r="N156" s="119"/>
      <c r="O156" s="119"/>
      <c r="P156" s="119"/>
      <c r="Q156" s="119">
        <f t="shared" si="3"/>
        <v>1458656.76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1458656.76</v>
      </c>
      <c r="V156" s="115"/>
    </row>
    <row r="157" spans="2:22" x14ac:dyDescent="0.2">
      <c r="B157" s="113"/>
      <c r="C157" s="117" t="s">
        <v>185</v>
      </c>
      <c r="D157" s="118" t="s">
        <v>417</v>
      </c>
      <c r="E157" s="119">
        <v>11770.97</v>
      </c>
      <c r="F157" s="119">
        <v>15151.89</v>
      </c>
      <c r="G157" s="119">
        <v>92862.720000000016</v>
      </c>
      <c r="H157" s="119">
        <v>68298.090000000011</v>
      </c>
      <c r="I157" s="119">
        <v>197404.91</v>
      </c>
      <c r="J157" s="119">
        <v>1156550.49</v>
      </c>
      <c r="K157" s="119"/>
      <c r="L157" s="119"/>
      <c r="M157" s="119"/>
      <c r="N157" s="119"/>
      <c r="O157" s="119"/>
      <c r="P157" s="119"/>
      <c r="Q157" s="119">
        <f t="shared" si="3"/>
        <v>1542039.07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1542039.07</v>
      </c>
      <c r="V157" s="115"/>
    </row>
    <row r="158" spans="2:22" x14ac:dyDescent="0.2">
      <c r="B158" s="113"/>
      <c r="C158" s="117" t="s">
        <v>186</v>
      </c>
      <c r="D158" s="118" t="s">
        <v>418</v>
      </c>
      <c r="E158" s="119">
        <v>87879.739999999991</v>
      </c>
      <c r="F158" s="119">
        <v>168506.94999999998</v>
      </c>
      <c r="G158" s="119">
        <v>1210511.3499999999</v>
      </c>
      <c r="H158" s="119">
        <v>1841797.65</v>
      </c>
      <c r="I158" s="119">
        <v>1077556.8</v>
      </c>
      <c r="J158" s="119">
        <v>1569674.9400000002</v>
      </c>
      <c r="K158" s="119"/>
      <c r="L158" s="119"/>
      <c r="M158" s="119"/>
      <c r="N158" s="119"/>
      <c r="O158" s="119"/>
      <c r="P158" s="119"/>
      <c r="Q158" s="119">
        <f t="shared" si="3"/>
        <v>5955927.4299999997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5955927.4299999997</v>
      </c>
      <c r="V158" s="115"/>
    </row>
    <row r="159" spans="2:22" ht="25.5" x14ac:dyDescent="0.2">
      <c r="B159" s="113"/>
      <c r="C159" s="117" t="s">
        <v>187</v>
      </c>
      <c r="D159" s="118" t="s">
        <v>420</v>
      </c>
      <c r="E159" s="119">
        <v>0</v>
      </c>
      <c r="F159" s="119">
        <v>0</v>
      </c>
      <c r="G159" s="119">
        <v>0</v>
      </c>
      <c r="H159" s="119">
        <v>0</v>
      </c>
      <c r="I159" s="119">
        <v>0</v>
      </c>
      <c r="J159" s="119">
        <v>0</v>
      </c>
      <c r="K159" s="119"/>
      <c r="L159" s="119"/>
      <c r="M159" s="119"/>
      <c r="N159" s="119"/>
      <c r="O159" s="119"/>
      <c r="P159" s="119"/>
      <c r="Q159" s="119">
        <f t="shared" si="3"/>
        <v>0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0</v>
      </c>
      <c r="V159" s="115"/>
    </row>
    <row r="160" spans="2:22" x14ac:dyDescent="0.2">
      <c r="B160" s="113"/>
      <c r="C160" s="117" t="s">
        <v>188</v>
      </c>
      <c r="D160" s="118" t="s">
        <v>421</v>
      </c>
      <c r="E160" s="119">
        <v>13772.999999999996</v>
      </c>
      <c r="F160" s="119">
        <v>15222.099999999997</v>
      </c>
      <c r="G160" s="119">
        <v>13431.89</v>
      </c>
      <c r="H160" s="119">
        <v>16689.390000000003</v>
      </c>
      <c r="I160" s="119">
        <v>44333.13</v>
      </c>
      <c r="J160" s="119">
        <v>29508.12</v>
      </c>
      <c r="K160" s="119"/>
      <c r="L160" s="119"/>
      <c r="M160" s="119"/>
      <c r="N160" s="119"/>
      <c r="O160" s="119"/>
      <c r="P160" s="119"/>
      <c r="Q160" s="119">
        <f t="shared" si="3"/>
        <v>132957.62999999998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132957.62999999998</v>
      </c>
      <c r="V160" s="115"/>
    </row>
    <row r="161" spans="2:22" x14ac:dyDescent="0.2">
      <c r="B161" s="113"/>
      <c r="C161" s="117" t="s">
        <v>189</v>
      </c>
      <c r="D161" s="118" t="s">
        <v>422</v>
      </c>
      <c r="E161" s="119">
        <v>10236.880000000001</v>
      </c>
      <c r="F161" s="119">
        <v>13722.200000000003</v>
      </c>
      <c r="G161" s="119">
        <v>26749.63</v>
      </c>
      <c r="H161" s="119">
        <v>23930.809999999994</v>
      </c>
      <c r="I161" s="119">
        <v>23355.87</v>
      </c>
      <c r="J161" s="119">
        <v>21548.29</v>
      </c>
      <c r="K161" s="119"/>
      <c r="L161" s="119"/>
      <c r="M161" s="119"/>
      <c r="N161" s="119"/>
      <c r="O161" s="119"/>
      <c r="P161" s="119"/>
      <c r="Q161" s="119">
        <f t="shared" si="3"/>
        <v>119543.67999999999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119543.67999999999</v>
      </c>
      <c r="V161" s="115"/>
    </row>
    <row r="162" spans="2:22" x14ac:dyDescent="0.2">
      <c r="B162" s="113"/>
      <c r="C162" s="117" t="s">
        <v>190</v>
      </c>
      <c r="D162" s="118" t="s">
        <v>423</v>
      </c>
      <c r="E162" s="119">
        <v>378893.39</v>
      </c>
      <c r="F162" s="119">
        <v>570123.17999999993</v>
      </c>
      <c r="G162" s="119">
        <v>475632.99</v>
      </c>
      <c r="H162" s="119">
        <v>562542.03999999992</v>
      </c>
      <c r="I162" s="119">
        <v>797186.35000000009</v>
      </c>
      <c r="J162" s="119">
        <v>612196.6100000001</v>
      </c>
      <c r="K162" s="119"/>
      <c r="L162" s="119"/>
      <c r="M162" s="119"/>
      <c r="N162" s="119"/>
      <c r="O162" s="119"/>
      <c r="P162" s="119"/>
      <c r="Q162" s="119">
        <f t="shared" si="3"/>
        <v>3396574.5600000005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3396574.5600000005</v>
      </c>
      <c r="V162" s="115"/>
    </row>
    <row r="163" spans="2:22" x14ac:dyDescent="0.2">
      <c r="B163" s="113"/>
      <c r="C163" s="117" t="s">
        <v>191</v>
      </c>
      <c r="D163" s="118" t="s">
        <v>424</v>
      </c>
      <c r="E163" s="119">
        <v>8882.9699999999993</v>
      </c>
      <c r="F163" s="119">
        <v>16875.64</v>
      </c>
      <c r="G163" s="119">
        <v>96752.65</v>
      </c>
      <c r="H163" s="119">
        <v>18513.739999999998</v>
      </c>
      <c r="I163" s="119">
        <v>21979.35</v>
      </c>
      <c r="J163" s="119">
        <v>36673.97</v>
      </c>
      <c r="K163" s="119"/>
      <c r="L163" s="119"/>
      <c r="M163" s="119"/>
      <c r="N163" s="119"/>
      <c r="O163" s="119"/>
      <c r="P163" s="119"/>
      <c r="Q163" s="119">
        <f t="shared" si="3"/>
        <v>199678.32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199678.32</v>
      </c>
      <c r="V163" s="115"/>
    </row>
    <row r="164" spans="2:22" x14ac:dyDescent="0.2">
      <c r="B164" s="113"/>
      <c r="C164" s="117" t="s">
        <v>192</v>
      </c>
      <c r="D164" s="118" t="s">
        <v>425</v>
      </c>
      <c r="E164" s="119">
        <v>10014.869999999999</v>
      </c>
      <c r="F164" s="119">
        <v>16158.69</v>
      </c>
      <c r="G164" s="119">
        <v>31822.149999999994</v>
      </c>
      <c r="H164" s="119">
        <v>16036.600000000002</v>
      </c>
      <c r="I164" s="119">
        <v>15204.39</v>
      </c>
      <c r="J164" s="119">
        <v>29568.68</v>
      </c>
      <c r="K164" s="119"/>
      <c r="L164" s="119"/>
      <c r="M164" s="119"/>
      <c r="N164" s="119"/>
      <c r="O164" s="119"/>
      <c r="P164" s="119"/>
      <c r="Q164" s="119">
        <f t="shared" si="3"/>
        <v>118805.38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118805.38</v>
      </c>
      <c r="V164" s="115"/>
    </row>
    <row r="165" spans="2:22" ht="25.5" x14ac:dyDescent="0.2">
      <c r="B165" s="113"/>
      <c r="C165" s="117" t="s">
        <v>193</v>
      </c>
      <c r="D165" s="118" t="s">
        <v>419</v>
      </c>
      <c r="E165" s="119">
        <v>52322.670000000006</v>
      </c>
      <c r="F165" s="119">
        <v>101515.79</v>
      </c>
      <c r="G165" s="119">
        <v>112235.75000000001</v>
      </c>
      <c r="H165" s="119">
        <v>111798.85000000002</v>
      </c>
      <c r="I165" s="119">
        <v>89561.11</v>
      </c>
      <c r="J165" s="119">
        <v>140422.93</v>
      </c>
      <c r="K165" s="119"/>
      <c r="L165" s="119"/>
      <c r="M165" s="119"/>
      <c r="N165" s="119"/>
      <c r="O165" s="119"/>
      <c r="P165" s="119"/>
      <c r="Q165" s="119">
        <f t="shared" si="3"/>
        <v>607857.10000000009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607857.10000000009</v>
      </c>
      <c r="V165" s="115"/>
    </row>
    <row r="166" spans="2:22" x14ac:dyDescent="0.2">
      <c r="B166" s="113"/>
      <c r="C166" s="117" t="s">
        <v>194</v>
      </c>
      <c r="D166" s="118" t="s">
        <v>426</v>
      </c>
      <c r="E166" s="119">
        <v>14946.499999999998</v>
      </c>
      <c r="F166" s="119">
        <v>43657.1</v>
      </c>
      <c r="G166" s="119">
        <v>47178.080000000002</v>
      </c>
      <c r="H166" s="119">
        <v>47789.209999999992</v>
      </c>
      <c r="I166" s="119">
        <v>42347.97</v>
      </c>
      <c r="J166" s="119">
        <v>43050.19</v>
      </c>
      <c r="K166" s="119"/>
      <c r="L166" s="119"/>
      <c r="M166" s="119"/>
      <c r="N166" s="119"/>
      <c r="O166" s="119"/>
      <c r="P166" s="119"/>
      <c r="Q166" s="119">
        <f t="shared" si="3"/>
        <v>238969.05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238969.05</v>
      </c>
      <c r="V166" s="115"/>
    </row>
    <row r="167" spans="2:22" x14ac:dyDescent="0.2">
      <c r="B167" s="113"/>
      <c r="C167" s="117" t="s">
        <v>195</v>
      </c>
      <c r="D167" s="118" t="s">
        <v>427</v>
      </c>
      <c r="E167" s="119">
        <v>7496.6799999999994</v>
      </c>
      <c r="F167" s="119">
        <v>9540.7899999999991</v>
      </c>
      <c r="G167" s="119">
        <v>12226.54</v>
      </c>
      <c r="H167" s="119">
        <v>12091.39</v>
      </c>
      <c r="I167" s="119">
        <v>9099.8700000000008</v>
      </c>
      <c r="J167" s="119">
        <v>10866.770000000002</v>
      </c>
      <c r="K167" s="119"/>
      <c r="L167" s="119"/>
      <c r="M167" s="119"/>
      <c r="N167" s="119"/>
      <c r="O167" s="119"/>
      <c r="P167" s="119"/>
      <c r="Q167" s="119">
        <f t="shared" si="3"/>
        <v>61322.04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61322.04</v>
      </c>
      <c r="V167" s="115"/>
    </row>
    <row r="168" spans="2:22" x14ac:dyDescent="0.2">
      <c r="B168" s="113"/>
      <c r="C168" s="117" t="s">
        <v>196</v>
      </c>
      <c r="D168" s="118" t="s">
        <v>428</v>
      </c>
      <c r="E168" s="119">
        <v>50649.720000000008</v>
      </c>
      <c r="F168" s="119">
        <v>69681.819999999992</v>
      </c>
      <c r="G168" s="119">
        <v>104292.20000000001</v>
      </c>
      <c r="H168" s="119">
        <v>89740.559999999983</v>
      </c>
      <c r="I168" s="119">
        <v>70547.930000000008</v>
      </c>
      <c r="J168" s="119">
        <v>66164.540000000008</v>
      </c>
      <c r="K168" s="119"/>
      <c r="L168" s="119"/>
      <c r="M168" s="119"/>
      <c r="N168" s="119"/>
      <c r="O168" s="119"/>
      <c r="P168" s="119"/>
      <c r="Q168" s="119">
        <f t="shared" si="3"/>
        <v>451076.77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451076.77</v>
      </c>
      <c r="V168" s="115"/>
    </row>
    <row r="169" spans="2:22" x14ac:dyDescent="0.2">
      <c r="B169" s="113"/>
      <c r="C169" s="117" t="s">
        <v>197</v>
      </c>
      <c r="D169" s="118" t="s">
        <v>429</v>
      </c>
      <c r="E169" s="119">
        <v>7704.47</v>
      </c>
      <c r="F169" s="119">
        <v>44693.490000000005</v>
      </c>
      <c r="G169" s="119">
        <v>11042.109999999999</v>
      </c>
      <c r="H169" s="119">
        <v>12920.239999999998</v>
      </c>
      <c r="I169" s="119">
        <v>11284.839999999998</v>
      </c>
      <c r="J169" s="119">
        <v>32120.089999999997</v>
      </c>
      <c r="K169" s="119"/>
      <c r="L169" s="119"/>
      <c r="M169" s="119"/>
      <c r="N169" s="119"/>
      <c r="O169" s="119"/>
      <c r="P169" s="119"/>
      <c r="Q169" s="119">
        <f t="shared" si="3"/>
        <v>119765.23999999999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119765.23999999999</v>
      </c>
      <c r="V169" s="115"/>
    </row>
    <row r="170" spans="2:22" x14ac:dyDescent="0.2">
      <c r="B170" s="113"/>
      <c r="C170" s="117" t="s">
        <v>198</v>
      </c>
      <c r="D170" s="118" t="s">
        <v>430</v>
      </c>
      <c r="E170" s="119">
        <v>25086.200000000004</v>
      </c>
      <c r="F170" s="119">
        <v>27023.540000000005</v>
      </c>
      <c r="G170" s="119">
        <v>26749.200000000004</v>
      </c>
      <c r="H170" s="119">
        <v>23797.200000000001</v>
      </c>
      <c r="I170" s="119">
        <v>22830.25</v>
      </c>
      <c r="J170" s="119">
        <v>46175.360000000001</v>
      </c>
      <c r="K170" s="119"/>
      <c r="L170" s="119"/>
      <c r="M170" s="119"/>
      <c r="N170" s="119"/>
      <c r="O170" s="119"/>
      <c r="P170" s="119"/>
      <c r="Q170" s="119">
        <f t="shared" si="3"/>
        <v>171661.75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171661.75</v>
      </c>
      <c r="V170" s="115"/>
    </row>
    <row r="171" spans="2:22" x14ac:dyDescent="0.2">
      <c r="B171" s="113"/>
      <c r="C171" s="117" t="s">
        <v>199</v>
      </c>
      <c r="D171" s="118" t="s">
        <v>431</v>
      </c>
      <c r="E171" s="119">
        <v>64858.540000000008</v>
      </c>
      <c r="F171" s="119">
        <v>87217.150000000009</v>
      </c>
      <c r="G171" s="119">
        <v>94879.64999999998</v>
      </c>
      <c r="H171" s="119">
        <v>95038.489999999976</v>
      </c>
      <c r="I171" s="119">
        <v>141972.5</v>
      </c>
      <c r="J171" s="119">
        <v>111276.03</v>
      </c>
      <c r="K171" s="119"/>
      <c r="L171" s="119"/>
      <c r="M171" s="119"/>
      <c r="N171" s="119"/>
      <c r="O171" s="119"/>
      <c r="P171" s="119"/>
      <c r="Q171" s="119">
        <f t="shared" si="3"/>
        <v>595242.36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595242.36</v>
      </c>
      <c r="V171" s="115"/>
    </row>
    <row r="172" spans="2:22" x14ac:dyDescent="0.2">
      <c r="B172" s="113"/>
      <c r="C172" s="117" t="s">
        <v>200</v>
      </c>
      <c r="D172" s="118" t="s">
        <v>432</v>
      </c>
      <c r="E172" s="119">
        <v>565236.73</v>
      </c>
      <c r="F172" s="119">
        <v>1499236.31</v>
      </c>
      <c r="G172" s="119">
        <v>2874934.0100000002</v>
      </c>
      <c r="H172" s="119">
        <v>1617741.16</v>
      </c>
      <c r="I172" s="119">
        <v>278984.67000000004</v>
      </c>
      <c r="J172" s="119">
        <v>1900206.5200000003</v>
      </c>
      <c r="K172" s="119"/>
      <c r="L172" s="119"/>
      <c r="M172" s="119"/>
      <c r="N172" s="119"/>
      <c r="O172" s="119"/>
      <c r="P172" s="119"/>
      <c r="Q172" s="119">
        <f t="shared" si="3"/>
        <v>8736339.4000000004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8736339.4000000004</v>
      </c>
      <c r="V172" s="115"/>
    </row>
    <row r="173" spans="2:22" x14ac:dyDescent="0.2">
      <c r="B173" s="113"/>
      <c r="C173" s="117" t="s">
        <v>201</v>
      </c>
      <c r="D173" s="118" t="s">
        <v>433</v>
      </c>
      <c r="E173" s="119">
        <v>13785.789999999999</v>
      </c>
      <c r="F173" s="119">
        <v>884791.78</v>
      </c>
      <c r="G173" s="119">
        <v>3393333.59</v>
      </c>
      <c r="H173" s="119">
        <v>2182874.9300000002</v>
      </c>
      <c r="I173" s="119">
        <v>615118.01000000013</v>
      </c>
      <c r="J173" s="119">
        <v>1369960.4400000002</v>
      </c>
      <c r="K173" s="119"/>
      <c r="L173" s="119"/>
      <c r="M173" s="119"/>
      <c r="N173" s="119"/>
      <c r="O173" s="119"/>
      <c r="P173" s="119"/>
      <c r="Q173" s="119">
        <f t="shared" si="3"/>
        <v>8459864.5399999991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8459864.5399999991</v>
      </c>
      <c r="V173" s="115"/>
    </row>
    <row r="174" spans="2:22" x14ac:dyDescent="0.2">
      <c r="B174" s="113"/>
      <c r="C174" s="117" t="s">
        <v>202</v>
      </c>
      <c r="D174" s="118" t="s">
        <v>434</v>
      </c>
      <c r="E174" s="119">
        <v>0</v>
      </c>
      <c r="F174" s="119">
        <v>2347.9299999999998</v>
      </c>
      <c r="G174" s="119">
        <v>924.5</v>
      </c>
      <c r="H174" s="119">
        <v>13267.61</v>
      </c>
      <c r="I174" s="119">
        <v>5108.71</v>
      </c>
      <c r="J174" s="119">
        <v>4306.49</v>
      </c>
      <c r="K174" s="119"/>
      <c r="L174" s="119"/>
      <c r="M174" s="119"/>
      <c r="N174" s="119"/>
      <c r="O174" s="119"/>
      <c r="P174" s="119"/>
      <c r="Q174" s="119">
        <f t="shared" si="3"/>
        <v>25955.239999999998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25955.239999999998</v>
      </c>
      <c r="V174" s="115"/>
    </row>
    <row r="175" spans="2:22" x14ac:dyDescent="0.2">
      <c r="B175" s="113"/>
      <c r="C175" s="117" t="s">
        <v>203</v>
      </c>
      <c r="D175" s="118" t="s">
        <v>435</v>
      </c>
      <c r="E175" s="119">
        <v>0</v>
      </c>
      <c r="F175" s="119">
        <v>0</v>
      </c>
      <c r="G175" s="119">
        <v>804790.86</v>
      </c>
      <c r="H175" s="119">
        <v>39391.279999999999</v>
      </c>
      <c r="I175" s="119">
        <v>0</v>
      </c>
      <c r="J175" s="119">
        <v>645793.82999999996</v>
      </c>
      <c r="K175" s="119"/>
      <c r="L175" s="119"/>
      <c r="M175" s="119"/>
      <c r="N175" s="119"/>
      <c r="O175" s="119"/>
      <c r="P175" s="119"/>
      <c r="Q175" s="119">
        <f t="shared" si="3"/>
        <v>1489975.97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1489975.97</v>
      </c>
      <c r="V175" s="115"/>
    </row>
    <row r="176" spans="2:22" x14ac:dyDescent="0.2">
      <c r="B176" s="113"/>
      <c r="C176" s="117" t="s">
        <v>204</v>
      </c>
      <c r="D176" s="118" t="s">
        <v>436</v>
      </c>
      <c r="E176" s="119">
        <v>1900582.03</v>
      </c>
      <c r="F176" s="119">
        <v>4236967.34</v>
      </c>
      <c r="G176" s="119">
        <v>3429625.6300000004</v>
      </c>
      <c r="H176" s="119">
        <v>5981909.6000000006</v>
      </c>
      <c r="I176" s="119">
        <v>2672482.9699999997</v>
      </c>
      <c r="J176" s="119">
        <v>2406645.3699999996</v>
      </c>
      <c r="K176" s="119"/>
      <c r="L176" s="119"/>
      <c r="M176" s="119"/>
      <c r="N176" s="119"/>
      <c r="O176" s="119"/>
      <c r="P176" s="119"/>
      <c r="Q176" s="119">
        <f t="shared" si="3"/>
        <v>20628212.940000001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20628212.940000001</v>
      </c>
      <c r="V176" s="115"/>
    </row>
    <row r="177" spans="2:22" x14ac:dyDescent="0.2">
      <c r="B177" s="113"/>
      <c r="C177" s="117" t="s">
        <v>205</v>
      </c>
      <c r="D177" s="118" t="s">
        <v>437</v>
      </c>
      <c r="E177" s="119">
        <v>0</v>
      </c>
      <c r="F177" s="119">
        <v>24679.42</v>
      </c>
      <c r="G177" s="119">
        <v>5182.68</v>
      </c>
      <c r="H177" s="119">
        <v>0</v>
      </c>
      <c r="I177" s="119">
        <v>0</v>
      </c>
      <c r="J177" s="119">
        <v>58895.01</v>
      </c>
      <c r="K177" s="119"/>
      <c r="L177" s="119"/>
      <c r="M177" s="119"/>
      <c r="N177" s="119"/>
      <c r="O177" s="119"/>
      <c r="P177" s="119"/>
      <c r="Q177" s="119">
        <f t="shared" si="3"/>
        <v>88757.11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88757.11</v>
      </c>
      <c r="V177" s="115"/>
    </row>
    <row r="178" spans="2:22" x14ac:dyDescent="0.2">
      <c r="B178" s="113"/>
      <c r="C178" s="117" t="s">
        <v>206</v>
      </c>
      <c r="D178" s="118" t="s">
        <v>438</v>
      </c>
      <c r="E178" s="119">
        <v>0</v>
      </c>
      <c r="F178" s="119">
        <v>144018.03</v>
      </c>
      <c r="G178" s="119">
        <v>53475.31</v>
      </c>
      <c r="H178" s="119">
        <v>111027.36</v>
      </c>
      <c r="I178" s="119">
        <v>166293.50999999998</v>
      </c>
      <c r="J178" s="119">
        <v>316253.49</v>
      </c>
      <c r="K178" s="119"/>
      <c r="L178" s="119"/>
      <c r="M178" s="119"/>
      <c r="N178" s="119"/>
      <c r="O178" s="119"/>
      <c r="P178" s="119"/>
      <c r="Q178" s="119">
        <f t="shared" si="3"/>
        <v>791067.7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791067.7</v>
      </c>
      <c r="V178" s="115"/>
    </row>
    <row r="179" spans="2:22" x14ac:dyDescent="0.2">
      <c r="B179" s="113"/>
      <c r="C179" s="117" t="s">
        <v>207</v>
      </c>
      <c r="D179" s="118" t="s">
        <v>439</v>
      </c>
      <c r="E179" s="119">
        <v>359248.49</v>
      </c>
      <c r="F179" s="119">
        <v>504623.42000000004</v>
      </c>
      <c r="G179" s="119">
        <v>2688356.2299999995</v>
      </c>
      <c r="H179" s="119">
        <v>1688569.9900000002</v>
      </c>
      <c r="I179" s="119">
        <v>1089922.7199999997</v>
      </c>
      <c r="J179" s="119">
        <v>688989.27</v>
      </c>
      <c r="K179" s="119"/>
      <c r="L179" s="119"/>
      <c r="M179" s="119"/>
      <c r="N179" s="119"/>
      <c r="O179" s="119"/>
      <c r="P179" s="119"/>
      <c r="Q179" s="119">
        <f t="shared" si="3"/>
        <v>7019710.1199999992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7019710.1199999992</v>
      </c>
      <c r="V179" s="115"/>
    </row>
    <row r="180" spans="2:22" ht="25.5" x14ac:dyDescent="0.2">
      <c r="B180" s="113"/>
      <c r="C180" s="117" t="s">
        <v>208</v>
      </c>
      <c r="D180" s="118" t="s">
        <v>440</v>
      </c>
      <c r="E180" s="119">
        <v>0</v>
      </c>
      <c r="F180" s="119">
        <v>154308</v>
      </c>
      <c r="G180" s="119">
        <v>376089.85</v>
      </c>
      <c r="H180" s="119">
        <v>1177998.56</v>
      </c>
      <c r="I180" s="119">
        <v>163132.21</v>
      </c>
      <c r="J180" s="119">
        <v>576218.49</v>
      </c>
      <c r="K180" s="119"/>
      <c r="L180" s="119"/>
      <c r="M180" s="119"/>
      <c r="N180" s="119"/>
      <c r="O180" s="119"/>
      <c r="P180" s="119"/>
      <c r="Q180" s="119">
        <f t="shared" si="3"/>
        <v>2447747.1100000003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2447747.1100000003</v>
      </c>
      <c r="V180" s="115"/>
    </row>
    <row r="181" spans="2:22" x14ac:dyDescent="0.2">
      <c r="B181" s="113"/>
      <c r="C181" s="117" t="s">
        <v>209</v>
      </c>
      <c r="D181" s="118" t="s">
        <v>441</v>
      </c>
      <c r="E181" s="119">
        <v>28992.82</v>
      </c>
      <c r="F181" s="119">
        <v>30308.459999999995</v>
      </c>
      <c r="G181" s="119">
        <v>35973.379999999997</v>
      </c>
      <c r="H181" s="119">
        <v>102555.20999999999</v>
      </c>
      <c r="I181" s="119">
        <v>64679.86</v>
      </c>
      <c r="J181" s="119">
        <v>59387.930000000008</v>
      </c>
      <c r="K181" s="119"/>
      <c r="L181" s="119"/>
      <c r="M181" s="119"/>
      <c r="N181" s="119"/>
      <c r="O181" s="119"/>
      <c r="P181" s="119"/>
      <c r="Q181" s="119">
        <f t="shared" si="3"/>
        <v>321897.65999999997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321897.65999999997</v>
      </c>
      <c r="V181" s="115"/>
    </row>
    <row r="182" spans="2:22" x14ac:dyDescent="0.2">
      <c r="B182" s="113"/>
      <c r="C182" s="117" t="s">
        <v>210</v>
      </c>
      <c r="D182" s="118" t="s">
        <v>442</v>
      </c>
      <c r="E182" s="119">
        <v>13953.34</v>
      </c>
      <c r="F182" s="119">
        <v>512951.44</v>
      </c>
      <c r="G182" s="119">
        <v>286254.96999999997</v>
      </c>
      <c r="H182" s="119">
        <v>98856.040000000008</v>
      </c>
      <c r="I182" s="119">
        <v>46369.87</v>
      </c>
      <c r="J182" s="119">
        <v>51329.600000000006</v>
      </c>
      <c r="K182" s="119"/>
      <c r="L182" s="119"/>
      <c r="M182" s="119"/>
      <c r="N182" s="119"/>
      <c r="O182" s="119"/>
      <c r="P182" s="119"/>
      <c r="Q182" s="119">
        <f t="shared" si="3"/>
        <v>1009715.26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1009715.26</v>
      </c>
      <c r="V182" s="115"/>
    </row>
    <row r="183" spans="2:22" x14ac:dyDescent="0.2">
      <c r="B183" s="113"/>
      <c r="C183" s="117" t="s">
        <v>211</v>
      </c>
      <c r="D183" s="118" t="s">
        <v>443</v>
      </c>
      <c r="E183" s="119">
        <v>586072.27</v>
      </c>
      <c r="F183" s="119">
        <v>1895769.09</v>
      </c>
      <c r="G183" s="119">
        <v>237548.76999999993</v>
      </c>
      <c r="H183" s="119">
        <v>157551.09999999998</v>
      </c>
      <c r="I183" s="119">
        <v>169735.58000000005</v>
      </c>
      <c r="J183" s="119">
        <v>188392.01999999996</v>
      </c>
      <c r="K183" s="119"/>
      <c r="L183" s="119"/>
      <c r="M183" s="119"/>
      <c r="N183" s="119"/>
      <c r="O183" s="119"/>
      <c r="P183" s="119"/>
      <c r="Q183" s="119">
        <f t="shared" si="3"/>
        <v>3235068.8300000005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3235068.8300000005</v>
      </c>
      <c r="V183" s="115"/>
    </row>
    <row r="184" spans="2:22" x14ac:dyDescent="0.2">
      <c r="B184" s="113"/>
      <c r="C184" s="117" t="s">
        <v>212</v>
      </c>
      <c r="D184" s="118" t="s">
        <v>444</v>
      </c>
      <c r="E184" s="119">
        <v>0</v>
      </c>
      <c r="F184" s="119">
        <v>712968</v>
      </c>
      <c r="G184" s="119">
        <v>595788.69000000006</v>
      </c>
      <c r="H184" s="119">
        <v>2246451.59</v>
      </c>
      <c r="I184" s="119">
        <v>491046.46</v>
      </c>
      <c r="J184" s="119">
        <v>602687.27</v>
      </c>
      <c r="K184" s="119"/>
      <c r="L184" s="119"/>
      <c r="M184" s="119"/>
      <c r="N184" s="119"/>
      <c r="O184" s="119"/>
      <c r="P184" s="119"/>
      <c r="Q184" s="119">
        <f t="shared" si="3"/>
        <v>4648942.01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4648942.01</v>
      </c>
      <c r="V184" s="115"/>
    </row>
    <row r="185" spans="2:22" x14ac:dyDescent="0.2">
      <c r="B185" s="113"/>
      <c r="C185" s="117" t="s">
        <v>213</v>
      </c>
      <c r="D185" s="118" t="s">
        <v>445</v>
      </c>
      <c r="E185" s="119">
        <v>0</v>
      </c>
      <c r="F185" s="119">
        <v>0</v>
      </c>
      <c r="G185" s="119">
        <v>0</v>
      </c>
      <c r="H185" s="119">
        <v>0</v>
      </c>
      <c r="I185" s="119">
        <v>329060.74</v>
      </c>
      <c r="J185" s="119">
        <v>0</v>
      </c>
      <c r="K185" s="119"/>
      <c r="L185" s="119"/>
      <c r="M185" s="119"/>
      <c r="N185" s="119"/>
      <c r="O185" s="119"/>
      <c r="P185" s="119"/>
      <c r="Q185" s="119">
        <f t="shared" si="3"/>
        <v>329060.74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329060.74</v>
      </c>
      <c r="V185" s="115"/>
    </row>
    <row r="186" spans="2:22" x14ac:dyDescent="0.2">
      <c r="B186" s="113"/>
      <c r="C186" s="117" t="s">
        <v>214</v>
      </c>
      <c r="D186" s="118" t="s">
        <v>446</v>
      </c>
      <c r="E186" s="119">
        <v>60832.639999999999</v>
      </c>
      <c r="F186" s="119">
        <v>224143.45000000004</v>
      </c>
      <c r="G186" s="119">
        <v>134869.93999999997</v>
      </c>
      <c r="H186" s="119">
        <v>108591.37000000001</v>
      </c>
      <c r="I186" s="119">
        <v>84284.460000000021</v>
      </c>
      <c r="J186" s="119">
        <v>98729.14999999998</v>
      </c>
      <c r="K186" s="119"/>
      <c r="L186" s="119"/>
      <c r="M186" s="119"/>
      <c r="N186" s="119"/>
      <c r="O186" s="119"/>
      <c r="P186" s="119"/>
      <c r="Q186" s="119">
        <f t="shared" si="3"/>
        <v>711451.01000000013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711451.01000000013</v>
      </c>
      <c r="V186" s="115"/>
    </row>
    <row r="187" spans="2:22" x14ac:dyDescent="0.2">
      <c r="B187" s="113"/>
      <c r="C187" s="117" t="s">
        <v>215</v>
      </c>
      <c r="D187" s="118" t="s">
        <v>447</v>
      </c>
      <c r="E187" s="119">
        <v>66004.240000000005</v>
      </c>
      <c r="F187" s="119">
        <v>117676.26000000001</v>
      </c>
      <c r="G187" s="119">
        <v>116620.57</v>
      </c>
      <c r="H187" s="119">
        <v>71281.72</v>
      </c>
      <c r="I187" s="119">
        <v>65271.820000000007</v>
      </c>
      <c r="J187" s="119">
        <v>66138.03</v>
      </c>
      <c r="K187" s="119"/>
      <c r="L187" s="119"/>
      <c r="M187" s="119"/>
      <c r="N187" s="119"/>
      <c r="O187" s="119"/>
      <c r="P187" s="119"/>
      <c r="Q187" s="119">
        <f t="shared" si="3"/>
        <v>502992.64000000001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502992.64000000001</v>
      </c>
      <c r="V187" s="115"/>
    </row>
    <row r="188" spans="2:22" x14ac:dyDescent="0.2">
      <c r="B188" s="113"/>
      <c r="C188" s="117" t="s">
        <v>216</v>
      </c>
      <c r="D188" s="118" t="s">
        <v>448</v>
      </c>
      <c r="E188" s="119">
        <v>80436.08</v>
      </c>
      <c r="F188" s="119">
        <v>121512.09</v>
      </c>
      <c r="G188" s="119">
        <v>387308.48</v>
      </c>
      <c r="H188" s="119">
        <v>116615.98999999998</v>
      </c>
      <c r="I188" s="119">
        <v>101342.62999999999</v>
      </c>
      <c r="J188" s="119">
        <v>114532.31</v>
      </c>
      <c r="K188" s="119"/>
      <c r="L188" s="119"/>
      <c r="M188" s="119"/>
      <c r="N188" s="119"/>
      <c r="O188" s="119"/>
      <c r="P188" s="119"/>
      <c r="Q188" s="119">
        <f t="shared" si="3"/>
        <v>921747.57999999984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921747.57999999984</v>
      </c>
      <c r="V188" s="115"/>
    </row>
    <row r="189" spans="2:22" x14ac:dyDescent="0.2">
      <c r="B189" s="113"/>
      <c r="C189" s="117" t="s">
        <v>217</v>
      </c>
      <c r="D189" s="118" t="s">
        <v>449</v>
      </c>
      <c r="E189" s="119">
        <v>109375.54999999999</v>
      </c>
      <c r="F189" s="119">
        <v>144213.82</v>
      </c>
      <c r="G189" s="119">
        <v>123347.32000000007</v>
      </c>
      <c r="H189" s="119">
        <v>120166.78000000001</v>
      </c>
      <c r="I189" s="119">
        <v>144136.22999999998</v>
      </c>
      <c r="J189" s="119">
        <v>139194.19000000003</v>
      </c>
      <c r="K189" s="119"/>
      <c r="L189" s="119"/>
      <c r="M189" s="119"/>
      <c r="N189" s="119"/>
      <c r="O189" s="119"/>
      <c r="P189" s="119"/>
      <c r="Q189" s="119">
        <f t="shared" si="3"/>
        <v>780433.89000000013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780433.89000000013</v>
      </c>
      <c r="V189" s="115"/>
    </row>
    <row r="190" spans="2:22" x14ac:dyDescent="0.2">
      <c r="B190" s="113"/>
      <c r="C190" s="117" t="s">
        <v>218</v>
      </c>
      <c r="D190" s="118" t="s">
        <v>450</v>
      </c>
      <c r="E190" s="119">
        <v>8070.2099999999991</v>
      </c>
      <c r="F190" s="119">
        <v>10932.429999999998</v>
      </c>
      <c r="G190" s="119">
        <v>13409.599999999999</v>
      </c>
      <c r="H190" s="119">
        <v>12008.219999999998</v>
      </c>
      <c r="I190" s="119">
        <v>11676.509999999998</v>
      </c>
      <c r="J190" s="119">
        <v>10814.08</v>
      </c>
      <c r="K190" s="119"/>
      <c r="L190" s="119"/>
      <c r="M190" s="119"/>
      <c r="N190" s="119"/>
      <c r="O190" s="119"/>
      <c r="P190" s="119"/>
      <c r="Q190" s="119">
        <f t="shared" si="3"/>
        <v>66911.049999999988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66911.049999999988</v>
      </c>
      <c r="V190" s="115"/>
    </row>
    <row r="191" spans="2:22" ht="25.5" x14ac:dyDescent="0.2">
      <c r="B191" s="113"/>
      <c r="C191" s="117" t="s">
        <v>528</v>
      </c>
      <c r="D191" s="118" t="s">
        <v>529</v>
      </c>
      <c r="E191" s="119">
        <v>351627.70000000007</v>
      </c>
      <c r="F191" s="119">
        <v>279188.19</v>
      </c>
      <c r="G191" s="119">
        <v>213562.38</v>
      </c>
      <c r="H191" s="119">
        <v>401992.44000000006</v>
      </c>
      <c r="I191" s="119">
        <v>1166680.56</v>
      </c>
      <c r="J191" s="119">
        <v>911975.53999999992</v>
      </c>
      <c r="K191" s="119"/>
      <c r="L191" s="119"/>
      <c r="M191" s="119"/>
      <c r="N191" s="119"/>
      <c r="O191" s="119"/>
      <c r="P191" s="119"/>
      <c r="Q191" s="119">
        <f t="shared" si="3"/>
        <v>3325026.8100000005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3325026.8100000005</v>
      </c>
      <c r="V191" s="115"/>
    </row>
    <row r="192" spans="2:22" x14ac:dyDescent="0.2">
      <c r="B192" s="113"/>
      <c r="C192" s="117" t="s">
        <v>530</v>
      </c>
      <c r="D192" s="118" t="s">
        <v>531</v>
      </c>
      <c r="E192" s="119">
        <v>37311.35</v>
      </c>
      <c r="F192" s="119">
        <v>114264.83000000002</v>
      </c>
      <c r="G192" s="119">
        <v>39166.42</v>
      </c>
      <c r="H192" s="119">
        <v>79224.819999999992</v>
      </c>
      <c r="I192" s="119">
        <v>54478.749999999985</v>
      </c>
      <c r="J192" s="119">
        <v>93779.699999999983</v>
      </c>
      <c r="K192" s="119"/>
      <c r="L192" s="119"/>
      <c r="M192" s="119"/>
      <c r="N192" s="119"/>
      <c r="O192" s="119"/>
      <c r="P192" s="119"/>
      <c r="Q192" s="119">
        <f t="shared" si="3"/>
        <v>418225.87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418225.87</v>
      </c>
      <c r="V192" s="115"/>
    </row>
    <row r="193" spans="2:22" x14ac:dyDescent="0.2">
      <c r="B193" s="113"/>
      <c r="C193" s="117" t="s">
        <v>532</v>
      </c>
      <c r="D193" s="118" t="s">
        <v>373</v>
      </c>
      <c r="E193" s="119">
        <v>49572.190000000017</v>
      </c>
      <c r="F193" s="119">
        <v>73605.919999999998</v>
      </c>
      <c r="G193" s="119">
        <v>60044.900000000009</v>
      </c>
      <c r="H193" s="119">
        <v>109292.61000000002</v>
      </c>
      <c r="I193" s="119">
        <v>67409.14</v>
      </c>
      <c r="J193" s="119">
        <v>84054.200000000012</v>
      </c>
      <c r="K193" s="119"/>
      <c r="L193" s="119"/>
      <c r="M193" s="119"/>
      <c r="N193" s="119"/>
      <c r="O193" s="119"/>
      <c r="P193" s="119"/>
      <c r="Q193" s="119">
        <f t="shared" si="3"/>
        <v>443978.96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443978.96</v>
      </c>
      <c r="V193" s="115"/>
    </row>
    <row r="194" spans="2:22" x14ac:dyDescent="0.2">
      <c r="B194" s="113"/>
      <c r="C194" s="117" t="s">
        <v>533</v>
      </c>
      <c r="D194" s="118" t="s">
        <v>534</v>
      </c>
      <c r="E194" s="119">
        <v>190731.98</v>
      </c>
      <c r="F194" s="119">
        <v>351514.23</v>
      </c>
      <c r="G194" s="119">
        <v>240265.89999999997</v>
      </c>
      <c r="H194" s="119">
        <v>405475.1399999999</v>
      </c>
      <c r="I194" s="119">
        <v>285349.26999999996</v>
      </c>
      <c r="J194" s="119">
        <v>316384.90000000002</v>
      </c>
      <c r="K194" s="119"/>
      <c r="L194" s="119"/>
      <c r="M194" s="119"/>
      <c r="N194" s="119"/>
      <c r="O194" s="119"/>
      <c r="P194" s="119"/>
      <c r="Q194" s="119">
        <f t="shared" si="3"/>
        <v>1789721.42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1789721.42</v>
      </c>
      <c r="V194" s="115"/>
    </row>
    <row r="195" spans="2:22" x14ac:dyDescent="0.2">
      <c r="B195" s="113"/>
      <c r="C195" s="117" t="s">
        <v>219</v>
      </c>
      <c r="D195" s="118" t="s">
        <v>451</v>
      </c>
      <c r="E195" s="119">
        <v>255766.94</v>
      </c>
      <c r="F195" s="119">
        <v>283202.4599999999</v>
      </c>
      <c r="G195" s="119">
        <v>301715.25999999995</v>
      </c>
      <c r="H195" s="119">
        <v>309967.20000000007</v>
      </c>
      <c r="I195" s="119">
        <v>2912023.9799999995</v>
      </c>
      <c r="J195" s="119">
        <v>1155240.8400000001</v>
      </c>
      <c r="K195" s="119"/>
      <c r="L195" s="119"/>
      <c r="M195" s="119"/>
      <c r="N195" s="119"/>
      <c r="O195" s="119"/>
      <c r="P195" s="119"/>
      <c r="Q195" s="119">
        <f t="shared" si="3"/>
        <v>5217916.68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5217916.68</v>
      </c>
      <c r="V195" s="115"/>
    </row>
    <row r="196" spans="2:22" x14ac:dyDescent="0.2">
      <c r="B196" s="113"/>
      <c r="C196" s="117" t="s">
        <v>220</v>
      </c>
      <c r="D196" s="118" t="s">
        <v>452</v>
      </c>
      <c r="E196" s="119">
        <v>68981.180000000008</v>
      </c>
      <c r="F196" s="119">
        <v>69168.810000000012</v>
      </c>
      <c r="G196" s="119">
        <v>216360.99999999997</v>
      </c>
      <c r="H196" s="119">
        <v>77147.06</v>
      </c>
      <c r="I196" s="119">
        <v>143360.85</v>
      </c>
      <c r="J196" s="119">
        <v>141743.48999999996</v>
      </c>
      <c r="K196" s="119"/>
      <c r="L196" s="119"/>
      <c r="M196" s="119"/>
      <c r="N196" s="119"/>
      <c r="O196" s="119"/>
      <c r="P196" s="119"/>
      <c r="Q196" s="119">
        <f t="shared" si="3"/>
        <v>716762.39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716762.39</v>
      </c>
      <c r="V196" s="115"/>
    </row>
    <row r="197" spans="2:22" x14ac:dyDescent="0.2">
      <c r="B197" s="113"/>
      <c r="C197" s="117" t="s">
        <v>221</v>
      </c>
      <c r="D197" s="118" t="s">
        <v>453</v>
      </c>
      <c r="E197" s="119">
        <v>69856.810000000012</v>
      </c>
      <c r="F197" s="119">
        <v>205570.09000000003</v>
      </c>
      <c r="G197" s="119">
        <v>146126.17000000001</v>
      </c>
      <c r="H197" s="119">
        <v>184399.65000000002</v>
      </c>
      <c r="I197" s="119">
        <v>144919.43000000002</v>
      </c>
      <c r="J197" s="119">
        <v>131146.21</v>
      </c>
      <c r="K197" s="119"/>
      <c r="L197" s="119"/>
      <c r="M197" s="119"/>
      <c r="N197" s="119"/>
      <c r="O197" s="119"/>
      <c r="P197" s="119"/>
      <c r="Q197" s="119">
        <f t="shared" si="3"/>
        <v>882018.3600000001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882018.3600000001</v>
      </c>
      <c r="V197" s="115"/>
    </row>
    <row r="198" spans="2:22" x14ac:dyDescent="0.2">
      <c r="B198" s="113"/>
      <c r="C198" s="117" t="s">
        <v>222</v>
      </c>
      <c r="D198" s="118" t="s">
        <v>454</v>
      </c>
      <c r="E198" s="119">
        <v>58808.619999999995</v>
      </c>
      <c r="F198" s="119">
        <v>76783.050000000017</v>
      </c>
      <c r="G198" s="119">
        <v>100116.23</v>
      </c>
      <c r="H198" s="119">
        <v>111686.39000000001</v>
      </c>
      <c r="I198" s="119">
        <v>70174.549999999988</v>
      </c>
      <c r="J198" s="119">
        <v>72971.839999999982</v>
      </c>
      <c r="K198" s="119"/>
      <c r="L198" s="119"/>
      <c r="M198" s="119"/>
      <c r="N198" s="119"/>
      <c r="O198" s="119"/>
      <c r="P198" s="119"/>
      <c r="Q198" s="119">
        <f t="shared" si="3"/>
        <v>490540.68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490540.68</v>
      </c>
      <c r="V198" s="115"/>
    </row>
    <row r="199" spans="2:22" x14ac:dyDescent="0.2">
      <c r="B199" s="113"/>
      <c r="C199" s="117" t="s">
        <v>223</v>
      </c>
      <c r="D199" s="118" t="s">
        <v>455</v>
      </c>
      <c r="E199" s="119">
        <v>34796.109999999993</v>
      </c>
      <c r="F199" s="119">
        <v>61640.65</v>
      </c>
      <c r="G199" s="119">
        <v>44196.05000000001</v>
      </c>
      <c r="H199" s="119">
        <v>65649.25</v>
      </c>
      <c r="I199" s="119">
        <v>90848.49000000002</v>
      </c>
      <c r="J199" s="119">
        <v>46370.270000000004</v>
      </c>
      <c r="K199" s="119"/>
      <c r="L199" s="119"/>
      <c r="M199" s="119"/>
      <c r="N199" s="119"/>
      <c r="O199" s="119"/>
      <c r="P199" s="119"/>
      <c r="Q199" s="119">
        <f t="shared" si="3"/>
        <v>343500.82000000007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343500.82000000007</v>
      </c>
      <c r="V199" s="115"/>
    </row>
    <row r="200" spans="2:22" ht="25.5" x14ac:dyDescent="0.2">
      <c r="B200" s="113"/>
      <c r="C200" s="117" t="s">
        <v>224</v>
      </c>
      <c r="D200" s="118" t="s">
        <v>456</v>
      </c>
      <c r="E200" s="119">
        <v>18957.039999999997</v>
      </c>
      <c r="F200" s="119">
        <v>28061.670000000006</v>
      </c>
      <c r="G200" s="119">
        <v>26494.12</v>
      </c>
      <c r="H200" s="119">
        <v>28701.880000000005</v>
      </c>
      <c r="I200" s="119">
        <v>29591.579999999998</v>
      </c>
      <c r="J200" s="119">
        <v>23623.659999999996</v>
      </c>
      <c r="K200" s="119"/>
      <c r="L200" s="119"/>
      <c r="M200" s="119"/>
      <c r="N200" s="119"/>
      <c r="O200" s="119"/>
      <c r="P200" s="119"/>
      <c r="Q200" s="119">
        <f t="shared" ref="Q200:Q251" si="4">SUM(E200:P200)</f>
        <v>155429.95000000001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155429.95000000001</v>
      </c>
      <c r="V200" s="115"/>
    </row>
    <row r="201" spans="2:22" x14ac:dyDescent="0.2">
      <c r="B201" s="113"/>
      <c r="C201" s="117" t="s">
        <v>225</v>
      </c>
      <c r="D201" s="118" t="s">
        <v>458</v>
      </c>
      <c r="E201" s="119">
        <v>0</v>
      </c>
      <c r="F201" s="119">
        <v>0</v>
      </c>
      <c r="G201" s="119">
        <v>0</v>
      </c>
      <c r="H201" s="119">
        <v>0</v>
      </c>
      <c r="I201" s="119">
        <v>0</v>
      </c>
      <c r="J201" s="119">
        <v>0</v>
      </c>
      <c r="K201" s="119"/>
      <c r="L201" s="119"/>
      <c r="M201" s="119"/>
      <c r="N201" s="119"/>
      <c r="O201" s="119"/>
      <c r="P201" s="119"/>
      <c r="Q201" s="119">
        <f t="shared" si="4"/>
        <v>0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0</v>
      </c>
      <c r="V201" s="115"/>
    </row>
    <row r="202" spans="2:22" x14ac:dyDescent="0.2">
      <c r="B202" s="113"/>
      <c r="C202" s="117" t="s">
        <v>226</v>
      </c>
      <c r="D202" s="118" t="s">
        <v>459</v>
      </c>
      <c r="E202" s="119">
        <v>0</v>
      </c>
      <c r="F202" s="119">
        <v>283039.32</v>
      </c>
      <c r="G202" s="119">
        <v>688354.49</v>
      </c>
      <c r="H202" s="119">
        <v>850629.53</v>
      </c>
      <c r="I202" s="119">
        <v>658381.1</v>
      </c>
      <c r="J202" s="119">
        <v>1258066.8399999999</v>
      </c>
      <c r="K202" s="119"/>
      <c r="L202" s="119"/>
      <c r="M202" s="119"/>
      <c r="N202" s="119"/>
      <c r="O202" s="119"/>
      <c r="P202" s="119"/>
      <c r="Q202" s="119">
        <f t="shared" si="4"/>
        <v>3738471.28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3738471.28</v>
      </c>
      <c r="V202" s="115"/>
    </row>
    <row r="203" spans="2:22" x14ac:dyDescent="0.2">
      <c r="B203" s="113"/>
      <c r="C203" s="117" t="s">
        <v>227</v>
      </c>
      <c r="D203" s="118" t="s">
        <v>460</v>
      </c>
      <c r="E203" s="119">
        <v>2974928.2899999996</v>
      </c>
      <c r="F203" s="119">
        <v>3216070.4900000007</v>
      </c>
      <c r="G203" s="119">
        <v>3149451.4799999995</v>
      </c>
      <c r="H203" s="119">
        <v>3341084.7800000007</v>
      </c>
      <c r="I203" s="119">
        <v>3235030.77</v>
      </c>
      <c r="J203" s="119">
        <v>3110908.16</v>
      </c>
      <c r="K203" s="119"/>
      <c r="L203" s="119"/>
      <c r="M203" s="119"/>
      <c r="N203" s="119"/>
      <c r="O203" s="119"/>
      <c r="P203" s="119"/>
      <c r="Q203" s="119">
        <f t="shared" si="4"/>
        <v>19027473.969999999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19027473.969999999</v>
      </c>
      <c r="V203" s="115"/>
    </row>
    <row r="204" spans="2:22" x14ac:dyDescent="0.2">
      <c r="B204" s="113"/>
      <c r="C204" s="117" t="s">
        <v>228</v>
      </c>
      <c r="D204" s="118" t="s">
        <v>461</v>
      </c>
      <c r="E204" s="119">
        <v>8877361.0600000005</v>
      </c>
      <c r="F204" s="119">
        <v>9907856.6300000008</v>
      </c>
      <c r="G204" s="119">
        <v>10053725.320000008</v>
      </c>
      <c r="H204" s="119">
        <v>10120257.190000001</v>
      </c>
      <c r="I204" s="119">
        <v>9439494.7100000028</v>
      </c>
      <c r="J204" s="119">
        <v>10134426.110000001</v>
      </c>
      <c r="K204" s="119"/>
      <c r="L204" s="119"/>
      <c r="M204" s="119"/>
      <c r="N204" s="119"/>
      <c r="O204" s="119"/>
      <c r="P204" s="119"/>
      <c r="Q204" s="119">
        <f t="shared" si="4"/>
        <v>58533121.020000011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58533121.020000011</v>
      </c>
      <c r="V204" s="115"/>
    </row>
    <row r="205" spans="2:22" x14ac:dyDescent="0.2">
      <c r="B205" s="113"/>
      <c r="C205" s="117" t="s">
        <v>229</v>
      </c>
      <c r="D205" s="118" t="s">
        <v>462</v>
      </c>
      <c r="E205" s="119">
        <v>3414505.7799999993</v>
      </c>
      <c r="F205" s="119">
        <v>3850409.0499999989</v>
      </c>
      <c r="G205" s="119">
        <v>3988378.6900000004</v>
      </c>
      <c r="H205" s="119">
        <v>3852945.24</v>
      </c>
      <c r="I205" s="119">
        <v>3809219.9199999995</v>
      </c>
      <c r="J205" s="119">
        <v>3652980.91</v>
      </c>
      <c r="K205" s="119"/>
      <c r="L205" s="119"/>
      <c r="M205" s="119"/>
      <c r="N205" s="119"/>
      <c r="O205" s="119"/>
      <c r="P205" s="119"/>
      <c r="Q205" s="119">
        <f t="shared" si="4"/>
        <v>22568439.59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22568439.59</v>
      </c>
      <c r="V205" s="115"/>
    </row>
    <row r="206" spans="2:22" x14ac:dyDescent="0.2">
      <c r="B206" s="113"/>
      <c r="C206" s="117" t="s">
        <v>230</v>
      </c>
      <c r="D206" s="118" t="s">
        <v>463</v>
      </c>
      <c r="E206" s="119">
        <v>0</v>
      </c>
      <c r="F206" s="119">
        <v>473779.8</v>
      </c>
      <c r="G206" s="119">
        <v>993068.67</v>
      </c>
      <c r="H206" s="119">
        <v>1021213.6000000001</v>
      </c>
      <c r="I206" s="119">
        <v>991474.57000000007</v>
      </c>
      <c r="J206" s="119">
        <v>973283.80999999994</v>
      </c>
      <c r="K206" s="119"/>
      <c r="L206" s="119"/>
      <c r="M206" s="119"/>
      <c r="N206" s="119"/>
      <c r="O206" s="119"/>
      <c r="P206" s="119"/>
      <c r="Q206" s="119">
        <f t="shared" si="4"/>
        <v>4452820.45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4452820.45</v>
      </c>
      <c r="V206" s="115"/>
    </row>
    <row r="207" spans="2:22" x14ac:dyDescent="0.2">
      <c r="B207" s="113"/>
      <c r="C207" s="117" t="s">
        <v>231</v>
      </c>
      <c r="D207" s="118" t="s">
        <v>464</v>
      </c>
      <c r="E207" s="119">
        <v>111478.56000000001</v>
      </c>
      <c r="F207" s="119">
        <v>3120620.07</v>
      </c>
      <c r="G207" s="119">
        <v>6031655.46</v>
      </c>
      <c r="H207" s="119">
        <v>3311028.75</v>
      </c>
      <c r="I207" s="119">
        <v>3193358.72</v>
      </c>
      <c r="J207" s="119">
        <v>3203902.59</v>
      </c>
      <c r="K207" s="119"/>
      <c r="L207" s="119"/>
      <c r="M207" s="119"/>
      <c r="N207" s="119"/>
      <c r="O207" s="119"/>
      <c r="P207" s="119"/>
      <c r="Q207" s="119">
        <f t="shared" si="4"/>
        <v>18972044.149999999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18972044.149999999</v>
      </c>
      <c r="V207" s="115"/>
    </row>
    <row r="208" spans="2:22" x14ac:dyDescent="0.2">
      <c r="B208" s="113"/>
      <c r="C208" s="117" t="s">
        <v>232</v>
      </c>
      <c r="D208" s="118" t="s">
        <v>465</v>
      </c>
      <c r="E208" s="119">
        <v>0</v>
      </c>
      <c r="F208" s="119">
        <v>594649.76</v>
      </c>
      <c r="G208" s="119">
        <v>652062.53</v>
      </c>
      <c r="H208" s="119">
        <v>574245.87999999989</v>
      </c>
      <c r="I208" s="119">
        <v>503870.33000000007</v>
      </c>
      <c r="J208" s="119">
        <v>477661.5</v>
      </c>
      <c r="K208" s="119"/>
      <c r="L208" s="119"/>
      <c r="M208" s="119"/>
      <c r="N208" s="119"/>
      <c r="O208" s="119"/>
      <c r="P208" s="119"/>
      <c r="Q208" s="119">
        <f t="shared" si="4"/>
        <v>2802490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2802490</v>
      </c>
      <c r="V208" s="115"/>
    </row>
    <row r="209" spans="2:22" x14ac:dyDescent="0.2">
      <c r="B209" s="113"/>
      <c r="C209" s="117" t="s">
        <v>233</v>
      </c>
      <c r="D209" s="118" t="s">
        <v>466</v>
      </c>
      <c r="E209" s="119">
        <v>231171.90000000002</v>
      </c>
      <c r="F209" s="119">
        <v>955355.26</v>
      </c>
      <c r="G209" s="119">
        <v>694394.13</v>
      </c>
      <c r="H209" s="119">
        <v>1340841.04</v>
      </c>
      <c r="I209" s="119">
        <v>824075.32000000007</v>
      </c>
      <c r="J209" s="119">
        <v>782989.96</v>
      </c>
      <c r="K209" s="119"/>
      <c r="L209" s="119"/>
      <c r="M209" s="119"/>
      <c r="N209" s="119"/>
      <c r="O209" s="119"/>
      <c r="P209" s="119"/>
      <c r="Q209" s="119">
        <f t="shared" si="4"/>
        <v>4828827.6100000003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4828827.6100000003</v>
      </c>
      <c r="V209" s="115"/>
    </row>
    <row r="210" spans="2:22" x14ac:dyDescent="0.2">
      <c r="B210" s="113"/>
      <c r="C210" s="117" t="s">
        <v>234</v>
      </c>
      <c r="D210" s="118" t="s">
        <v>467</v>
      </c>
      <c r="E210" s="119">
        <v>113881.1</v>
      </c>
      <c r="F210" s="119">
        <v>181340.53</v>
      </c>
      <c r="G210" s="119">
        <v>282174.88999999996</v>
      </c>
      <c r="H210" s="119">
        <v>183102.97999999998</v>
      </c>
      <c r="I210" s="119">
        <v>188167.33</v>
      </c>
      <c r="J210" s="119">
        <v>372669.44</v>
      </c>
      <c r="K210" s="119"/>
      <c r="L210" s="119"/>
      <c r="M210" s="119"/>
      <c r="N210" s="119"/>
      <c r="O210" s="119"/>
      <c r="P210" s="119"/>
      <c r="Q210" s="119">
        <f t="shared" si="4"/>
        <v>1321336.27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1321336.27</v>
      </c>
      <c r="V210" s="115"/>
    </row>
    <row r="211" spans="2:22" x14ac:dyDescent="0.2">
      <c r="B211" s="113"/>
      <c r="C211" s="117" t="s">
        <v>235</v>
      </c>
      <c r="D211" s="118" t="s">
        <v>468</v>
      </c>
      <c r="E211" s="119">
        <v>0</v>
      </c>
      <c r="F211" s="119">
        <v>3350594.19</v>
      </c>
      <c r="G211" s="119">
        <v>364083.20000000001</v>
      </c>
      <c r="H211" s="119">
        <v>136716.74999999991</v>
      </c>
      <c r="I211" s="119">
        <v>649187.59999999986</v>
      </c>
      <c r="J211" s="119">
        <v>153631.31999999986</v>
      </c>
      <c r="K211" s="119"/>
      <c r="L211" s="119"/>
      <c r="M211" s="119"/>
      <c r="N211" s="119"/>
      <c r="O211" s="119"/>
      <c r="P211" s="119"/>
      <c r="Q211" s="119">
        <f t="shared" si="4"/>
        <v>4654213.0600000005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4654213.0600000005</v>
      </c>
      <c r="V211" s="115"/>
    </row>
    <row r="212" spans="2:22" x14ac:dyDescent="0.2">
      <c r="B212" s="113"/>
      <c r="C212" s="117" t="s">
        <v>236</v>
      </c>
      <c r="D212" s="118" t="s">
        <v>469</v>
      </c>
      <c r="E212" s="119">
        <v>41950.750000000007</v>
      </c>
      <c r="F212" s="119">
        <v>59523.049999999988</v>
      </c>
      <c r="G212" s="119">
        <v>54457.029999999992</v>
      </c>
      <c r="H212" s="119">
        <v>65392.479999999996</v>
      </c>
      <c r="I212" s="119">
        <v>63091.15</v>
      </c>
      <c r="J212" s="119">
        <v>75291.26999999999</v>
      </c>
      <c r="K212" s="119"/>
      <c r="L212" s="119"/>
      <c r="M212" s="119"/>
      <c r="N212" s="119"/>
      <c r="O212" s="119"/>
      <c r="P212" s="119"/>
      <c r="Q212" s="119">
        <f t="shared" si="4"/>
        <v>359705.73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359705.73</v>
      </c>
      <c r="V212" s="115"/>
    </row>
    <row r="213" spans="2:22" x14ac:dyDescent="0.2">
      <c r="B213" s="113"/>
      <c r="C213" s="117" t="s">
        <v>237</v>
      </c>
      <c r="D213" s="118" t="s">
        <v>457</v>
      </c>
      <c r="E213" s="119">
        <v>0</v>
      </c>
      <c r="F213" s="119">
        <v>0</v>
      </c>
      <c r="G213" s="119">
        <v>487631.04000000004</v>
      </c>
      <c r="H213" s="119">
        <v>667469.42000000004</v>
      </c>
      <c r="I213" s="119">
        <v>0</v>
      </c>
      <c r="J213" s="119">
        <v>222500</v>
      </c>
      <c r="K213" s="119"/>
      <c r="L213" s="119"/>
      <c r="M213" s="119"/>
      <c r="N213" s="119"/>
      <c r="O213" s="119"/>
      <c r="P213" s="119"/>
      <c r="Q213" s="119">
        <f t="shared" si="4"/>
        <v>1377600.46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1377600.46</v>
      </c>
      <c r="V213" s="115"/>
    </row>
    <row r="214" spans="2:22" x14ac:dyDescent="0.2">
      <c r="B214" s="113"/>
      <c r="C214" s="117" t="s">
        <v>238</v>
      </c>
      <c r="D214" s="118" t="s">
        <v>470</v>
      </c>
      <c r="E214" s="119">
        <v>0</v>
      </c>
      <c r="F214" s="119">
        <v>4685</v>
      </c>
      <c r="G214" s="119">
        <v>6790</v>
      </c>
      <c r="H214" s="119">
        <v>12299.250000000002</v>
      </c>
      <c r="I214" s="119">
        <v>10271.799999999999</v>
      </c>
      <c r="J214" s="119">
        <v>71736</v>
      </c>
      <c r="K214" s="119"/>
      <c r="L214" s="119"/>
      <c r="M214" s="119"/>
      <c r="N214" s="119"/>
      <c r="O214" s="119"/>
      <c r="P214" s="119"/>
      <c r="Q214" s="119">
        <f t="shared" si="4"/>
        <v>105782.05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105782.05</v>
      </c>
      <c r="V214" s="115"/>
    </row>
    <row r="215" spans="2:22" x14ac:dyDescent="0.2">
      <c r="B215" s="113"/>
      <c r="C215" s="117" t="s">
        <v>239</v>
      </c>
      <c r="D215" s="118" t="s">
        <v>471</v>
      </c>
      <c r="E215" s="119">
        <v>15914.3</v>
      </c>
      <c r="F215" s="119">
        <v>95594.77</v>
      </c>
      <c r="G215" s="119">
        <v>191570.32</v>
      </c>
      <c r="H215" s="119">
        <v>74799.78</v>
      </c>
      <c r="I215" s="119">
        <v>955018.58</v>
      </c>
      <c r="J215" s="119">
        <v>123562.95</v>
      </c>
      <c r="K215" s="119"/>
      <c r="L215" s="119"/>
      <c r="M215" s="119"/>
      <c r="N215" s="119"/>
      <c r="O215" s="119"/>
      <c r="P215" s="119"/>
      <c r="Q215" s="119">
        <f t="shared" si="4"/>
        <v>1456460.7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1456460.7</v>
      </c>
      <c r="V215" s="115"/>
    </row>
    <row r="216" spans="2:22" x14ac:dyDescent="0.2">
      <c r="B216" s="113"/>
      <c r="C216" s="117" t="s">
        <v>240</v>
      </c>
      <c r="D216" s="118" t="s">
        <v>472</v>
      </c>
      <c r="E216" s="119">
        <v>0</v>
      </c>
      <c r="F216" s="119">
        <v>0</v>
      </c>
      <c r="G216" s="119">
        <v>836018.39999999991</v>
      </c>
      <c r="H216" s="119">
        <v>1007122.35</v>
      </c>
      <c r="I216" s="119">
        <v>350146.77999999997</v>
      </c>
      <c r="J216" s="119">
        <v>0</v>
      </c>
      <c r="K216" s="119"/>
      <c r="L216" s="119"/>
      <c r="M216" s="119"/>
      <c r="N216" s="119"/>
      <c r="O216" s="119"/>
      <c r="P216" s="119"/>
      <c r="Q216" s="119">
        <f t="shared" si="4"/>
        <v>2193287.5299999998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2193287.5299999998</v>
      </c>
      <c r="V216" s="115"/>
    </row>
    <row r="217" spans="2:22" x14ac:dyDescent="0.2">
      <c r="B217" s="113"/>
      <c r="C217" s="117" t="s">
        <v>241</v>
      </c>
      <c r="D217" s="118" t="s">
        <v>469</v>
      </c>
      <c r="E217" s="119">
        <v>0</v>
      </c>
      <c r="F217" s="119">
        <v>1800</v>
      </c>
      <c r="G217" s="119">
        <v>0</v>
      </c>
      <c r="H217" s="119">
        <v>5331.58</v>
      </c>
      <c r="I217" s="119">
        <v>5914.1900000000005</v>
      </c>
      <c r="J217" s="119">
        <v>1691.2</v>
      </c>
      <c r="K217" s="119"/>
      <c r="L217" s="119"/>
      <c r="M217" s="119"/>
      <c r="N217" s="119"/>
      <c r="O217" s="119"/>
      <c r="P217" s="119"/>
      <c r="Q217" s="119">
        <f t="shared" si="4"/>
        <v>14736.970000000001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14736.970000000001</v>
      </c>
      <c r="V217" s="115"/>
    </row>
    <row r="218" spans="2:22" ht="25.5" x14ac:dyDescent="0.2">
      <c r="B218" s="113"/>
      <c r="C218" s="117" t="s">
        <v>535</v>
      </c>
      <c r="D218" s="118" t="s">
        <v>536</v>
      </c>
      <c r="E218" s="119">
        <v>157473.76</v>
      </c>
      <c r="F218" s="119">
        <v>854542.94000000029</v>
      </c>
      <c r="G218" s="119">
        <v>1171035.8699999999</v>
      </c>
      <c r="H218" s="119">
        <v>494208.97000000009</v>
      </c>
      <c r="I218" s="119">
        <v>403413.88</v>
      </c>
      <c r="J218" s="119">
        <v>491436.67000000004</v>
      </c>
      <c r="K218" s="119"/>
      <c r="L218" s="119"/>
      <c r="M218" s="119"/>
      <c r="N218" s="119"/>
      <c r="O218" s="119"/>
      <c r="P218" s="119"/>
      <c r="Q218" s="119">
        <f t="shared" si="4"/>
        <v>3572112.0900000003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3572112.0900000003</v>
      </c>
      <c r="V218" s="115"/>
    </row>
    <row r="219" spans="2:22" x14ac:dyDescent="0.2">
      <c r="B219" s="113"/>
      <c r="C219" s="117" t="s">
        <v>242</v>
      </c>
      <c r="D219" s="118" t="s">
        <v>473</v>
      </c>
      <c r="E219" s="119">
        <v>0</v>
      </c>
      <c r="F219" s="119">
        <v>47776.67</v>
      </c>
      <c r="G219" s="119">
        <v>294974.53000000003</v>
      </c>
      <c r="H219" s="119">
        <v>116327.08</v>
      </c>
      <c r="I219" s="119">
        <v>64304.1</v>
      </c>
      <c r="J219" s="119">
        <v>259097.25</v>
      </c>
      <c r="K219" s="119"/>
      <c r="L219" s="119"/>
      <c r="M219" s="119"/>
      <c r="N219" s="119"/>
      <c r="O219" s="119"/>
      <c r="P219" s="119"/>
      <c r="Q219" s="119">
        <f t="shared" si="4"/>
        <v>782479.63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782479.63</v>
      </c>
      <c r="V219" s="115"/>
    </row>
    <row r="220" spans="2:22" x14ac:dyDescent="0.2">
      <c r="B220" s="113"/>
      <c r="C220" s="117" t="s">
        <v>243</v>
      </c>
      <c r="D220" s="118" t="s">
        <v>474</v>
      </c>
      <c r="E220" s="119">
        <v>334971.96999999997</v>
      </c>
      <c r="F220" s="119">
        <v>618161.69000000018</v>
      </c>
      <c r="G220" s="119">
        <v>601476.56999999995</v>
      </c>
      <c r="H220" s="119">
        <v>920499.70999999961</v>
      </c>
      <c r="I220" s="119">
        <v>366935.52000000014</v>
      </c>
      <c r="J220" s="119">
        <v>808593.67</v>
      </c>
      <c r="K220" s="119"/>
      <c r="L220" s="119"/>
      <c r="M220" s="119"/>
      <c r="N220" s="119"/>
      <c r="O220" s="119"/>
      <c r="P220" s="119"/>
      <c r="Q220" s="119">
        <f t="shared" si="4"/>
        <v>3650639.1299999994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3650639.1299999994</v>
      </c>
      <c r="V220" s="115"/>
    </row>
    <row r="221" spans="2:22" x14ac:dyDescent="0.2">
      <c r="B221" s="113"/>
      <c r="C221" s="117" t="s">
        <v>244</v>
      </c>
      <c r="D221" s="118" t="s">
        <v>475</v>
      </c>
      <c r="E221" s="119">
        <v>0</v>
      </c>
      <c r="F221" s="119">
        <v>1078.1599999999999</v>
      </c>
      <c r="G221" s="119">
        <v>1648.77</v>
      </c>
      <c r="H221" s="119">
        <v>3252.43</v>
      </c>
      <c r="I221" s="119">
        <v>1693.88</v>
      </c>
      <c r="J221" s="119">
        <v>1581.31</v>
      </c>
      <c r="K221" s="119"/>
      <c r="L221" s="119"/>
      <c r="M221" s="119"/>
      <c r="N221" s="119"/>
      <c r="O221" s="119"/>
      <c r="P221" s="119"/>
      <c r="Q221" s="119">
        <f t="shared" si="4"/>
        <v>9254.5499999999993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9254.5499999999993</v>
      </c>
      <c r="V221" s="115"/>
    </row>
    <row r="222" spans="2:22" x14ac:dyDescent="0.2">
      <c r="B222" s="113"/>
      <c r="C222" s="117" t="s">
        <v>245</v>
      </c>
      <c r="D222" s="118" t="s">
        <v>477</v>
      </c>
      <c r="E222" s="119">
        <v>600.26</v>
      </c>
      <c r="F222" s="119">
        <v>2692.62</v>
      </c>
      <c r="G222" s="119">
        <v>28202.82</v>
      </c>
      <c r="H222" s="119">
        <v>9867.3399999999983</v>
      </c>
      <c r="I222" s="119">
        <v>6270.54</v>
      </c>
      <c r="J222" s="119">
        <v>14378.900000000001</v>
      </c>
      <c r="K222" s="119"/>
      <c r="L222" s="119"/>
      <c r="M222" s="119"/>
      <c r="N222" s="119"/>
      <c r="O222" s="119"/>
      <c r="P222" s="119"/>
      <c r="Q222" s="119">
        <f t="shared" si="4"/>
        <v>62012.480000000003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62012.480000000003</v>
      </c>
      <c r="V222" s="115"/>
    </row>
    <row r="223" spans="2:22" x14ac:dyDescent="0.2">
      <c r="B223" s="113"/>
      <c r="C223" s="117" t="s">
        <v>246</v>
      </c>
      <c r="D223" s="118" t="s">
        <v>478</v>
      </c>
      <c r="E223" s="119">
        <v>232871.92999999996</v>
      </c>
      <c r="F223" s="119">
        <v>372494.49999999988</v>
      </c>
      <c r="G223" s="119">
        <v>380293.01000000007</v>
      </c>
      <c r="H223" s="119">
        <v>337995.19000000006</v>
      </c>
      <c r="I223" s="119">
        <v>350779.88000000012</v>
      </c>
      <c r="J223" s="119">
        <v>395619.19999999995</v>
      </c>
      <c r="K223" s="119"/>
      <c r="L223" s="119"/>
      <c r="M223" s="119"/>
      <c r="N223" s="119"/>
      <c r="O223" s="119"/>
      <c r="P223" s="119"/>
      <c r="Q223" s="119">
        <f t="shared" si="4"/>
        <v>2070053.71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2070053.71</v>
      </c>
      <c r="V223" s="115"/>
    </row>
    <row r="224" spans="2:22" x14ac:dyDescent="0.2">
      <c r="B224" s="113"/>
      <c r="C224" s="117" t="s">
        <v>247</v>
      </c>
      <c r="D224" s="118" t="s">
        <v>479</v>
      </c>
      <c r="E224" s="119">
        <v>111994.51999999999</v>
      </c>
      <c r="F224" s="119">
        <v>145958.62999999998</v>
      </c>
      <c r="G224" s="119">
        <v>144342.37999999998</v>
      </c>
      <c r="H224" s="119">
        <v>140865.87999999995</v>
      </c>
      <c r="I224" s="119">
        <v>136794.58999999997</v>
      </c>
      <c r="J224" s="119">
        <v>118646.17</v>
      </c>
      <c r="K224" s="119"/>
      <c r="L224" s="119"/>
      <c r="M224" s="119"/>
      <c r="N224" s="119"/>
      <c r="O224" s="119"/>
      <c r="P224" s="119"/>
      <c r="Q224" s="119">
        <f t="shared" si="4"/>
        <v>798602.16999999993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798602.16999999993</v>
      </c>
      <c r="V224" s="115"/>
    </row>
    <row r="225" spans="2:22" x14ac:dyDescent="0.2">
      <c r="B225" s="113"/>
      <c r="C225" s="117" t="s">
        <v>248</v>
      </c>
      <c r="D225" s="118" t="s">
        <v>480</v>
      </c>
      <c r="E225" s="119">
        <v>70486.760000000009</v>
      </c>
      <c r="F225" s="119">
        <v>81179.939999999973</v>
      </c>
      <c r="G225" s="119">
        <v>88251.440000000017</v>
      </c>
      <c r="H225" s="119">
        <v>81451.41</v>
      </c>
      <c r="I225" s="119">
        <v>86571.66</v>
      </c>
      <c r="J225" s="119">
        <v>105064.27</v>
      </c>
      <c r="K225" s="119"/>
      <c r="L225" s="119"/>
      <c r="M225" s="119"/>
      <c r="N225" s="119"/>
      <c r="O225" s="119"/>
      <c r="P225" s="119"/>
      <c r="Q225" s="119">
        <f t="shared" si="4"/>
        <v>513005.4800000001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513005.4800000001</v>
      </c>
      <c r="V225" s="115"/>
    </row>
    <row r="226" spans="2:22" x14ac:dyDescent="0.2">
      <c r="B226" s="113"/>
      <c r="C226" s="117" t="s">
        <v>249</v>
      </c>
      <c r="D226" s="118" t="s">
        <v>481</v>
      </c>
      <c r="E226" s="119">
        <v>158558.65</v>
      </c>
      <c r="F226" s="119">
        <v>172357.82</v>
      </c>
      <c r="G226" s="119">
        <v>181090.99</v>
      </c>
      <c r="H226" s="119">
        <v>169350.33999999997</v>
      </c>
      <c r="I226" s="119">
        <v>171812.51</v>
      </c>
      <c r="J226" s="119">
        <v>196570.50000000006</v>
      </c>
      <c r="K226" s="119"/>
      <c r="L226" s="119"/>
      <c r="M226" s="119"/>
      <c r="N226" s="119"/>
      <c r="O226" s="119"/>
      <c r="P226" s="119"/>
      <c r="Q226" s="119">
        <f t="shared" si="4"/>
        <v>1049740.81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1049740.81</v>
      </c>
      <c r="V226" s="115"/>
    </row>
    <row r="227" spans="2:22" x14ac:dyDescent="0.2">
      <c r="B227" s="113"/>
      <c r="C227" s="117" t="s">
        <v>250</v>
      </c>
      <c r="D227" s="118" t="s">
        <v>482</v>
      </c>
      <c r="E227" s="119">
        <v>36899.640000000007</v>
      </c>
      <c r="F227" s="119">
        <v>42853.530000000006</v>
      </c>
      <c r="G227" s="119">
        <v>45643.069999999992</v>
      </c>
      <c r="H227" s="119">
        <v>44673.72</v>
      </c>
      <c r="I227" s="119">
        <v>41888.080000000009</v>
      </c>
      <c r="J227" s="119">
        <v>48675.560000000005</v>
      </c>
      <c r="K227" s="119"/>
      <c r="L227" s="119"/>
      <c r="M227" s="119"/>
      <c r="N227" s="119"/>
      <c r="O227" s="119"/>
      <c r="P227" s="119"/>
      <c r="Q227" s="119">
        <f t="shared" si="4"/>
        <v>260633.60000000003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260633.60000000003</v>
      </c>
      <c r="V227" s="115"/>
    </row>
    <row r="228" spans="2:22" x14ac:dyDescent="0.2">
      <c r="B228" s="113"/>
      <c r="C228" s="117" t="s">
        <v>251</v>
      </c>
      <c r="D228" s="118" t="s">
        <v>483</v>
      </c>
      <c r="E228" s="119">
        <v>0</v>
      </c>
      <c r="F228" s="119">
        <v>78783.34</v>
      </c>
      <c r="G228" s="119">
        <v>39391.67</v>
      </c>
      <c r="H228" s="119">
        <v>39391.67</v>
      </c>
      <c r="I228" s="119">
        <v>39391.67</v>
      </c>
      <c r="J228" s="119">
        <v>39391.67</v>
      </c>
      <c r="K228" s="119"/>
      <c r="L228" s="119"/>
      <c r="M228" s="119"/>
      <c r="N228" s="119"/>
      <c r="O228" s="119"/>
      <c r="P228" s="119"/>
      <c r="Q228" s="119">
        <f t="shared" si="4"/>
        <v>236350.01999999996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236350.01999999996</v>
      </c>
      <c r="V228" s="115"/>
    </row>
    <row r="229" spans="2:22" x14ac:dyDescent="0.2">
      <c r="B229" s="113"/>
      <c r="C229" s="117" t="s">
        <v>252</v>
      </c>
      <c r="D229" s="118" t="s">
        <v>484</v>
      </c>
      <c r="E229" s="119">
        <v>24998.18</v>
      </c>
      <c r="F229" s="119">
        <v>10808.99</v>
      </c>
      <c r="G229" s="119">
        <v>27832.41</v>
      </c>
      <c r="H229" s="119">
        <v>29333.22</v>
      </c>
      <c r="I229" s="119">
        <v>16367.41</v>
      </c>
      <c r="J229" s="119">
        <v>42814.5</v>
      </c>
      <c r="K229" s="119"/>
      <c r="L229" s="119"/>
      <c r="M229" s="119"/>
      <c r="N229" s="119"/>
      <c r="O229" s="119"/>
      <c r="P229" s="119"/>
      <c r="Q229" s="119">
        <f t="shared" si="4"/>
        <v>152154.71000000002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152154.71000000002</v>
      </c>
      <c r="V229" s="115"/>
    </row>
    <row r="230" spans="2:22" x14ac:dyDescent="0.2">
      <c r="B230" s="113"/>
      <c r="C230" s="117" t="s">
        <v>253</v>
      </c>
      <c r="D230" s="118" t="s">
        <v>485</v>
      </c>
      <c r="E230" s="119">
        <v>0</v>
      </c>
      <c r="F230" s="119">
        <v>1742.4</v>
      </c>
      <c r="G230" s="119">
        <v>17000</v>
      </c>
      <c r="H230" s="119">
        <v>0</v>
      </c>
      <c r="I230" s="119">
        <v>659849.66999999993</v>
      </c>
      <c r="J230" s="119">
        <v>0</v>
      </c>
      <c r="K230" s="119"/>
      <c r="L230" s="119"/>
      <c r="M230" s="119"/>
      <c r="N230" s="119"/>
      <c r="O230" s="119"/>
      <c r="P230" s="119"/>
      <c r="Q230" s="119">
        <f t="shared" si="4"/>
        <v>678592.07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678592.07</v>
      </c>
      <c r="V230" s="115"/>
    </row>
    <row r="231" spans="2:22" x14ac:dyDescent="0.2">
      <c r="B231" s="113"/>
      <c r="C231" s="117" t="s">
        <v>254</v>
      </c>
      <c r="D231" s="118" t="s">
        <v>486</v>
      </c>
      <c r="E231" s="119">
        <v>6933.4299999999994</v>
      </c>
      <c r="F231" s="119">
        <v>8238.6899999999987</v>
      </c>
      <c r="G231" s="119">
        <v>8580.239999999998</v>
      </c>
      <c r="H231" s="119">
        <v>7917.4499999999989</v>
      </c>
      <c r="I231" s="119">
        <v>8131.8300000000008</v>
      </c>
      <c r="J231" s="119">
        <v>6179.1200000000008</v>
      </c>
      <c r="K231" s="119"/>
      <c r="L231" s="119"/>
      <c r="M231" s="119"/>
      <c r="N231" s="119"/>
      <c r="O231" s="119"/>
      <c r="P231" s="119"/>
      <c r="Q231" s="119">
        <f t="shared" si="4"/>
        <v>45980.76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45980.76</v>
      </c>
      <c r="V231" s="115"/>
    </row>
    <row r="232" spans="2:22" x14ac:dyDescent="0.2">
      <c r="B232" s="113"/>
      <c r="C232" s="117" t="s">
        <v>255</v>
      </c>
      <c r="D232" s="118" t="s">
        <v>476</v>
      </c>
      <c r="E232" s="119">
        <v>46927.05999999999</v>
      </c>
      <c r="F232" s="119">
        <v>77384.830000000016</v>
      </c>
      <c r="G232" s="119">
        <v>137243.21</v>
      </c>
      <c r="H232" s="119">
        <v>89747.260000000009</v>
      </c>
      <c r="I232" s="119">
        <v>83061.87</v>
      </c>
      <c r="J232" s="119">
        <v>94911.770000000019</v>
      </c>
      <c r="K232" s="119"/>
      <c r="L232" s="119"/>
      <c r="M232" s="119"/>
      <c r="N232" s="119"/>
      <c r="O232" s="119"/>
      <c r="P232" s="119"/>
      <c r="Q232" s="119">
        <f t="shared" si="4"/>
        <v>529276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529276</v>
      </c>
      <c r="V232" s="115"/>
    </row>
    <row r="233" spans="2:22" x14ac:dyDescent="0.2">
      <c r="B233" s="113"/>
      <c r="C233" s="117" t="s">
        <v>256</v>
      </c>
      <c r="D233" s="118" t="s">
        <v>487</v>
      </c>
      <c r="E233" s="119">
        <v>0</v>
      </c>
      <c r="F233" s="119">
        <v>60000</v>
      </c>
      <c r="G233" s="119">
        <v>30000</v>
      </c>
      <c r="H233" s="119">
        <v>30000</v>
      </c>
      <c r="I233" s="119">
        <v>30000</v>
      </c>
      <c r="J233" s="119">
        <v>30000</v>
      </c>
      <c r="K233" s="119"/>
      <c r="L233" s="119"/>
      <c r="M233" s="119"/>
      <c r="N233" s="119"/>
      <c r="O233" s="119"/>
      <c r="P233" s="119"/>
      <c r="Q233" s="119">
        <f t="shared" si="4"/>
        <v>180000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180000</v>
      </c>
      <c r="V233" s="115"/>
    </row>
    <row r="234" spans="2:22" x14ac:dyDescent="0.2">
      <c r="B234" s="113"/>
      <c r="C234" s="117" t="s">
        <v>257</v>
      </c>
      <c r="D234" s="118" t="s">
        <v>488</v>
      </c>
      <c r="E234" s="119">
        <v>0</v>
      </c>
      <c r="F234" s="119">
        <v>6624.9299999999994</v>
      </c>
      <c r="G234" s="119">
        <v>158894.95000000001</v>
      </c>
      <c r="H234" s="119">
        <v>170061.11</v>
      </c>
      <c r="I234" s="119">
        <v>8072.6399999999994</v>
      </c>
      <c r="J234" s="119">
        <v>10301.730000000003</v>
      </c>
      <c r="K234" s="119"/>
      <c r="L234" s="119"/>
      <c r="M234" s="119"/>
      <c r="N234" s="119"/>
      <c r="O234" s="119"/>
      <c r="P234" s="119"/>
      <c r="Q234" s="119">
        <f t="shared" si="4"/>
        <v>353955.36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353955.36</v>
      </c>
      <c r="V234" s="115"/>
    </row>
    <row r="235" spans="2:22" x14ac:dyDescent="0.2">
      <c r="B235" s="113"/>
      <c r="C235" s="117" t="s">
        <v>258</v>
      </c>
      <c r="D235" s="118" t="s">
        <v>489</v>
      </c>
      <c r="E235" s="119">
        <v>15974692.66</v>
      </c>
      <c r="F235" s="119">
        <v>31288201.320000004</v>
      </c>
      <c r="G235" s="119">
        <v>29418498.18</v>
      </c>
      <c r="H235" s="119">
        <v>28407990.960000005</v>
      </c>
      <c r="I235" s="119">
        <v>30831007.069999997</v>
      </c>
      <c r="J235" s="119">
        <v>29500029.520000011</v>
      </c>
      <c r="K235" s="119"/>
      <c r="L235" s="119"/>
      <c r="M235" s="119"/>
      <c r="N235" s="119"/>
      <c r="O235" s="119"/>
      <c r="P235" s="119"/>
      <c r="Q235" s="119">
        <f t="shared" si="4"/>
        <v>165420419.71000001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165420419.71000001</v>
      </c>
      <c r="V235" s="115"/>
    </row>
    <row r="236" spans="2:22" x14ac:dyDescent="0.2">
      <c r="B236" s="113"/>
      <c r="C236" s="117" t="s">
        <v>259</v>
      </c>
      <c r="D236" s="118" t="s">
        <v>490</v>
      </c>
      <c r="E236" s="119">
        <v>983782.04999999981</v>
      </c>
      <c r="F236" s="119">
        <v>5507601.5000000028</v>
      </c>
      <c r="G236" s="119">
        <v>6229947.2899999991</v>
      </c>
      <c r="H236" s="119">
        <v>7369744.6500000004</v>
      </c>
      <c r="I236" s="119">
        <v>2718377.5399999991</v>
      </c>
      <c r="J236" s="119">
        <v>5125986.5999999996</v>
      </c>
      <c r="K236" s="119"/>
      <c r="L236" s="119"/>
      <c r="M236" s="119"/>
      <c r="N236" s="119"/>
      <c r="O236" s="119"/>
      <c r="P236" s="119"/>
      <c r="Q236" s="119">
        <f t="shared" si="4"/>
        <v>27935439.630000003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27935439.630000003</v>
      </c>
      <c r="V236" s="115"/>
    </row>
    <row r="237" spans="2:22" x14ac:dyDescent="0.2">
      <c r="B237" s="113"/>
      <c r="C237" s="117" t="s">
        <v>260</v>
      </c>
      <c r="D237" s="118" t="s">
        <v>491</v>
      </c>
      <c r="E237" s="119">
        <v>252860.84999999995</v>
      </c>
      <c r="F237" s="119">
        <v>354570.58999999997</v>
      </c>
      <c r="G237" s="119">
        <v>408339.91999999993</v>
      </c>
      <c r="H237" s="119">
        <v>469752.16</v>
      </c>
      <c r="I237" s="119">
        <v>365353.27</v>
      </c>
      <c r="J237" s="119">
        <v>403822.86</v>
      </c>
      <c r="K237" s="119"/>
      <c r="L237" s="119"/>
      <c r="M237" s="119"/>
      <c r="N237" s="119"/>
      <c r="O237" s="119"/>
      <c r="P237" s="119"/>
      <c r="Q237" s="119">
        <f t="shared" si="4"/>
        <v>2254699.65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2254699.65</v>
      </c>
      <c r="V237" s="115"/>
    </row>
    <row r="238" spans="2:22" x14ac:dyDescent="0.2">
      <c r="B238" s="113"/>
      <c r="C238" s="117" t="s">
        <v>261</v>
      </c>
      <c r="D238" s="118" t="s">
        <v>492</v>
      </c>
      <c r="E238" s="119">
        <v>381651.48999999993</v>
      </c>
      <c r="F238" s="119">
        <v>436943.82000000007</v>
      </c>
      <c r="G238" s="119">
        <v>647491.99</v>
      </c>
      <c r="H238" s="119">
        <v>575210.5</v>
      </c>
      <c r="I238" s="119">
        <v>373014.57</v>
      </c>
      <c r="J238" s="119">
        <v>719954.7</v>
      </c>
      <c r="K238" s="119"/>
      <c r="L238" s="119"/>
      <c r="M238" s="119"/>
      <c r="N238" s="119"/>
      <c r="O238" s="119"/>
      <c r="P238" s="119"/>
      <c r="Q238" s="119">
        <f t="shared" si="4"/>
        <v>3134267.0700000003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3134267.0700000003</v>
      </c>
      <c r="V238" s="115"/>
    </row>
    <row r="239" spans="2:22" x14ac:dyDescent="0.2">
      <c r="B239" s="113"/>
      <c r="C239" s="117" t="s">
        <v>262</v>
      </c>
      <c r="D239" s="118" t="s">
        <v>493</v>
      </c>
      <c r="E239" s="119">
        <v>0</v>
      </c>
      <c r="F239" s="119">
        <v>31093.31</v>
      </c>
      <c r="G239" s="119">
        <v>889832.63000000012</v>
      </c>
      <c r="H239" s="119">
        <v>585459.06999999995</v>
      </c>
      <c r="I239" s="119">
        <v>4741.24</v>
      </c>
      <c r="J239" s="119">
        <v>415283.69</v>
      </c>
      <c r="K239" s="119"/>
      <c r="L239" s="119"/>
      <c r="M239" s="119"/>
      <c r="N239" s="119"/>
      <c r="O239" s="119"/>
      <c r="P239" s="119"/>
      <c r="Q239" s="119">
        <f t="shared" si="4"/>
        <v>1926409.9400000002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1926409.9400000002</v>
      </c>
      <c r="V239" s="115"/>
    </row>
    <row r="240" spans="2:22" x14ac:dyDescent="0.2">
      <c r="B240" s="113"/>
      <c r="C240" s="117" t="s">
        <v>263</v>
      </c>
      <c r="D240" s="118" t="s">
        <v>494</v>
      </c>
      <c r="E240" s="119">
        <v>194747.99000000002</v>
      </c>
      <c r="F240" s="119">
        <v>0</v>
      </c>
      <c r="G240" s="119">
        <v>751469.54</v>
      </c>
      <c r="H240" s="119">
        <v>878129.82000000007</v>
      </c>
      <c r="I240" s="119">
        <v>0</v>
      </c>
      <c r="J240" s="119">
        <v>316573.36000000004</v>
      </c>
      <c r="K240" s="119"/>
      <c r="L240" s="119"/>
      <c r="M240" s="119"/>
      <c r="N240" s="119"/>
      <c r="O240" s="119"/>
      <c r="P240" s="119"/>
      <c r="Q240" s="119">
        <f t="shared" si="4"/>
        <v>2140920.71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2140920.71</v>
      </c>
      <c r="V240" s="115"/>
    </row>
    <row r="241" spans="2:22" x14ac:dyDescent="0.2">
      <c r="B241" s="113"/>
      <c r="C241" s="117" t="s">
        <v>264</v>
      </c>
      <c r="D241" s="118" t="s">
        <v>495</v>
      </c>
      <c r="E241" s="119">
        <v>92805.04</v>
      </c>
      <c r="F241" s="119">
        <v>108611.39</v>
      </c>
      <c r="G241" s="119">
        <v>131631.49</v>
      </c>
      <c r="H241" s="119">
        <v>189617.37</v>
      </c>
      <c r="I241" s="119">
        <v>127425.13999999997</v>
      </c>
      <c r="J241" s="119">
        <v>284739.67</v>
      </c>
      <c r="K241" s="119"/>
      <c r="L241" s="119"/>
      <c r="M241" s="119"/>
      <c r="N241" s="119"/>
      <c r="O241" s="119"/>
      <c r="P241" s="119"/>
      <c r="Q241" s="119">
        <f t="shared" si="4"/>
        <v>934830.09999999986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934830.09999999986</v>
      </c>
      <c r="V241" s="115"/>
    </row>
    <row r="242" spans="2:22" x14ac:dyDescent="0.2">
      <c r="B242" s="113"/>
      <c r="C242" s="117" t="s">
        <v>265</v>
      </c>
      <c r="D242" s="118" t="s">
        <v>496</v>
      </c>
      <c r="E242" s="119">
        <v>49992836.859999999</v>
      </c>
      <c r="F242" s="119">
        <v>60436837.38000001</v>
      </c>
      <c r="G242" s="119">
        <v>61009059.659999996</v>
      </c>
      <c r="H242" s="119">
        <v>61180414.660000004</v>
      </c>
      <c r="I242" s="119">
        <v>60912897.669999987</v>
      </c>
      <c r="J242" s="119">
        <v>62004019.359999947</v>
      </c>
      <c r="K242" s="119"/>
      <c r="L242" s="119"/>
      <c r="M242" s="119"/>
      <c r="N242" s="119"/>
      <c r="O242" s="119"/>
      <c r="P242" s="119"/>
      <c r="Q242" s="119">
        <f t="shared" si="4"/>
        <v>355536065.58999997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355536065.58999997</v>
      </c>
      <c r="V242" s="115"/>
    </row>
    <row r="243" spans="2:22" x14ac:dyDescent="0.2">
      <c r="B243" s="113"/>
      <c r="C243" s="117" t="s">
        <v>266</v>
      </c>
      <c r="D243" s="118" t="s">
        <v>497</v>
      </c>
      <c r="E243" s="119">
        <v>0</v>
      </c>
      <c r="F243" s="119">
        <v>22900</v>
      </c>
      <c r="G243" s="119">
        <v>186350</v>
      </c>
      <c r="H243" s="119">
        <v>65150</v>
      </c>
      <c r="I243" s="119">
        <v>63400</v>
      </c>
      <c r="J243" s="119">
        <v>58650</v>
      </c>
      <c r="K243" s="119"/>
      <c r="L243" s="119"/>
      <c r="M243" s="119"/>
      <c r="N243" s="119"/>
      <c r="O243" s="119"/>
      <c r="P243" s="119"/>
      <c r="Q243" s="119">
        <f t="shared" si="4"/>
        <v>396450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396450</v>
      </c>
      <c r="V243" s="115"/>
    </row>
    <row r="244" spans="2:22" ht="25.5" x14ac:dyDescent="0.2">
      <c r="B244" s="113"/>
      <c r="C244" s="117" t="s">
        <v>267</v>
      </c>
      <c r="D244" s="118" t="s">
        <v>498</v>
      </c>
      <c r="E244" s="119">
        <v>203544.83000000002</v>
      </c>
      <c r="F244" s="119">
        <v>303020.05</v>
      </c>
      <c r="G244" s="119">
        <v>332625.83999999997</v>
      </c>
      <c r="H244" s="119">
        <v>269110.76</v>
      </c>
      <c r="I244" s="119">
        <v>262093.42000000004</v>
      </c>
      <c r="J244" s="119">
        <v>252205.53999999992</v>
      </c>
      <c r="K244" s="119"/>
      <c r="L244" s="119"/>
      <c r="M244" s="119"/>
      <c r="N244" s="119"/>
      <c r="O244" s="119"/>
      <c r="P244" s="119"/>
      <c r="Q244" s="119">
        <f t="shared" si="4"/>
        <v>1622600.44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1622600.44</v>
      </c>
      <c r="V244" s="115"/>
    </row>
    <row r="245" spans="2:22" x14ac:dyDescent="0.2">
      <c r="B245" s="113"/>
      <c r="C245" s="117" t="s">
        <v>268</v>
      </c>
      <c r="D245" s="118" t="s">
        <v>499</v>
      </c>
      <c r="E245" s="119">
        <v>0</v>
      </c>
      <c r="F245" s="119">
        <v>0</v>
      </c>
      <c r="G245" s="119">
        <v>0</v>
      </c>
      <c r="H245" s="119">
        <v>0</v>
      </c>
      <c r="I245" s="119">
        <v>63696.290000000008</v>
      </c>
      <c r="J245" s="119">
        <v>26897.280000000002</v>
      </c>
      <c r="K245" s="119"/>
      <c r="L245" s="119"/>
      <c r="M245" s="119"/>
      <c r="N245" s="119"/>
      <c r="O245" s="119"/>
      <c r="P245" s="119"/>
      <c r="Q245" s="119">
        <f t="shared" si="4"/>
        <v>90593.57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90593.57</v>
      </c>
      <c r="V245" s="115"/>
    </row>
    <row r="246" spans="2:22" x14ac:dyDescent="0.2">
      <c r="B246" s="113"/>
      <c r="C246" s="117" t="s">
        <v>269</v>
      </c>
      <c r="D246" s="118" t="s">
        <v>500</v>
      </c>
      <c r="E246" s="119">
        <v>1192731.43</v>
      </c>
      <c r="F246" s="119">
        <v>1115280.3400000003</v>
      </c>
      <c r="G246" s="119">
        <v>1159978.5299999998</v>
      </c>
      <c r="H246" s="119">
        <v>1311378.4700000009</v>
      </c>
      <c r="I246" s="119">
        <v>1312139.42</v>
      </c>
      <c r="J246" s="119">
        <v>1236794.3300000008</v>
      </c>
      <c r="K246" s="119"/>
      <c r="L246" s="119"/>
      <c r="M246" s="119"/>
      <c r="N246" s="119"/>
      <c r="O246" s="119"/>
      <c r="P246" s="119"/>
      <c r="Q246" s="119">
        <f t="shared" si="4"/>
        <v>7328302.5200000023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7328302.5200000023</v>
      </c>
      <c r="V246" s="115"/>
    </row>
    <row r="247" spans="2:22" x14ac:dyDescent="0.2">
      <c r="B247" s="113"/>
      <c r="C247" s="117" t="s">
        <v>270</v>
      </c>
      <c r="D247" s="118" t="s">
        <v>501</v>
      </c>
      <c r="E247" s="119">
        <v>17245657.359999999</v>
      </c>
      <c r="F247" s="119">
        <v>18106708.800000001</v>
      </c>
      <c r="G247" s="119">
        <v>17700704.399999999</v>
      </c>
      <c r="H247" s="119">
        <v>19124053.890000001</v>
      </c>
      <c r="I247" s="119">
        <v>17960670.779999997</v>
      </c>
      <c r="J247" s="119">
        <v>18095824.150000002</v>
      </c>
      <c r="K247" s="119"/>
      <c r="L247" s="119"/>
      <c r="M247" s="119"/>
      <c r="N247" s="119"/>
      <c r="O247" s="119"/>
      <c r="P247" s="119"/>
      <c r="Q247" s="119">
        <f t="shared" si="4"/>
        <v>108233619.38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108233619.38</v>
      </c>
      <c r="V247" s="115"/>
    </row>
    <row r="248" spans="2:22" x14ac:dyDescent="0.2">
      <c r="B248" s="113"/>
      <c r="C248" s="117" t="s">
        <v>271</v>
      </c>
      <c r="D248" s="118" t="s">
        <v>502</v>
      </c>
      <c r="E248" s="119">
        <v>1537.35</v>
      </c>
      <c r="F248" s="119">
        <v>4548.55</v>
      </c>
      <c r="G248" s="119">
        <v>4697.8300000000008</v>
      </c>
      <c r="H248" s="119">
        <v>4326.9500000000007</v>
      </c>
      <c r="I248" s="119">
        <v>4992.9500000000007</v>
      </c>
      <c r="J248" s="119">
        <v>1838.0499999999997</v>
      </c>
      <c r="K248" s="119"/>
      <c r="L248" s="119"/>
      <c r="M248" s="119"/>
      <c r="N248" s="119"/>
      <c r="O248" s="119"/>
      <c r="P248" s="119"/>
      <c r="Q248" s="119">
        <f t="shared" si="4"/>
        <v>21941.68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21941.68</v>
      </c>
      <c r="V248" s="115"/>
    </row>
    <row r="249" spans="2:22" x14ac:dyDescent="0.2">
      <c r="B249" s="113"/>
      <c r="C249" s="117" t="s">
        <v>272</v>
      </c>
      <c r="D249" s="118" t="s">
        <v>503</v>
      </c>
      <c r="E249" s="119">
        <v>25565.360000000001</v>
      </c>
      <c r="F249" s="119">
        <v>25483.570000000007</v>
      </c>
      <c r="G249" s="119">
        <v>25482.93</v>
      </c>
      <c r="H249" s="119">
        <v>30694.750000000011</v>
      </c>
      <c r="I249" s="119">
        <v>34033</v>
      </c>
      <c r="J249" s="119">
        <v>36299.5</v>
      </c>
      <c r="K249" s="119"/>
      <c r="L249" s="119"/>
      <c r="M249" s="119"/>
      <c r="N249" s="119"/>
      <c r="O249" s="119"/>
      <c r="P249" s="119"/>
      <c r="Q249" s="119">
        <f t="shared" si="4"/>
        <v>177559.11000000004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177559.11000000004</v>
      </c>
      <c r="V249" s="115"/>
    </row>
    <row r="250" spans="2:22" x14ac:dyDescent="0.2">
      <c r="B250" s="113"/>
      <c r="C250" s="117" t="s">
        <v>273</v>
      </c>
      <c r="D250" s="118" t="s">
        <v>504</v>
      </c>
      <c r="E250" s="119">
        <v>0</v>
      </c>
      <c r="F250" s="119">
        <v>0</v>
      </c>
      <c r="G250" s="119">
        <v>113212.2</v>
      </c>
      <c r="H250" s="119">
        <v>156105.68</v>
      </c>
      <c r="I250" s="119">
        <v>53567.34</v>
      </c>
      <c r="J250" s="119">
        <v>105353.09</v>
      </c>
      <c r="K250" s="119"/>
      <c r="L250" s="119"/>
      <c r="M250" s="119"/>
      <c r="N250" s="119"/>
      <c r="O250" s="119"/>
      <c r="P250" s="119"/>
      <c r="Q250" s="119">
        <f t="shared" si="4"/>
        <v>428238.30999999994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428238.30999999994</v>
      </c>
      <c r="V250" s="115"/>
    </row>
    <row r="251" spans="2:22" ht="25.5" x14ac:dyDescent="0.2">
      <c r="B251" s="113"/>
      <c r="C251" s="117" t="s">
        <v>274</v>
      </c>
      <c r="D251" s="118" t="s">
        <v>395</v>
      </c>
      <c r="E251" s="119">
        <v>71869.110000000015</v>
      </c>
      <c r="F251" s="119">
        <v>100063.01999999997</v>
      </c>
      <c r="G251" s="119">
        <v>133522.77000000002</v>
      </c>
      <c r="H251" s="119">
        <v>125454.67000000004</v>
      </c>
      <c r="I251" s="119">
        <v>159008.87000000005</v>
      </c>
      <c r="J251" s="119">
        <v>138751.97999999998</v>
      </c>
      <c r="K251" s="119"/>
      <c r="L251" s="119"/>
      <c r="M251" s="119"/>
      <c r="N251" s="119"/>
      <c r="O251" s="119"/>
      <c r="P251" s="119"/>
      <c r="Q251" s="119">
        <f t="shared" si="4"/>
        <v>728670.42000000016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728670.42000000016</v>
      </c>
      <c r="V251" s="115"/>
    </row>
    <row r="252" spans="2:22" ht="13.5" thickBot="1" x14ac:dyDescent="0.25">
      <c r="B252" s="88"/>
      <c r="C252" s="120"/>
      <c r="D252" s="121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94"/>
      <c r="S252" s="116"/>
      <c r="T252" s="88"/>
      <c r="U252" s="122"/>
      <c r="V252" s="94"/>
    </row>
    <row r="253" spans="2:22" ht="13.5" thickTop="1" x14ac:dyDescent="0.2"/>
    <row r="255" spans="2:22" ht="13.5" thickBot="1" x14ac:dyDescent="0.25"/>
    <row r="256" spans="2:22" s="106" customFormat="1" ht="14.25" thickTop="1" thickBot="1" x14ac:dyDescent="0.25">
      <c r="B256" s="33"/>
      <c r="C256" s="35"/>
      <c r="D256" s="35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39"/>
      <c r="S256" s="105"/>
      <c r="T256" s="33"/>
      <c r="U256" s="104"/>
      <c r="V256" s="39"/>
    </row>
    <row r="257" spans="2:22" s="106" customFormat="1" ht="19.5" thickBot="1" x14ac:dyDescent="0.25">
      <c r="B257" s="50"/>
      <c r="C257" s="52"/>
      <c r="D257" s="52"/>
      <c r="E257" s="165" t="s">
        <v>537</v>
      </c>
      <c r="F257" s="166"/>
      <c r="G257" s="166"/>
      <c r="H257" s="166"/>
      <c r="I257" s="166"/>
      <c r="J257" s="166"/>
      <c r="K257" s="166"/>
      <c r="L257" s="166"/>
      <c r="M257" s="166"/>
      <c r="N257" s="166"/>
      <c r="O257" s="166"/>
      <c r="P257" s="166"/>
      <c r="Q257" s="167"/>
      <c r="R257" s="54"/>
      <c r="S257" s="105"/>
      <c r="T257" s="50"/>
      <c r="V257" s="54"/>
    </row>
    <row r="258" spans="2:22" s="106" customFormat="1" x14ac:dyDescent="0.2">
      <c r="B258" s="50"/>
      <c r="C258" s="52"/>
      <c r="D258" s="52"/>
      <c r="E258" s="107" t="s">
        <v>4</v>
      </c>
      <c r="F258" s="107" t="s">
        <v>15</v>
      </c>
      <c r="G258" s="107" t="s">
        <v>16</v>
      </c>
      <c r="H258" s="107" t="s">
        <v>17</v>
      </c>
      <c r="I258" s="107" t="s">
        <v>18</v>
      </c>
      <c r="J258" s="107" t="s">
        <v>19</v>
      </c>
      <c r="K258" s="107" t="s">
        <v>20</v>
      </c>
      <c r="L258" s="107" t="s">
        <v>21</v>
      </c>
      <c r="M258" s="107" t="s">
        <v>22</v>
      </c>
      <c r="N258" s="107" t="s">
        <v>23</v>
      </c>
      <c r="O258" s="107" t="s">
        <v>24</v>
      </c>
      <c r="P258" s="107" t="s">
        <v>25</v>
      </c>
      <c r="Q258" s="107" t="s">
        <v>26</v>
      </c>
      <c r="R258" s="54"/>
      <c r="S258" s="105"/>
      <c r="T258" s="50"/>
      <c r="U258" s="107" t="s">
        <v>26</v>
      </c>
      <c r="V258" s="54"/>
    </row>
    <row r="259" spans="2:22" s="112" customFormat="1" ht="13.5" thickBot="1" x14ac:dyDescent="0.3">
      <c r="B259" s="66"/>
      <c r="C259" s="108" t="s">
        <v>508</v>
      </c>
      <c r="D259" s="109" t="s">
        <v>27</v>
      </c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71"/>
      <c r="S259" s="111"/>
      <c r="T259" s="66"/>
      <c r="U259" s="110"/>
      <c r="V259" s="71"/>
    </row>
    <row r="260" spans="2:22" ht="13.5" thickBot="1" x14ac:dyDescent="0.25">
      <c r="B260" s="113"/>
      <c r="C260" s="171" t="s">
        <v>31</v>
      </c>
      <c r="D260" s="172"/>
      <c r="E260" s="114">
        <f t="shared" ref="E260:Q260" si="5">SUM(E261:E504)</f>
        <v>220549624.65499997</v>
      </c>
      <c r="F260" s="114">
        <f t="shared" si="5"/>
        <v>240827035.125</v>
      </c>
      <c r="G260" s="114">
        <f t="shared" si="5"/>
        <v>298713109.98499978</v>
      </c>
      <c r="H260" s="114">
        <f t="shared" si="5"/>
        <v>366263013.08500004</v>
      </c>
      <c r="I260" s="114">
        <f t="shared" si="5"/>
        <v>297850653.23500007</v>
      </c>
      <c r="J260" s="114">
        <f t="shared" si="5"/>
        <v>288578204.78499985</v>
      </c>
      <c r="K260" s="114">
        <f t="shared" si="5"/>
        <v>301315311.41499978</v>
      </c>
      <c r="L260" s="114">
        <f t="shared" si="5"/>
        <v>239873123.24499995</v>
      </c>
      <c r="M260" s="114">
        <f t="shared" si="5"/>
        <v>288322330.47499996</v>
      </c>
      <c r="N260" s="114">
        <f t="shared" si="5"/>
        <v>264260569.02499989</v>
      </c>
      <c r="O260" s="114">
        <f t="shared" si="5"/>
        <v>319040780.38499975</v>
      </c>
      <c r="P260" s="114">
        <f t="shared" si="5"/>
        <v>352772023.45500022</v>
      </c>
      <c r="Q260" s="114">
        <f t="shared" si="5"/>
        <v>3478365778.8699994</v>
      </c>
      <c r="R260" s="115"/>
      <c r="S260" s="116"/>
      <c r="T260" s="113"/>
      <c r="U260" s="114">
        <f>SUM(U261:U504)</f>
        <v>1712781640.8700001</v>
      </c>
      <c r="V260" s="115"/>
    </row>
    <row r="261" spans="2:22" x14ac:dyDescent="0.2">
      <c r="B261" s="113"/>
      <c r="C261" s="117" t="s">
        <v>45</v>
      </c>
      <c r="D261" s="118" t="s">
        <v>275</v>
      </c>
      <c r="E261" s="119">
        <v>42388.400000000009</v>
      </c>
      <c r="F261" s="119">
        <v>41448.400000000009</v>
      </c>
      <c r="G261" s="119">
        <v>41448.400000000009</v>
      </c>
      <c r="H261" s="119">
        <v>41448.400000000009</v>
      </c>
      <c r="I261" s="119">
        <v>41448.400000000009</v>
      </c>
      <c r="J261" s="119">
        <v>41448.400000000009</v>
      </c>
      <c r="K261" s="119">
        <v>41448.400000000009</v>
      </c>
      <c r="L261" s="119">
        <v>40508.400000000009</v>
      </c>
      <c r="M261" s="119">
        <v>41448.400000000009</v>
      </c>
      <c r="N261" s="119">
        <v>41448.400000000009</v>
      </c>
      <c r="O261" s="119">
        <v>41448.400000000009</v>
      </c>
      <c r="P261" s="119">
        <v>41448.600000000006</v>
      </c>
      <c r="Q261" s="119">
        <f t="shared" ref="Q261:Q324" si="6">SUM(E261:P261)</f>
        <v>497381.00000000023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249630.40000000008</v>
      </c>
      <c r="V261" s="115"/>
    </row>
    <row r="262" spans="2:22" ht="25.5" x14ac:dyDescent="0.2">
      <c r="B262" s="113"/>
      <c r="C262" s="117" t="s">
        <v>46</v>
      </c>
      <c r="D262" s="118" t="s">
        <v>276</v>
      </c>
      <c r="E262" s="119">
        <v>3658.42</v>
      </c>
      <c r="F262" s="119">
        <v>3658.42</v>
      </c>
      <c r="G262" s="119">
        <v>3658.42</v>
      </c>
      <c r="H262" s="119">
        <v>3658.42</v>
      </c>
      <c r="I262" s="119">
        <v>3658.42</v>
      </c>
      <c r="J262" s="119">
        <v>3658.42</v>
      </c>
      <c r="K262" s="119">
        <v>3658.42</v>
      </c>
      <c r="L262" s="119">
        <v>3658.42</v>
      </c>
      <c r="M262" s="119">
        <v>3658.42</v>
      </c>
      <c r="N262" s="119">
        <v>3658.42</v>
      </c>
      <c r="O262" s="119">
        <v>3658.42</v>
      </c>
      <c r="P262" s="119">
        <v>3658.38</v>
      </c>
      <c r="Q262" s="119">
        <f t="shared" si="6"/>
        <v>43900.999999999985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21950.519999999997</v>
      </c>
      <c r="V262" s="115"/>
    </row>
    <row r="263" spans="2:22" ht="25.5" x14ac:dyDescent="0.2">
      <c r="B263" s="113"/>
      <c r="C263" s="117" t="s">
        <v>47</v>
      </c>
      <c r="D263" s="118" t="s">
        <v>277</v>
      </c>
      <c r="E263" s="119">
        <v>94149.450000000012</v>
      </c>
      <c r="F263" s="119">
        <v>136945.93</v>
      </c>
      <c r="G263" s="119">
        <v>132173.91999999998</v>
      </c>
      <c r="H263" s="119">
        <v>155772.57999999993</v>
      </c>
      <c r="I263" s="119">
        <v>133048.08999999997</v>
      </c>
      <c r="J263" s="119">
        <v>131737.24</v>
      </c>
      <c r="K263" s="119">
        <v>162521.52999999997</v>
      </c>
      <c r="L263" s="119">
        <v>122853.31</v>
      </c>
      <c r="M263" s="119">
        <v>142797.43</v>
      </c>
      <c r="N263" s="119">
        <v>216676.50999999995</v>
      </c>
      <c r="O263" s="119">
        <v>111295.61</v>
      </c>
      <c r="P263" s="119">
        <v>262983.67</v>
      </c>
      <c r="Q263" s="119">
        <f t="shared" si="6"/>
        <v>1802955.2699999998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783827.20999999985</v>
      </c>
      <c r="V263" s="115"/>
    </row>
    <row r="264" spans="2:22" x14ac:dyDescent="0.2">
      <c r="B264" s="113"/>
      <c r="C264" s="117" t="s">
        <v>48</v>
      </c>
      <c r="D264" s="118" t="s">
        <v>278</v>
      </c>
      <c r="E264" s="119">
        <v>44744.090000000026</v>
      </c>
      <c r="F264" s="119">
        <v>45693.680000000022</v>
      </c>
      <c r="G264" s="119">
        <v>43064.360000000015</v>
      </c>
      <c r="H264" s="119">
        <v>42433.810000000027</v>
      </c>
      <c r="I264" s="119">
        <v>42722.230000000025</v>
      </c>
      <c r="J264" s="119">
        <v>44875.000000000022</v>
      </c>
      <c r="K264" s="119">
        <v>40741.110000000022</v>
      </c>
      <c r="L264" s="119">
        <v>38695.650000000031</v>
      </c>
      <c r="M264" s="119">
        <v>35666.300000000025</v>
      </c>
      <c r="N264" s="119">
        <v>65757.890000000014</v>
      </c>
      <c r="O264" s="119">
        <v>44984.090000000026</v>
      </c>
      <c r="P264" s="119">
        <v>53911.780000000006</v>
      </c>
      <c r="Q264" s="119">
        <f t="shared" si="6"/>
        <v>543289.99000000022</v>
      </c>
      <c r="R264" s="115"/>
      <c r="S264" s="116"/>
      <c r="T264" s="113"/>
      <c r="U264" s="119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263533.1700000001</v>
      </c>
      <c r="V264" s="115"/>
    </row>
    <row r="265" spans="2:22" x14ac:dyDescent="0.2">
      <c r="B265" s="113"/>
      <c r="C265" s="117" t="s">
        <v>49</v>
      </c>
      <c r="D265" s="118" t="s">
        <v>279</v>
      </c>
      <c r="E265" s="119">
        <v>179307.72000000003</v>
      </c>
      <c r="F265" s="119">
        <v>181969.72000000003</v>
      </c>
      <c r="G265" s="119">
        <v>182990.72000000003</v>
      </c>
      <c r="H265" s="119">
        <v>195582.72000000003</v>
      </c>
      <c r="I265" s="119">
        <v>195682.72000000003</v>
      </c>
      <c r="J265" s="119">
        <v>179888.32000000004</v>
      </c>
      <c r="K265" s="119">
        <v>177417.49000000002</v>
      </c>
      <c r="L265" s="119">
        <v>174552.05000000005</v>
      </c>
      <c r="M265" s="119">
        <v>174316.72000000003</v>
      </c>
      <c r="N265" s="119">
        <v>174236.72000000003</v>
      </c>
      <c r="O265" s="119">
        <v>174236.72000000003</v>
      </c>
      <c r="P265" s="119">
        <v>174229.96000000002</v>
      </c>
      <c r="Q265" s="119">
        <f t="shared" si="6"/>
        <v>2164411.58</v>
      </c>
      <c r="R265" s="115"/>
      <c r="S265" s="116"/>
      <c r="T265" s="113"/>
      <c r="U265" s="119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1115421.9200000002</v>
      </c>
      <c r="V265" s="115"/>
    </row>
    <row r="266" spans="2:22" x14ac:dyDescent="0.2">
      <c r="B266" s="113"/>
      <c r="C266" s="117" t="s">
        <v>50</v>
      </c>
      <c r="D266" s="118" t="s">
        <v>280</v>
      </c>
      <c r="E266" s="119">
        <v>556734.89</v>
      </c>
      <c r="F266" s="119">
        <v>601818.71</v>
      </c>
      <c r="G266" s="119">
        <v>596579.24999999988</v>
      </c>
      <c r="H266" s="119">
        <v>597295.97000000009</v>
      </c>
      <c r="I266" s="119">
        <v>595759.24999999988</v>
      </c>
      <c r="J266" s="119">
        <v>616096.56999999995</v>
      </c>
      <c r="K266" s="119">
        <v>617595.05999999982</v>
      </c>
      <c r="L266" s="119">
        <v>617142.07000000007</v>
      </c>
      <c r="M266" s="119">
        <v>675940.52</v>
      </c>
      <c r="N266" s="119">
        <v>603410.23999999987</v>
      </c>
      <c r="O266" s="119">
        <v>589901.51</v>
      </c>
      <c r="P266" s="119">
        <v>599181.82999999996</v>
      </c>
      <c r="Q266" s="119">
        <f t="shared" si="6"/>
        <v>7267455.870000001</v>
      </c>
      <c r="R266" s="115"/>
      <c r="S266" s="116"/>
      <c r="T266" s="113"/>
      <c r="U266" s="119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3564284.64</v>
      </c>
      <c r="V266" s="115"/>
    </row>
    <row r="267" spans="2:22" ht="25.5" x14ac:dyDescent="0.2">
      <c r="B267" s="113"/>
      <c r="C267" s="117" t="s">
        <v>51</v>
      </c>
      <c r="D267" s="118" t="s">
        <v>281</v>
      </c>
      <c r="E267" s="119">
        <v>80427.090000000011</v>
      </c>
      <c r="F267" s="119">
        <v>81966.41</v>
      </c>
      <c r="G267" s="119">
        <v>124277.51</v>
      </c>
      <c r="H267" s="119">
        <v>81884.62999999999</v>
      </c>
      <c r="I267" s="119">
        <v>90807</v>
      </c>
      <c r="J267" s="119">
        <v>116507.45000000003</v>
      </c>
      <c r="K267" s="119">
        <v>105456.6</v>
      </c>
      <c r="L267" s="119">
        <v>81900.37000000001</v>
      </c>
      <c r="M267" s="119">
        <v>104342.20000000001</v>
      </c>
      <c r="N267" s="119">
        <v>91442.76</v>
      </c>
      <c r="O267" s="119">
        <v>77854.439999999988</v>
      </c>
      <c r="P267" s="119">
        <v>214939.54000000004</v>
      </c>
      <c r="Q267" s="119">
        <f t="shared" si="6"/>
        <v>1251806</v>
      </c>
      <c r="R267" s="115"/>
      <c r="S267" s="116"/>
      <c r="T267" s="113"/>
      <c r="U267" s="119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575870.09000000008</v>
      </c>
      <c r="V267" s="115"/>
    </row>
    <row r="268" spans="2:22" x14ac:dyDescent="0.2">
      <c r="B268" s="113"/>
      <c r="C268" s="117" t="s">
        <v>52</v>
      </c>
      <c r="D268" s="118" t="s">
        <v>282</v>
      </c>
      <c r="E268" s="119">
        <v>86158.970000000016</v>
      </c>
      <c r="F268" s="119">
        <v>85364.52</v>
      </c>
      <c r="G268" s="119">
        <v>128660.18000000001</v>
      </c>
      <c r="H268" s="119">
        <v>126839.44</v>
      </c>
      <c r="I268" s="119">
        <v>129772.18000000001</v>
      </c>
      <c r="J268" s="119">
        <v>131363.34000000003</v>
      </c>
      <c r="K268" s="119">
        <v>92565.11</v>
      </c>
      <c r="L268" s="119">
        <v>86331.87000000001</v>
      </c>
      <c r="M268" s="119">
        <v>99107.680000000008</v>
      </c>
      <c r="N268" s="119">
        <v>87439.51999999999</v>
      </c>
      <c r="O268" s="119">
        <v>81472.12000000001</v>
      </c>
      <c r="P268" s="119">
        <v>83119.070000000007</v>
      </c>
      <c r="Q268" s="119">
        <f t="shared" si="6"/>
        <v>1218194.0000000002</v>
      </c>
      <c r="R268" s="115"/>
      <c r="S268" s="116"/>
      <c r="T268" s="113"/>
      <c r="U268" s="119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688158.63000000012</v>
      </c>
      <c r="V268" s="115"/>
    </row>
    <row r="269" spans="2:22" x14ac:dyDescent="0.2">
      <c r="B269" s="113"/>
      <c r="C269" s="117" t="s">
        <v>53</v>
      </c>
      <c r="D269" s="118" t="s">
        <v>283</v>
      </c>
      <c r="E269" s="119">
        <v>0</v>
      </c>
      <c r="F269" s="119">
        <v>18214.559999999998</v>
      </c>
      <c r="G269" s="119">
        <v>13514.56</v>
      </c>
      <c r="H269" s="119">
        <v>29643.69</v>
      </c>
      <c r="I269" s="119">
        <v>13214.56</v>
      </c>
      <c r="J269" s="119">
        <v>13214.56</v>
      </c>
      <c r="K269" s="119">
        <v>17321.84</v>
      </c>
      <c r="L269" s="119">
        <v>17321.84</v>
      </c>
      <c r="M269" s="119">
        <v>17321.84</v>
      </c>
      <c r="N269" s="119">
        <v>17321.849999999999</v>
      </c>
      <c r="O269" s="119">
        <v>13214.56</v>
      </c>
      <c r="P269" s="119">
        <v>6996.14</v>
      </c>
      <c r="Q269" s="119">
        <f t="shared" si="6"/>
        <v>177300</v>
      </c>
      <c r="R269" s="115"/>
      <c r="S269" s="116"/>
      <c r="T269" s="113"/>
      <c r="U269" s="119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87801.93</v>
      </c>
      <c r="V269" s="115"/>
    </row>
    <row r="270" spans="2:22" x14ac:dyDescent="0.2">
      <c r="B270" s="113"/>
      <c r="C270" s="117" t="s">
        <v>54</v>
      </c>
      <c r="D270" s="118" t="s">
        <v>284</v>
      </c>
      <c r="E270" s="119">
        <v>151345.94999999995</v>
      </c>
      <c r="F270" s="119">
        <v>124714.14</v>
      </c>
      <c r="G270" s="119">
        <v>126799.80000000002</v>
      </c>
      <c r="H270" s="119">
        <v>127578.19000000002</v>
      </c>
      <c r="I270" s="119">
        <v>127715.28000000001</v>
      </c>
      <c r="J270" s="119">
        <v>110297.80000000002</v>
      </c>
      <c r="K270" s="119">
        <v>111537.70000000001</v>
      </c>
      <c r="L270" s="119">
        <v>115067.20000000001</v>
      </c>
      <c r="M270" s="119">
        <v>112202.80000000002</v>
      </c>
      <c r="N270" s="119">
        <v>117061.50000000001</v>
      </c>
      <c r="O270" s="119">
        <v>112822.41000000002</v>
      </c>
      <c r="P270" s="119">
        <v>118696.58999999998</v>
      </c>
      <c r="Q270" s="119">
        <f t="shared" si="6"/>
        <v>1455839.36</v>
      </c>
      <c r="R270" s="115"/>
      <c r="S270" s="116"/>
      <c r="T270" s="113"/>
      <c r="U270" s="119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768451.16000000015</v>
      </c>
      <c r="V270" s="115"/>
    </row>
    <row r="271" spans="2:22" ht="25.5" x14ac:dyDescent="0.2">
      <c r="B271" s="113"/>
      <c r="C271" s="117" t="s">
        <v>55</v>
      </c>
      <c r="D271" s="118" t="s">
        <v>285</v>
      </c>
      <c r="E271" s="119">
        <v>410560.74999999994</v>
      </c>
      <c r="F271" s="119">
        <v>489705.53</v>
      </c>
      <c r="G271" s="119">
        <v>503250.77000000008</v>
      </c>
      <c r="H271" s="119">
        <v>588013.71000000008</v>
      </c>
      <c r="I271" s="119">
        <v>442557.44</v>
      </c>
      <c r="J271" s="119">
        <v>519121.71</v>
      </c>
      <c r="K271" s="119">
        <v>498716.47000000009</v>
      </c>
      <c r="L271" s="119">
        <v>504378.20000000007</v>
      </c>
      <c r="M271" s="119">
        <v>358654.88</v>
      </c>
      <c r="N271" s="119">
        <v>372531.77000000008</v>
      </c>
      <c r="O271" s="119">
        <v>363932.63000000006</v>
      </c>
      <c r="P271" s="119">
        <v>427120.58000000007</v>
      </c>
      <c r="Q271" s="119">
        <f t="shared" si="6"/>
        <v>5478544.4400000013</v>
      </c>
      <c r="R271" s="115"/>
      <c r="S271" s="116"/>
      <c r="T271" s="113"/>
      <c r="U271" s="119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2953209.91</v>
      </c>
      <c r="V271" s="115"/>
    </row>
    <row r="272" spans="2:22" x14ac:dyDescent="0.2">
      <c r="B272" s="113"/>
      <c r="C272" s="117" t="s">
        <v>56</v>
      </c>
      <c r="D272" s="118" t="s">
        <v>286</v>
      </c>
      <c r="E272" s="119">
        <v>396629.57999999996</v>
      </c>
      <c r="F272" s="119">
        <v>741794.69000000006</v>
      </c>
      <c r="G272" s="119">
        <v>536550.07999999984</v>
      </c>
      <c r="H272" s="119">
        <v>437329.91</v>
      </c>
      <c r="I272" s="119">
        <v>469969.72999999992</v>
      </c>
      <c r="J272" s="119">
        <v>478165.43</v>
      </c>
      <c r="K272" s="119">
        <v>452464.07999999996</v>
      </c>
      <c r="L272" s="119">
        <v>521577.31000000006</v>
      </c>
      <c r="M272" s="119">
        <v>494329.36</v>
      </c>
      <c r="N272" s="119">
        <v>464036.25</v>
      </c>
      <c r="O272" s="119">
        <v>430318.54</v>
      </c>
      <c r="P272" s="119">
        <v>488933.62000000011</v>
      </c>
      <c r="Q272" s="119">
        <f t="shared" si="6"/>
        <v>5912098.5800000001</v>
      </c>
      <c r="R272" s="115"/>
      <c r="S272" s="116"/>
      <c r="T272" s="113"/>
      <c r="U272" s="119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3060439.42</v>
      </c>
      <c r="V272" s="115"/>
    </row>
    <row r="273" spans="2:22" x14ac:dyDescent="0.2">
      <c r="B273" s="113"/>
      <c r="C273" s="117" t="s">
        <v>57</v>
      </c>
      <c r="D273" s="118" t="s">
        <v>287</v>
      </c>
      <c r="E273" s="119">
        <v>511325.79</v>
      </c>
      <c r="F273" s="119">
        <v>513730.49999999988</v>
      </c>
      <c r="G273" s="119">
        <v>509390.78999999986</v>
      </c>
      <c r="H273" s="119">
        <v>500499.45999999985</v>
      </c>
      <c r="I273" s="119">
        <v>514242.41999999993</v>
      </c>
      <c r="J273" s="119">
        <v>518719.98999999993</v>
      </c>
      <c r="K273" s="119">
        <v>428069.46999999986</v>
      </c>
      <c r="L273" s="119">
        <v>422647.91999999981</v>
      </c>
      <c r="M273" s="119">
        <v>430202.76999999979</v>
      </c>
      <c r="N273" s="119">
        <v>422888.49999999983</v>
      </c>
      <c r="O273" s="119">
        <v>421664.74999999983</v>
      </c>
      <c r="P273" s="119">
        <v>429621.98</v>
      </c>
      <c r="Q273" s="119">
        <f t="shared" si="6"/>
        <v>5623004.339999998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3067908.9499999993</v>
      </c>
      <c r="V273" s="115"/>
    </row>
    <row r="274" spans="2:22" ht="25.5" x14ac:dyDescent="0.2">
      <c r="B274" s="113"/>
      <c r="C274" s="117" t="s">
        <v>58</v>
      </c>
      <c r="D274" s="118" t="s">
        <v>288</v>
      </c>
      <c r="E274" s="119">
        <v>15476.849999999999</v>
      </c>
      <c r="F274" s="119">
        <v>15113.5</v>
      </c>
      <c r="G274" s="119">
        <v>14881.82</v>
      </c>
      <c r="H274" s="119">
        <v>14881.82</v>
      </c>
      <c r="I274" s="119">
        <v>14831.82</v>
      </c>
      <c r="J274" s="119">
        <v>14631.82</v>
      </c>
      <c r="K274" s="119">
        <v>13349.01</v>
      </c>
      <c r="L274" s="119">
        <v>13249.01</v>
      </c>
      <c r="M274" s="119">
        <v>13249.01</v>
      </c>
      <c r="N274" s="119">
        <v>13249.01</v>
      </c>
      <c r="O274" s="119">
        <v>13249.01</v>
      </c>
      <c r="P274" s="119">
        <v>13249.380000000003</v>
      </c>
      <c r="Q274" s="119">
        <f t="shared" si="6"/>
        <v>169412.06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89817.63</v>
      </c>
      <c r="V274" s="115"/>
    </row>
    <row r="275" spans="2:22" x14ac:dyDescent="0.2">
      <c r="B275" s="113"/>
      <c r="C275" s="117" t="s">
        <v>59</v>
      </c>
      <c r="D275" s="118" t="s">
        <v>289</v>
      </c>
      <c r="E275" s="119">
        <v>1377.3199999999997</v>
      </c>
      <c r="F275" s="119">
        <v>1377.3199999999997</v>
      </c>
      <c r="G275" s="119">
        <v>1377.3199999999997</v>
      </c>
      <c r="H275" s="119">
        <v>1377.3199999999997</v>
      </c>
      <c r="I275" s="119">
        <v>1377.3199999999997</v>
      </c>
      <c r="J275" s="119">
        <v>1377.3199999999997</v>
      </c>
      <c r="K275" s="119">
        <v>777.32000000000016</v>
      </c>
      <c r="L275" s="119">
        <v>577.32000000000016</v>
      </c>
      <c r="M275" s="119">
        <v>577.32000000000016</v>
      </c>
      <c r="N275" s="119">
        <v>577.32000000000016</v>
      </c>
      <c r="O275" s="119">
        <v>577.32000000000016</v>
      </c>
      <c r="P275" s="119">
        <v>577.38</v>
      </c>
      <c r="Q275" s="119">
        <f t="shared" si="6"/>
        <v>11927.899999999996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8263.9199999999983</v>
      </c>
      <c r="V275" s="115"/>
    </row>
    <row r="276" spans="2:22" x14ac:dyDescent="0.2">
      <c r="B276" s="113"/>
      <c r="C276" s="117" t="s">
        <v>60</v>
      </c>
      <c r="D276" s="118" t="s">
        <v>290</v>
      </c>
      <c r="E276" s="119">
        <v>108411.95000000001</v>
      </c>
      <c r="F276" s="119">
        <v>102473.06000000001</v>
      </c>
      <c r="G276" s="119">
        <v>102361.96</v>
      </c>
      <c r="H276" s="119">
        <v>103703.03000000001</v>
      </c>
      <c r="I276" s="119">
        <v>172651.18000000002</v>
      </c>
      <c r="J276" s="119">
        <v>92521.82</v>
      </c>
      <c r="K276" s="119">
        <v>92521.810000000012</v>
      </c>
      <c r="L276" s="119">
        <v>92410.700000000012</v>
      </c>
      <c r="M276" s="119">
        <v>92014.310000000012</v>
      </c>
      <c r="N276" s="119">
        <v>92014.3</v>
      </c>
      <c r="O276" s="119">
        <v>92014.29</v>
      </c>
      <c r="P276" s="119">
        <v>92014.26</v>
      </c>
      <c r="Q276" s="119">
        <f t="shared" si="6"/>
        <v>1235112.6700000002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682123</v>
      </c>
      <c r="V276" s="115"/>
    </row>
    <row r="277" spans="2:22" x14ac:dyDescent="0.2">
      <c r="B277" s="113"/>
      <c r="C277" s="117" t="s">
        <v>61</v>
      </c>
      <c r="D277" s="118" t="s">
        <v>291</v>
      </c>
      <c r="E277" s="119">
        <v>78858.33</v>
      </c>
      <c r="F277" s="119">
        <v>60042.03</v>
      </c>
      <c r="G277" s="119">
        <v>30495.070000000003</v>
      </c>
      <c r="H277" s="119">
        <v>33955.07</v>
      </c>
      <c r="I277" s="119">
        <v>30150.720000000001</v>
      </c>
      <c r="J277" s="119">
        <v>27524.370000000003</v>
      </c>
      <c r="K277" s="119">
        <v>30150.720000000001</v>
      </c>
      <c r="L277" s="119">
        <v>39167.86</v>
      </c>
      <c r="M277" s="119">
        <v>31938.870000000003</v>
      </c>
      <c r="N277" s="119">
        <v>32585.97</v>
      </c>
      <c r="O277" s="119">
        <v>41123.550000000003</v>
      </c>
      <c r="P277" s="119">
        <v>82508.44</v>
      </c>
      <c r="Q277" s="119">
        <f t="shared" si="6"/>
        <v>518501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261025.59</v>
      </c>
      <c r="V277" s="115"/>
    </row>
    <row r="278" spans="2:22" x14ac:dyDescent="0.2">
      <c r="B278" s="113"/>
      <c r="C278" s="117" t="s">
        <v>62</v>
      </c>
      <c r="D278" s="118" t="s">
        <v>292</v>
      </c>
      <c r="E278" s="119">
        <v>34764.879999999997</v>
      </c>
      <c r="F278" s="119">
        <v>35768.600000000006</v>
      </c>
      <c r="G278" s="119">
        <v>43458.159999999996</v>
      </c>
      <c r="H278" s="119">
        <v>35433.22</v>
      </c>
      <c r="I278" s="119">
        <v>35354.009999999987</v>
      </c>
      <c r="J278" s="119">
        <v>38014.570000000007</v>
      </c>
      <c r="K278" s="119">
        <v>43746.98</v>
      </c>
      <c r="L278" s="119">
        <v>34846.149999999994</v>
      </c>
      <c r="M278" s="119">
        <v>38776.25</v>
      </c>
      <c r="N278" s="119">
        <v>47211.79</v>
      </c>
      <c r="O278" s="119">
        <v>35706.800000000003</v>
      </c>
      <c r="P278" s="119">
        <v>41814.230000000003</v>
      </c>
      <c r="Q278" s="119">
        <f t="shared" si="6"/>
        <v>464895.6399999999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222793.44</v>
      </c>
      <c r="V278" s="115"/>
    </row>
    <row r="279" spans="2:22" x14ac:dyDescent="0.2">
      <c r="B279" s="113"/>
      <c r="C279" s="117" t="s">
        <v>63</v>
      </c>
      <c r="D279" s="118" t="s">
        <v>293</v>
      </c>
      <c r="E279" s="119">
        <v>3253.9700000000003</v>
      </c>
      <c r="F279" s="119">
        <v>3273.7300000000005</v>
      </c>
      <c r="G279" s="119">
        <v>3273.7300000000005</v>
      </c>
      <c r="H279" s="119">
        <v>3273.7300000000005</v>
      </c>
      <c r="I279" s="119">
        <v>3323.11</v>
      </c>
      <c r="J279" s="119">
        <v>3323.11</v>
      </c>
      <c r="K279" s="119">
        <v>3323.11</v>
      </c>
      <c r="L279" s="119">
        <v>3271.7400000000002</v>
      </c>
      <c r="M279" s="119">
        <v>3253.9700000000003</v>
      </c>
      <c r="N279" s="119">
        <v>3326.0800000000004</v>
      </c>
      <c r="O279" s="119">
        <v>3253.9700000000003</v>
      </c>
      <c r="P279" s="119">
        <v>3397.2500000000005</v>
      </c>
      <c r="Q279" s="119">
        <f t="shared" si="6"/>
        <v>39547.500000000007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19721.38</v>
      </c>
      <c r="V279" s="115"/>
    </row>
    <row r="280" spans="2:22" x14ac:dyDescent="0.2">
      <c r="B280" s="113"/>
      <c r="C280" s="117" t="s">
        <v>64</v>
      </c>
      <c r="D280" s="118" t="s">
        <v>294</v>
      </c>
      <c r="E280" s="119">
        <v>1050</v>
      </c>
      <c r="F280" s="119">
        <v>1050</v>
      </c>
      <c r="G280" s="119">
        <v>1050</v>
      </c>
      <c r="H280" s="119">
        <v>1050</v>
      </c>
      <c r="I280" s="119">
        <v>1050</v>
      </c>
      <c r="J280" s="119">
        <v>1050</v>
      </c>
      <c r="K280" s="119">
        <v>1050</v>
      </c>
      <c r="L280" s="119">
        <v>1050</v>
      </c>
      <c r="M280" s="119">
        <v>1050</v>
      </c>
      <c r="N280" s="119">
        <v>1050</v>
      </c>
      <c r="O280" s="119">
        <v>1050</v>
      </c>
      <c r="P280" s="119">
        <v>1050</v>
      </c>
      <c r="Q280" s="119">
        <f t="shared" si="6"/>
        <v>12600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6300</v>
      </c>
      <c r="V280" s="115"/>
    </row>
    <row r="281" spans="2:22" x14ac:dyDescent="0.2">
      <c r="B281" s="113"/>
      <c r="C281" s="117" t="s">
        <v>65</v>
      </c>
      <c r="D281" s="118" t="s">
        <v>295</v>
      </c>
      <c r="E281" s="119">
        <v>635708.34000000008</v>
      </c>
      <c r="F281" s="119">
        <v>635708.34000000008</v>
      </c>
      <c r="G281" s="119">
        <v>635708.34000000008</v>
      </c>
      <c r="H281" s="119">
        <v>635708.34000000008</v>
      </c>
      <c r="I281" s="119">
        <v>635708.34000000008</v>
      </c>
      <c r="J281" s="119">
        <v>635708.34000000008</v>
      </c>
      <c r="K281" s="119">
        <v>635708.34000000008</v>
      </c>
      <c r="L281" s="119">
        <v>635708.34000000008</v>
      </c>
      <c r="M281" s="119">
        <v>635708.34000000008</v>
      </c>
      <c r="N281" s="119">
        <v>635708.34000000008</v>
      </c>
      <c r="O281" s="119">
        <v>635708.34000000008</v>
      </c>
      <c r="P281" s="119">
        <v>635708.26</v>
      </c>
      <c r="Q281" s="119">
        <f t="shared" si="6"/>
        <v>7628499.9999999991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3814250.04</v>
      </c>
      <c r="V281" s="115"/>
    </row>
    <row r="282" spans="2:22" x14ac:dyDescent="0.2">
      <c r="B282" s="113"/>
      <c r="C282" s="117" t="s">
        <v>66</v>
      </c>
      <c r="D282" s="118" t="s">
        <v>296</v>
      </c>
      <c r="E282" s="119">
        <v>1326981.8900000006</v>
      </c>
      <c r="F282" s="119">
        <v>1183982.5499999998</v>
      </c>
      <c r="G282" s="119">
        <v>1201324.1399999999</v>
      </c>
      <c r="H282" s="119">
        <v>1225162.8600000001</v>
      </c>
      <c r="I282" s="119">
        <v>1192029.04</v>
      </c>
      <c r="J282" s="119">
        <v>1218961.05</v>
      </c>
      <c r="K282" s="119">
        <v>1220565.6200000001</v>
      </c>
      <c r="L282" s="119">
        <v>1238597.9900000005</v>
      </c>
      <c r="M282" s="119">
        <v>1218598.1500000001</v>
      </c>
      <c r="N282" s="119">
        <v>1196727.6000000001</v>
      </c>
      <c r="O282" s="119">
        <v>1201991.1800000004</v>
      </c>
      <c r="P282" s="119">
        <v>1432946.7500000002</v>
      </c>
      <c r="Q282" s="119">
        <f t="shared" si="6"/>
        <v>14857868.82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7348441.5300000003</v>
      </c>
      <c r="V282" s="115"/>
    </row>
    <row r="283" spans="2:22" x14ac:dyDescent="0.2">
      <c r="B283" s="113"/>
      <c r="C283" s="117" t="s">
        <v>67</v>
      </c>
      <c r="D283" s="118" t="s">
        <v>297</v>
      </c>
      <c r="E283" s="119">
        <v>461151.05999999994</v>
      </c>
      <c r="F283" s="119">
        <v>456459.25999999995</v>
      </c>
      <c r="G283" s="119">
        <v>443294</v>
      </c>
      <c r="H283" s="119">
        <v>400442.11</v>
      </c>
      <c r="I283" s="119">
        <v>265828.31999999995</v>
      </c>
      <c r="J283" s="119">
        <v>503739.98</v>
      </c>
      <c r="K283" s="119">
        <v>240309.92999999991</v>
      </c>
      <c r="L283" s="119">
        <v>256029.21999999991</v>
      </c>
      <c r="M283" s="119">
        <v>206384.36999999991</v>
      </c>
      <c r="N283" s="119">
        <v>444586.54999999993</v>
      </c>
      <c r="O283" s="119">
        <v>234951.71999999988</v>
      </c>
      <c r="P283" s="119">
        <v>454493.33</v>
      </c>
      <c r="Q283" s="119">
        <f t="shared" si="6"/>
        <v>4367669.8499999987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2530914.7299999995</v>
      </c>
      <c r="V283" s="115"/>
    </row>
    <row r="284" spans="2:22" x14ac:dyDescent="0.2">
      <c r="B284" s="113"/>
      <c r="C284" s="117" t="s">
        <v>68</v>
      </c>
      <c r="D284" s="118" t="s">
        <v>298</v>
      </c>
      <c r="E284" s="119">
        <v>44960.75</v>
      </c>
      <c r="F284" s="119">
        <v>43058</v>
      </c>
      <c r="G284" s="119">
        <v>50037.490000000005</v>
      </c>
      <c r="H284" s="119">
        <v>48623.030000000006</v>
      </c>
      <c r="I284" s="119">
        <v>53021</v>
      </c>
      <c r="J284" s="119">
        <v>268679.67999999999</v>
      </c>
      <c r="K284" s="119">
        <v>98261.289999999979</v>
      </c>
      <c r="L284" s="119">
        <v>88558.439999999988</v>
      </c>
      <c r="M284" s="119">
        <v>75039.780000000013</v>
      </c>
      <c r="N284" s="119">
        <v>74437.14</v>
      </c>
      <c r="O284" s="119">
        <v>68810.16</v>
      </c>
      <c r="P284" s="119">
        <v>57413.23000000001</v>
      </c>
      <c r="Q284" s="119">
        <f t="shared" si="6"/>
        <v>970899.99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508379.94999999995</v>
      </c>
      <c r="V284" s="115"/>
    </row>
    <row r="285" spans="2:22" ht="25.5" x14ac:dyDescent="0.2">
      <c r="B285" s="113"/>
      <c r="C285" s="117" t="s">
        <v>69</v>
      </c>
      <c r="D285" s="118" t="s">
        <v>299</v>
      </c>
      <c r="E285" s="119">
        <v>7.0000000000000007E-2</v>
      </c>
      <c r="F285" s="119">
        <v>7.0000000000000007E-2</v>
      </c>
      <c r="G285" s="119">
        <v>7.0000000000000007E-2</v>
      </c>
      <c r="H285" s="119">
        <v>7.0000000000000007E-2</v>
      </c>
      <c r="I285" s="119">
        <v>7.0000000000000007E-2</v>
      </c>
      <c r="J285" s="119">
        <v>7.0000000000000007E-2</v>
      </c>
      <c r="K285" s="119">
        <v>1000.0699999999999</v>
      </c>
      <c r="L285" s="119">
        <v>1000.0699999999999</v>
      </c>
      <c r="M285" s="119">
        <v>1000.0699999999999</v>
      </c>
      <c r="N285" s="119">
        <v>2000.0700000000002</v>
      </c>
      <c r="O285" s="119">
        <v>2000.0700000000002</v>
      </c>
      <c r="P285" s="119">
        <v>1900.12</v>
      </c>
      <c r="Q285" s="119">
        <f t="shared" si="6"/>
        <v>8900.89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0.42000000000000004</v>
      </c>
      <c r="V285" s="115"/>
    </row>
    <row r="286" spans="2:22" x14ac:dyDescent="0.2">
      <c r="B286" s="113"/>
      <c r="C286" s="117" t="s">
        <v>510</v>
      </c>
      <c r="D286" s="118" t="s">
        <v>511</v>
      </c>
      <c r="E286" s="119">
        <v>0</v>
      </c>
      <c r="F286" s="119">
        <v>0</v>
      </c>
      <c r="G286" s="119">
        <v>0</v>
      </c>
      <c r="H286" s="119">
        <v>0</v>
      </c>
      <c r="I286" s="119">
        <v>0</v>
      </c>
      <c r="J286" s="119">
        <v>0</v>
      </c>
      <c r="K286" s="119">
        <v>7120</v>
      </c>
      <c r="L286" s="119">
        <v>0</v>
      </c>
      <c r="M286" s="119">
        <v>0</v>
      </c>
      <c r="N286" s="119">
        <v>0</v>
      </c>
      <c r="O286" s="119">
        <v>0</v>
      </c>
      <c r="P286" s="119">
        <v>1788.0100000000007</v>
      </c>
      <c r="Q286" s="119">
        <f t="shared" si="6"/>
        <v>8908.01</v>
      </c>
      <c r="R286" s="115"/>
      <c r="S286" s="116"/>
      <c r="T286" s="113"/>
      <c r="U286" s="119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115"/>
    </row>
    <row r="287" spans="2:22" x14ac:dyDescent="0.2">
      <c r="B287" s="113"/>
      <c r="C287" s="117" t="s">
        <v>70</v>
      </c>
      <c r="D287" s="118" t="s">
        <v>300</v>
      </c>
      <c r="E287" s="119">
        <v>225143.83000000002</v>
      </c>
      <c r="F287" s="119">
        <v>223989.95</v>
      </c>
      <c r="G287" s="119">
        <v>2575836.1199999996</v>
      </c>
      <c r="H287" s="119">
        <v>284406.33</v>
      </c>
      <c r="I287" s="119">
        <v>253846.79000000004</v>
      </c>
      <c r="J287" s="119">
        <v>823409.8600000001</v>
      </c>
      <c r="K287" s="119">
        <v>220562.72000000003</v>
      </c>
      <c r="L287" s="119">
        <v>219757.25</v>
      </c>
      <c r="M287" s="119">
        <v>1618193.5</v>
      </c>
      <c r="N287" s="119">
        <v>224033.77000000002</v>
      </c>
      <c r="O287" s="119">
        <v>222890.7</v>
      </c>
      <c r="P287" s="119">
        <v>725959.70000000007</v>
      </c>
      <c r="Q287" s="119">
        <f t="shared" si="6"/>
        <v>7618030.5199999996</v>
      </c>
      <c r="R287" s="115"/>
      <c r="S287" s="116"/>
      <c r="T287" s="113"/>
      <c r="U287" s="119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4386632.88</v>
      </c>
      <c r="V287" s="115"/>
    </row>
    <row r="288" spans="2:22" x14ac:dyDescent="0.2">
      <c r="B288" s="113"/>
      <c r="C288" s="117" t="s">
        <v>71</v>
      </c>
      <c r="D288" s="118" t="s">
        <v>301</v>
      </c>
      <c r="E288" s="119">
        <v>18749.989999999998</v>
      </c>
      <c r="F288" s="119">
        <v>37840.9</v>
      </c>
      <c r="G288" s="119">
        <v>66940.09</v>
      </c>
      <c r="H288" s="119">
        <v>66926.45</v>
      </c>
      <c r="I288" s="119">
        <v>50772.740000000005</v>
      </c>
      <c r="J288" s="119">
        <v>47340.9</v>
      </c>
      <c r="K288" s="119">
        <v>47340.9</v>
      </c>
      <c r="L288" s="119">
        <v>47340.9</v>
      </c>
      <c r="M288" s="119">
        <v>62936.28</v>
      </c>
      <c r="N288" s="119">
        <v>52090.9</v>
      </c>
      <c r="O288" s="119">
        <v>52059.3</v>
      </c>
      <c r="P288" s="119">
        <v>354950.65</v>
      </c>
      <c r="Q288" s="119">
        <f t="shared" si="6"/>
        <v>905290.00000000012</v>
      </c>
      <c r="R288" s="115"/>
      <c r="S288" s="116"/>
      <c r="T288" s="113"/>
      <c r="U288" s="119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288571.07</v>
      </c>
      <c r="V288" s="115"/>
    </row>
    <row r="289" spans="2:22" x14ac:dyDescent="0.2">
      <c r="B289" s="113"/>
      <c r="C289" s="117" t="s">
        <v>72</v>
      </c>
      <c r="D289" s="118" t="s">
        <v>304</v>
      </c>
      <c r="E289" s="119">
        <v>1559476.36</v>
      </c>
      <c r="F289" s="119">
        <v>1559476.36</v>
      </c>
      <c r="G289" s="119">
        <v>1559476.36</v>
      </c>
      <c r="H289" s="119">
        <v>1559476.36</v>
      </c>
      <c r="I289" s="119">
        <v>1559476.36</v>
      </c>
      <c r="J289" s="119">
        <v>1559476.36</v>
      </c>
      <c r="K289" s="119">
        <v>1559476.36</v>
      </c>
      <c r="L289" s="119">
        <v>1559476.36</v>
      </c>
      <c r="M289" s="119">
        <v>1559476.36</v>
      </c>
      <c r="N289" s="119">
        <v>1559476.36</v>
      </c>
      <c r="O289" s="119">
        <v>1559476.36</v>
      </c>
      <c r="P289" s="119">
        <v>49260.04</v>
      </c>
      <c r="Q289" s="119">
        <f t="shared" si="6"/>
        <v>17203499.999999996</v>
      </c>
      <c r="R289" s="115"/>
      <c r="S289" s="116"/>
      <c r="T289" s="113"/>
      <c r="U289" s="119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9356858.1600000001</v>
      </c>
      <c r="V289" s="115"/>
    </row>
    <row r="290" spans="2:22" x14ac:dyDescent="0.2">
      <c r="B290" s="113"/>
      <c r="C290" s="117" t="s">
        <v>73</v>
      </c>
      <c r="D290" s="118" t="s">
        <v>302</v>
      </c>
      <c r="E290" s="119">
        <v>224500.55</v>
      </c>
      <c r="F290" s="119">
        <v>229524.66999999998</v>
      </c>
      <c r="G290" s="119">
        <v>273435.79000000004</v>
      </c>
      <c r="H290" s="119">
        <v>224572.13999999998</v>
      </c>
      <c r="I290" s="119">
        <v>224572.13999999998</v>
      </c>
      <c r="J290" s="119">
        <v>224572.13999999998</v>
      </c>
      <c r="K290" s="119">
        <v>224572.13999999998</v>
      </c>
      <c r="L290" s="119">
        <v>224572.13999999998</v>
      </c>
      <c r="M290" s="119">
        <v>224409.63999999998</v>
      </c>
      <c r="N290" s="119">
        <v>224222.13999999998</v>
      </c>
      <c r="O290" s="119">
        <v>223409.63999999998</v>
      </c>
      <c r="P290" s="119">
        <v>241593.59</v>
      </c>
      <c r="Q290" s="119">
        <f t="shared" si="6"/>
        <v>2763956.7199999997</v>
      </c>
      <c r="R290" s="115"/>
      <c r="S290" s="116"/>
      <c r="T290" s="113"/>
      <c r="U290" s="119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1401177.43</v>
      </c>
      <c r="V290" s="115"/>
    </row>
    <row r="291" spans="2:22" x14ac:dyDescent="0.2">
      <c r="B291" s="113"/>
      <c r="C291" s="117" t="s">
        <v>74</v>
      </c>
      <c r="D291" s="118" t="s">
        <v>305</v>
      </c>
      <c r="E291" s="119">
        <v>102110.24000000002</v>
      </c>
      <c r="F291" s="119">
        <v>102360.56000000001</v>
      </c>
      <c r="G291" s="119">
        <v>105731.20000000004</v>
      </c>
      <c r="H291" s="119">
        <v>98455.340000000011</v>
      </c>
      <c r="I291" s="119">
        <v>108214.08000000003</v>
      </c>
      <c r="J291" s="119">
        <v>94879.070000000022</v>
      </c>
      <c r="K291" s="119">
        <v>97481.080000000016</v>
      </c>
      <c r="L291" s="119">
        <v>92604.370000000024</v>
      </c>
      <c r="M291" s="119">
        <v>86589.940000000017</v>
      </c>
      <c r="N291" s="119">
        <v>96839.820000000036</v>
      </c>
      <c r="O291" s="119">
        <v>96038.110000000015</v>
      </c>
      <c r="P291" s="119">
        <v>177517.58999999994</v>
      </c>
      <c r="Q291" s="119">
        <f t="shared" si="6"/>
        <v>1258821.4000000004</v>
      </c>
      <c r="R291" s="115"/>
      <c r="S291" s="116"/>
      <c r="T291" s="113"/>
      <c r="U291" s="119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611750.49000000022</v>
      </c>
      <c r="V291" s="115"/>
    </row>
    <row r="292" spans="2:22" x14ac:dyDescent="0.2">
      <c r="B292" s="113"/>
      <c r="C292" s="117" t="s">
        <v>75</v>
      </c>
      <c r="D292" s="118" t="s">
        <v>303</v>
      </c>
      <c r="E292" s="119">
        <v>136504.34999999998</v>
      </c>
      <c r="F292" s="119">
        <v>149482.34999999995</v>
      </c>
      <c r="G292" s="119">
        <v>343221.33</v>
      </c>
      <c r="H292" s="119">
        <v>492153.99999999994</v>
      </c>
      <c r="I292" s="119">
        <v>339133.86</v>
      </c>
      <c r="J292" s="119">
        <v>338872.57</v>
      </c>
      <c r="K292" s="119">
        <v>336692.72</v>
      </c>
      <c r="L292" s="119">
        <v>333004.68</v>
      </c>
      <c r="M292" s="119">
        <v>338830.66999999993</v>
      </c>
      <c r="N292" s="119">
        <v>332204.61</v>
      </c>
      <c r="O292" s="119">
        <v>333113.23</v>
      </c>
      <c r="P292" s="119">
        <v>336569.44999999995</v>
      </c>
      <c r="Q292" s="119">
        <f t="shared" si="6"/>
        <v>3809783.8200000003</v>
      </c>
      <c r="R292" s="115"/>
      <c r="S292" s="116"/>
      <c r="T292" s="113"/>
      <c r="U292" s="119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1799368.4600000002</v>
      </c>
      <c r="V292" s="115"/>
    </row>
    <row r="293" spans="2:22" x14ac:dyDescent="0.2">
      <c r="B293" s="113"/>
      <c r="C293" s="117" t="s">
        <v>76</v>
      </c>
      <c r="D293" s="118" t="s">
        <v>306</v>
      </c>
      <c r="E293" s="119">
        <v>105671.11000000002</v>
      </c>
      <c r="F293" s="119">
        <v>109402.79000000001</v>
      </c>
      <c r="G293" s="119">
        <v>105253.45000000001</v>
      </c>
      <c r="H293" s="119">
        <v>105245.45000000001</v>
      </c>
      <c r="I293" s="119">
        <v>106713.63</v>
      </c>
      <c r="J293" s="119">
        <v>105178.55</v>
      </c>
      <c r="K293" s="119">
        <v>110102.45999999999</v>
      </c>
      <c r="L293" s="119">
        <v>106252.95999999999</v>
      </c>
      <c r="M293" s="119">
        <v>111092.45999999999</v>
      </c>
      <c r="N293" s="119">
        <v>109990.45999999999</v>
      </c>
      <c r="O293" s="119">
        <v>109990.45999999999</v>
      </c>
      <c r="P293" s="119">
        <v>109884.72999999998</v>
      </c>
      <c r="Q293" s="119">
        <f t="shared" si="6"/>
        <v>1294778.51</v>
      </c>
      <c r="R293" s="115"/>
      <c r="S293" s="116"/>
      <c r="T293" s="113"/>
      <c r="U293" s="119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637464.9800000001</v>
      </c>
      <c r="V293" s="115"/>
    </row>
    <row r="294" spans="2:22" x14ac:dyDescent="0.2">
      <c r="B294" s="113"/>
      <c r="C294" s="117" t="s">
        <v>77</v>
      </c>
      <c r="D294" s="118" t="s">
        <v>307</v>
      </c>
      <c r="E294" s="119">
        <v>245649.44999999984</v>
      </c>
      <c r="F294" s="119">
        <v>239699.46999999983</v>
      </c>
      <c r="G294" s="119">
        <v>248719.88999999975</v>
      </c>
      <c r="H294" s="119">
        <v>236241.92999999979</v>
      </c>
      <c r="I294" s="119">
        <v>248042.98999999985</v>
      </c>
      <c r="J294" s="119">
        <v>241386.1299999998</v>
      </c>
      <c r="K294" s="119">
        <v>256477.36999999982</v>
      </c>
      <c r="L294" s="119">
        <v>231720.56999999983</v>
      </c>
      <c r="M294" s="119">
        <v>243496.29999999981</v>
      </c>
      <c r="N294" s="119">
        <v>242654.33999999979</v>
      </c>
      <c r="O294" s="119">
        <v>239410.66999999984</v>
      </c>
      <c r="P294" s="119">
        <v>276722.09999999998</v>
      </c>
      <c r="Q294" s="119">
        <f t="shared" si="6"/>
        <v>2950221.2099999986</v>
      </c>
      <c r="R294" s="115"/>
      <c r="S294" s="116"/>
      <c r="T294" s="113"/>
      <c r="U294" s="119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1459739.8599999989</v>
      </c>
      <c r="V294" s="115"/>
    </row>
    <row r="295" spans="2:22" x14ac:dyDescent="0.2">
      <c r="B295" s="113"/>
      <c r="C295" s="117" t="s">
        <v>78</v>
      </c>
      <c r="D295" s="118" t="s">
        <v>308</v>
      </c>
      <c r="E295" s="119">
        <v>245721.41999999978</v>
      </c>
      <c r="F295" s="119">
        <v>226492.62999999974</v>
      </c>
      <c r="G295" s="119">
        <v>242640.35999999975</v>
      </c>
      <c r="H295" s="119">
        <v>239531.0999999998</v>
      </c>
      <c r="I295" s="119">
        <v>247208.85999999972</v>
      </c>
      <c r="J295" s="119">
        <v>238473.38999999981</v>
      </c>
      <c r="K295" s="119">
        <v>237853.65999999974</v>
      </c>
      <c r="L295" s="119">
        <v>232606.13999999978</v>
      </c>
      <c r="M295" s="119">
        <v>234435.50999999975</v>
      </c>
      <c r="N295" s="119">
        <v>398893.01999999984</v>
      </c>
      <c r="O295" s="119">
        <v>232358.56999999975</v>
      </c>
      <c r="P295" s="119">
        <v>235265.44999999995</v>
      </c>
      <c r="Q295" s="119">
        <f t="shared" si="6"/>
        <v>3011480.1099999975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1440067.7599999986</v>
      </c>
      <c r="V295" s="115"/>
    </row>
    <row r="296" spans="2:22" x14ac:dyDescent="0.2">
      <c r="B296" s="113"/>
      <c r="C296" s="117" t="s">
        <v>79</v>
      </c>
      <c r="D296" s="118" t="s">
        <v>309</v>
      </c>
      <c r="E296" s="119">
        <v>407171.85000000009</v>
      </c>
      <c r="F296" s="119">
        <v>435107.37000000023</v>
      </c>
      <c r="G296" s="119">
        <v>429873.79000000015</v>
      </c>
      <c r="H296" s="119">
        <v>413527.8000000001</v>
      </c>
      <c r="I296" s="119">
        <v>421251.06000000023</v>
      </c>
      <c r="J296" s="119">
        <v>429613.27000000014</v>
      </c>
      <c r="K296" s="119">
        <v>418064.58000000013</v>
      </c>
      <c r="L296" s="119">
        <v>467962.26000000013</v>
      </c>
      <c r="M296" s="119">
        <v>412718.19000000006</v>
      </c>
      <c r="N296" s="119">
        <v>413715.02000000014</v>
      </c>
      <c r="O296" s="119">
        <v>402755.68000000011</v>
      </c>
      <c r="P296" s="119">
        <v>423053.34</v>
      </c>
      <c r="Q296" s="119">
        <f t="shared" si="6"/>
        <v>5074814.2100000009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2536545.1400000006</v>
      </c>
      <c r="V296" s="115"/>
    </row>
    <row r="297" spans="2:22" x14ac:dyDescent="0.2">
      <c r="B297" s="113"/>
      <c r="C297" s="117" t="s">
        <v>80</v>
      </c>
      <c r="D297" s="118" t="s">
        <v>310</v>
      </c>
      <c r="E297" s="119">
        <v>1057988.5799999968</v>
      </c>
      <c r="F297" s="119">
        <v>1120099.4299999978</v>
      </c>
      <c r="G297" s="119">
        <v>1108374.9799999991</v>
      </c>
      <c r="H297" s="119">
        <v>1093866.2699999984</v>
      </c>
      <c r="I297" s="119">
        <v>1088462.3199999977</v>
      </c>
      <c r="J297" s="119">
        <v>1075993.2199999974</v>
      </c>
      <c r="K297" s="119">
        <v>1062518.9299999971</v>
      </c>
      <c r="L297" s="119">
        <v>980320.45999999647</v>
      </c>
      <c r="M297" s="119">
        <v>1069480.0499999975</v>
      </c>
      <c r="N297" s="119">
        <v>1106584.8799999978</v>
      </c>
      <c r="O297" s="119">
        <v>1108930.4599999983</v>
      </c>
      <c r="P297" s="119">
        <v>1173467.3900000008</v>
      </c>
      <c r="Q297" s="119">
        <f t="shared" si="6"/>
        <v>13046086.969999975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6544784.7999999877</v>
      </c>
      <c r="V297" s="115"/>
    </row>
    <row r="298" spans="2:22" x14ac:dyDescent="0.2">
      <c r="B298" s="113"/>
      <c r="C298" s="117" t="s">
        <v>81</v>
      </c>
      <c r="D298" s="118" t="s">
        <v>311</v>
      </c>
      <c r="E298" s="119">
        <v>484205.11000000045</v>
      </c>
      <c r="F298" s="119">
        <v>452674.83000000037</v>
      </c>
      <c r="G298" s="119">
        <v>432701.81000000046</v>
      </c>
      <c r="H298" s="119">
        <v>445003.63000000041</v>
      </c>
      <c r="I298" s="119">
        <v>429750.78000000038</v>
      </c>
      <c r="J298" s="119">
        <v>441085.22000000038</v>
      </c>
      <c r="K298" s="119">
        <v>447175.49000000046</v>
      </c>
      <c r="L298" s="119">
        <v>508455.9300000004</v>
      </c>
      <c r="M298" s="119">
        <v>496057.54000000044</v>
      </c>
      <c r="N298" s="119">
        <v>433712.94000000035</v>
      </c>
      <c r="O298" s="119">
        <v>463830.61000000051</v>
      </c>
      <c r="P298" s="119">
        <v>456730.68999999994</v>
      </c>
      <c r="Q298" s="119">
        <f t="shared" si="6"/>
        <v>5491384.5800000038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2685421.3800000022</v>
      </c>
      <c r="V298" s="115"/>
    </row>
    <row r="299" spans="2:22" x14ac:dyDescent="0.2">
      <c r="B299" s="113"/>
      <c r="C299" s="117" t="s">
        <v>82</v>
      </c>
      <c r="D299" s="118" t="s">
        <v>312</v>
      </c>
      <c r="E299" s="119">
        <v>553101.49000000011</v>
      </c>
      <c r="F299" s="119">
        <v>477263.13000000082</v>
      </c>
      <c r="G299" s="119">
        <v>545975.81000000017</v>
      </c>
      <c r="H299" s="119">
        <v>497103.42000000097</v>
      </c>
      <c r="I299" s="119">
        <v>487696.8600000008</v>
      </c>
      <c r="J299" s="119">
        <v>555352.77</v>
      </c>
      <c r="K299" s="119">
        <v>490398.20000000083</v>
      </c>
      <c r="L299" s="119">
        <v>505511.62000000075</v>
      </c>
      <c r="M299" s="119">
        <v>568770.09000000032</v>
      </c>
      <c r="N299" s="119">
        <v>540870.39</v>
      </c>
      <c r="O299" s="119">
        <v>546943.7200000002</v>
      </c>
      <c r="P299" s="119">
        <v>739848.48000000033</v>
      </c>
      <c r="Q299" s="119">
        <f t="shared" si="6"/>
        <v>6508835.9800000042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3116493.4800000028</v>
      </c>
      <c r="V299" s="115"/>
    </row>
    <row r="300" spans="2:22" x14ac:dyDescent="0.2">
      <c r="B300" s="113"/>
      <c r="C300" s="117" t="s">
        <v>83</v>
      </c>
      <c r="D300" s="118" t="s">
        <v>313</v>
      </c>
      <c r="E300" s="119">
        <v>134441.22</v>
      </c>
      <c r="F300" s="119">
        <v>135612.54999999999</v>
      </c>
      <c r="G300" s="119">
        <v>148683.63000000003</v>
      </c>
      <c r="H300" s="119">
        <v>138029.38999999998</v>
      </c>
      <c r="I300" s="119">
        <v>132636.32</v>
      </c>
      <c r="J300" s="119">
        <v>170483.11999999994</v>
      </c>
      <c r="K300" s="119">
        <v>142757.84999999998</v>
      </c>
      <c r="L300" s="119">
        <v>132178.58999999997</v>
      </c>
      <c r="M300" s="119">
        <v>153464.68999999989</v>
      </c>
      <c r="N300" s="119">
        <v>145952.94000000003</v>
      </c>
      <c r="O300" s="119">
        <v>164241.13999999993</v>
      </c>
      <c r="P300" s="119">
        <v>194946.90999999995</v>
      </c>
      <c r="Q300" s="119">
        <f t="shared" si="6"/>
        <v>1793428.3499999996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859886.23</v>
      </c>
      <c r="V300" s="115"/>
    </row>
    <row r="301" spans="2:22" x14ac:dyDescent="0.2">
      <c r="B301" s="113"/>
      <c r="C301" s="117" t="s">
        <v>84</v>
      </c>
      <c r="D301" s="118" t="s">
        <v>314</v>
      </c>
      <c r="E301" s="119">
        <v>212202.15999999997</v>
      </c>
      <c r="F301" s="119">
        <v>310396.30000000005</v>
      </c>
      <c r="G301" s="119">
        <v>223117.77</v>
      </c>
      <c r="H301" s="119">
        <v>227512.45999999996</v>
      </c>
      <c r="I301" s="119">
        <v>201851.95999999996</v>
      </c>
      <c r="J301" s="119">
        <v>241716.93999999992</v>
      </c>
      <c r="K301" s="119">
        <v>203904.90999999997</v>
      </c>
      <c r="L301" s="119">
        <v>228200.44</v>
      </c>
      <c r="M301" s="119">
        <v>283963.12</v>
      </c>
      <c r="N301" s="119">
        <v>237859.07</v>
      </c>
      <c r="O301" s="119">
        <v>224851.08</v>
      </c>
      <c r="P301" s="119">
        <v>353651.84</v>
      </c>
      <c r="Q301" s="119">
        <f t="shared" si="6"/>
        <v>2949228.0499999993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1416797.5899999999</v>
      </c>
      <c r="V301" s="115"/>
    </row>
    <row r="302" spans="2:22" x14ac:dyDescent="0.2">
      <c r="B302" s="113"/>
      <c r="C302" s="117" t="s">
        <v>85</v>
      </c>
      <c r="D302" s="118" t="s">
        <v>315</v>
      </c>
      <c r="E302" s="119">
        <v>104765.46000000002</v>
      </c>
      <c r="F302" s="119">
        <v>105891.13000000003</v>
      </c>
      <c r="G302" s="119">
        <v>118284.37</v>
      </c>
      <c r="H302" s="119">
        <v>104859.38000000002</v>
      </c>
      <c r="I302" s="119">
        <v>107803.73000000004</v>
      </c>
      <c r="J302" s="119">
        <v>114985.39000000003</v>
      </c>
      <c r="K302" s="119">
        <v>99846.940000000017</v>
      </c>
      <c r="L302" s="119">
        <v>104009.11000000004</v>
      </c>
      <c r="M302" s="119">
        <v>124406.78</v>
      </c>
      <c r="N302" s="119">
        <v>103115.69000000003</v>
      </c>
      <c r="O302" s="119">
        <v>107875.12000000002</v>
      </c>
      <c r="P302" s="119">
        <v>138567.43</v>
      </c>
      <c r="Q302" s="119">
        <f t="shared" si="6"/>
        <v>1334410.5300000003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656589.46000000008</v>
      </c>
      <c r="V302" s="115"/>
    </row>
    <row r="303" spans="2:22" x14ac:dyDescent="0.2">
      <c r="B303" s="113"/>
      <c r="C303" s="117" t="s">
        <v>86</v>
      </c>
      <c r="D303" s="118" t="s">
        <v>316</v>
      </c>
      <c r="E303" s="119">
        <v>1452247.2000000004</v>
      </c>
      <c r="F303" s="119">
        <v>1492773.6700000002</v>
      </c>
      <c r="G303" s="119">
        <v>1408350.3700000006</v>
      </c>
      <c r="H303" s="119">
        <v>1144914.1500000004</v>
      </c>
      <c r="I303" s="119">
        <v>1160642.3300000003</v>
      </c>
      <c r="J303" s="119">
        <v>1204278.1200000001</v>
      </c>
      <c r="K303" s="119">
        <v>1370547.6700000004</v>
      </c>
      <c r="L303" s="119">
        <v>1303749.2200000002</v>
      </c>
      <c r="M303" s="119">
        <v>1179325.4300000002</v>
      </c>
      <c r="N303" s="119">
        <v>1185541.1700000004</v>
      </c>
      <c r="O303" s="119">
        <v>1252426.6000000006</v>
      </c>
      <c r="P303" s="119">
        <v>1410250.11</v>
      </c>
      <c r="Q303" s="119">
        <f t="shared" si="6"/>
        <v>15565046.040000003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7863205.8400000017</v>
      </c>
      <c r="V303" s="115"/>
    </row>
    <row r="304" spans="2:22" ht="25.5" x14ac:dyDescent="0.2">
      <c r="B304" s="113"/>
      <c r="C304" s="117" t="s">
        <v>87</v>
      </c>
      <c r="D304" s="118" t="s">
        <v>317</v>
      </c>
      <c r="E304" s="119">
        <v>260298.12</v>
      </c>
      <c r="F304" s="119">
        <v>256644.79</v>
      </c>
      <c r="G304" s="119">
        <v>258816.85</v>
      </c>
      <c r="H304" s="119">
        <v>258802.53</v>
      </c>
      <c r="I304" s="119">
        <v>255211.87</v>
      </c>
      <c r="J304" s="119">
        <v>257146.27</v>
      </c>
      <c r="K304" s="119">
        <v>261599.49</v>
      </c>
      <c r="L304" s="119">
        <v>253857.29</v>
      </c>
      <c r="M304" s="119">
        <v>259389.88</v>
      </c>
      <c r="N304" s="119">
        <v>259209.04</v>
      </c>
      <c r="O304" s="119">
        <v>259145.61</v>
      </c>
      <c r="P304" s="119">
        <v>262751.8</v>
      </c>
      <c r="Q304" s="119">
        <f t="shared" si="6"/>
        <v>3102873.54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1546920.4300000002</v>
      </c>
      <c r="V304" s="115"/>
    </row>
    <row r="305" spans="2:22" x14ac:dyDescent="0.2">
      <c r="B305" s="113"/>
      <c r="C305" s="117" t="s">
        <v>88</v>
      </c>
      <c r="D305" s="118" t="s">
        <v>318</v>
      </c>
      <c r="E305" s="119">
        <v>60062.820000000007</v>
      </c>
      <c r="F305" s="119">
        <v>68106.740000000005</v>
      </c>
      <c r="G305" s="119">
        <v>66117.88</v>
      </c>
      <c r="H305" s="119">
        <v>63716.490000000013</v>
      </c>
      <c r="I305" s="119">
        <v>68500.650000000009</v>
      </c>
      <c r="J305" s="119">
        <v>76203.12999999999</v>
      </c>
      <c r="K305" s="119">
        <v>79028.259999999995</v>
      </c>
      <c r="L305" s="119">
        <v>61712.340000000004</v>
      </c>
      <c r="M305" s="119">
        <v>67239.690000000017</v>
      </c>
      <c r="N305" s="119">
        <v>73068.950000000012</v>
      </c>
      <c r="O305" s="119">
        <v>84394.76999999999</v>
      </c>
      <c r="P305" s="119">
        <v>102591.85999999997</v>
      </c>
      <c r="Q305" s="119">
        <f t="shared" si="6"/>
        <v>870743.58000000019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402707.71</v>
      </c>
      <c r="V305" s="115"/>
    </row>
    <row r="306" spans="2:22" ht="25.5" x14ac:dyDescent="0.2">
      <c r="B306" s="113"/>
      <c r="C306" s="117" t="s">
        <v>89</v>
      </c>
      <c r="D306" s="118" t="s">
        <v>319</v>
      </c>
      <c r="E306" s="119">
        <v>64571.51</v>
      </c>
      <c r="F306" s="119">
        <v>65937.05</v>
      </c>
      <c r="G306" s="119">
        <v>69876.44</v>
      </c>
      <c r="H306" s="119">
        <v>67162.360000000015</v>
      </c>
      <c r="I306" s="119">
        <v>67259.099999999991</v>
      </c>
      <c r="J306" s="119">
        <v>67395.080000000016</v>
      </c>
      <c r="K306" s="119">
        <v>66947.350000000006</v>
      </c>
      <c r="L306" s="119">
        <v>73733.03</v>
      </c>
      <c r="M306" s="119">
        <v>67019.590000000011</v>
      </c>
      <c r="N306" s="119">
        <v>75180.190000000017</v>
      </c>
      <c r="O306" s="119">
        <v>82170.950000000012</v>
      </c>
      <c r="P306" s="119">
        <v>73490.98000000001</v>
      </c>
      <c r="Q306" s="119">
        <f t="shared" si="6"/>
        <v>840743.63000000012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402201.54</v>
      </c>
      <c r="V306" s="115"/>
    </row>
    <row r="307" spans="2:22" x14ac:dyDescent="0.2">
      <c r="B307" s="113"/>
      <c r="C307" s="117" t="s">
        <v>90</v>
      </c>
      <c r="D307" s="118" t="s">
        <v>320</v>
      </c>
      <c r="E307" s="119">
        <v>161942.21000000002</v>
      </c>
      <c r="F307" s="119">
        <v>371314.88000000006</v>
      </c>
      <c r="G307" s="119">
        <v>377193.60000000003</v>
      </c>
      <c r="H307" s="119">
        <v>212967.07000000004</v>
      </c>
      <c r="I307" s="119">
        <v>195226.51000000004</v>
      </c>
      <c r="J307" s="119">
        <v>169065.60000000001</v>
      </c>
      <c r="K307" s="119">
        <v>287835.66000000003</v>
      </c>
      <c r="L307" s="119">
        <v>276999.42000000004</v>
      </c>
      <c r="M307" s="119">
        <v>274079.18000000005</v>
      </c>
      <c r="N307" s="119">
        <v>272237.48</v>
      </c>
      <c r="O307" s="119">
        <v>277631.11</v>
      </c>
      <c r="P307" s="119">
        <v>338960.32</v>
      </c>
      <c r="Q307" s="119">
        <f t="shared" si="6"/>
        <v>3215453.04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1487709.8700000003</v>
      </c>
      <c r="V307" s="115"/>
    </row>
    <row r="308" spans="2:22" x14ac:dyDescent="0.2">
      <c r="B308" s="113"/>
      <c r="C308" s="117" t="s">
        <v>91</v>
      </c>
      <c r="D308" s="118" t="s">
        <v>321</v>
      </c>
      <c r="E308" s="119">
        <v>260883.99999999997</v>
      </c>
      <c r="F308" s="119">
        <v>259689.95</v>
      </c>
      <c r="G308" s="119">
        <v>281995.21999999997</v>
      </c>
      <c r="H308" s="119">
        <v>261761.65999999997</v>
      </c>
      <c r="I308" s="119">
        <v>261878.01</v>
      </c>
      <c r="J308" s="119">
        <v>258350.44</v>
      </c>
      <c r="K308" s="119">
        <v>258158.52</v>
      </c>
      <c r="L308" s="119">
        <v>258141.65999999997</v>
      </c>
      <c r="M308" s="119">
        <v>258204.68</v>
      </c>
      <c r="N308" s="119">
        <v>258663.88999999998</v>
      </c>
      <c r="O308" s="119">
        <v>262512.73</v>
      </c>
      <c r="P308" s="119">
        <v>265676.32</v>
      </c>
      <c r="Q308" s="119">
        <f t="shared" si="6"/>
        <v>3145917.08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1584559.2799999998</v>
      </c>
      <c r="V308" s="115"/>
    </row>
    <row r="309" spans="2:22" x14ac:dyDescent="0.2">
      <c r="B309" s="113"/>
      <c r="C309" s="117" t="s">
        <v>92</v>
      </c>
      <c r="D309" s="118" t="s">
        <v>322</v>
      </c>
      <c r="E309" s="119">
        <v>52241.59</v>
      </c>
      <c r="F309" s="119">
        <v>53110.779999999992</v>
      </c>
      <c r="G309" s="119">
        <v>46378.62</v>
      </c>
      <c r="H309" s="119">
        <v>46146.48</v>
      </c>
      <c r="I309" s="119">
        <v>57654.030000000006</v>
      </c>
      <c r="J309" s="119">
        <v>49748.94</v>
      </c>
      <c r="K309" s="119">
        <v>45938.079999999994</v>
      </c>
      <c r="L309" s="119">
        <v>46771.27</v>
      </c>
      <c r="M309" s="119">
        <v>49179.89</v>
      </c>
      <c r="N309" s="119">
        <v>46609.87999999999</v>
      </c>
      <c r="O309" s="119">
        <v>126026.15000000001</v>
      </c>
      <c r="P309" s="119">
        <v>172303.93</v>
      </c>
      <c r="Q309" s="119">
        <f t="shared" si="6"/>
        <v>792109.64000000013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305280.44</v>
      </c>
      <c r="V309" s="115"/>
    </row>
    <row r="310" spans="2:22" x14ac:dyDescent="0.2">
      <c r="B310" s="113"/>
      <c r="C310" s="117" t="s">
        <v>93</v>
      </c>
      <c r="D310" s="118" t="s">
        <v>323</v>
      </c>
      <c r="E310" s="119">
        <v>54236.520000000011</v>
      </c>
      <c r="F310" s="119">
        <v>63323.270000000011</v>
      </c>
      <c r="G310" s="119">
        <v>86332.87999999999</v>
      </c>
      <c r="H310" s="119">
        <v>63482.780000000006</v>
      </c>
      <c r="I310" s="119">
        <v>70159.87999999999</v>
      </c>
      <c r="J310" s="119">
        <v>72597.279999999999</v>
      </c>
      <c r="K310" s="119">
        <v>84400.53</v>
      </c>
      <c r="L310" s="119">
        <v>48455.860000000008</v>
      </c>
      <c r="M310" s="119">
        <v>49375.94</v>
      </c>
      <c r="N310" s="119">
        <v>73099.210000000006</v>
      </c>
      <c r="O310" s="119">
        <v>52735.009999999995</v>
      </c>
      <c r="P310" s="119">
        <v>80736.72</v>
      </c>
      <c r="Q310" s="119">
        <f t="shared" si="6"/>
        <v>798935.87999999989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410132.61</v>
      </c>
      <c r="V310" s="115"/>
    </row>
    <row r="311" spans="2:22" ht="25.5" x14ac:dyDescent="0.2">
      <c r="B311" s="113"/>
      <c r="C311" s="117" t="s">
        <v>94</v>
      </c>
      <c r="D311" s="118" t="s">
        <v>324</v>
      </c>
      <c r="E311" s="119">
        <v>37270.490000000013</v>
      </c>
      <c r="F311" s="119">
        <v>64811.87000000001</v>
      </c>
      <c r="G311" s="119">
        <v>51052.160000000018</v>
      </c>
      <c r="H311" s="119">
        <v>59034.860000000015</v>
      </c>
      <c r="I311" s="119">
        <v>38419.830000000016</v>
      </c>
      <c r="J311" s="119">
        <v>34574.12000000001</v>
      </c>
      <c r="K311" s="119">
        <v>36641.590000000011</v>
      </c>
      <c r="L311" s="119">
        <v>32658.400000000012</v>
      </c>
      <c r="M311" s="119">
        <v>37914.740000000013</v>
      </c>
      <c r="N311" s="119">
        <v>35992.390000000014</v>
      </c>
      <c r="O311" s="119">
        <v>35999.060000000012</v>
      </c>
      <c r="P311" s="119">
        <v>33696.730000000003</v>
      </c>
      <c r="Q311" s="119">
        <f t="shared" si="6"/>
        <v>498066.24000000011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285163.33000000007</v>
      </c>
      <c r="V311" s="115"/>
    </row>
    <row r="312" spans="2:22" x14ac:dyDescent="0.2">
      <c r="B312" s="113"/>
      <c r="C312" s="117" t="s">
        <v>95</v>
      </c>
      <c r="D312" s="118" t="s">
        <v>325</v>
      </c>
      <c r="E312" s="119">
        <v>46836.62</v>
      </c>
      <c r="F312" s="119">
        <v>22300.380000000005</v>
      </c>
      <c r="G312" s="119">
        <v>25199.040000000001</v>
      </c>
      <c r="H312" s="119">
        <v>19955.260000000002</v>
      </c>
      <c r="I312" s="119">
        <v>22180.28</v>
      </c>
      <c r="J312" s="119">
        <v>23233.53</v>
      </c>
      <c r="K312" s="119">
        <v>22582.670000000002</v>
      </c>
      <c r="L312" s="119">
        <v>22848.570000000003</v>
      </c>
      <c r="M312" s="119">
        <v>21111.13</v>
      </c>
      <c r="N312" s="119">
        <v>25889.29</v>
      </c>
      <c r="O312" s="119">
        <v>23672.79</v>
      </c>
      <c r="P312" s="119">
        <v>31383.749999999996</v>
      </c>
      <c r="Q312" s="119">
        <f t="shared" si="6"/>
        <v>307193.31000000006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159705.11000000002</v>
      </c>
      <c r="V312" s="115"/>
    </row>
    <row r="313" spans="2:22" ht="25.5" x14ac:dyDescent="0.2">
      <c r="B313" s="113"/>
      <c r="C313" s="117" t="s">
        <v>96</v>
      </c>
      <c r="D313" s="118" t="s">
        <v>326</v>
      </c>
      <c r="E313" s="119">
        <v>7.42</v>
      </c>
      <c r="F313" s="119">
        <v>7.42</v>
      </c>
      <c r="G313" s="119">
        <v>7.42</v>
      </c>
      <c r="H313" s="119">
        <v>7.42</v>
      </c>
      <c r="I313" s="119">
        <v>7.42</v>
      </c>
      <c r="J313" s="119">
        <v>7.42</v>
      </c>
      <c r="K313" s="119">
        <v>7.42</v>
      </c>
      <c r="L313" s="119">
        <v>7.42</v>
      </c>
      <c r="M313" s="119">
        <v>4007.42</v>
      </c>
      <c r="N313" s="119">
        <v>4007.42</v>
      </c>
      <c r="O313" s="119">
        <v>4007.42</v>
      </c>
      <c r="P313" s="119">
        <v>5718.38</v>
      </c>
      <c r="Q313" s="119">
        <f t="shared" si="6"/>
        <v>17800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44.52</v>
      </c>
      <c r="V313" s="115"/>
    </row>
    <row r="314" spans="2:22" x14ac:dyDescent="0.2">
      <c r="B314" s="113"/>
      <c r="C314" s="117" t="s">
        <v>97</v>
      </c>
      <c r="D314" s="118" t="s">
        <v>327</v>
      </c>
      <c r="E314" s="119">
        <v>0</v>
      </c>
      <c r="F314" s="119">
        <v>100000</v>
      </c>
      <c r="G314" s="119">
        <v>100000</v>
      </c>
      <c r="H314" s="119">
        <v>100000</v>
      </c>
      <c r="I314" s="119">
        <v>100000</v>
      </c>
      <c r="J314" s="119">
        <v>100000</v>
      </c>
      <c r="K314" s="119">
        <v>206426.12</v>
      </c>
      <c r="L314" s="119">
        <v>0</v>
      </c>
      <c r="M314" s="119">
        <v>0</v>
      </c>
      <c r="N314" s="119">
        <v>200000</v>
      </c>
      <c r="O314" s="119">
        <v>0</v>
      </c>
      <c r="P314" s="119">
        <v>152347.38</v>
      </c>
      <c r="Q314" s="119">
        <f t="shared" si="6"/>
        <v>1058773.5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500000</v>
      </c>
      <c r="V314" s="115"/>
    </row>
    <row r="315" spans="2:22" x14ac:dyDescent="0.2">
      <c r="B315" s="113"/>
      <c r="C315" s="117" t="s">
        <v>98</v>
      </c>
      <c r="D315" s="118" t="s">
        <v>328</v>
      </c>
      <c r="E315" s="119">
        <v>150429.71000000002</v>
      </c>
      <c r="F315" s="119">
        <v>155345.54999999999</v>
      </c>
      <c r="G315" s="119">
        <v>156738.57</v>
      </c>
      <c r="H315" s="119">
        <v>155213.41000000003</v>
      </c>
      <c r="I315" s="119">
        <v>165381.13</v>
      </c>
      <c r="J315" s="119">
        <v>174689.24</v>
      </c>
      <c r="K315" s="119">
        <v>160402.89000000001</v>
      </c>
      <c r="L315" s="119">
        <v>147676.21000000002</v>
      </c>
      <c r="M315" s="119">
        <v>153328.47000000003</v>
      </c>
      <c r="N315" s="119">
        <v>151659.82</v>
      </c>
      <c r="O315" s="119">
        <v>155139.19</v>
      </c>
      <c r="P315" s="119">
        <v>166570.72999999998</v>
      </c>
      <c r="Q315" s="119">
        <f t="shared" si="6"/>
        <v>1892574.92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957797.61</v>
      </c>
      <c r="V315" s="115"/>
    </row>
    <row r="316" spans="2:22" x14ac:dyDescent="0.2">
      <c r="B316" s="113"/>
      <c r="C316" s="117" t="s">
        <v>99</v>
      </c>
      <c r="D316" s="118" t="s">
        <v>329</v>
      </c>
      <c r="E316" s="119">
        <v>67644.549999999988</v>
      </c>
      <c r="F316" s="119">
        <v>40150.939999999995</v>
      </c>
      <c r="G316" s="119">
        <v>41542.729999999996</v>
      </c>
      <c r="H316" s="119">
        <v>826876.11</v>
      </c>
      <c r="I316" s="119">
        <v>432997.72999999992</v>
      </c>
      <c r="J316" s="119">
        <v>432707.56999999995</v>
      </c>
      <c r="K316" s="119">
        <v>39567.579999999994</v>
      </c>
      <c r="L316" s="119">
        <v>38384.079999999994</v>
      </c>
      <c r="M316" s="119">
        <v>39084.409999999996</v>
      </c>
      <c r="N316" s="119">
        <v>41935.609999999993</v>
      </c>
      <c r="O316" s="119">
        <v>41759.859999999993</v>
      </c>
      <c r="P316" s="119">
        <v>37848.829999999994</v>
      </c>
      <c r="Q316" s="119">
        <f t="shared" si="6"/>
        <v>2080500.0000000002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1841919.63</v>
      </c>
      <c r="V316" s="115"/>
    </row>
    <row r="317" spans="2:22" x14ac:dyDescent="0.2">
      <c r="B317" s="113"/>
      <c r="C317" s="117" t="s">
        <v>100</v>
      </c>
      <c r="D317" s="118" t="s">
        <v>330</v>
      </c>
      <c r="E317" s="119">
        <v>77708.13</v>
      </c>
      <c r="F317" s="119">
        <v>117997.34</v>
      </c>
      <c r="G317" s="119">
        <v>81727.380000000019</v>
      </c>
      <c r="H317" s="119">
        <v>582579.09</v>
      </c>
      <c r="I317" s="119">
        <v>83227.8</v>
      </c>
      <c r="J317" s="119">
        <v>81220.660000000018</v>
      </c>
      <c r="K317" s="119">
        <v>70587.010000000009</v>
      </c>
      <c r="L317" s="119">
        <v>65868.100000000006</v>
      </c>
      <c r="M317" s="119">
        <v>82310.439999999988</v>
      </c>
      <c r="N317" s="119">
        <v>66919.590000000011</v>
      </c>
      <c r="O317" s="119">
        <v>67372</v>
      </c>
      <c r="P317" s="119">
        <v>80120.760000000009</v>
      </c>
      <c r="Q317" s="119">
        <f t="shared" si="6"/>
        <v>1457638.3000000003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1024460.4</v>
      </c>
      <c r="V317" s="115"/>
    </row>
    <row r="318" spans="2:22" x14ac:dyDescent="0.2">
      <c r="B318" s="113"/>
      <c r="C318" s="117" t="s">
        <v>101</v>
      </c>
      <c r="D318" s="118" t="s">
        <v>331</v>
      </c>
      <c r="E318" s="119">
        <v>110785.8</v>
      </c>
      <c r="F318" s="119">
        <v>0.16</v>
      </c>
      <c r="G318" s="119">
        <v>0.16</v>
      </c>
      <c r="H318" s="119">
        <v>0.16</v>
      </c>
      <c r="I318" s="119">
        <v>0.16</v>
      </c>
      <c r="J318" s="119">
        <v>66857.790000000008</v>
      </c>
      <c r="K318" s="119">
        <v>0.16</v>
      </c>
      <c r="L318" s="119">
        <v>0.16</v>
      </c>
      <c r="M318" s="119">
        <v>81596.78</v>
      </c>
      <c r="N318" s="119">
        <v>0.16</v>
      </c>
      <c r="O318" s="119">
        <v>0.16</v>
      </c>
      <c r="P318" s="119">
        <v>20306.3</v>
      </c>
      <c r="Q318" s="119">
        <f t="shared" si="6"/>
        <v>279547.95000000007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177644.23000000004</v>
      </c>
      <c r="V318" s="115"/>
    </row>
    <row r="319" spans="2:22" ht="25.5" x14ac:dyDescent="0.2">
      <c r="B319" s="113"/>
      <c r="C319" s="117" t="s">
        <v>102</v>
      </c>
      <c r="D319" s="118" t="s">
        <v>332</v>
      </c>
      <c r="E319" s="119">
        <v>352075.95999999996</v>
      </c>
      <c r="F319" s="119">
        <v>645558.27</v>
      </c>
      <c r="G319" s="119">
        <v>412137.22999999986</v>
      </c>
      <c r="H319" s="119">
        <v>511903.82000000007</v>
      </c>
      <c r="I319" s="119">
        <v>370144.02999999997</v>
      </c>
      <c r="J319" s="119">
        <v>416444.91000000003</v>
      </c>
      <c r="K319" s="119">
        <v>462019.69999999995</v>
      </c>
      <c r="L319" s="119">
        <v>458381.73</v>
      </c>
      <c r="M319" s="119">
        <v>332091.75</v>
      </c>
      <c r="N319" s="119">
        <v>622888.24999999988</v>
      </c>
      <c r="O319" s="119">
        <v>339455.05999999994</v>
      </c>
      <c r="P319" s="119">
        <v>1094586.7100000002</v>
      </c>
      <c r="Q319" s="119">
        <f t="shared" si="6"/>
        <v>6017687.419999999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2708264.22</v>
      </c>
      <c r="V319" s="115"/>
    </row>
    <row r="320" spans="2:22" x14ac:dyDescent="0.2">
      <c r="B320" s="113"/>
      <c r="C320" s="117" t="s">
        <v>103</v>
      </c>
      <c r="D320" s="118" t="s">
        <v>333</v>
      </c>
      <c r="E320" s="119">
        <v>39494.570000000007</v>
      </c>
      <c r="F320" s="119">
        <v>69624.570000000007</v>
      </c>
      <c r="G320" s="119">
        <v>59742.170000000006</v>
      </c>
      <c r="H320" s="119">
        <v>35126.290000000008</v>
      </c>
      <c r="I320" s="119">
        <v>35860.290000000008</v>
      </c>
      <c r="J320" s="119">
        <v>35881.580000000009</v>
      </c>
      <c r="K320" s="119">
        <v>44261.530000000006</v>
      </c>
      <c r="L320" s="119">
        <v>63439.680000000008</v>
      </c>
      <c r="M320" s="119">
        <v>96318.470000000016</v>
      </c>
      <c r="N320" s="119">
        <v>142495.49999999997</v>
      </c>
      <c r="O320" s="119">
        <v>34937.840000000011</v>
      </c>
      <c r="P320" s="119">
        <v>38462.409999999996</v>
      </c>
      <c r="Q320" s="119">
        <f t="shared" si="6"/>
        <v>695644.9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275729.47000000003</v>
      </c>
      <c r="V320" s="115"/>
    </row>
    <row r="321" spans="2:22" x14ac:dyDescent="0.2">
      <c r="B321" s="113"/>
      <c r="C321" s="117" t="s">
        <v>104</v>
      </c>
      <c r="D321" s="118" t="s">
        <v>334</v>
      </c>
      <c r="E321" s="119">
        <v>813803.28999999957</v>
      </c>
      <c r="F321" s="119">
        <v>967910.30999999947</v>
      </c>
      <c r="G321" s="119">
        <v>930380.78999999946</v>
      </c>
      <c r="H321" s="119">
        <v>1028595.7399999999</v>
      </c>
      <c r="I321" s="119">
        <v>986493.90999999968</v>
      </c>
      <c r="J321" s="119">
        <v>1062037.1899999997</v>
      </c>
      <c r="K321" s="119">
        <v>1160470.05</v>
      </c>
      <c r="L321" s="119">
        <v>1046468.8599999998</v>
      </c>
      <c r="M321" s="119">
        <v>1386708.5300000003</v>
      </c>
      <c r="N321" s="119">
        <v>1391439.8199999998</v>
      </c>
      <c r="O321" s="119">
        <v>1508578.2200000007</v>
      </c>
      <c r="P321" s="119">
        <v>3901699.0000000009</v>
      </c>
      <c r="Q321" s="119">
        <f t="shared" si="6"/>
        <v>16184585.710000001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5789221.2299999977</v>
      </c>
      <c r="V321" s="115"/>
    </row>
    <row r="322" spans="2:22" ht="25.5" x14ac:dyDescent="0.2">
      <c r="B322" s="113"/>
      <c r="C322" s="117" t="s">
        <v>105</v>
      </c>
      <c r="D322" s="118" t="s">
        <v>335</v>
      </c>
      <c r="E322" s="119">
        <v>34135.670000000013</v>
      </c>
      <c r="F322" s="119">
        <v>41877.500000000007</v>
      </c>
      <c r="G322" s="119">
        <v>37714.49000000002</v>
      </c>
      <c r="H322" s="119">
        <v>37840.74000000002</v>
      </c>
      <c r="I322" s="119">
        <v>37880.74000000002</v>
      </c>
      <c r="J322" s="119">
        <v>37880.610000000022</v>
      </c>
      <c r="K322" s="119">
        <v>41249.850000000013</v>
      </c>
      <c r="L322" s="119">
        <v>41249.790000000008</v>
      </c>
      <c r="M322" s="119">
        <v>44376.49</v>
      </c>
      <c r="N322" s="119">
        <v>43789.330000000009</v>
      </c>
      <c r="O322" s="119">
        <v>43789.330000000009</v>
      </c>
      <c r="P322" s="119">
        <v>44399.700000000004</v>
      </c>
      <c r="Q322" s="119">
        <f t="shared" si="6"/>
        <v>486184.24000000017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227329.75000000009</v>
      </c>
      <c r="V322" s="115"/>
    </row>
    <row r="323" spans="2:22" x14ac:dyDescent="0.2">
      <c r="B323" s="113"/>
      <c r="C323" s="117" t="s">
        <v>106</v>
      </c>
      <c r="D323" s="118" t="s">
        <v>336</v>
      </c>
      <c r="E323" s="119">
        <v>921860.63999999955</v>
      </c>
      <c r="F323" s="119">
        <v>836202.86999999965</v>
      </c>
      <c r="G323" s="119">
        <v>1639505.2200000002</v>
      </c>
      <c r="H323" s="119">
        <v>1212900.8299999998</v>
      </c>
      <c r="I323" s="119">
        <v>1434786.6799999997</v>
      </c>
      <c r="J323" s="119">
        <v>1564757.3899999994</v>
      </c>
      <c r="K323" s="119">
        <v>2124073.2899999996</v>
      </c>
      <c r="L323" s="119">
        <v>1170001.7899999996</v>
      </c>
      <c r="M323" s="119">
        <v>3277635.3900000006</v>
      </c>
      <c r="N323" s="119">
        <v>1422923.34</v>
      </c>
      <c r="O323" s="119">
        <v>901104.59999999963</v>
      </c>
      <c r="P323" s="119">
        <v>2008884.5999999999</v>
      </c>
      <c r="Q323" s="119">
        <f t="shared" si="6"/>
        <v>18514636.639999997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7610013.629999999</v>
      </c>
      <c r="V323" s="115"/>
    </row>
    <row r="324" spans="2:22" x14ac:dyDescent="0.2">
      <c r="B324" s="113"/>
      <c r="C324" s="117" t="s">
        <v>107</v>
      </c>
      <c r="D324" s="118" t="s">
        <v>338</v>
      </c>
      <c r="E324" s="119">
        <v>6719986.0400000038</v>
      </c>
      <c r="F324" s="119">
        <v>7331490.8200000003</v>
      </c>
      <c r="G324" s="119">
        <v>7811697.6900000013</v>
      </c>
      <c r="H324" s="119">
        <v>7195200.2199999988</v>
      </c>
      <c r="I324" s="119">
        <v>7466242.240000003</v>
      </c>
      <c r="J324" s="119">
        <v>7125189.1799999997</v>
      </c>
      <c r="K324" s="119">
        <v>7236163.9899999993</v>
      </c>
      <c r="L324" s="119">
        <v>7654600.7600000026</v>
      </c>
      <c r="M324" s="119">
        <v>7515351.0099999998</v>
      </c>
      <c r="N324" s="119">
        <v>7464452.8600000022</v>
      </c>
      <c r="O324" s="119">
        <v>7157032.9299999997</v>
      </c>
      <c r="P324" s="119">
        <v>8500723.200000003</v>
      </c>
      <c r="Q324" s="119">
        <f t="shared" si="6"/>
        <v>89178130.940000013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43649806.190000005</v>
      </c>
      <c r="V324" s="115"/>
    </row>
    <row r="325" spans="2:22" ht="25.5" x14ac:dyDescent="0.2">
      <c r="B325" s="113"/>
      <c r="C325" s="117" t="s">
        <v>108</v>
      </c>
      <c r="D325" s="118" t="s">
        <v>339</v>
      </c>
      <c r="E325" s="119">
        <v>0</v>
      </c>
      <c r="F325" s="119">
        <v>0</v>
      </c>
      <c r="G325" s="119">
        <v>0</v>
      </c>
      <c r="H325" s="119">
        <v>0</v>
      </c>
      <c r="I325" s="119">
        <v>0</v>
      </c>
      <c r="J325" s="119">
        <v>0</v>
      </c>
      <c r="K325" s="119">
        <v>8000</v>
      </c>
      <c r="L325" s="119">
        <v>0</v>
      </c>
      <c r="M325" s="119">
        <v>0</v>
      </c>
      <c r="N325" s="119">
        <v>0</v>
      </c>
      <c r="O325" s="119">
        <v>0</v>
      </c>
      <c r="P325" s="119">
        <v>9800</v>
      </c>
      <c r="Q325" s="119">
        <f t="shared" ref="Q325:Q388" si="7">SUM(E325:P325)</f>
        <v>17800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115"/>
    </row>
    <row r="326" spans="2:22" ht="25.5" x14ac:dyDescent="0.2">
      <c r="B326" s="113"/>
      <c r="C326" s="117" t="s">
        <v>109</v>
      </c>
      <c r="D326" s="118" t="s">
        <v>341</v>
      </c>
      <c r="E326" s="119">
        <v>5233.33</v>
      </c>
      <c r="F326" s="119">
        <v>678099.99</v>
      </c>
      <c r="G326" s="119">
        <v>616666.66</v>
      </c>
      <c r="H326" s="119">
        <v>616666.66</v>
      </c>
      <c r="I326" s="119">
        <v>699166.66</v>
      </c>
      <c r="J326" s="119">
        <v>689166.66</v>
      </c>
      <c r="K326" s="119">
        <v>913166.66</v>
      </c>
      <c r="L326" s="119">
        <v>1069166.6600000001</v>
      </c>
      <c r="M326" s="119">
        <v>1139166.6600000001</v>
      </c>
      <c r="N326" s="119">
        <v>1159166.6600000001</v>
      </c>
      <c r="O326" s="119">
        <v>1329166.6600000001</v>
      </c>
      <c r="P326" s="119">
        <v>1695166.74</v>
      </c>
      <c r="Q326" s="119">
        <f t="shared" si="7"/>
        <v>10610000.000000002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3304999.9600000004</v>
      </c>
      <c r="V326" s="115"/>
    </row>
    <row r="327" spans="2:22" ht="25.5" x14ac:dyDescent="0.2">
      <c r="B327" s="113"/>
      <c r="C327" s="117" t="s">
        <v>110</v>
      </c>
      <c r="D327" s="118" t="s">
        <v>342</v>
      </c>
      <c r="E327" s="119">
        <v>449490</v>
      </c>
      <c r="F327" s="119">
        <v>1096057.2600000002</v>
      </c>
      <c r="G327" s="119">
        <v>857441.63</v>
      </c>
      <c r="H327" s="119">
        <v>469667.32</v>
      </c>
      <c r="I327" s="119">
        <v>679167.67</v>
      </c>
      <c r="J327" s="119">
        <v>535212.28999999992</v>
      </c>
      <c r="K327" s="119">
        <v>751447.63</v>
      </c>
      <c r="L327" s="119">
        <v>568272.73</v>
      </c>
      <c r="M327" s="119">
        <v>417645.14999999997</v>
      </c>
      <c r="N327" s="119">
        <v>579105.25999999989</v>
      </c>
      <c r="O327" s="119">
        <v>421557.95999999996</v>
      </c>
      <c r="P327" s="119">
        <v>459781.51000000007</v>
      </c>
      <c r="Q327" s="119">
        <f t="shared" si="7"/>
        <v>7284846.4099999992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4087036.17</v>
      </c>
      <c r="V327" s="115"/>
    </row>
    <row r="328" spans="2:22" x14ac:dyDescent="0.2">
      <c r="B328" s="113"/>
      <c r="C328" s="117" t="s">
        <v>111</v>
      </c>
      <c r="D328" s="118" t="s">
        <v>337</v>
      </c>
      <c r="E328" s="119">
        <v>10000.08</v>
      </c>
      <c r="F328" s="119">
        <v>401487.17000000004</v>
      </c>
      <c r="G328" s="119">
        <v>388540.57000000007</v>
      </c>
      <c r="H328" s="119">
        <v>272706.42</v>
      </c>
      <c r="I328" s="119">
        <v>70403.540000000008</v>
      </c>
      <c r="J328" s="119">
        <v>47605.8</v>
      </c>
      <c r="K328" s="119">
        <v>79814.19</v>
      </c>
      <c r="L328" s="119">
        <v>20000.080000000002</v>
      </c>
      <c r="M328" s="119">
        <v>77074.73000000001</v>
      </c>
      <c r="N328" s="119">
        <v>45325.380000000005</v>
      </c>
      <c r="O328" s="119">
        <v>217650.24</v>
      </c>
      <c r="P328" s="119">
        <v>800874.77</v>
      </c>
      <c r="Q328" s="119">
        <f t="shared" si="7"/>
        <v>2431482.9699999997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1190743.58</v>
      </c>
      <c r="V328" s="115"/>
    </row>
    <row r="329" spans="2:22" x14ac:dyDescent="0.2">
      <c r="B329" s="113"/>
      <c r="C329" s="117" t="s">
        <v>112</v>
      </c>
      <c r="D329" s="118" t="s">
        <v>340</v>
      </c>
      <c r="E329" s="119">
        <v>637622.32999999996</v>
      </c>
      <c r="F329" s="119">
        <v>644378.71999999986</v>
      </c>
      <c r="G329" s="119">
        <v>641228.85999999987</v>
      </c>
      <c r="H329" s="119">
        <v>619792.30999999982</v>
      </c>
      <c r="I329" s="119">
        <v>650291.43999999983</v>
      </c>
      <c r="J329" s="119">
        <v>631319.88999999978</v>
      </c>
      <c r="K329" s="119">
        <v>681417.95999999985</v>
      </c>
      <c r="L329" s="119">
        <v>692044.53999999992</v>
      </c>
      <c r="M329" s="119">
        <v>654209.54999999981</v>
      </c>
      <c r="N329" s="119">
        <v>671368.75999999966</v>
      </c>
      <c r="O329" s="119">
        <v>657023.07999999984</v>
      </c>
      <c r="P329" s="119">
        <v>780099.65</v>
      </c>
      <c r="Q329" s="119">
        <f t="shared" si="7"/>
        <v>7960797.0899999989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3824633.5499999993</v>
      </c>
      <c r="V329" s="115"/>
    </row>
    <row r="330" spans="2:22" x14ac:dyDescent="0.2">
      <c r="B330" s="113"/>
      <c r="C330" s="117" t="s">
        <v>113</v>
      </c>
      <c r="D330" s="118" t="s">
        <v>343</v>
      </c>
      <c r="E330" s="119">
        <v>209921.78</v>
      </c>
      <c r="F330" s="119">
        <v>208288.23</v>
      </c>
      <c r="G330" s="119">
        <v>240645.52000000002</v>
      </c>
      <c r="H330" s="119">
        <v>244589.83</v>
      </c>
      <c r="I330" s="119">
        <v>240596.79</v>
      </c>
      <c r="J330" s="119">
        <v>240231.53</v>
      </c>
      <c r="K330" s="119">
        <v>294679.10000000009</v>
      </c>
      <c r="L330" s="119">
        <v>298803.76000000007</v>
      </c>
      <c r="M330" s="119">
        <v>294634.21000000002</v>
      </c>
      <c r="N330" s="119">
        <v>293598.39</v>
      </c>
      <c r="O330" s="119">
        <v>317840.7300000001</v>
      </c>
      <c r="P330" s="119">
        <v>462948.1</v>
      </c>
      <c r="Q330" s="119">
        <f t="shared" si="7"/>
        <v>3346777.97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1384273.68</v>
      </c>
      <c r="V330" s="115"/>
    </row>
    <row r="331" spans="2:22" x14ac:dyDescent="0.2">
      <c r="B331" s="113"/>
      <c r="C331" s="117" t="s">
        <v>114</v>
      </c>
      <c r="D331" s="118" t="s">
        <v>344</v>
      </c>
      <c r="E331" s="119">
        <v>216339.14</v>
      </c>
      <c r="F331" s="119">
        <v>252223.1</v>
      </c>
      <c r="G331" s="119">
        <v>208854.99000000002</v>
      </c>
      <c r="H331" s="119">
        <v>214423.86000000002</v>
      </c>
      <c r="I331" s="119">
        <v>207229.55000000002</v>
      </c>
      <c r="J331" s="119">
        <v>215758.87000000002</v>
      </c>
      <c r="K331" s="119">
        <v>148165.85</v>
      </c>
      <c r="L331" s="119">
        <v>58216.19</v>
      </c>
      <c r="M331" s="119">
        <v>52002.89</v>
      </c>
      <c r="N331" s="119">
        <v>49360.93</v>
      </c>
      <c r="O331" s="119">
        <v>50670.020000000004</v>
      </c>
      <c r="P331" s="119">
        <v>48361.409999999996</v>
      </c>
      <c r="Q331" s="119">
        <f t="shared" si="7"/>
        <v>1721606.7999999998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1314829.51</v>
      </c>
      <c r="V331" s="115"/>
    </row>
    <row r="332" spans="2:22" x14ac:dyDescent="0.2">
      <c r="B332" s="113"/>
      <c r="C332" s="117" t="s">
        <v>115</v>
      </c>
      <c r="D332" s="118" t="s">
        <v>345</v>
      </c>
      <c r="E332" s="119">
        <v>3144164.97</v>
      </c>
      <c r="F332" s="119">
        <v>3013574.56</v>
      </c>
      <c r="G332" s="119">
        <v>3149608.88</v>
      </c>
      <c r="H332" s="119">
        <v>2960185.7399999998</v>
      </c>
      <c r="I332" s="119">
        <v>3169544.1</v>
      </c>
      <c r="J332" s="119">
        <v>3367969.29</v>
      </c>
      <c r="K332" s="119">
        <v>3049473.66</v>
      </c>
      <c r="L332" s="119">
        <v>3128270.42</v>
      </c>
      <c r="M332" s="119">
        <v>3742162.79</v>
      </c>
      <c r="N332" s="119">
        <v>3977622.2600000002</v>
      </c>
      <c r="O332" s="119">
        <v>3422638.9300000006</v>
      </c>
      <c r="P332" s="119">
        <v>6995785.3299999991</v>
      </c>
      <c r="Q332" s="119">
        <f t="shared" si="7"/>
        <v>43121000.93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18805047.539999999</v>
      </c>
      <c r="V332" s="115"/>
    </row>
    <row r="333" spans="2:22" x14ac:dyDescent="0.2">
      <c r="B333" s="113"/>
      <c r="C333" s="117" t="s">
        <v>116</v>
      </c>
      <c r="D333" s="118" t="s">
        <v>346</v>
      </c>
      <c r="E333" s="119">
        <v>72486.98</v>
      </c>
      <c r="F333" s="119">
        <v>117970.3</v>
      </c>
      <c r="G333" s="119">
        <v>107675.04999999999</v>
      </c>
      <c r="H333" s="119">
        <v>77973.959999999992</v>
      </c>
      <c r="I333" s="119">
        <v>75031.180000000008</v>
      </c>
      <c r="J333" s="119">
        <v>81387.55</v>
      </c>
      <c r="K333" s="119">
        <v>128119.54</v>
      </c>
      <c r="L333" s="119">
        <v>80226.34</v>
      </c>
      <c r="M333" s="119">
        <v>78062.680000000008</v>
      </c>
      <c r="N333" s="119">
        <v>76884.59</v>
      </c>
      <c r="O333" s="119">
        <v>75148.19</v>
      </c>
      <c r="P333" s="119">
        <v>241209.16999999998</v>
      </c>
      <c r="Q333" s="119">
        <f t="shared" si="7"/>
        <v>1212175.5299999998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532525.0199999999</v>
      </c>
      <c r="V333" s="115"/>
    </row>
    <row r="334" spans="2:22" x14ac:dyDescent="0.2">
      <c r="B334" s="113"/>
      <c r="C334" s="117" t="s">
        <v>117</v>
      </c>
      <c r="D334" s="118" t="s">
        <v>347</v>
      </c>
      <c r="E334" s="119">
        <v>95168.47</v>
      </c>
      <c r="F334" s="119">
        <v>105370.05</v>
      </c>
      <c r="G334" s="119">
        <v>108695.17</v>
      </c>
      <c r="H334" s="119">
        <v>114537.44</v>
      </c>
      <c r="I334" s="119">
        <v>100312.29000000001</v>
      </c>
      <c r="J334" s="119">
        <v>107528.89</v>
      </c>
      <c r="K334" s="119">
        <v>108082.31000000001</v>
      </c>
      <c r="L334" s="119">
        <v>102035.83</v>
      </c>
      <c r="M334" s="119">
        <v>107955.58</v>
      </c>
      <c r="N334" s="119">
        <v>112016.22000000002</v>
      </c>
      <c r="O334" s="119">
        <v>97854.540000000008</v>
      </c>
      <c r="P334" s="119">
        <v>94997.82</v>
      </c>
      <c r="Q334" s="119">
        <f t="shared" si="7"/>
        <v>1254554.6100000001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631612.31000000006</v>
      </c>
      <c r="V334" s="115"/>
    </row>
    <row r="335" spans="2:22" x14ac:dyDescent="0.2">
      <c r="B335" s="113"/>
      <c r="C335" s="117" t="s">
        <v>118</v>
      </c>
      <c r="D335" s="118" t="s">
        <v>348</v>
      </c>
      <c r="E335" s="119">
        <v>600000.15999999992</v>
      </c>
      <c r="F335" s="119">
        <v>1051013.2</v>
      </c>
      <c r="G335" s="119">
        <v>320199.92000000004</v>
      </c>
      <c r="H335" s="119">
        <v>170350.02</v>
      </c>
      <c r="I335" s="119">
        <v>247019.96</v>
      </c>
      <c r="J335" s="119">
        <v>555817.24</v>
      </c>
      <c r="K335" s="119">
        <v>795398.54999999993</v>
      </c>
      <c r="L335" s="119">
        <v>652588.65</v>
      </c>
      <c r="M335" s="119">
        <v>1793158.09</v>
      </c>
      <c r="N335" s="119">
        <v>496739.93000000005</v>
      </c>
      <c r="O335" s="119">
        <v>2104197.2000000002</v>
      </c>
      <c r="P335" s="119">
        <v>1854945.1100000003</v>
      </c>
      <c r="Q335" s="119">
        <f t="shared" si="7"/>
        <v>10641428.030000001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2944400.5</v>
      </c>
      <c r="V335" s="115"/>
    </row>
    <row r="336" spans="2:22" x14ac:dyDescent="0.2">
      <c r="B336" s="113"/>
      <c r="C336" s="117" t="s">
        <v>119</v>
      </c>
      <c r="D336" s="118" t="s">
        <v>349</v>
      </c>
      <c r="E336" s="119">
        <v>20916.660000000003</v>
      </c>
      <c r="F336" s="119">
        <v>45916.66</v>
      </c>
      <c r="G336" s="119">
        <v>70916.66</v>
      </c>
      <c r="H336" s="119">
        <v>70916.66</v>
      </c>
      <c r="I336" s="119">
        <v>70916.66</v>
      </c>
      <c r="J336" s="119">
        <v>70916.66</v>
      </c>
      <c r="K336" s="119">
        <v>95916.66</v>
      </c>
      <c r="L336" s="119">
        <v>90916.66</v>
      </c>
      <c r="M336" s="119">
        <v>90916.66</v>
      </c>
      <c r="N336" s="119">
        <v>90916.66</v>
      </c>
      <c r="O336" s="119">
        <v>385916.66000000003</v>
      </c>
      <c r="P336" s="119">
        <v>321684.24</v>
      </c>
      <c r="Q336" s="119">
        <f t="shared" si="7"/>
        <v>1426767.5000000002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350499.96000000008</v>
      </c>
      <c r="V336" s="115"/>
    </row>
    <row r="337" spans="2:22" ht="25.5" x14ac:dyDescent="0.2">
      <c r="B337" s="113"/>
      <c r="C337" s="117" t="s">
        <v>120</v>
      </c>
      <c r="D337" s="118" t="s">
        <v>350</v>
      </c>
      <c r="E337" s="119">
        <v>289057.77000000008</v>
      </c>
      <c r="F337" s="119">
        <v>304908.39000000007</v>
      </c>
      <c r="G337" s="119">
        <v>277226.40000000002</v>
      </c>
      <c r="H337" s="119">
        <v>258956.60000000003</v>
      </c>
      <c r="I337" s="119">
        <v>304052.01000000007</v>
      </c>
      <c r="J337" s="119">
        <v>303292.92000000004</v>
      </c>
      <c r="K337" s="119">
        <v>424493.71000000008</v>
      </c>
      <c r="L337" s="119">
        <v>295221.38000000006</v>
      </c>
      <c r="M337" s="119">
        <v>261207.10000000003</v>
      </c>
      <c r="N337" s="119">
        <v>256949.82</v>
      </c>
      <c r="O337" s="119">
        <v>250420.35000000003</v>
      </c>
      <c r="P337" s="119">
        <v>473707.74</v>
      </c>
      <c r="Q337" s="119">
        <f t="shared" si="7"/>
        <v>3699494.1900000004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1737494.0900000003</v>
      </c>
      <c r="V337" s="115"/>
    </row>
    <row r="338" spans="2:22" x14ac:dyDescent="0.2">
      <c r="B338" s="113"/>
      <c r="C338" s="117" t="s">
        <v>121</v>
      </c>
      <c r="D338" s="118" t="s">
        <v>351</v>
      </c>
      <c r="E338" s="119">
        <v>32944.99</v>
      </c>
      <c r="F338" s="119">
        <v>47993.56</v>
      </c>
      <c r="G338" s="119">
        <v>98085.63</v>
      </c>
      <c r="H338" s="119">
        <v>33534.65</v>
      </c>
      <c r="I338" s="119">
        <v>60856.67</v>
      </c>
      <c r="J338" s="119">
        <v>33848.850000000006</v>
      </c>
      <c r="K338" s="119">
        <v>26238.19</v>
      </c>
      <c r="L338" s="119">
        <v>26876.629999999997</v>
      </c>
      <c r="M338" s="119">
        <v>29924.269999999993</v>
      </c>
      <c r="N338" s="119">
        <v>27320.339999999997</v>
      </c>
      <c r="O338" s="119">
        <v>27163.949999999997</v>
      </c>
      <c r="P338" s="119">
        <v>27429.940000000002</v>
      </c>
      <c r="Q338" s="119">
        <f t="shared" si="7"/>
        <v>472217.67000000004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307264.34999999998</v>
      </c>
      <c r="V338" s="115"/>
    </row>
    <row r="339" spans="2:22" x14ac:dyDescent="0.2">
      <c r="B339" s="113"/>
      <c r="C339" s="117" t="s">
        <v>122</v>
      </c>
      <c r="D339" s="118" t="s">
        <v>352</v>
      </c>
      <c r="E339" s="119">
        <v>84796.920000000027</v>
      </c>
      <c r="F339" s="119">
        <v>135120.33000000005</v>
      </c>
      <c r="G339" s="119">
        <v>151382.52999999997</v>
      </c>
      <c r="H339" s="119">
        <v>108058.17000000001</v>
      </c>
      <c r="I339" s="119">
        <v>112588.59000000001</v>
      </c>
      <c r="J339" s="119">
        <v>103696.78000000003</v>
      </c>
      <c r="K339" s="119">
        <v>145458.50999999995</v>
      </c>
      <c r="L339" s="119">
        <v>90774.35000000002</v>
      </c>
      <c r="M339" s="119">
        <v>112011.52000000002</v>
      </c>
      <c r="N339" s="119">
        <v>97103.040000000008</v>
      </c>
      <c r="O339" s="119">
        <v>145082.44999999995</v>
      </c>
      <c r="P339" s="119">
        <v>94114.059999999954</v>
      </c>
      <c r="Q339" s="119">
        <f t="shared" si="7"/>
        <v>1380187.25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695643.32000000007</v>
      </c>
      <c r="V339" s="115"/>
    </row>
    <row r="340" spans="2:22" x14ac:dyDescent="0.2">
      <c r="B340" s="113"/>
      <c r="C340" s="117" t="s">
        <v>123</v>
      </c>
      <c r="D340" s="118" t="s">
        <v>353</v>
      </c>
      <c r="E340" s="119">
        <v>2097687.25</v>
      </c>
      <c r="F340" s="119">
        <v>2163985.38</v>
      </c>
      <c r="G340" s="119">
        <v>1841644.0300000003</v>
      </c>
      <c r="H340" s="119">
        <v>2536692.7900000005</v>
      </c>
      <c r="I340" s="119">
        <v>2093119.5100000002</v>
      </c>
      <c r="J340" s="119">
        <v>2453549.4300000006</v>
      </c>
      <c r="K340" s="119">
        <v>1691093.78</v>
      </c>
      <c r="L340" s="119">
        <v>1672502.9000000001</v>
      </c>
      <c r="M340" s="119">
        <v>2363506.1</v>
      </c>
      <c r="N340" s="119">
        <v>2277512.27</v>
      </c>
      <c r="O340" s="119">
        <v>1779047.8400000003</v>
      </c>
      <c r="P340" s="119">
        <v>1987779.9700000002</v>
      </c>
      <c r="Q340" s="119">
        <f t="shared" si="7"/>
        <v>24958121.25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13186678.390000001</v>
      </c>
      <c r="V340" s="115"/>
    </row>
    <row r="341" spans="2:22" x14ac:dyDescent="0.2">
      <c r="B341" s="113"/>
      <c r="C341" s="117" t="s">
        <v>124</v>
      </c>
      <c r="D341" s="118" t="s">
        <v>354</v>
      </c>
      <c r="E341" s="119">
        <v>412040.55</v>
      </c>
      <c r="F341" s="119">
        <v>405961.07999999996</v>
      </c>
      <c r="G341" s="119">
        <v>406571.76999999996</v>
      </c>
      <c r="H341" s="119">
        <v>409264.54</v>
      </c>
      <c r="I341" s="119">
        <v>420001.04</v>
      </c>
      <c r="J341" s="119">
        <v>583856.71000000008</v>
      </c>
      <c r="K341" s="119">
        <v>422989.86</v>
      </c>
      <c r="L341" s="119">
        <v>407037.87</v>
      </c>
      <c r="M341" s="119">
        <v>426706.94</v>
      </c>
      <c r="N341" s="119">
        <v>414459.25</v>
      </c>
      <c r="O341" s="119">
        <v>436801.43999999994</v>
      </c>
      <c r="P341" s="119">
        <v>419909.25</v>
      </c>
      <c r="Q341" s="119">
        <f t="shared" si="7"/>
        <v>5165600.2999999989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2637695.69</v>
      </c>
      <c r="V341" s="115"/>
    </row>
    <row r="342" spans="2:22" x14ac:dyDescent="0.2">
      <c r="B342" s="113"/>
      <c r="C342" s="117" t="s">
        <v>125</v>
      </c>
      <c r="D342" s="118" t="s">
        <v>355</v>
      </c>
      <c r="E342" s="119">
        <v>0</v>
      </c>
      <c r="F342" s="119">
        <v>661809.78</v>
      </c>
      <c r="G342" s="119">
        <v>5125404.93</v>
      </c>
      <c r="H342" s="119">
        <v>11177691.52</v>
      </c>
      <c r="I342" s="119">
        <v>3559533.49</v>
      </c>
      <c r="J342" s="119">
        <v>1492299.3</v>
      </c>
      <c r="K342" s="119">
        <v>14834317.01</v>
      </c>
      <c r="L342" s="119">
        <v>3648971.46</v>
      </c>
      <c r="M342" s="119">
        <v>33326.18</v>
      </c>
      <c r="N342" s="119">
        <v>2096508.51</v>
      </c>
      <c r="O342" s="119">
        <v>224133.9</v>
      </c>
      <c r="P342" s="119">
        <v>18026003.920000002</v>
      </c>
      <c r="Q342" s="119">
        <f t="shared" si="7"/>
        <v>60880000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22016739.02</v>
      </c>
      <c r="V342" s="115"/>
    </row>
    <row r="343" spans="2:22" x14ac:dyDescent="0.2">
      <c r="B343" s="113"/>
      <c r="C343" s="117" t="s">
        <v>126</v>
      </c>
      <c r="D343" s="118" t="s">
        <v>356</v>
      </c>
      <c r="E343" s="119">
        <v>45353754.800000004</v>
      </c>
      <c r="F343" s="119">
        <v>12766633.73</v>
      </c>
      <c r="G343" s="119">
        <v>69412314.480000004</v>
      </c>
      <c r="H343" s="119">
        <v>137834393.37</v>
      </c>
      <c r="I343" s="119">
        <v>71827470.469999999</v>
      </c>
      <c r="J343" s="119">
        <v>61758646.260000005</v>
      </c>
      <c r="K343" s="119">
        <v>45309670.450000003</v>
      </c>
      <c r="L343" s="119">
        <v>13168442.130000001</v>
      </c>
      <c r="M343" s="119">
        <v>52782311.620000005</v>
      </c>
      <c r="N343" s="119">
        <v>33900994.480000004</v>
      </c>
      <c r="O343" s="119">
        <v>70169904.700000003</v>
      </c>
      <c r="P343" s="119">
        <v>66115473.509999998</v>
      </c>
      <c r="Q343" s="119">
        <f t="shared" si="7"/>
        <v>680400010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398953213.11000001</v>
      </c>
      <c r="V343" s="115"/>
    </row>
    <row r="344" spans="2:22" ht="25.5" x14ac:dyDescent="0.2">
      <c r="B344" s="113"/>
      <c r="C344" s="117" t="s">
        <v>127</v>
      </c>
      <c r="D344" s="118" t="s">
        <v>357</v>
      </c>
      <c r="E344" s="119">
        <v>141233.92000000004</v>
      </c>
      <c r="F344" s="119">
        <v>78105.929999999993</v>
      </c>
      <c r="G344" s="119">
        <v>78191.97</v>
      </c>
      <c r="H344" s="119">
        <v>78773.210000000006</v>
      </c>
      <c r="I344" s="119">
        <v>79951.8</v>
      </c>
      <c r="J344" s="119">
        <v>83322.97</v>
      </c>
      <c r="K344" s="119">
        <v>81752.140000000014</v>
      </c>
      <c r="L344" s="119">
        <v>81876.800000000017</v>
      </c>
      <c r="M344" s="119">
        <v>81810.66</v>
      </c>
      <c r="N344" s="119">
        <v>86108.74</v>
      </c>
      <c r="O344" s="119">
        <v>86108.74</v>
      </c>
      <c r="P344" s="119">
        <v>86108.780000000013</v>
      </c>
      <c r="Q344" s="119">
        <f t="shared" si="7"/>
        <v>1043345.6600000001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539579.80000000005</v>
      </c>
      <c r="V344" s="115"/>
    </row>
    <row r="345" spans="2:22" x14ac:dyDescent="0.2">
      <c r="B345" s="113"/>
      <c r="C345" s="117" t="s">
        <v>128</v>
      </c>
      <c r="D345" s="118" t="s">
        <v>358</v>
      </c>
      <c r="E345" s="119">
        <v>5717204.2199999997</v>
      </c>
      <c r="F345" s="119">
        <v>1492720.1500000001</v>
      </c>
      <c r="G345" s="119">
        <v>671880.94000000006</v>
      </c>
      <c r="H345" s="119">
        <v>383855.55999999988</v>
      </c>
      <c r="I345" s="119">
        <v>491505.14999999997</v>
      </c>
      <c r="J345" s="119">
        <v>348359.92</v>
      </c>
      <c r="K345" s="119">
        <v>342906.56999999989</v>
      </c>
      <c r="L345" s="119">
        <v>339086.15999999992</v>
      </c>
      <c r="M345" s="119">
        <v>329206.0799999999</v>
      </c>
      <c r="N345" s="119">
        <v>321653.44999999995</v>
      </c>
      <c r="O345" s="119">
        <v>314432.3899999999</v>
      </c>
      <c r="P345" s="119">
        <v>318723.9800000001</v>
      </c>
      <c r="Q345" s="119">
        <f t="shared" si="7"/>
        <v>11071534.57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9105525.9399999995</v>
      </c>
      <c r="V345" s="115"/>
    </row>
    <row r="346" spans="2:22" ht="25.5" x14ac:dyDescent="0.2">
      <c r="B346" s="113"/>
      <c r="C346" s="117" t="s">
        <v>129</v>
      </c>
      <c r="D346" s="118" t="s">
        <v>359</v>
      </c>
      <c r="E346" s="119">
        <v>37224.039999999994</v>
      </c>
      <c r="F346" s="119">
        <v>29736.320000000003</v>
      </c>
      <c r="G346" s="119">
        <v>29692.320000000003</v>
      </c>
      <c r="H346" s="119">
        <v>29932.320000000003</v>
      </c>
      <c r="I346" s="119">
        <v>29692.320000000003</v>
      </c>
      <c r="J346" s="119">
        <v>29833.320000000003</v>
      </c>
      <c r="K346" s="119">
        <v>33104.32</v>
      </c>
      <c r="L346" s="119">
        <v>29927.320000000003</v>
      </c>
      <c r="M346" s="119">
        <v>31187.320000000003</v>
      </c>
      <c r="N346" s="119">
        <v>30417.320000000003</v>
      </c>
      <c r="O346" s="119">
        <v>29917.320000000003</v>
      </c>
      <c r="P346" s="119">
        <v>22324.379999999994</v>
      </c>
      <c r="Q346" s="119">
        <f t="shared" si="7"/>
        <v>362988.62000000005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186110.64</v>
      </c>
      <c r="V346" s="115"/>
    </row>
    <row r="347" spans="2:22" x14ac:dyDescent="0.2">
      <c r="B347" s="113"/>
      <c r="C347" s="117" t="s">
        <v>130</v>
      </c>
      <c r="D347" s="118" t="s">
        <v>360</v>
      </c>
      <c r="E347" s="119">
        <v>41203.640000000014</v>
      </c>
      <c r="F347" s="119">
        <v>46033.150000000023</v>
      </c>
      <c r="G347" s="119">
        <v>44989.130000000012</v>
      </c>
      <c r="H347" s="119">
        <v>43743.950000000012</v>
      </c>
      <c r="I347" s="119">
        <v>44263.340000000011</v>
      </c>
      <c r="J347" s="119">
        <v>44157.55000000001</v>
      </c>
      <c r="K347" s="119">
        <v>44118.320000000007</v>
      </c>
      <c r="L347" s="119">
        <v>42247.62000000001</v>
      </c>
      <c r="M347" s="119">
        <v>43611.790000000008</v>
      </c>
      <c r="N347" s="119">
        <v>43387.12</v>
      </c>
      <c r="O347" s="119">
        <v>42710.590000000018</v>
      </c>
      <c r="P347" s="119">
        <v>44634.83</v>
      </c>
      <c r="Q347" s="119">
        <f t="shared" si="7"/>
        <v>525101.03000000014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264390.76000000007</v>
      </c>
      <c r="V347" s="115"/>
    </row>
    <row r="348" spans="2:22" x14ac:dyDescent="0.2">
      <c r="B348" s="113"/>
      <c r="C348" s="117" t="s">
        <v>131</v>
      </c>
      <c r="D348" s="118" t="s">
        <v>361</v>
      </c>
      <c r="E348" s="119">
        <v>572.45000000000005</v>
      </c>
      <c r="F348" s="119">
        <v>2977.9799999999996</v>
      </c>
      <c r="G348" s="119">
        <v>1388.45</v>
      </c>
      <c r="H348" s="119">
        <v>1031.45</v>
      </c>
      <c r="I348" s="119">
        <v>1134.98</v>
      </c>
      <c r="J348" s="119">
        <v>767.99</v>
      </c>
      <c r="K348" s="119">
        <v>2478.0199999999995</v>
      </c>
      <c r="L348" s="119">
        <v>893.31</v>
      </c>
      <c r="M348" s="119">
        <v>3031.6</v>
      </c>
      <c r="N348" s="119">
        <v>1886.68</v>
      </c>
      <c r="O348" s="119">
        <v>1374.49</v>
      </c>
      <c r="P348" s="119">
        <v>7472.6</v>
      </c>
      <c r="Q348" s="119">
        <f t="shared" si="7"/>
        <v>25010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7873.2999999999993</v>
      </c>
      <c r="V348" s="115"/>
    </row>
    <row r="349" spans="2:22" x14ac:dyDescent="0.2">
      <c r="B349" s="113"/>
      <c r="C349" s="117" t="s">
        <v>132</v>
      </c>
      <c r="D349" s="118" t="s">
        <v>362</v>
      </c>
      <c r="E349" s="119">
        <v>120350.31999999998</v>
      </c>
      <c r="F349" s="119">
        <v>127483.04999999999</v>
      </c>
      <c r="G349" s="119">
        <v>124417.12999999999</v>
      </c>
      <c r="H349" s="119">
        <v>317435.89999999997</v>
      </c>
      <c r="I349" s="119">
        <v>161688.19000000003</v>
      </c>
      <c r="J349" s="119">
        <v>358459.76999999996</v>
      </c>
      <c r="K349" s="119">
        <v>135363.71</v>
      </c>
      <c r="L349" s="119">
        <v>351445.07999999996</v>
      </c>
      <c r="M349" s="119">
        <v>187329.66000000003</v>
      </c>
      <c r="N349" s="119">
        <v>123279.98999999999</v>
      </c>
      <c r="O349" s="119">
        <v>201316.80000000005</v>
      </c>
      <c r="P349" s="119">
        <v>250022.77000000005</v>
      </c>
      <c r="Q349" s="119">
        <f t="shared" si="7"/>
        <v>2458592.37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1209834.3599999999</v>
      </c>
      <c r="V349" s="115"/>
    </row>
    <row r="350" spans="2:22" x14ac:dyDescent="0.2">
      <c r="B350" s="113"/>
      <c r="C350" s="117" t="s">
        <v>133</v>
      </c>
      <c r="D350" s="118" t="s">
        <v>367</v>
      </c>
      <c r="E350" s="119">
        <v>19407.879999999997</v>
      </c>
      <c r="F350" s="119">
        <v>20154.509999999998</v>
      </c>
      <c r="G350" s="119">
        <v>20585.97</v>
      </c>
      <c r="H350" s="119">
        <v>19407.879999999997</v>
      </c>
      <c r="I350" s="119">
        <v>19499.16</v>
      </c>
      <c r="J350" s="119">
        <v>19407.879999999997</v>
      </c>
      <c r="K350" s="119">
        <v>9069407.8800000008</v>
      </c>
      <c r="L350" s="119">
        <v>19407.879999999997</v>
      </c>
      <c r="M350" s="119">
        <v>19407.879999999997</v>
      </c>
      <c r="N350" s="119">
        <v>19407.879999999997</v>
      </c>
      <c r="O350" s="119">
        <v>19407.96</v>
      </c>
      <c r="P350" s="119">
        <v>29408.279999999995</v>
      </c>
      <c r="Q350" s="119">
        <f t="shared" si="7"/>
        <v>9294911.0400000028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118463.28</v>
      </c>
      <c r="V350" s="115"/>
    </row>
    <row r="351" spans="2:22" x14ac:dyDescent="0.2">
      <c r="B351" s="113"/>
      <c r="C351" s="117" t="s">
        <v>134</v>
      </c>
      <c r="D351" s="118" t="s">
        <v>368</v>
      </c>
      <c r="E351" s="119">
        <v>66864.440000000017</v>
      </c>
      <c r="F351" s="119">
        <v>63327.830000000009</v>
      </c>
      <c r="G351" s="119">
        <v>67102.070000000007</v>
      </c>
      <c r="H351" s="119">
        <v>69106.8</v>
      </c>
      <c r="I351" s="119">
        <v>65236.150000000009</v>
      </c>
      <c r="J351" s="119">
        <v>78893.2</v>
      </c>
      <c r="K351" s="119">
        <v>79737.710000000006</v>
      </c>
      <c r="L351" s="119">
        <v>79104.62999999999</v>
      </c>
      <c r="M351" s="119">
        <v>84767.060000000012</v>
      </c>
      <c r="N351" s="119">
        <v>65301.140000000007</v>
      </c>
      <c r="O351" s="119">
        <v>65379.930000000008</v>
      </c>
      <c r="P351" s="119">
        <v>169194.97</v>
      </c>
      <c r="Q351" s="119">
        <f t="shared" si="7"/>
        <v>954015.93000000017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410530.49000000005</v>
      </c>
      <c r="V351" s="115"/>
    </row>
    <row r="352" spans="2:22" x14ac:dyDescent="0.2">
      <c r="B352" s="113"/>
      <c r="C352" s="117" t="s">
        <v>135</v>
      </c>
      <c r="D352" s="118" t="s">
        <v>369</v>
      </c>
      <c r="E352" s="119">
        <v>179422.97</v>
      </c>
      <c r="F352" s="119">
        <v>194339.64</v>
      </c>
      <c r="G352" s="119">
        <v>193339.64</v>
      </c>
      <c r="H352" s="119">
        <v>198839.65</v>
      </c>
      <c r="I352" s="119">
        <v>198756.3</v>
      </c>
      <c r="J352" s="119">
        <v>200756.3</v>
      </c>
      <c r="K352" s="119">
        <v>194756.3</v>
      </c>
      <c r="L352" s="119">
        <v>192172.97</v>
      </c>
      <c r="M352" s="119">
        <v>191172.97</v>
      </c>
      <c r="N352" s="119">
        <v>191172.97</v>
      </c>
      <c r="O352" s="119">
        <v>191172.97</v>
      </c>
      <c r="P352" s="119">
        <v>191172.96999999997</v>
      </c>
      <c r="Q352" s="119">
        <f t="shared" si="7"/>
        <v>2317075.6500000004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1165454.5</v>
      </c>
      <c r="V352" s="115"/>
    </row>
    <row r="353" spans="2:22" x14ac:dyDescent="0.2">
      <c r="B353" s="113"/>
      <c r="C353" s="117" t="s">
        <v>136</v>
      </c>
      <c r="D353" s="118" t="s">
        <v>370</v>
      </c>
      <c r="E353" s="119">
        <v>3883.34</v>
      </c>
      <c r="F353" s="119">
        <v>34538.58</v>
      </c>
      <c r="G353" s="119">
        <v>111395.6</v>
      </c>
      <c r="H353" s="119">
        <v>57538.7</v>
      </c>
      <c r="I353" s="119">
        <v>35695.619999999995</v>
      </c>
      <c r="J353" s="119">
        <v>35352.380000000005</v>
      </c>
      <c r="K353" s="119">
        <v>34845.839999999997</v>
      </c>
      <c r="L353" s="119">
        <v>34845.839999999997</v>
      </c>
      <c r="M353" s="119">
        <v>34845.839999999997</v>
      </c>
      <c r="N353" s="119">
        <v>39958.19</v>
      </c>
      <c r="O353" s="119">
        <v>38067.630000000005</v>
      </c>
      <c r="P353" s="119">
        <v>50932.44</v>
      </c>
      <c r="Q353" s="119">
        <f t="shared" si="7"/>
        <v>511900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278404.22000000003</v>
      </c>
      <c r="V353" s="115"/>
    </row>
    <row r="354" spans="2:22" x14ac:dyDescent="0.2">
      <c r="B354" s="113"/>
      <c r="C354" s="117" t="s">
        <v>137</v>
      </c>
      <c r="D354" s="118" t="s">
        <v>371</v>
      </c>
      <c r="E354" s="119">
        <v>44941.340000000011</v>
      </c>
      <c r="F354" s="119">
        <v>47692.860000000008</v>
      </c>
      <c r="G354" s="119">
        <v>49140.98000000001</v>
      </c>
      <c r="H354" s="119">
        <v>42580.240000000013</v>
      </c>
      <c r="I354" s="119">
        <v>41916.830000000009</v>
      </c>
      <c r="J354" s="119">
        <v>44178.990000000013</v>
      </c>
      <c r="K354" s="119">
        <v>42013.340000000011</v>
      </c>
      <c r="L354" s="119">
        <v>41081.98000000001</v>
      </c>
      <c r="M354" s="119">
        <v>41308.960000000014</v>
      </c>
      <c r="N354" s="119">
        <v>41233.500000000007</v>
      </c>
      <c r="O354" s="119">
        <v>47972.62000000001</v>
      </c>
      <c r="P354" s="119">
        <v>59222.360000000015</v>
      </c>
      <c r="Q354" s="119">
        <f t="shared" si="7"/>
        <v>543284.00000000012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270451.24000000005</v>
      </c>
      <c r="V354" s="115"/>
    </row>
    <row r="355" spans="2:22" x14ac:dyDescent="0.2">
      <c r="B355" s="113"/>
      <c r="C355" s="117" t="s">
        <v>138</v>
      </c>
      <c r="D355" s="118" t="s">
        <v>372</v>
      </c>
      <c r="E355" s="119">
        <v>1842407.08</v>
      </c>
      <c r="F355" s="119">
        <v>1842407.08</v>
      </c>
      <c r="G355" s="119">
        <v>1842407.08</v>
      </c>
      <c r="H355" s="119">
        <v>1842407.08</v>
      </c>
      <c r="I355" s="119">
        <v>1842407.08</v>
      </c>
      <c r="J355" s="119">
        <v>1842407.08</v>
      </c>
      <c r="K355" s="119">
        <v>1842407.08</v>
      </c>
      <c r="L355" s="119">
        <v>1842407.08</v>
      </c>
      <c r="M355" s="119">
        <v>1842407.08</v>
      </c>
      <c r="N355" s="119">
        <v>1842407.08</v>
      </c>
      <c r="O355" s="119">
        <v>1842407.08</v>
      </c>
      <c r="P355" s="119">
        <v>1842407.12</v>
      </c>
      <c r="Q355" s="119">
        <f t="shared" si="7"/>
        <v>22108885.000000004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11054442.48</v>
      </c>
      <c r="V355" s="115"/>
    </row>
    <row r="356" spans="2:22" ht="25.5" x14ac:dyDescent="0.2">
      <c r="B356" s="113"/>
      <c r="C356" s="117" t="s">
        <v>512</v>
      </c>
      <c r="D356" s="118" t="s">
        <v>513</v>
      </c>
      <c r="E356" s="119">
        <v>244623.79</v>
      </c>
      <c r="F356" s="119">
        <v>215849.41</v>
      </c>
      <c r="G356" s="119">
        <v>226528.40000000002</v>
      </c>
      <c r="H356" s="119">
        <v>229182.74000000002</v>
      </c>
      <c r="I356" s="119">
        <v>229182.74000000002</v>
      </c>
      <c r="J356" s="119">
        <v>229182.74000000002</v>
      </c>
      <c r="K356" s="119">
        <v>229182.74000000002</v>
      </c>
      <c r="L356" s="119">
        <v>229182.74000000002</v>
      </c>
      <c r="M356" s="119">
        <v>229182.74000000002</v>
      </c>
      <c r="N356" s="119">
        <v>229182.74000000002</v>
      </c>
      <c r="O356" s="119">
        <v>229182.74000000002</v>
      </c>
      <c r="P356" s="119">
        <v>233682.85</v>
      </c>
      <c r="Q356" s="119">
        <f t="shared" si="7"/>
        <v>2754146.3700000006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1374549.82</v>
      </c>
      <c r="V356" s="115"/>
    </row>
    <row r="357" spans="2:22" x14ac:dyDescent="0.2">
      <c r="B357" s="113"/>
      <c r="C357" s="117" t="s">
        <v>139</v>
      </c>
      <c r="D357" s="118" t="s">
        <v>374</v>
      </c>
      <c r="E357" s="119">
        <v>345373.12000000017</v>
      </c>
      <c r="F357" s="119">
        <v>345277.26000000018</v>
      </c>
      <c r="G357" s="119">
        <v>345325.19000000012</v>
      </c>
      <c r="H357" s="119">
        <v>345325.19000000012</v>
      </c>
      <c r="I357" s="119">
        <v>345325.19000000012</v>
      </c>
      <c r="J357" s="119">
        <v>345325.19000000012</v>
      </c>
      <c r="K357" s="119">
        <v>345325.19000000012</v>
      </c>
      <c r="L357" s="119">
        <v>345325.19000000012</v>
      </c>
      <c r="M357" s="119">
        <v>345325.19000000012</v>
      </c>
      <c r="N357" s="119">
        <v>345325.19000000012</v>
      </c>
      <c r="O357" s="119">
        <v>345325.19000000012</v>
      </c>
      <c r="P357" s="119">
        <v>345325.18</v>
      </c>
      <c r="Q357" s="119">
        <f t="shared" si="7"/>
        <v>4143902.2700000009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2071951.1400000011</v>
      </c>
      <c r="V357" s="115"/>
    </row>
    <row r="358" spans="2:22" x14ac:dyDescent="0.2">
      <c r="B358" s="113"/>
      <c r="C358" s="117" t="s">
        <v>140</v>
      </c>
      <c r="D358" s="118" t="s">
        <v>363</v>
      </c>
      <c r="E358" s="119">
        <v>393962.55000000005</v>
      </c>
      <c r="F358" s="119">
        <v>396295.89000000007</v>
      </c>
      <c r="G358" s="119">
        <v>395129.22000000003</v>
      </c>
      <c r="H358" s="119">
        <v>395129.22000000003</v>
      </c>
      <c r="I358" s="119">
        <v>395129.22000000003</v>
      </c>
      <c r="J358" s="119">
        <v>395129.22000000003</v>
      </c>
      <c r="K358" s="119">
        <v>395129.22000000003</v>
      </c>
      <c r="L358" s="119">
        <v>395129.22000000003</v>
      </c>
      <c r="M358" s="119">
        <v>395129.22000000003</v>
      </c>
      <c r="N358" s="119">
        <v>395129.22000000003</v>
      </c>
      <c r="O358" s="119">
        <v>395129.22000000003</v>
      </c>
      <c r="P358" s="119">
        <v>395129.13000000006</v>
      </c>
      <c r="Q358" s="119">
        <f t="shared" si="7"/>
        <v>4741550.5500000007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2370775.3200000003</v>
      </c>
      <c r="V358" s="115"/>
    </row>
    <row r="359" spans="2:22" x14ac:dyDescent="0.2">
      <c r="B359" s="113"/>
      <c r="C359" s="117" t="s">
        <v>141</v>
      </c>
      <c r="D359" s="118" t="s">
        <v>364</v>
      </c>
      <c r="E359" s="119">
        <v>40073.700000000012</v>
      </c>
      <c r="F359" s="119">
        <v>57346.05000000001</v>
      </c>
      <c r="G359" s="119">
        <v>64046.820000000014</v>
      </c>
      <c r="H359" s="119">
        <v>50919.780000000006</v>
      </c>
      <c r="I359" s="119">
        <v>54072.160000000003</v>
      </c>
      <c r="J359" s="119">
        <v>50628.930000000008</v>
      </c>
      <c r="K359" s="119">
        <v>52061.430000000008</v>
      </c>
      <c r="L359" s="119">
        <v>51754.98000000001</v>
      </c>
      <c r="M359" s="119">
        <v>43041.850000000013</v>
      </c>
      <c r="N359" s="119">
        <v>51577.020000000019</v>
      </c>
      <c r="O359" s="119">
        <v>62759.330000000024</v>
      </c>
      <c r="P359" s="119">
        <v>58912.209999999992</v>
      </c>
      <c r="Q359" s="119">
        <f t="shared" si="7"/>
        <v>637194.26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317087.44</v>
      </c>
      <c r="V359" s="115"/>
    </row>
    <row r="360" spans="2:22" x14ac:dyDescent="0.2">
      <c r="B360" s="113"/>
      <c r="C360" s="117" t="s">
        <v>142</v>
      </c>
      <c r="D360" s="118" t="s">
        <v>365</v>
      </c>
      <c r="E360" s="119">
        <v>193161.40999999995</v>
      </c>
      <c r="F360" s="119">
        <v>198637.30999999991</v>
      </c>
      <c r="G360" s="119">
        <v>184307.69999999992</v>
      </c>
      <c r="H360" s="119">
        <v>184307.69999999992</v>
      </c>
      <c r="I360" s="119">
        <v>184391.02999999994</v>
      </c>
      <c r="J360" s="119">
        <v>184391.02999999994</v>
      </c>
      <c r="K360" s="119">
        <v>184391.02999999994</v>
      </c>
      <c r="L360" s="119">
        <v>184391.02999999994</v>
      </c>
      <c r="M360" s="119">
        <v>184391.02999999994</v>
      </c>
      <c r="N360" s="119">
        <v>184391.02999999994</v>
      </c>
      <c r="O360" s="119">
        <v>184391.02999999994</v>
      </c>
      <c r="P360" s="119">
        <v>184391.11</v>
      </c>
      <c r="Q360" s="119">
        <f t="shared" si="7"/>
        <v>2235542.44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1129196.1799999997</v>
      </c>
      <c r="V360" s="115"/>
    </row>
    <row r="361" spans="2:22" x14ac:dyDescent="0.2">
      <c r="B361" s="113"/>
      <c r="C361" s="117" t="s">
        <v>143</v>
      </c>
      <c r="D361" s="118" t="s">
        <v>366</v>
      </c>
      <c r="E361" s="119">
        <v>513657.88999999996</v>
      </c>
      <c r="F361" s="119">
        <v>517424.54999999993</v>
      </c>
      <c r="G361" s="119">
        <v>512614.55999999994</v>
      </c>
      <c r="H361" s="119">
        <v>512614.55999999994</v>
      </c>
      <c r="I361" s="119">
        <v>513447.88999999996</v>
      </c>
      <c r="J361" s="119">
        <v>513447.88999999996</v>
      </c>
      <c r="K361" s="119">
        <v>513447.88999999996</v>
      </c>
      <c r="L361" s="119">
        <v>513447.88999999996</v>
      </c>
      <c r="M361" s="119">
        <v>513447.88999999996</v>
      </c>
      <c r="N361" s="119">
        <v>513447.88999999996</v>
      </c>
      <c r="O361" s="119">
        <v>513447.88999999996</v>
      </c>
      <c r="P361" s="119">
        <v>513447.99000000005</v>
      </c>
      <c r="Q361" s="119">
        <f t="shared" si="7"/>
        <v>6163894.7800000003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3083207.3400000003</v>
      </c>
      <c r="V361" s="115"/>
    </row>
    <row r="362" spans="2:22" x14ac:dyDescent="0.2">
      <c r="B362" s="113"/>
      <c r="C362" s="117" t="s">
        <v>144</v>
      </c>
      <c r="D362" s="118" t="s">
        <v>375</v>
      </c>
      <c r="E362" s="119">
        <v>437699.24</v>
      </c>
      <c r="F362" s="119">
        <v>151928.94000000003</v>
      </c>
      <c r="G362" s="119">
        <v>139442.61000000004</v>
      </c>
      <c r="H362" s="119">
        <v>147636.04</v>
      </c>
      <c r="I362" s="119">
        <v>153804.37000000005</v>
      </c>
      <c r="J362" s="119">
        <v>183439.80000000002</v>
      </c>
      <c r="K362" s="119">
        <v>711518.69000000006</v>
      </c>
      <c r="L362" s="119">
        <v>138066.70000000004</v>
      </c>
      <c r="M362" s="119">
        <v>166572.95000000004</v>
      </c>
      <c r="N362" s="119">
        <v>171713.59999999998</v>
      </c>
      <c r="O362" s="119">
        <v>162813.87</v>
      </c>
      <c r="P362" s="119">
        <v>175667.83</v>
      </c>
      <c r="Q362" s="119">
        <f t="shared" si="7"/>
        <v>2740304.6400000006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1213951.0000000002</v>
      </c>
      <c r="V362" s="115"/>
    </row>
    <row r="363" spans="2:22" x14ac:dyDescent="0.2">
      <c r="B363" s="113"/>
      <c r="C363" s="117" t="s">
        <v>145</v>
      </c>
      <c r="D363" s="118" t="s">
        <v>376</v>
      </c>
      <c r="E363" s="119">
        <v>61570.210000000006</v>
      </c>
      <c r="F363" s="119">
        <v>55879.95</v>
      </c>
      <c r="G363" s="119">
        <v>34268.600000000006</v>
      </c>
      <c r="H363" s="119">
        <v>63359.729999999996</v>
      </c>
      <c r="I363" s="119">
        <v>115809.66</v>
      </c>
      <c r="J363" s="119">
        <v>91210.87</v>
      </c>
      <c r="K363" s="119">
        <v>78560.55</v>
      </c>
      <c r="L363" s="119">
        <v>33879.949999999997</v>
      </c>
      <c r="M363" s="119">
        <v>114228.63999999998</v>
      </c>
      <c r="N363" s="119">
        <v>74982.91</v>
      </c>
      <c r="O363" s="119">
        <v>44180.570000000007</v>
      </c>
      <c r="P363" s="119">
        <v>34837.69000000001</v>
      </c>
      <c r="Q363" s="119">
        <f t="shared" si="7"/>
        <v>802769.33000000019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422099.02</v>
      </c>
      <c r="V363" s="115"/>
    </row>
    <row r="364" spans="2:22" x14ac:dyDescent="0.2">
      <c r="B364" s="113"/>
      <c r="C364" s="117" t="s">
        <v>514</v>
      </c>
      <c r="D364" s="118" t="s">
        <v>515</v>
      </c>
      <c r="E364" s="119">
        <v>129301.06999999999</v>
      </c>
      <c r="F364" s="119">
        <v>133051.06999999998</v>
      </c>
      <c r="G364" s="119">
        <v>131176.06999999998</v>
      </c>
      <c r="H364" s="119">
        <v>131176.06999999998</v>
      </c>
      <c r="I364" s="119">
        <v>131176.06999999998</v>
      </c>
      <c r="J364" s="119">
        <v>131176.06999999998</v>
      </c>
      <c r="K364" s="119">
        <v>131176.06999999998</v>
      </c>
      <c r="L364" s="119">
        <v>131176.06999999998</v>
      </c>
      <c r="M364" s="119">
        <v>131176.06999999998</v>
      </c>
      <c r="N364" s="119">
        <v>131176.06999999998</v>
      </c>
      <c r="O364" s="119">
        <v>131176.06999999998</v>
      </c>
      <c r="P364" s="119">
        <v>131175.88</v>
      </c>
      <c r="Q364" s="119">
        <f t="shared" si="7"/>
        <v>1574112.65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787056.41999999981</v>
      </c>
      <c r="V364" s="115"/>
    </row>
    <row r="365" spans="2:22" x14ac:dyDescent="0.2">
      <c r="B365" s="113"/>
      <c r="C365" s="117" t="s">
        <v>516</v>
      </c>
      <c r="D365" s="118" t="s">
        <v>517</v>
      </c>
      <c r="E365" s="119">
        <v>232959.56000000003</v>
      </c>
      <c r="F365" s="119">
        <v>250459.55000000005</v>
      </c>
      <c r="G365" s="119">
        <v>227126.23000000004</v>
      </c>
      <c r="H365" s="119">
        <v>227126.23000000004</v>
      </c>
      <c r="I365" s="119">
        <v>227126.23000000004</v>
      </c>
      <c r="J365" s="119">
        <v>232959.56000000003</v>
      </c>
      <c r="K365" s="119">
        <v>232959.56000000003</v>
      </c>
      <c r="L365" s="119">
        <v>232959.56000000003</v>
      </c>
      <c r="M365" s="119">
        <v>232959.56000000003</v>
      </c>
      <c r="N365" s="119">
        <v>232959.56000000003</v>
      </c>
      <c r="O365" s="119">
        <v>232959.56000000003</v>
      </c>
      <c r="P365" s="119">
        <v>232959.49</v>
      </c>
      <c r="Q365" s="119">
        <f t="shared" si="7"/>
        <v>2795514.6500000004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1397757.36</v>
      </c>
      <c r="V365" s="115"/>
    </row>
    <row r="366" spans="2:22" x14ac:dyDescent="0.2">
      <c r="B366" s="113"/>
      <c r="C366" s="117" t="s">
        <v>518</v>
      </c>
      <c r="D366" s="118" t="s">
        <v>519</v>
      </c>
      <c r="E366" s="119">
        <v>178054.36999999997</v>
      </c>
      <c r="F366" s="119">
        <v>63501.830000000009</v>
      </c>
      <c r="G366" s="119">
        <v>120778.1</v>
      </c>
      <c r="H366" s="119">
        <v>120778.1</v>
      </c>
      <c r="I366" s="119">
        <v>120778.1</v>
      </c>
      <c r="J366" s="119">
        <v>120778.1</v>
      </c>
      <c r="K366" s="119">
        <v>120778.1</v>
      </c>
      <c r="L366" s="119">
        <v>120778.1</v>
      </c>
      <c r="M366" s="119">
        <v>120778.1</v>
      </c>
      <c r="N366" s="119">
        <v>120778.1</v>
      </c>
      <c r="O366" s="119">
        <v>120778.1</v>
      </c>
      <c r="P366" s="119">
        <v>120778.31999999999</v>
      </c>
      <c r="Q366" s="119">
        <f t="shared" si="7"/>
        <v>1449337.4200000002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724668.6</v>
      </c>
      <c r="V366" s="115"/>
    </row>
    <row r="367" spans="2:22" x14ac:dyDescent="0.2">
      <c r="B367" s="113"/>
      <c r="C367" s="117" t="s">
        <v>146</v>
      </c>
      <c r="D367" s="118" t="s">
        <v>377</v>
      </c>
      <c r="E367" s="119">
        <v>91474.120000000024</v>
      </c>
      <c r="F367" s="119">
        <v>94315.090000000026</v>
      </c>
      <c r="G367" s="119">
        <v>92267.440000000017</v>
      </c>
      <c r="H367" s="119">
        <v>94684.680000000022</v>
      </c>
      <c r="I367" s="119">
        <v>91839.550000000017</v>
      </c>
      <c r="J367" s="119">
        <v>97571.770000000019</v>
      </c>
      <c r="K367" s="119">
        <v>95447.24000000002</v>
      </c>
      <c r="L367" s="119">
        <v>94489.150000000023</v>
      </c>
      <c r="M367" s="119">
        <v>174690.78</v>
      </c>
      <c r="N367" s="119">
        <v>92985.74000000002</v>
      </c>
      <c r="O367" s="119">
        <v>98446.500000000015</v>
      </c>
      <c r="P367" s="119">
        <v>140991.70000000001</v>
      </c>
      <c r="Q367" s="119">
        <f t="shared" si="7"/>
        <v>1259203.7600000002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562152.65000000014</v>
      </c>
      <c r="V367" s="115"/>
    </row>
    <row r="368" spans="2:22" x14ac:dyDescent="0.2">
      <c r="B368" s="113"/>
      <c r="C368" s="117" t="s">
        <v>147</v>
      </c>
      <c r="D368" s="118" t="s">
        <v>378</v>
      </c>
      <c r="E368" s="119">
        <v>54018.820000000014</v>
      </c>
      <c r="F368" s="119">
        <v>58065.870000000017</v>
      </c>
      <c r="G368" s="119">
        <v>56580.960000000014</v>
      </c>
      <c r="H368" s="119">
        <v>60027.330000000016</v>
      </c>
      <c r="I368" s="119">
        <v>57180.370000000017</v>
      </c>
      <c r="J368" s="119">
        <v>56110.110000000015</v>
      </c>
      <c r="K368" s="119">
        <v>55960.12000000001</v>
      </c>
      <c r="L368" s="119">
        <v>53894.600000000013</v>
      </c>
      <c r="M368" s="119">
        <v>57101.62000000001</v>
      </c>
      <c r="N368" s="119">
        <v>58418.290000000015</v>
      </c>
      <c r="O368" s="119">
        <v>53926.150000000016</v>
      </c>
      <c r="P368" s="119">
        <v>63105.920000000013</v>
      </c>
      <c r="Q368" s="119">
        <f t="shared" si="7"/>
        <v>684390.16000000015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341983.46000000008</v>
      </c>
      <c r="V368" s="115"/>
    </row>
    <row r="369" spans="2:22" ht="25.5" x14ac:dyDescent="0.2">
      <c r="B369" s="113"/>
      <c r="C369" s="117" t="s">
        <v>148</v>
      </c>
      <c r="D369" s="118" t="s">
        <v>379</v>
      </c>
      <c r="E369" s="119">
        <v>64668.260000000009</v>
      </c>
      <c r="F369" s="119">
        <v>70376.890000000014</v>
      </c>
      <c r="G369" s="119">
        <v>68408.610000000015</v>
      </c>
      <c r="H369" s="119">
        <v>66846.490000000005</v>
      </c>
      <c r="I369" s="119">
        <v>69076.22</v>
      </c>
      <c r="J369" s="119">
        <v>69548.400000000023</v>
      </c>
      <c r="K369" s="119">
        <v>68649.300000000017</v>
      </c>
      <c r="L369" s="119">
        <v>70441.950000000012</v>
      </c>
      <c r="M369" s="119">
        <v>72389.240000000005</v>
      </c>
      <c r="N369" s="119">
        <v>69415.360000000015</v>
      </c>
      <c r="O369" s="119">
        <v>69144.070000000007</v>
      </c>
      <c r="P369" s="119">
        <v>66710.980000000025</v>
      </c>
      <c r="Q369" s="119">
        <f t="shared" si="7"/>
        <v>825675.77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408924.87000000011</v>
      </c>
      <c r="V369" s="115"/>
    </row>
    <row r="370" spans="2:22" x14ac:dyDescent="0.2">
      <c r="B370" s="113"/>
      <c r="C370" s="117" t="s">
        <v>149</v>
      </c>
      <c r="D370" s="118" t="s">
        <v>380</v>
      </c>
      <c r="E370" s="119">
        <v>13836.07</v>
      </c>
      <c r="F370" s="119">
        <v>13836.07</v>
      </c>
      <c r="G370" s="119">
        <v>84230.71</v>
      </c>
      <c r="H370" s="119">
        <v>135496.69</v>
      </c>
      <c r="I370" s="119">
        <v>268455.56</v>
      </c>
      <c r="J370" s="119">
        <v>85703.090000000011</v>
      </c>
      <c r="K370" s="119">
        <v>91208.75</v>
      </c>
      <c r="L370" s="119">
        <v>13836.07</v>
      </c>
      <c r="M370" s="119">
        <v>13836.07</v>
      </c>
      <c r="N370" s="119">
        <v>13836.07</v>
      </c>
      <c r="O370" s="119">
        <v>105337.12</v>
      </c>
      <c r="P370" s="119">
        <v>77026.73</v>
      </c>
      <c r="Q370" s="119">
        <f t="shared" si="7"/>
        <v>916638.99999999977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601558.18999999994</v>
      </c>
      <c r="V370" s="115"/>
    </row>
    <row r="371" spans="2:22" x14ac:dyDescent="0.2">
      <c r="B371" s="113"/>
      <c r="C371" s="117" t="s">
        <v>150</v>
      </c>
      <c r="D371" s="118" t="s">
        <v>381</v>
      </c>
      <c r="E371" s="119">
        <v>60864.450000000012</v>
      </c>
      <c r="F371" s="119">
        <v>60864.450000000012</v>
      </c>
      <c r="G371" s="119">
        <v>60864.450000000012</v>
      </c>
      <c r="H371" s="119">
        <v>60864.450000000012</v>
      </c>
      <c r="I371" s="119">
        <v>60864.450000000012</v>
      </c>
      <c r="J371" s="119">
        <v>60864.450000000012</v>
      </c>
      <c r="K371" s="119">
        <v>60864.450000000012</v>
      </c>
      <c r="L371" s="119">
        <v>60864.450000000012</v>
      </c>
      <c r="M371" s="119">
        <v>60864.450000000012</v>
      </c>
      <c r="N371" s="119">
        <v>60864.450000000012</v>
      </c>
      <c r="O371" s="119">
        <v>60864.450000000012</v>
      </c>
      <c r="P371" s="119">
        <v>190864.55</v>
      </c>
      <c r="Q371" s="119">
        <f t="shared" si="7"/>
        <v>860373.5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365186.70000000007</v>
      </c>
      <c r="V371" s="115"/>
    </row>
    <row r="372" spans="2:22" x14ac:dyDescent="0.2">
      <c r="B372" s="113"/>
      <c r="C372" s="117" t="s">
        <v>151</v>
      </c>
      <c r="D372" s="118" t="s">
        <v>382</v>
      </c>
      <c r="E372" s="119">
        <v>92821.849999999991</v>
      </c>
      <c r="F372" s="119">
        <v>72821.849999999991</v>
      </c>
      <c r="G372" s="119">
        <v>97821.849999999991</v>
      </c>
      <c r="H372" s="119">
        <v>72821.849999999991</v>
      </c>
      <c r="I372" s="119">
        <v>72821.849999999991</v>
      </c>
      <c r="J372" s="119">
        <v>72821.849999999991</v>
      </c>
      <c r="K372" s="119">
        <v>72821.849999999991</v>
      </c>
      <c r="L372" s="119">
        <v>72821.849999999991</v>
      </c>
      <c r="M372" s="119">
        <v>72821.849999999991</v>
      </c>
      <c r="N372" s="119">
        <v>72821.849999999991</v>
      </c>
      <c r="O372" s="119">
        <v>72821.849999999991</v>
      </c>
      <c r="P372" s="119">
        <v>97821.650000000009</v>
      </c>
      <c r="Q372" s="119">
        <f t="shared" si="7"/>
        <v>943861.99999999988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481931.09999999992</v>
      </c>
      <c r="V372" s="115"/>
    </row>
    <row r="373" spans="2:22" x14ac:dyDescent="0.2">
      <c r="B373" s="113"/>
      <c r="C373" s="117" t="s">
        <v>152</v>
      </c>
      <c r="D373" s="118" t="s">
        <v>383</v>
      </c>
      <c r="E373" s="119">
        <v>16333.34</v>
      </c>
      <c r="F373" s="119">
        <v>10333.34</v>
      </c>
      <c r="G373" s="119">
        <v>10333.34</v>
      </c>
      <c r="H373" s="119">
        <v>10333.34</v>
      </c>
      <c r="I373" s="119">
        <v>10333.34</v>
      </c>
      <c r="J373" s="119">
        <v>10333.34</v>
      </c>
      <c r="K373" s="119">
        <v>10333.34</v>
      </c>
      <c r="L373" s="119">
        <v>10333.34</v>
      </c>
      <c r="M373" s="119">
        <v>10333.34</v>
      </c>
      <c r="N373" s="119">
        <v>10333.34</v>
      </c>
      <c r="O373" s="119">
        <v>10333.34</v>
      </c>
      <c r="P373" s="119">
        <v>161853.26</v>
      </c>
      <c r="Q373" s="119">
        <f t="shared" si="7"/>
        <v>281520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68000.039999999994</v>
      </c>
      <c r="V373" s="115"/>
    </row>
    <row r="374" spans="2:22" x14ac:dyDescent="0.2">
      <c r="B374" s="113"/>
      <c r="C374" s="117" t="s">
        <v>153</v>
      </c>
      <c r="D374" s="118" t="s">
        <v>384</v>
      </c>
      <c r="E374" s="119">
        <v>78213.33</v>
      </c>
      <c r="F374" s="119">
        <v>78213.33</v>
      </c>
      <c r="G374" s="119">
        <v>78213.33</v>
      </c>
      <c r="H374" s="119">
        <v>78213.33</v>
      </c>
      <c r="I374" s="119">
        <v>78213.33</v>
      </c>
      <c r="J374" s="119">
        <v>78213.33</v>
      </c>
      <c r="K374" s="119">
        <v>78213.33</v>
      </c>
      <c r="L374" s="119">
        <v>78213.33</v>
      </c>
      <c r="M374" s="119">
        <v>78213.33</v>
      </c>
      <c r="N374" s="119">
        <v>78213.33</v>
      </c>
      <c r="O374" s="119">
        <v>78213.33</v>
      </c>
      <c r="P374" s="119">
        <v>85246.52</v>
      </c>
      <c r="Q374" s="119">
        <f t="shared" si="7"/>
        <v>945593.14999999991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469279.98000000004</v>
      </c>
      <c r="V374" s="115"/>
    </row>
    <row r="375" spans="2:22" x14ac:dyDescent="0.2">
      <c r="B375" s="113"/>
      <c r="C375" s="117" t="s">
        <v>154</v>
      </c>
      <c r="D375" s="118" t="s">
        <v>385</v>
      </c>
      <c r="E375" s="119">
        <v>265946.59999999998</v>
      </c>
      <c r="F375" s="119">
        <v>289746.59999999998</v>
      </c>
      <c r="G375" s="119">
        <v>266403.27999999997</v>
      </c>
      <c r="H375" s="119">
        <v>264914.61</v>
      </c>
      <c r="I375" s="119">
        <v>264539.61</v>
      </c>
      <c r="J375" s="119">
        <v>260739.60999999996</v>
      </c>
      <c r="K375" s="119">
        <v>260672.92999999993</v>
      </c>
      <c r="L375" s="119">
        <v>260672.92999999993</v>
      </c>
      <c r="M375" s="119">
        <v>258021.26999999993</v>
      </c>
      <c r="N375" s="119">
        <v>258021.26999999993</v>
      </c>
      <c r="O375" s="119">
        <v>258021.26999999993</v>
      </c>
      <c r="P375" s="119">
        <v>258021.37999999998</v>
      </c>
      <c r="Q375" s="119">
        <f t="shared" si="7"/>
        <v>3165721.3599999994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1612290.3099999996</v>
      </c>
      <c r="V375" s="115"/>
    </row>
    <row r="376" spans="2:22" x14ac:dyDescent="0.2">
      <c r="B376" s="113"/>
      <c r="C376" s="117" t="s">
        <v>155</v>
      </c>
      <c r="D376" s="118" t="s">
        <v>386</v>
      </c>
      <c r="E376" s="119">
        <v>45000.07</v>
      </c>
      <c r="F376" s="119">
        <v>517000</v>
      </c>
      <c r="G376" s="119">
        <v>768000</v>
      </c>
      <c r="H376" s="119">
        <v>843400</v>
      </c>
      <c r="I376" s="119">
        <v>1060000</v>
      </c>
      <c r="J376" s="119">
        <v>795000</v>
      </c>
      <c r="K376" s="119">
        <v>1289800</v>
      </c>
      <c r="L376" s="119">
        <v>1279000</v>
      </c>
      <c r="M376" s="119">
        <v>1565000</v>
      </c>
      <c r="N376" s="119">
        <v>1425700</v>
      </c>
      <c r="O376" s="119">
        <v>1559100</v>
      </c>
      <c r="P376" s="119">
        <v>1206208.83</v>
      </c>
      <c r="Q376" s="119">
        <f t="shared" si="7"/>
        <v>12353208.9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4028400.07</v>
      </c>
      <c r="V376" s="115"/>
    </row>
    <row r="377" spans="2:22" x14ac:dyDescent="0.2">
      <c r="B377" s="113"/>
      <c r="C377" s="117" t="s">
        <v>156</v>
      </c>
      <c r="D377" s="118" t="s">
        <v>387</v>
      </c>
      <c r="E377" s="119">
        <v>184077.15</v>
      </c>
      <c r="F377" s="119">
        <v>193100.68</v>
      </c>
      <c r="G377" s="119">
        <v>185165.15</v>
      </c>
      <c r="H377" s="119">
        <v>199077.15</v>
      </c>
      <c r="I377" s="119">
        <v>190832.15</v>
      </c>
      <c r="J377" s="119">
        <v>180934.37</v>
      </c>
      <c r="K377" s="119">
        <v>179975.85</v>
      </c>
      <c r="L377" s="119">
        <v>183026.99</v>
      </c>
      <c r="M377" s="119">
        <v>183686.5</v>
      </c>
      <c r="N377" s="119">
        <v>206158.74</v>
      </c>
      <c r="O377" s="119">
        <v>179975.85</v>
      </c>
      <c r="P377" s="119">
        <v>185772.75000000003</v>
      </c>
      <c r="Q377" s="119">
        <f t="shared" si="7"/>
        <v>2251783.33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1133186.6499999999</v>
      </c>
      <c r="V377" s="115"/>
    </row>
    <row r="378" spans="2:22" x14ac:dyDescent="0.2">
      <c r="B378" s="113"/>
      <c r="C378" s="117" t="s">
        <v>157</v>
      </c>
      <c r="D378" s="118" t="s">
        <v>388</v>
      </c>
      <c r="E378" s="119">
        <v>1758333.33</v>
      </c>
      <c r="F378" s="119">
        <v>2158333.33</v>
      </c>
      <c r="G378" s="119">
        <v>2658333.33</v>
      </c>
      <c r="H378" s="119">
        <v>2658333.33</v>
      </c>
      <c r="I378" s="119">
        <v>2658333.33</v>
      </c>
      <c r="J378" s="119">
        <v>2658333.33</v>
      </c>
      <c r="K378" s="119">
        <v>2658333.33</v>
      </c>
      <c r="L378" s="119">
        <v>2658333.33</v>
      </c>
      <c r="M378" s="119">
        <v>958333.33000000007</v>
      </c>
      <c r="N378" s="119">
        <v>358333.33</v>
      </c>
      <c r="O378" s="119">
        <v>358333.33</v>
      </c>
      <c r="P378" s="119">
        <v>358333.37</v>
      </c>
      <c r="Q378" s="119">
        <f t="shared" si="7"/>
        <v>21899999.999999996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14549999.98</v>
      </c>
      <c r="V378" s="115"/>
    </row>
    <row r="379" spans="2:22" x14ac:dyDescent="0.2">
      <c r="B379" s="113"/>
      <c r="C379" s="117" t="s">
        <v>158</v>
      </c>
      <c r="D379" s="118" t="s">
        <v>389</v>
      </c>
      <c r="E379" s="119">
        <v>291666.74</v>
      </c>
      <c r="F379" s="119">
        <v>291666.74</v>
      </c>
      <c r="G379" s="119">
        <v>291666.74</v>
      </c>
      <c r="H379" s="119">
        <v>541666.74</v>
      </c>
      <c r="I379" s="119">
        <v>291666.74</v>
      </c>
      <c r="J379" s="119">
        <v>241666.73999999996</v>
      </c>
      <c r="K379" s="119">
        <v>241666.73999999996</v>
      </c>
      <c r="L379" s="119">
        <v>241666.73999999996</v>
      </c>
      <c r="M379" s="119">
        <v>291666.74</v>
      </c>
      <c r="N379" s="119">
        <v>291666.74</v>
      </c>
      <c r="O379" s="119">
        <v>241666.73999999996</v>
      </c>
      <c r="P379" s="119">
        <v>241666.86</v>
      </c>
      <c r="Q379" s="119">
        <f t="shared" si="7"/>
        <v>3500000.9999999991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1950000.44</v>
      </c>
      <c r="V379" s="115"/>
    </row>
    <row r="380" spans="2:22" x14ac:dyDescent="0.2">
      <c r="B380" s="113"/>
      <c r="C380" s="117" t="s">
        <v>159</v>
      </c>
      <c r="D380" s="118" t="s">
        <v>390</v>
      </c>
      <c r="E380" s="119">
        <v>383616.28000000009</v>
      </c>
      <c r="F380" s="119">
        <v>468937.93000000011</v>
      </c>
      <c r="G380" s="119">
        <v>516689.6100000001</v>
      </c>
      <c r="H380" s="119">
        <v>444831.87000000005</v>
      </c>
      <c r="I380" s="119">
        <v>467982.95000000019</v>
      </c>
      <c r="J380" s="119">
        <v>429092.7800000002</v>
      </c>
      <c r="K380" s="119">
        <v>423882.14000000007</v>
      </c>
      <c r="L380" s="119">
        <v>447774.77000000008</v>
      </c>
      <c r="M380" s="119">
        <v>453512.15000000014</v>
      </c>
      <c r="N380" s="119">
        <v>483954.17000000004</v>
      </c>
      <c r="O380" s="119">
        <v>457926.17000000016</v>
      </c>
      <c r="P380" s="119">
        <v>597457.79999999981</v>
      </c>
      <c r="Q380" s="119">
        <f t="shared" si="7"/>
        <v>5575658.620000001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2711151.4200000009</v>
      </c>
      <c r="V380" s="115"/>
    </row>
    <row r="381" spans="2:22" x14ac:dyDescent="0.2">
      <c r="B381" s="113"/>
      <c r="C381" s="117" t="s">
        <v>160</v>
      </c>
      <c r="D381" s="118" t="s">
        <v>391</v>
      </c>
      <c r="E381" s="119">
        <v>83858.33</v>
      </c>
      <c r="F381" s="119">
        <v>83858.33</v>
      </c>
      <c r="G381" s="119">
        <v>83858.33</v>
      </c>
      <c r="H381" s="119">
        <v>83858.33</v>
      </c>
      <c r="I381" s="119">
        <v>83858.33</v>
      </c>
      <c r="J381" s="119">
        <v>83858.33</v>
      </c>
      <c r="K381" s="119">
        <v>83858.33</v>
      </c>
      <c r="L381" s="119">
        <v>83858.33</v>
      </c>
      <c r="M381" s="119">
        <v>83858.33</v>
      </c>
      <c r="N381" s="119">
        <v>83858.33</v>
      </c>
      <c r="O381" s="119">
        <v>83858.33</v>
      </c>
      <c r="P381" s="119">
        <v>83858.37</v>
      </c>
      <c r="Q381" s="119">
        <f t="shared" si="7"/>
        <v>1006299.9999999999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503149.98000000004</v>
      </c>
      <c r="V381" s="115"/>
    </row>
    <row r="382" spans="2:22" x14ac:dyDescent="0.2">
      <c r="B382" s="113"/>
      <c r="C382" s="117" t="s">
        <v>161</v>
      </c>
      <c r="D382" s="118" t="s">
        <v>392</v>
      </c>
      <c r="E382" s="119">
        <v>22069.870000000003</v>
      </c>
      <c r="F382" s="119">
        <v>24685.770000000004</v>
      </c>
      <c r="G382" s="119">
        <v>24112.950000000004</v>
      </c>
      <c r="H382" s="119">
        <v>24126.610000000004</v>
      </c>
      <c r="I382" s="119">
        <v>23445.200000000004</v>
      </c>
      <c r="J382" s="119">
        <v>23605.4</v>
      </c>
      <c r="K382" s="119">
        <v>23769.130000000005</v>
      </c>
      <c r="L382" s="119">
        <v>22624.320000000007</v>
      </c>
      <c r="M382" s="119">
        <v>30868.320000000007</v>
      </c>
      <c r="N382" s="119">
        <v>25456.280000000006</v>
      </c>
      <c r="O382" s="119">
        <v>29702.690000000006</v>
      </c>
      <c r="P382" s="119">
        <v>29762.82</v>
      </c>
      <c r="Q382" s="119">
        <f t="shared" si="7"/>
        <v>304229.36000000004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142045.80000000002</v>
      </c>
      <c r="V382" s="115"/>
    </row>
    <row r="383" spans="2:22" x14ac:dyDescent="0.2">
      <c r="B383" s="113"/>
      <c r="C383" s="117" t="s">
        <v>162</v>
      </c>
      <c r="D383" s="118" t="s">
        <v>393</v>
      </c>
      <c r="E383" s="119">
        <v>26744.09</v>
      </c>
      <c r="F383" s="119">
        <v>34208.61</v>
      </c>
      <c r="G383" s="119">
        <v>28337.93</v>
      </c>
      <c r="H383" s="119">
        <v>29920.11</v>
      </c>
      <c r="I383" s="119">
        <v>30604.070000000003</v>
      </c>
      <c r="J383" s="119">
        <v>33254.909999999996</v>
      </c>
      <c r="K383" s="119">
        <v>37899.410000000003</v>
      </c>
      <c r="L383" s="119">
        <v>26424.68</v>
      </c>
      <c r="M383" s="119">
        <v>32209.040000000001</v>
      </c>
      <c r="N383" s="119">
        <v>28251.129999999997</v>
      </c>
      <c r="O383" s="119">
        <v>35239.08</v>
      </c>
      <c r="P383" s="119">
        <v>40328.299999999996</v>
      </c>
      <c r="Q383" s="119">
        <f t="shared" si="7"/>
        <v>383421.36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183069.72</v>
      </c>
      <c r="V383" s="115"/>
    </row>
    <row r="384" spans="2:22" x14ac:dyDescent="0.2">
      <c r="B384" s="113"/>
      <c r="C384" s="117" t="s">
        <v>163</v>
      </c>
      <c r="D384" s="118" t="s">
        <v>394</v>
      </c>
      <c r="E384" s="119">
        <v>2012500</v>
      </c>
      <c r="F384" s="119">
        <v>2012500</v>
      </c>
      <c r="G384" s="119">
        <v>2012500</v>
      </c>
      <c r="H384" s="119">
        <v>2012500</v>
      </c>
      <c r="I384" s="119">
        <v>2012500</v>
      </c>
      <c r="J384" s="119">
        <v>2012500</v>
      </c>
      <c r="K384" s="119">
        <v>2012500</v>
      </c>
      <c r="L384" s="119">
        <v>2012500</v>
      </c>
      <c r="M384" s="119">
        <v>2012500</v>
      </c>
      <c r="N384" s="119">
        <v>2012500</v>
      </c>
      <c r="O384" s="119">
        <v>2012500</v>
      </c>
      <c r="P384" s="119">
        <v>2012500</v>
      </c>
      <c r="Q384" s="119">
        <f t="shared" si="7"/>
        <v>24150000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12075000</v>
      </c>
      <c r="V384" s="115"/>
    </row>
    <row r="385" spans="2:22" x14ac:dyDescent="0.2">
      <c r="B385" s="113"/>
      <c r="C385" s="117" t="s">
        <v>164</v>
      </c>
      <c r="D385" s="118" t="s">
        <v>396</v>
      </c>
      <c r="E385" s="119">
        <v>40600.960000000014</v>
      </c>
      <c r="F385" s="119">
        <v>49415.710000000014</v>
      </c>
      <c r="G385" s="119">
        <v>47716.650000000016</v>
      </c>
      <c r="H385" s="119">
        <v>47692.050000000017</v>
      </c>
      <c r="I385" s="119">
        <v>45662.35000000002</v>
      </c>
      <c r="J385" s="119">
        <v>44847.460000000021</v>
      </c>
      <c r="K385" s="119">
        <v>42754.290000000015</v>
      </c>
      <c r="L385" s="119">
        <v>42754.290000000015</v>
      </c>
      <c r="M385" s="119">
        <v>42969.290000000015</v>
      </c>
      <c r="N385" s="119">
        <v>42753.270000000011</v>
      </c>
      <c r="O385" s="119">
        <v>42753.4</v>
      </c>
      <c r="P385" s="119">
        <v>43848.570000000007</v>
      </c>
      <c r="Q385" s="119">
        <f t="shared" si="7"/>
        <v>533768.29000000027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275935.18000000011</v>
      </c>
      <c r="V385" s="115"/>
    </row>
    <row r="386" spans="2:22" ht="25.5" x14ac:dyDescent="0.2">
      <c r="B386" s="113"/>
      <c r="C386" s="117" t="s">
        <v>165</v>
      </c>
      <c r="D386" s="118" t="s">
        <v>397</v>
      </c>
      <c r="E386" s="119">
        <v>8925.9600000000009</v>
      </c>
      <c r="F386" s="119">
        <v>54705.07</v>
      </c>
      <c r="G386" s="119">
        <v>54766.080000000002</v>
      </c>
      <c r="H386" s="119">
        <v>8954.16</v>
      </c>
      <c r="I386" s="119">
        <v>9179.760000000002</v>
      </c>
      <c r="J386" s="119">
        <v>9151.5600000000013</v>
      </c>
      <c r="K386" s="119">
        <v>14044.24</v>
      </c>
      <c r="L386" s="119">
        <v>8950.4700000000012</v>
      </c>
      <c r="M386" s="119">
        <v>8954.16</v>
      </c>
      <c r="N386" s="119">
        <v>9127.2800000000007</v>
      </c>
      <c r="O386" s="119">
        <v>8925.9600000000009</v>
      </c>
      <c r="P386" s="119">
        <v>8925.81</v>
      </c>
      <c r="Q386" s="119">
        <f t="shared" si="7"/>
        <v>204610.50999999998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145682.59</v>
      </c>
      <c r="V386" s="115"/>
    </row>
    <row r="387" spans="2:22" x14ac:dyDescent="0.2">
      <c r="B387" s="113"/>
      <c r="C387" s="117" t="s">
        <v>166</v>
      </c>
      <c r="D387" s="118" t="s">
        <v>398</v>
      </c>
      <c r="E387" s="119">
        <v>80942.16</v>
      </c>
      <c r="F387" s="119">
        <v>81442.16</v>
      </c>
      <c r="G387" s="119">
        <v>94442.16</v>
      </c>
      <c r="H387" s="119">
        <v>81242.16</v>
      </c>
      <c r="I387" s="119">
        <v>118892.16</v>
      </c>
      <c r="J387" s="119">
        <v>108542.16</v>
      </c>
      <c r="K387" s="119">
        <v>81242.16</v>
      </c>
      <c r="L387" s="119">
        <v>81142.16</v>
      </c>
      <c r="M387" s="119">
        <v>97642.16</v>
      </c>
      <c r="N387" s="119">
        <v>85142.16</v>
      </c>
      <c r="O387" s="119">
        <v>81442.16</v>
      </c>
      <c r="P387" s="119">
        <v>86192.24</v>
      </c>
      <c r="Q387" s="119">
        <f t="shared" si="7"/>
        <v>1078306.0000000002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565502.96000000008</v>
      </c>
      <c r="V387" s="115"/>
    </row>
    <row r="388" spans="2:22" x14ac:dyDescent="0.2">
      <c r="B388" s="113"/>
      <c r="C388" s="117" t="s">
        <v>167</v>
      </c>
      <c r="D388" s="118" t="s">
        <v>399</v>
      </c>
      <c r="E388" s="119">
        <v>58270.570000000007</v>
      </c>
      <c r="F388" s="119">
        <v>68589.55</v>
      </c>
      <c r="G388" s="119">
        <v>72130.430000000008</v>
      </c>
      <c r="H388" s="119">
        <v>70657.78</v>
      </c>
      <c r="I388" s="119">
        <v>74495.85000000002</v>
      </c>
      <c r="J388" s="119">
        <v>71407.180000000008</v>
      </c>
      <c r="K388" s="119">
        <v>68233.490000000005</v>
      </c>
      <c r="L388" s="119">
        <v>62455.020000000004</v>
      </c>
      <c r="M388" s="119">
        <v>65789.88</v>
      </c>
      <c r="N388" s="119">
        <v>65803.060000000012</v>
      </c>
      <c r="O388" s="119">
        <v>72151.350000000006</v>
      </c>
      <c r="P388" s="119">
        <v>68755.180000000008</v>
      </c>
      <c r="Q388" s="119">
        <f t="shared" si="7"/>
        <v>818739.34000000008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415551.36000000004</v>
      </c>
      <c r="V388" s="115"/>
    </row>
    <row r="389" spans="2:22" ht="25.5" x14ac:dyDescent="0.2">
      <c r="B389" s="113"/>
      <c r="C389" s="117" t="s">
        <v>168</v>
      </c>
      <c r="D389" s="118" t="s">
        <v>400</v>
      </c>
      <c r="E389" s="119">
        <v>118374.99</v>
      </c>
      <c r="F389" s="119">
        <v>118374.99</v>
      </c>
      <c r="G389" s="119">
        <v>118374.99</v>
      </c>
      <c r="H389" s="119">
        <v>118374.99</v>
      </c>
      <c r="I389" s="119">
        <v>118374.99</v>
      </c>
      <c r="J389" s="119">
        <v>119736.48</v>
      </c>
      <c r="K389" s="119">
        <v>118522.74</v>
      </c>
      <c r="L389" s="119">
        <v>118374.99</v>
      </c>
      <c r="M389" s="119">
        <v>118374.99</v>
      </c>
      <c r="N389" s="119">
        <v>120407.84</v>
      </c>
      <c r="O389" s="119">
        <v>118374.99</v>
      </c>
      <c r="P389" s="119">
        <v>118671.31</v>
      </c>
      <c r="Q389" s="119">
        <f t="shared" ref="Q389:Q452" si="8">SUM(E389:P389)</f>
        <v>1424338.2900000003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711611.43</v>
      </c>
      <c r="V389" s="115"/>
    </row>
    <row r="390" spans="2:22" ht="25.5" x14ac:dyDescent="0.2">
      <c r="B390" s="113"/>
      <c r="C390" s="117" t="s">
        <v>169</v>
      </c>
      <c r="D390" s="118" t="s">
        <v>401</v>
      </c>
      <c r="E390" s="119">
        <v>20964.939999999991</v>
      </c>
      <c r="F390" s="119">
        <v>20473.719999999994</v>
      </c>
      <c r="G390" s="119">
        <v>57773.849999999991</v>
      </c>
      <c r="H390" s="119">
        <v>20719.329999999991</v>
      </c>
      <c r="I390" s="119">
        <v>20809.46999999999</v>
      </c>
      <c r="J390" s="119">
        <v>40451.429999999993</v>
      </c>
      <c r="K390" s="119">
        <v>20719.329999999991</v>
      </c>
      <c r="L390" s="119">
        <v>20719.329999999991</v>
      </c>
      <c r="M390" s="119">
        <v>20723.549999999992</v>
      </c>
      <c r="N390" s="119">
        <v>21416.839999999989</v>
      </c>
      <c r="O390" s="119">
        <v>21013.279999999992</v>
      </c>
      <c r="P390" s="119">
        <v>1225485.3999999999</v>
      </c>
      <c r="Q390" s="119">
        <f t="shared" si="8"/>
        <v>1511270.4699999997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181192.73999999996</v>
      </c>
      <c r="V390" s="115"/>
    </row>
    <row r="391" spans="2:22" ht="25.5" x14ac:dyDescent="0.2">
      <c r="B391" s="113"/>
      <c r="C391" s="117" t="s">
        <v>170</v>
      </c>
      <c r="D391" s="118" t="s">
        <v>402</v>
      </c>
      <c r="E391" s="119">
        <v>9445.7099999999991</v>
      </c>
      <c r="F391" s="119">
        <v>9445.7099999999991</v>
      </c>
      <c r="G391" s="119">
        <v>10524.55</v>
      </c>
      <c r="H391" s="119">
        <v>10586.66</v>
      </c>
      <c r="I391" s="119">
        <v>27870.620000000006</v>
      </c>
      <c r="J391" s="119">
        <v>10580.939999999999</v>
      </c>
      <c r="K391" s="119">
        <v>9445.7099999999991</v>
      </c>
      <c r="L391" s="119">
        <v>9445.7099999999991</v>
      </c>
      <c r="M391" s="119">
        <v>9696.0099999999984</v>
      </c>
      <c r="N391" s="119">
        <v>14125.48</v>
      </c>
      <c r="O391" s="119">
        <v>10618.15</v>
      </c>
      <c r="P391" s="119">
        <v>11347.64</v>
      </c>
      <c r="Q391" s="119">
        <f t="shared" si="8"/>
        <v>143132.88999999996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78454.19</v>
      </c>
      <c r="V391" s="115"/>
    </row>
    <row r="392" spans="2:22" x14ac:dyDescent="0.2">
      <c r="B392" s="113"/>
      <c r="C392" s="117" t="s">
        <v>171</v>
      </c>
      <c r="D392" s="118" t="s">
        <v>403</v>
      </c>
      <c r="E392" s="119">
        <v>58300</v>
      </c>
      <c r="F392" s="119">
        <v>1240200</v>
      </c>
      <c r="G392" s="119">
        <v>317200</v>
      </c>
      <c r="H392" s="119">
        <v>548000</v>
      </c>
      <c r="I392" s="119">
        <v>470000</v>
      </c>
      <c r="J392" s="119">
        <v>656000</v>
      </c>
      <c r="K392" s="119">
        <v>703400</v>
      </c>
      <c r="L392" s="119">
        <v>832000</v>
      </c>
      <c r="M392" s="119">
        <v>785000</v>
      </c>
      <c r="N392" s="119">
        <v>849000</v>
      </c>
      <c r="O392" s="119">
        <v>1094900</v>
      </c>
      <c r="P392" s="119">
        <v>946000</v>
      </c>
      <c r="Q392" s="119">
        <f t="shared" si="8"/>
        <v>8500000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3289700</v>
      </c>
      <c r="V392" s="115"/>
    </row>
    <row r="393" spans="2:22" x14ac:dyDescent="0.2">
      <c r="B393" s="113"/>
      <c r="C393" s="117" t="s">
        <v>172</v>
      </c>
      <c r="D393" s="118" t="s">
        <v>404</v>
      </c>
      <c r="E393" s="119">
        <v>70288.590000000011</v>
      </c>
      <c r="F393" s="119">
        <v>95313.080000000031</v>
      </c>
      <c r="G393" s="119">
        <v>84126.029999999984</v>
      </c>
      <c r="H393" s="119">
        <v>85378.450000000012</v>
      </c>
      <c r="I393" s="119">
        <v>82224.810000000012</v>
      </c>
      <c r="J393" s="119">
        <v>91823.13</v>
      </c>
      <c r="K393" s="119">
        <v>81727.81</v>
      </c>
      <c r="L393" s="119">
        <v>100654.73000000001</v>
      </c>
      <c r="M393" s="119">
        <v>86033.11</v>
      </c>
      <c r="N393" s="119">
        <v>106268.47</v>
      </c>
      <c r="O393" s="119">
        <v>96539.8</v>
      </c>
      <c r="P393" s="119">
        <v>106475.07</v>
      </c>
      <c r="Q393" s="119">
        <f t="shared" si="8"/>
        <v>1086853.08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509154.09</v>
      </c>
      <c r="V393" s="115"/>
    </row>
    <row r="394" spans="2:22" x14ac:dyDescent="0.2">
      <c r="B394" s="113"/>
      <c r="C394" s="117" t="s">
        <v>173</v>
      </c>
      <c r="D394" s="118" t="s">
        <v>405</v>
      </c>
      <c r="E394" s="119">
        <v>49820.350000000028</v>
      </c>
      <c r="F394" s="119">
        <v>68495.35000000002</v>
      </c>
      <c r="G394" s="119">
        <v>54162.020000000026</v>
      </c>
      <c r="H394" s="119">
        <v>48788.870000000024</v>
      </c>
      <c r="I394" s="119">
        <v>45988.870000000024</v>
      </c>
      <c r="J394" s="119">
        <v>43988.870000000024</v>
      </c>
      <c r="K394" s="119">
        <v>43788.870000000024</v>
      </c>
      <c r="L394" s="119">
        <v>42522.200000000026</v>
      </c>
      <c r="M394" s="119">
        <v>42822.210000000021</v>
      </c>
      <c r="N394" s="119">
        <v>43888.870000000024</v>
      </c>
      <c r="O394" s="119">
        <v>43889.470000000023</v>
      </c>
      <c r="P394" s="119">
        <v>293196.62000000005</v>
      </c>
      <c r="Q394" s="119">
        <f t="shared" si="8"/>
        <v>821352.57000000007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311244.33000000007</v>
      </c>
      <c r="V394" s="115"/>
    </row>
    <row r="395" spans="2:22" x14ac:dyDescent="0.2">
      <c r="B395" s="113"/>
      <c r="C395" s="117" t="s">
        <v>174</v>
      </c>
      <c r="D395" s="118" t="s">
        <v>406</v>
      </c>
      <c r="E395" s="119">
        <v>61279.05</v>
      </c>
      <c r="F395" s="119">
        <v>61779.05</v>
      </c>
      <c r="G395" s="119">
        <v>61509.05</v>
      </c>
      <c r="H395" s="119">
        <v>60779.05</v>
      </c>
      <c r="I395" s="119">
        <v>60779.05</v>
      </c>
      <c r="J395" s="119">
        <v>61049.05</v>
      </c>
      <c r="K395" s="119">
        <v>60779.05</v>
      </c>
      <c r="L395" s="119">
        <v>60779.05</v>
      </c>
      <c r="M395" s="119">
        <v>61779.05</v>
      </c>
      <c r="N395" s="119">
        <v>60779.05</v>
      </c>
      <c r="O395" s="119">
        <v>60779.05</v>
      </c>
      <c r="P395" s="119">
        <v>60779.040000000001</v>
      </c>
      <c r="Q395" s="119">
        <f t="shared" si="8"/>
        <v>732848.59000000008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367174.3</v>
      </c>
      <c r="V395" s="115"/>
    </row>
    <row r="396" spans="2:22" x14ac:dyDescent="0.2">
      <c r="B396" s="113"/>
      <c r="C396" s="117" t="s">
        <v>175</v>
      </c>
      <c r="D396" s="118" t="s">
        <v>407</v>
      </c>
      <c r="E396" s="119">
        <v>44461.960000000006</v>
      </c>
      <c r="F396" s="119">
        <v>52596.960000000006</v>
      </c>
      <c r="G396" s="119">
        <v>43061.960000000006</v>
      </c>
      <c r="H396" s="119">
        <v>45012.960000000006</v>
      </c>
      <c r="I396" s="119">
        <v>45238.460000000006</v>
      </c>
      <c r="J396" s="119">
        <v>45324.460000000006</v>
      </c>
      <c r="K396" s="119">
        <v>45324.460000000006</v>
      </c>
      <c r="L396" s="119">
        <v>45324.460000000006</v>
      </c>
      <c r="M396" s="119">
        <v>45324.460000000006</v>
      </c>
      <c r="N396" s="119">
        <v>45324.460000000006</v>
      </c>
      <c r="O396" s="119">
        <v>45324.460000000006</v>
      </c>
      <c r="P396" s="119">
        <v>45324.710000000006</v>
      </c>
      <c r="Q396" s="119">
        <f t="shared" si="8"/>
        <v>547643.77000000014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275696.76000000007</v>
      </c>
      <c r="V396" s="115"/>
    </row>
    <row r="397" spans="2:22" x14ac:dyDescent="0.2">
      <c r="B397" s="113"/>
      <c r="C397" s="117" t="s">
        <v>176</v>
      </c>
      <c r="D397" s="118" t="s">
        <v>408</v>
      </c>
      <c r="E397" s="119">
        <v>19386.330000000009</v>
      </c>
      <c r="F397" s="119">
        <v>19386.330000000009</v>
      </c>
      <c r="G397" s="119">
        <v>19386.330000000009</v>
      </c>
      <c r="H397" s="119">
        <v>19386.330000000009</v>
      </c>
      <c r="I397" s="119">
        <v>19855.080000000009</v>
      </c>
      <c r="J397" s="119">
        <v>19845.240000000009</v>
      </c>
      <c r="K397" s="119">
        <v>19386.330000000009</v>
      </c>
      <c r="L397" s="119">
        <v>19386.330000000009</v>
      </c>
      <c r="M397" s="119">
        <v>19896.330000000009</v>
      </c>
      <c r="N397" s="119">
        <v>19462.80000000001</v>
      </c>
      <c r="O397" s="119">
        <v>19420.320000000011</v>
      </c>
      <c r="P397" s="119">
        <v>21280.739999999998</v>
      </c>
      <c r="Q397" s="119">
        <f t="shared" si="8"/>
        <v>236078.49000000011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117245.64000000006</v>
      </c>
      <c r="V397" s="115"/>
    </row>
    <row r="398" spans="2:22" x14ac:dyDescent="0.2">
      <c r="B398" s="113"/>
      <c r="C398" s="117" t="s">
        <v>177</v>
      </c>
      <c r="D398" s="118" t="s">
        <v>409</v>
      </c>
      <c r="E398" s="119">
        <v>267816.99</v>
      </c>
      <c r="F398" s="119">
        <v>267817.24</v>
      </c>
      <c r="G398" s="119">
        <v>268700.34000000003</v>
      </c>
      <c r="H398" s="119">
        <v>267817.37</v>
      </c>
      <c r="I398" s="119">
        <v>267817.91000000003</v>
      </c>
      <c r="J398" s="119">
        <v>267817.07</v>
      </c>
      <c r="K398" s="119">
        <v>267816.99</v>
      </c>
      <c r="L398" s="119">
        <v>270479.60000000003</v>
      </c>
      <c r="M398" s="119">
        <v>277163.46000000002</v>
      </c>
      <c r="N398" s="119">
        <v>267817.16000000003</v>
      </c>
      <c r="O398" s="119">
        <v>267816.99</v>
      </c>
      <c r="P398" s="119">
        <v>404925.52</v>
      </c>
      <c r="Q398" s="119">
        <f t="shared" si="8"/>
        <v>3363806.64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1607786.9200000002</v>
      </c>
      <c r="V398" s="115"/>
    </row>
    <row r="399" spans="2:22" ht="25.5" x14ac:dyDescent="0.2">
      <c r="B399" s="113"/>
      <c r="C399" s="117" t="s">
        <v>178</v>
      </c>
      <c r="D399" s="118" t="s">
        <v>410</v>
      </c>
      <c r="E399" s="119">
        <v>1797.5</v>
      </c>
      <c r="F399" s="119">
        <v>1797.5</v>
      </c>
      <c r="G399" s="119">
        <v>1797.5</v>
      </c>
      <c r="H399" s="119">
        <v>1797.5</v>
      </c>
      <c r="I399" s="119">
        <v>6536.18</v>
      </c>
      <c r="J399" s="119">
        <v>1884.25</v>
      </c>
      <c r="K399" s="119">
        <v>3203.21</v>
      </c>
      <c r="L399" s="119">
        <v>2247.5</v>
      </c>
      <c r="M399" s="119">
        <v>1948.6100000000001</v>
      </c>
      <c r="N399" s="119">
        <v>2337.0500000000002</v>
      </c>
      <c r="O399" s="119">
        <v>1797.5</v>
      </c>
      <c r="P399" s="119">
        <v>6770.5</v>
      </c>
      <c r="Q399" s="119">
        <f t="shared" si="8"/>
        <v>33914.800000000003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15610.43</v>
      </c>
      <c r="V399" s="115"/>
    </row>
    <row r="400" spans="2:22" x14ac:dyDescent="0.2">
      <c r="B400" s="113"/>
      <c r="C400" s="117" t="s">
        <v>179</v>
      </c>
      <c r="D400" s="118" t="s">
        <v>411</v>
      </c>
      <c r="E400" s="119">
        <v>12658.93</v>
      </c>
      <c r="F400" s="119">
        <v>28473.98</v>
      </c>
      <c r="G400" s="119">
        <v>43082.31</v>
      </c>
      <c r="H400" s="119">
        <v>76873.98</v>
      </c>
      <c r="I400" s="119">
        <v>56873.979999999996</v>
      </c>
      <c r="J400" s="119">
        <v>26873.98</v>
      </c>
      <c r="K400" s="119">
        <v>36873.979999999996</v>
      </c>
      <c r="L400" s="119">
        <v>46873.979999999996</v>
      </c>
      <c r="M400" s="119">
        <v>226873.98</v>
      </c>
      <c r="N400" s="119">
        <v>43873.979999999996</v>
      </c>
      <c r="O400" s="119">
        <v>27165.649999999998</v>
      </c>
      <c r="P400" s="119">
        <v>126689.05</v>
      </c>
      <c r="Q400" s="119">
        <f t="shared" si="8"/>
        <v>753187.78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244837.16</v>
      </c>
      <c r="V400" s="115"/>
    </row>
    <row r="401" spans="2:22" ht="25.5" x14ac:dyDescent="0.2">
      <c r="B401" s="113"/>
      <c r="C401" s="117" t="s">
        <v>180</v>
      </c>
      <c r="D401" s="118" t="s">
        <v>412</v>
      </c>
      <c r="E401" s="119">
        <v>0</v>
      </c>
      <c r="F401" s="119">
        <v>0</v>
      </c>
      <c r="G401" s="119">
        <v>0</v>
      </c>
      <c r="H401" s="119">
        <v>0</v>
      </c>
      <c r="I401" s="119">
        <v>3800000</v>
      </c>
      <c r="J401" s="119">
        <v>0</v>
      </c>
      <c r="K401" s="119">
        <v>0</v>
      </c>
      <c r="L401" s="119">
        <v>0</v>
      </c>
      <c r="M401" s="119">
        <v>0</v>
      </c>
      <c r="N401" s="119">
        <v>0</v>
      </c>
      <c r="O401" s="119">
        <v>0</v>
      </c>
      <c r="P401" s="119">
        <v>0</v>
      </c>
      <c r="Q401" s="119">
        <f t="shared" si="8"/>
        <v>3800000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3800000</v>
      </c>
      <c r="V401" s="115"/>
    </row>
    <row r="402" spans="2:22" x14ac:dyDescent="0.2">
      <c r="B402" s="113"/>
      <c r="C402" s="117" t="s">
        <v>181</v>
      </c>
      <c r="D402" s="118" t="s">
        <v>413</v>
      </c>
      <c r="E402" s="119">
        <v>14598.859999999999</v>
      </c>
      <c r="F402" s="119">
        <v>14598.859999999999</v>
      </c>
      <c r="G402" s="119">
        <v>34794.720000000001</v>
      </c>
      <c r="H402" s="119">
        <v>36294.17</v>
      </c>
      <c r="I402" s="119">
        <v>49696.41</v>
      </c>
      <c r="J402" s="119">
        <v>15245.239999999998</v>
      </c>
      <c r="K402" s="119">
        <v>44089.400000000009</v>
      </c>
      <c r="L402" s="119">
        <v>14654.819999999998</v>
      </c>
      <c r="M402" s="119">
        <v>14636.169999999998</v>
      </c>
      <c r="N402" s="119">
        <v>15758.8</v>
      </c>
      <c r="O402" s="119">
        <v>15248.82</v>
      </c>
      <c r="P402" s="119">
        <v>32620.01</v>
      </c>
      <c r="Q402" s="119">
        <f t="shared" si="8"/>
        <v>302236.28000000003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165228.26</v>
      </c>
      <c r="V402" s="115"/>
    </row>
    <row r="403" spans="2:22" x14ac:dyDescent="0.2">
      <c r="B403" s="113"/>
      <c r="C403" s="117" t="s">
        <v>182</v>
      </c>
      <c r="D403" s="118" t="s">
        <v>414</v>
      </c>
      <c r="E403" s="119">
        <v>61246.67</v>
      </c>
      <c r="F403" s="119">
        <v>61246.67</v>
      </c>
      <c r="G403" s="119">
        <v>62380.229999999996</v>
      </c>
      <c r="H403" s="119">
        <v>63435.32</v>
      </c>
      <c r="I403" s="119">
        <v>62610.83</v>
      </c>
      <c r="J403" s="119">
        <v>52080.92</v>
      </c>
      <c r="K403" s="119">
        <v>52261.46</v>
      </c>
      <c r="L403" s="119">
        <v>66607.929999999993</v>
      </c>
      <c r="M403" s="119">
        <v>51577.62</v>
      </c>
      <c r="N403" s="119">
        <v>52974.27</v>
      </c>
      <c r="O403" s="119">
        <v>52919.81</v>
      </c>
      <c r="P403" s="119">
        <v>67853.27</v>
      </c>
      <c r="Q403" s="119">
        <f t="shared" si="8"/>
        <v>707195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363000.64</v>
      </c>
      <c r="V403" s="115"/>
    </row>
    <row r="404" spans="2:22" x14ac:dyDescent="0.2">
      <c r="B404" s="113"/>
      <c r="C404" s="117" t="s">
        <v>520</v>
      </c>
      <c r="D404" s="118" t="s">
        <v>521</v>
      </c>
      <c r="E404" s="119">
        <v>61540.659999999989</v>
      </c>
      <c r="F404" s="119">
        <v>86939.66</v>
      </c>
      <c r="G404" s="119">
        <v>93180.160000000018</v>
      </c>
      <c r="H404" s="119">
        <v>51550.159999999996</v>
      </c>
      <c r="I404" s="119">
        <v>49835.159999999996</v>
      </c>
      <c r="J404" s="119">
        <v>49835.159999999996</v>
      </c>
      <c r="K404" s="119">
        <v>43935.159999999996</v>
      </c>
      <c r="L404" s="119">
        <v>43935.159999999996</v>
      </c>
      <c r="M404" s="119">
        <v>43935.159999999996</v>
      </c>
      <c r="N404" s="119">
        <v>43935.159999999996</v>
      </c>
      <c r="O404" s="119">
        <v>43935.159999999996</v>
      </c>
      <c r="P404" s="119">
        <v>136898.07000000004</v>
      </c>
      <c r="Q404" s="119">
        <f t="shared" si="8"/>
        <v>749454.83000000007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392880.95999999996</v>
      </c>
      <c r="V404" s="115"/>
    </row>
    <row r="405" spans="2:22" x14ac:dyDescent="0.2">
      <c r="B405" s="113"/>
      <c r="C405" s="117" t="s">
        <v>522</v>
      </c>
      <c r="D405" s="118" t="s">
        <v>523</v>
      </c>
      <c r="E405" s="119">
        <v>102483.98</v>
      </c>
      <c r="F405" s="119">
        <v>121022.33999999997</v>
      </c>
      <c r="G405" s="119">
        <v>103779.85999999997</v>
      </c>
      <c r="H405" s="119">
        <v>165871.53</v>
      </c>
      <c r="I405" s="119">
        <v>85943.2</v>
      </c>
      <c r="J405" s="119">
        <v>225395.5</v>
      </c>
      <c r="K405" s="119">
        <v>82964.86</v>
      </c>
      <c r="L405" s="119">
        <v>82964.86</v>
      </c>
      <c r="M405" s="119">
        <v>82964.86</v>
      </c>
      <c r="N405" s="119">
        <v>210187.07999999996</v>
      </c>
      <c r="O405" s="119">
        <v>67464.710000000006</v>
      </c>
      <c r="P405" s="119">
        <v>80339.589999999982</v>
      </c>
      <c r="Q405" s="119">
        <f t="shared" si="8"/>
        <v>1411382.3699999999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804496.40999999992</v>
      </c>
      <c r="V405" s="115"/>
    </row>
    <row r="406" spans="2:22" ht="25.5" x14ac:dyDescent="0.2">
      <c r="B406" s="113"/>
      <c r="C406" s="117" t="s">
        <v>524</v>
      </c>
      <c r="D406" s="118" t="s">
        <v>525</v>
      </c>
      <c r="E406" s="119">
        <v>126771.74</v>
      </c>
      <c r="F406" s="119">
        <v>137159.6</v>
      </c>
      <c r="G406" s="119">
        <v>108634.89</v>
      </c>
      <c r="H406" s="119">
        <v>188334.89</v>
      </c>
      <c r="I406" s="119">
        <v>108634.89</v>
      </c>
      <c r="J406" s="119">
        <v>1108634.8900000001</v>
      </c>
      <c r="K406" s="119">
        <v>108634.89</v>
      </c>
      <c r="L406" s="119">
        <v>110974.89</v>
      </c>
      <c r="M406" s="119">
        <v>110134.89</v>
      </c>
      <c r="N406" s="119">
        <v>108634.89</v>
      </c>
      <c r="O406" s="119">
        <v>108134.88</v>
      </c>
      <c r="P406" s="119">
        <v>1242667.77</v>
      </c>
      <c r="Q406" s="119">
        <f t="shared" si="8"/>
        <v>3567353.1100000003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1778170.9000000004</v>
      </c>
      <c r="V406" s="115"/>
    </row>
    <row r="407" spans="2:22" x14ac:dyDescent="0.2">
      <c r="B407" s="113"/>
      <c r="C407" s="117" t="s">
        <v>526</v>
      </c>
      <c r="D407" s="118" t="s">
        <v>527</v>
      </c>
      <c r="E407" s="119">
        <v>37221.799999999988</v>
      </c>
      <c r="F407" s="119">
        <v>48817.479999999989</v>
      </c>
      <c r="G407" s="119">
        <v>41144.639999999992</v>
      </c>
      <c r="H407" s="119">
        <v>38344.639999999992</v>
      </c>
      <c r="I407" s="119">
        <v>38044.639999999992</v>
      </c>
      <c r="J407" s="119">
        <v>36894.639999999999</v>
      </c>
      <c r="K407" s="119">
        <v>37369.639999999992</v>
      </c>
      <c r="L407" s="119">
        <v>38069.639999999992</v>
      </c>
      <c r="M407" s="119">
        <v>38694.639999999992</v>
      </c>
      <c r="N407" s="119">
        <v>37744.639999999992</v>
      </c>
      <c r="O407" s="119">
        <v>37919.639999999992</v>
      </c>
      <c r="P407" s="119">
        <v>37069.80000000001</v>
      </c>
      <c r="Q407" s="119">
        <f t="shared" si="8"/>
        <v>467335.83999999997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240467.83999999991</v>
      </c>
      <c r="V407" s="115"/>
    </row>
    <row r="408" spans="2:22" x14ac:dyDescent="0.2">
      <c r="B408" s="113"/>
      <c r="C408" s="117" t="s">
        <v>183</v>
      </c>
      <c r="D408" s="118" t="s">
        <v>415</v>
      </c>
      <c r="E408" s="119">
        <v>1200682.23</v>
      </c>
      <c r="F408" s="119">
        <v>1266948.3600000001</v>
      </c>
      <c r="G408" s="119">
        <v>1961492.6900000002</v>
      </c>
      <c r="H408" s="119">
        <v>1694333.58</v>
      </c>
      <c r="I408" s="119">
        <v>1761955.9300000002</v>
      </c>
      <c r="J408" s="119">
        <v>1779130</v>
      </c>
      <c r="K408" s="119">
        <v>2809963.98</v>
      </c>
      <c r="L408" s="119">
        <v>1803437.61</v>
      </c>
      <c r="M408" s="119">
        <v>5221360.17</v>
      </c>
      <c r="N408" s="119">
        <v>3322062.23</v>
      </c>
      <c r="O408" s="119">
        <v>3424658.18</v>
      </c>
      <c r="P408" s="119">
        <v>4612271.24</v>
      </c>
      <c r="Q408" s="119">
        <f t="shared" si="8"/>
        <v>30858296.200000003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9664542.790000001</v>
      </c>
      <c r="V408" s="115"/>
    </row>
    <row r="409" spans="2:22" x14ac:dyDescent="0.2">
      <c r="B409" s="113"/>
      <c r="C409" s="117" t="s">
        <v>184</v>
      </c>
      <c r="D409" s="118" t="s">
        <v>416</v>
      </c>
      <c r="E409" s="119">
        <v>373008.4</v>
      </c>
      <c r="F409" s="119">
        <v>447873.20000000007</v>
      </c>
      <c r="G409" s="119">
        <v>420403.56999999995</v>
      </c>
      <c r="H409" s="119">
        <v>413805.54000000004</v>
      </c>
      <c r="I409" s="119">
        <v>417086.70999999996</v>
      </c>
      <c r="J409" s="119">
        <v>428658.45</v>
      </c>
      <c r="K409" s="119">
        <v>412106.06999999995</v>
      </c>
      <c r="L409" s="119">
        <v>408372.49</v>
      </c>
      <c r="M409" s="119">
        <v>406309.58999999997</v>
      </c>
      <c r="N409" s="119">
        <v>399900.65</v>
      </c>
      <c r="O409" s="119">
        <v>403162.16</v>
      </c>
      <c r="P409" s="119">
        <v>426393.72</v>
      </c>
      <c r="Q409" s="119">
        <f t="shared" si="8"/>
        <v>4957080.5499999989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2500835.87</v>
      </c>
      <c r="V409" s="115"/>
    </row>
    <row r="410" spans="2:22" x14ac:dyDescent="0.2">
      <c r="B410" s="113"/>
      <c r="C410" s="117" t="s">
        <v>185</v>
      </c>
      <c r="D410" s="118" t="s">
        <v>417</v>
      </c>
      <c r="E410" s="119">
        <v>19545.770000000004</v>
      </c>
      <c r="F410" s="119">
        <v>25817.320000000003</v>
      </c>
      <c r="G410" s="119">
        <v>78281.83</v>
      </c>
      <c r="H410" s="119">
        <v>51540.58</v>
      </c>
      <c r="I410" s="119">
        <v>1217190.6099999999</v>
      </c>
      <c r="J410" s="119">
        <v>594912.15</v>
      </c>
      <c r="K410" s="119">
        <v>675841.35</v>
      </c>
      <c r="L410" s="119">
        <v>368592.67000000004</v>
      </c>
      <c r="M410" s="119">
        <v>473736.2</v>
      </c>
      <c r="N410" s="119">
        <v>610113.01</v>
      </c>
      <c r="O410" s="119">
        <v>1774024.54</v>
      </c>
      <c r="P410" s="119">
        <v>892707.99</v>
      </c>
      <c r="Q410" s="119">
        <f t="shared" si="8"/>
        <v>6782304.0200000005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1987288.2599999998</v>
      </c>
      <c r="V410" s="115"/>
    </row>
    <row r="411" spans="2:22" x14ac:dyDescent="0.2">
      <c r="B411" s="113"/>
      <c r="C411" s="117" t="s">
        <v>186</v>
      </c>
      <c r="D411" s="118" t="s">
        <v>418</v>
      </c>
      <c r="E411" s="119">
        <v>902489.91</v>
      </c>
      <c r="F411" s="119">
        <v>1051384.54</v>
      </c>
      <c r="G411" s="119">
        <v>1236729.6100000001</v>
      </c>
      <c r="H411" s="119">
        <v>1202744.6300000001</v>
      </c>
      <c r="I411" s="119">
        <v>2617373.23</v>
      </c>
      <c r="J411" s="119">
        <v>1079579.56</v>
      </c>
      <c r="K411" s="119">
        <v>1442170.68</v>
      </c>
      <c r="L411" s="119">
        <v>1180119.7899999998</v>
      </c>
      <c r="M411" s="119">
        <v>1480391.93</v>
      </c>
      <c r="N411" s="119">
        <v>1152231.06</v>
      </c>
      <c r="O411" s="119">
        <v>1100054.0899999999</v>
      </c>
      <c r="P411" s="119">
        <v>3278674.3200000003</v>
      </c>
      <c r="Q411" s="119">
        <f t="shared" si="8"/>
        <v>17723943.350000001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8090301.4800000004</v>
      </c>
      <c r="V411" s="115"/>
    </row>
    <row r="412" spans="2:22" ht="25.5" x14ac:dyDescent="0.2">
      <c r="B412" s="113"/>
      <c r="C412" s="117" t="s">
        <v>187</v>
      </c>
      <c r="D412" s="118" t="s">
        <v>420</v>
      </c>
      <c r="E412" s="119">
        <v>0</v>
      </c>
      <c r="F412" s="119">
        <v>0</v>
      </c>
      <c r="G412" s="119">
        <v>0</v>
      </c>
      <c r="H412" s="119">
        <v>0</v>
      </c>
      <c r="I412" s="119">
        <v>0</v>
      </c>
      <c r="J412" s="119">
        <v>0</v>
      </c>
      <c r="K412" s="119">
        <v>18425</v>
      </c>
      <c r="L412" s="119">
        <v>0</v>
      </c>
      <c r="M412" s="119">
        <v>0</v>
      </c>
      <c r="N412" s="119">
        <v>0</v>
      </c>
      <c r="O412" s="119">
        <v>0</v>
      </c>
      <c r="P412" s="119">
        <v>2000</v>
      </c>
      <c r="Q412" s="119">
        <f t="shared" si="8"/>
        <v>20425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0</v>
      </c>
      <c r="V412" s="115"/>
    </row>
    <row r="413" spans="2:22" x14ac:dyDescent="0.2">
      <c r="B413" s="113"/>
      <c r="C413" s="117" t="s">
        <v>188</v>
      </c>
      <c r="D413" s="118" t="s">
        <v>421</v>
      </c>
      <c r="E413" s="119">
        <v>14260.369999999999</v>
      </c>
      <c r="F413" s="119">
        <v>19000.210000000003</v>
      </c>
      <c r="G413" s="119">
        <v>17161.329999999998</v>
      </c>
      <c r="H413" s="119">
        <v>33249.29</v>
      </c>
      <c r="I413" s="119">
        <v>37915.24</v>
      </c>
      <c r="J413" s="119">
        <v>104899.18</v>
      </c>
      <c r="K413" s="119">
        <v>30766.46</v>
      </c>
      <c r="L413" s="119">
        <v>121029.74</v>
      </c>
      <c r="M413" s="119">
        <v>166382.91999999998</v>
      </c>
      <c r="N413" s="119">
        <v>67092.350000000006</v>
      </c>
      <c r="O413" s="119">
        <v>311309.07</v>
      </c>
      <c r="P413" s="119">
        <v>507041.19999999995</v>
      </c>
      <c r="Q413" s="119">
        <f t="shared" si="8"/>
        <v>1430107.3599999999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226485.62</v>
      </c>
      <c r="V413" s="115"/>
    </row>
    <row r="414" spans="2:22" x14ac:dyDescent="0.2">
      <c r="B414" s="113"/>
      <c r="C414" s="117" t="s">
        <v>189</v>
      </c>
      <c r="D414" s="118" t="s">
        <v>422</v>
      </c>
      <c r="E414" s="119">
        <v>17478.349999999999</v>
      </c>
      <c r="F414" s="119">
        <v>28762.929999999993</v>
      </c>
      <c r="G414" s="119">
        <v>27881.17</v>
      </c>
      <c r="H414" s="119">
        <v>36108.569999999992</v>
      </c>
      <c r="I414" s="119">
        <v>29751.46</v>
      </c>
      <c r="J414" s="119">
        <v>34741.29</v>
      </c>
      <c r="K414" s="119">
        <v>18663.599999999999</v>
      </c>
      <c r="L414" s="119">
        <v>19213.839999999997</v>
      </c>
      <c r="M414" s="119">
        <v>39836.129999999997</v>
      </c>
      <c r="N414" s="119">
        <v>26670.179999999993</v>
      </c>
      <c r="O414" s="119">
        <v>37950.340000000004</v>
      </c>
      <c r="P414" s="119">
        <v>104024.15</v>
      </c>
      <c r="Q414" s="119">
        <f t="shared" si="8"/>
        <v>421082.01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174723.77</v>
      </c>
      <c r="V414" s="115"/>
    </row>
    <row r="415" spans="2:22" x14ac:dyDescent="0.2">
      <c r="B415" s="113"/>
      <c r="C415" s="117" t="s">
        <v>190</v>
      </c>
      <c r="D415" s="118" t="s">
        <v>423</v>
      </c>
      <c r="E415" s="119">
        <v>398639.41000000003</v>
      </c>
      <c r="F415" s="119">
        <v>511316.77000000019</v>
      </c>
      <c r="G415" s="119">
        <v>506467.49000000005</v>
      </c>
      <c r="H415" s="119">
        <v>508477.32</v>
      </c>
      <c r="I415" s="119">
        <v>509327.15000000014</v>
      </c>
      <c r="J415" s="119">
        <v>508062.6100000001</v>
      </c>
      <c r="K415" s="119">
        <v>685254.71000000008</v>
      </c>
      <c r="L415" s="119">
        <v>584316.47</v>
      </c>
      <c r="M415" s="119">
        <v>596887.12000000011</v>
      </c>
      <c r="N415" s="119">
        <v>584273.84999999986</v>
      </c>
      <c r="O415" s="119">
        <v>585132.52999999991</v>
      </c>
      <c r="P415" s="119">
        <v>699747.81000000017</v>
      </c>
      <c r="Q415" s="119">
        <f t="shared" si="8"/>
        <v>6677903.2400000012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2942290.7500000009</v>
      </c>
      <c r="V415" s="115"/>
    </row>
    <row r="416" spans="2:22" x14ac:dyDescent="0.2">
      <c r="B416" s="113"/>
      <c r="C416" s="117" t="s">
        <v>191</v>
      </c>
      <c r="D416" s="118" t="s">
        <v>424</v>
      </c>
      <c r="E416" s="119">
        <v>12962.080000000002</v>
      </c>
      <c r="F416" s="119">
        <v>18583.780000000002</v>
      </c>
      <c r="G416" s="119">
        <v>1521238.77</v>
      </c>
      <c r="H416" s="119">
        <v>30366.670000000009</v>
      </c>
      <c r="I416" s="119">
        <v>17548.270000000004</v>
      </c>
      <c r="J416" s="119">
        <v>16377.230000000001</v>
      </c>
      <c r="K416" s="119">
        <v>24545.47</v>
      </c>
      <c r="L416" s="119">
        <v>19732.04</v>
      </c>
      <c r="M416" s="119">
        <v>61590.950000000004</v>
      </c>
      <c r="N416" s="119">
        <v>29255.380000000005</v>
      </c>
      <c r="O416" s="119">
        <v>15733.560000000001</v>
      </c>
      <c r="P416" s="119">
        <v>16103.050000000005</v>
      </c>
      <c r="Q416" s="119">
        <f t="shared" si="8"/>
        <v>1784037.2500000002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1617076.8</v>
      </c>
      <c r="V416" s="115"/>
    </row>
    <row r="417" spans="2:22" x14ac:dyDescent="0.2">
      <c r="B417" s="113"/>
      <c r="C417" s="117" t="s">
        <v>192</v>
      </c>
      <c r="D417" s="118" t="s">
        <v>425</v>
      </c>
      <c r="E417" s="119">
        <v>20028.910000000003</v>
      </c>
      <c r="F417" s="119">
        <v>21722.600000000002</v>
      </c>
      <c r="G417" s="119">
        <v>22109.880000000005</v>
      </c>
      <c r="H417" s="119">
        <v>21556.820000000003</v>
      </c>
      <c r="I417" s="119">
        <v>70019.77</v>
      </c>
      <c r="J417" s="119">
        <v>70441.77</v>
      </c>
      <c r="K417" s="119">
        <v>124612.05</v>
      </c>
      <c r="L417" s="119">
        <v>70723.960000000006</v>
      </c>
      <c r="M417" s="119">
        <v>70084.47</v>
      </c>
      <c r="N417" s="119">
        <v>70017.150000000009</v>
      </c>
      <c r="O417" s="119">
        <v>125864.18000000001</v>
      </c>
      <c r="P417" s="119">
        <v>74543.320000000007</v>
      </c>
      <c r="Q417" s="119">
        <f t="shared" si="8"/>
        <v>761724.88000000012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225879.75000000006</v>
      </c>
      <c r="V417" s="115"/>
    </row>
    <row r="418" spans="2:22" ht="25.5" x14ac:dyDescent="0.2">
      <c r="B418" s="113"/>
      <c r="C418" s="117" t="s">
        <v>193</v>
      </c>
      <c r="D418" s="118" t="s">
        <v>419</v>
      </c>
      <c r="E418" s="119">
        <v>74928.10000000002</v>
      </c>
      <c r="F418" s="119">
        <v>123158.81000000004</v>
      </c>
      <c r="G418" s="119">
        <v>121266.20000000001</v>
      </c>
      <c r="H418" s="119">
        <v>97453.430000000008</v>
      </c>
      <c r="I418" s="119">
        <v>81173.56</v>
      </c>
      <c r="J418" s="119">
        <v>89632.45</v>
      </c>
      <c r="K418" s="119">
        <v>76098.570000000007</v>
      </c>
      <c r="L418" s="119">
        <v>69326.740000000005</v>
      </c>
      <c r="M418" s="119">
        <v>68018.819999999992</v>
      </c>
      <c r="N418" s="119">
        <v>89771.62000000001</v>
      </c>
      <c r="O418" s="119">
        <v>94015.590000000011</v>
      </c>
      <c r="P418" s="119">
        <v>101181.32999999997</v>
      </c>
      <c r="Q418" s="119">
        <f t="shared" si="8"/>
        <v>1086025.22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587612.55000000005</v>
      </c>
      <c r="V418" s="115"/>
    </row>
    <row r="419" spans="2:22" x14ac:dyDescent="0.2">
      <c r="B419" s="113"/>
      <c r="C419" s="117" t="s">
        <v>194</v>
      </c>
      <c r="D419" s="118" t="s">
        <v>426</v>
      </c>
      <c r="E419" s="119">
        <v>60830.12999999999</v>
      </c>
      <c r="F419" s="119">
        <v>59285.12999999999</v>
      </c>
      <c r="G419" s="119">
        <v>62830.12999999999</v>
      </c>
      <c r="H419" s="119">
        <v>58815.12999999999</v>
      </c>
      <c r="I419" s="119">
        <v>59065.12999999999</v>
      </c>
      <c r="J419" s="119">
        <v>60815.12999999999</v>
      </c>
      <c r="K419" s="119">
        <v>58940.12999999999</v>
      </c>
      <c r="L419" s="119">
        <v>58940.12999999999</v>
      </c>
      <c r="M419" s="119">
        <v>58940.12999999999</v>
      </c>
      <c r="N419" s="119">
        <v>58940.12999999999</v>
      </c>
      <c r="O419" s="119">
        <v>58940.12999999999</v>
      </c>
      <c r="P419" s="119">
        <v>58939.680000000015</v>
      </c>
      <c r="Q419" s="119">
        <f t="shared" si="8"/>
        <v>715281.11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361640.77999999997</v>
      </c>
      <c r="V419" s="115"/>
    </row>
    <row r="420" spans="2:22" x14ac:dyDescent="0.2">
      <c r="B420" s="113"/>
      <c r="C420" s="117" t="s">
        <v>195</v>
      </c>
      <c r="D420" s="118" t="s">
        <v>427</v>
      </c>
      <c r="E420" s="119">
        <v>11829.25</v>
      </c>
      <c r="F420" s="119">
        <v>11099.12</v>
      </c>
      <c r="G420" s="119">
        <v>20329.25</v>
      </c>
      <c r="H420" s="119">
        <v>10884.03</v>
      </c>
      <c r="I420" s="119">
        <v>10994.3</v>
      </c>
      <c r="J420" s="119">
        <v>11994.91</v>
      </c>
      <c r="K420" s="119">
        <v>11198.05</v>
      </c>
      <c r="L420" s="119">
        <v>10897.05</v>
      </c>
      <c r="M420" s="119">
        <v>11219.67</v>
      </c>
      <c r="N420" s="119">
        <v>11486.56</v>
      </c>
      <c r="O420" s="119">
        <v>10829.25</v>
      </c>
      <c r="P420" s="119">
        <v>13009.560000000001</v>
      </c>
      <c r="Q420" s="119">
        <f t="shared" si="8"/>
        <v>145771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77130.86</v>
      </c>
      <c r="V420" s="115"/>
    </row>
    <row r="421" spans="2:22" x14ac:dyDescent="0.2">
      <c r="B421" s="113"/>
      <c r="C421" s="117" t="s">
        <v>196</v>
      </c>
      <c r="D421" s="118" t="s">
        <v>428</v>
      </c>
      <c r="E421" s="119">
        <v>87948.3</v>
      </c>
      <c r="F421" s="119">
        <v>92826.210000000021</v>
      </c>
      <c r="G421" s="119">
        <v>89498.98000000001</v>
      </c>
      <c r="H421" s="119">
        <v>84740.540000000023</v>
      </c>
      <c r="I421" s="119">
        <v>87579.010000000009</v>
      </c>
      <c r="J421" s="119">
        <v>79498.67</v>
      </c>
      <c r="K421" s="119">
        <v>83342.37</v>
      </c>
      <c r="L421" s="119">
        <v>140808.16</v>
      </c>
      <c r="M421" s="119">
        <v>174376.79</v>
      </c>
      <c r="N421" s="119">
        <v>134681.60000000001</v>
      </c>
      <c r="O421" s="119">
        <v>74504.900000000009</v>
      </c>
      <c r="P421" s="119">
        <v>180824.47</v>
      </c>
      <c r="Q421" s="119">
        <f t="shared" si="8"/>
        <v>1310630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522091.71</v>
      </c>
      <c r="V421" s="115"/>
    </row>
    <row r="422" spans="2:22" x14ac:dyDescent="0.2">
      <c r="B422" s="113"/>
      <c r="C422" s="117" t="s">
        <v>197</v>
      </c>
      <c r="D422" s="118" t="s">
        <v>429</v>
      </c>
      <c r="E422" s="119">
        <v>27173.96</v>
      </c>
      <c r="F422" s="119">
        <v>58253.83</v>
      </c>
      <c r="G422" s="119">
        <v>24653.96</v>
      </c>
      <c r="H422" s="119">
        <v>24653.96</v>
      </c>
      <c r="I422" s="119">
        <v>24653.96</v>
      </c>
      <c r="J422" s="119">
        <v>24653.96</v>
      </c>
      <c r="K422" s="119">
        <v>49653.96</v>
      </c>
      <c r="L422" s="119">
        <v>25653.96</v>
      </c>
      <c r="M422" s="119">
        <v>24653.96</v>
      </c>
      <c r="N422" s="119">
        <v>24653.96</v>
      </c>
      <c r="O422" s="119">
        <v>24653.96</v>
      </c>
      <c r="P422" s="119">
        <v>24653.78</v>
      </c>
      <c r="Q422" s="119">
        <f t="shared" si="8"/>
        <v>357967.20999999996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184043.62999999998</v>
      </c>
      <c r="V422" s="115"/>
    </row>
    <row r="423" spans="2:22" x14ac:dyDescent="0.2">
      <c r="B423" s="113"/>
      <c r="C423" s="117" t="s">
        <v>198</v>
      </c>
      <c r="D423" s="118" t="s">
        <v>430</v>
      </c>
      <c r="E423" s="119">
        <v>33137.42</v>
      </c>
      <c r="F423" s="119">
        <v>34411.64</v>
      </c>
      <c r="G423" s="119">
        <v>32860.400000000009</v>
      </c>
      <c r="H423" s="119">
        <v>33962.57</v>
      </c>
      <c r="I423" s="119">
        <v>70314.58</v>
      </c>
      <c r="J423" s="119">
        <v>34291.300000000003</v>
      </c>
      <c r="K423" s="119">
        <v>35842.120000000003</v>
      </c>
      <c r="L423" s="119">
        <v>31171.420000000002</v>
      </c>
      <c r="M423" s="119">
        <v>33402.370000000003</v>
      </c>
      <c r="N423" s="119">
        <v>34567.85</v>
      </c>
      <c r="O423" s="119">
        <v>30171.420000000002</v>
      </c>
      <c r="P423" s="119">
        <v>41218.229999999996</v>
      </c>
      <c r="Q423" s="119">
        <f t="shared" si="8"/>
        <v>445351.31999999989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238977.90999999997</v>
      </c>
      <c r="V423" s="115"/>
    </row>
    <row r="424" spans="2:22" x14ac:dyDescent="0.2">
      <c r="B424" s="113"/>
      <c r="C424" s="117" t="s">
        <v>199</v>
      </c>
      <c r="D424" s="118" t="s">
        <v>431</v>
      </c>
      <c r="E424" s="119">
        <v>124600.92000000004</v>
      </c>
      <c r="F424" s="119">
        <v>140109.43</v>
      </c>
      <c r="G424" s="119">
        <v>143070.88</v>
      </c>
      <c r="H424" s="119">
        <v>148518.78</v>
      </c>
      <c r="I424" s="119">
        <v>136251.79999999999</v>
      </c>
      <c r="J424" s="119">
        <v>137733.13999999998</v>
      </c>
      <c r="K424" s="119">
        <v>135104.75999999998</v>
      </c>
      <c r="L424" s="119">
        <v>135785.07999999999</v>
      </c>
      <c r="M424" s="119">
        <v>135369.32999999999</v>
      </c>
      <c r="N424" s="119">
        <v>134928.40999999997</v>
      </c>
      <c r="O424" s="119">
        <v>134836.24999999997</v>
      </c>
      <c r="P424" s="119">
        <v>137162.44999999995</v>
      </c>
      <c r="Q424" s="119">
        <f t="shared" si="8"/>
        <v>1643471.23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830284.95000000007</v>
      </c>
      <c r="V424" s="115"/>
    </row>
    <row r="425" spans="2:22" x14ac:dyDescent="0.2">
      <c r="B425" s="113"/>
      <c r="C425" s="117" t="s">
        <v>200</v>
      </c>
      <c r="D425" s="118" t="s">
        <v>432</v>
      </c>
      <c r="E425" s="119">
        <v>1146140.6500000001</v>
      </c>
      <c r="F425" s="119">
        <v>2153963.75</v>
      </c>
      <c r="G425" s="119">
        <v>1151057.6300000001</v>
      </c>
      <c r="H425" s="119">
        <v>1157449.8</v>
      </c>
      <c r="I425" s="119">
        <v>1176510.3700000003</v>
      </c>
      <c r="J425" s="119">
        <v>1162365.7999999998</v>
      </c>
      <c r="K425" s="119">
        <v>1151805.9000000001</v>
      </c>
      <c r="L425" s="119">
        <v>1144777.04</v>
      </c>
      <c r="M425" s="119">
        <v>1166959.02</v>
      </c>
      <c r="N425" s="119">
        <v>1154274.26</v>
      </c>
      <c r="O425" s="119">
        <v>1165264.1500000001</v>
      </c>
      <c r="P425" s="119">
        <v>1186864.6300000001</v>
      </c>
      <c r="Q425" s="119">
        <f t="shared" si="8"/>
        <v>14917433.000000002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7947488</v>
      </c>
      <c r="V425" s="115"/>
    </row>
    <row r="426" spans="2:22" x14ac:dyDescent="0.2">
      <c r="B426" s="113"/>
      <c r="C426" s="117" t="s">
        <v>201</v>
      </c>
      <c r="D426" s="118" t="s">
        <v>433</v>
      </c>
      <c r="E426" s="119">
        <v>19865.54</v>
      </c>
      <c r="F426" s="119">
        <v>917432.67999999993</v>
      </c>
      <c r="G426" s="119">
        <v>4865967.87</v>
      </c>
      <c r="H426" s="119">
        <v>611330.89000000013</v>
      </c>
      <c r="I426" s="119">
        <v>1147970.8</v>
      </c>
      <c r="J426" s="119">
        <v>1383945.9099999997</v>
      </c>
      <c r="K426" s="119">
        <v>1745142.0900000003</v>
      </c>
      <c r="L426" s="119">
        <v>2536569.69</v>
      </c>
      <c r="M426" s="119">
        <v>2805999.63</v>
      </c>
      <c r="N426" s="119">
        <v>2211795.91</v>
      </c>
      <c r="O426" s="119">
        <v>1390452.4899999998</v>
      </c>
      <c r="P426" s="119">
        <v>3935924.54</v>
      </c>
      <c r="Q426" s="119">
        <f t="shared" si="8"/>
        <v>23572398.039999995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8946513.6899999995</v>
      </c>
      <c r="V426" s="115"/>
    </row>
    <row r="427" spans="2:22" x14ac:dyDescent="0.2">
      <c r="B427" s="113"/>
      <c r="C427" s="117" t="s">
        <v>202</v>
      </c>
      <c r="D427" s="118" t="s">
        <v>434</v>
      </c>
      <c r="E427" s="119">
        <v>4084.93</v>
      </c>
      <c r="F427" s="119">
        <v>6703.1899999999987</v>
      </c>
      <c r="G427" s="119">
        <v>4947.2699999999995</v>
      </c>
      <c r="H427" s="119">
        <v>4410.62</v>
      </c>
      <c r="I427" s="119">
        <v>5932.98</v>
      </c>
      <c r="J427" s="119">
        <v>4589.0999999999995</v>
      </c>
      <c r="K427" s="119">
        <v>5097.4699999999993</v>
      </c>
      <c r="L427" s="119">
        <v>5851.1200000000008</v>
      </c>
      <c r="M427" s="119">
        <v>5818.869999999999</v>
      </c>
      <c r="N427" s="119">
        <v>5420.77</v>
      </c>
      <c r="O427" s="119">
        <v>7422.74</v>
      </c>
      <c r="P427" s="119">
        <v>14971.630000000003</v>
      </c>
      <c r="Q427" s="119">
        <f t="shared" si="8"/>
        <v>75250.69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30668.089999999997</v>
      </c>
      <c r="V427" s="115"/>
    </row>
    <row r="428" spans="2:22" x14ac:dyDescent="0.2">
      <c r="B428" s="113"/>
      <c r="C428" s="117" t="s">
        <v>203</v>
      </c>
      <c r="D428" s="118" t="s">
        <v>435</v>
      </c>
      <c r="E428" s="119">
        <v>0</v>
      </c>
      <c r="F428" s="119">
        <v>0</v>
      </c>
      <c r="G428" s="119">
        <v>25000</v>
      </c>
      <c r="H428" s="119">
        <v>50000</v>
      </c>
      <c r="I428" s="119">
        <v>55000</v>
      </c>
      <c r="J428" s="119">
        <v>455</v>
      </c>
      <c r="K428" s="119">
        <v>60866.869999999995</v>
      </c>
      <c r="L428" s="119">
        <v>50000</v>
      </c>
      <c r="M428" s="119">
        <v>25000</v>
      </c>
      <c r="N428" s="119">
        <v>25000</v>
      </c>
      <c r="O428" s="119">
        <v>25000</v>
      </c>
      <c r="P428" s="119">
        <v>65405.3</v>
      </c>
      <c r="Q428" s="119">
        <f t="shared" si="8"/>
        <v>381727.17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130455</v>
      </c>
      <c r="V428" s="115"/>
    </row>
    <row r="429" spans="2:22" x14ac:dyDescent="0.2">
      <c r="B429" s="113"/>
      <c r="C429" s="117" t="s">
        <v>204</v>
      </c>
      <c r="D429" s="118" t="s">
        <v>436</v>
      </c>
      <c r="E429" s="119">
        <v>435572.41</v>
      </c>
      <c r="F429" s="119">
        <v>5926188.0999999996</v>
      </c>
      <c r="G429" s="119">
        <v>5746111.7199999997</v>
      </c>
      <c r="H429" s="119">
        <v>6773352.4100000001</v>
      </c>
      <c r="I429" s="119">
        <v>6839239.4100000001</v>
      </c>
      <c r="J429" s="119">
        <v>7035283.0899999999</v>
      </c>
      <c r="K429" s="119">
        <v>3760855.7399999998</v>
      </c>
      <c r="L429" s="119">
        <v>1759771.52</v>
      </c>
      <c r="M429" s="119">
        <v>2790514.08</v>
      </c>
      <c r="N429" s="119">
        <v>2650397.41</v>
      </c>
      <c r="O429" s="119">
        <v>2689127.41</v>
      </c>
      <c r="P429" s="119">
        <v>2368286.38</v>
      </c>
      <c r="Q429" s="119">
        <f t="shared" si="8"/>
        <v>48774699.68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32755747.140000001</v>
      </c>
      <c r="V429" s="115"/>
    </row>
    <row r="430" spans="2:22" x14ac:dyDescent="0.2">
      <c r="B430" s="113"/>
      <c r="C430" s="117" t="s">
        <v>205</v>
      </c>
      <c r="D430" s="118" t="s">
        <v>437</v>
      </c>
      <c r="E430" s="119">
        <v>0</v>
      </c>
      <c r="F430" s="119">
        <v>30840</v>
      </c>
      <c r="G430" s="119">
        <v>41000</v>
      </c>
      <c r="H430" s="119">
        <v>1006000</v>
      </c>
      <c r="I430" s="119">
        <v>127600</v>
      </c>
      <c r="J430" s="119">
        <v>37000</v>
      </c>
      <c r="K430" s="119">
        <v>0</v>
      </c>
      <c r="L430" s="119">
        <v>0</v>
      </c>
      <c r="M430" s="119">
        <v>0</v>
      </c>
      <c r="N430" s="119">
        <v>0</v>
      </c>
      <c r="O430" s="119">
        <v>0</v>
      </c>
      <c r="P430" s="119">
        <v>112140</v>
      </c>
      <c r="Q430" s="119">
        <f t="shared" si="8"/>
        <v>1354580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1242440</v>
      </c>
      <c r="V430" s="115"/>
    </row>
    <row r="431" spans="2:22" x14ac:dyDescent="0.2">
      <c r="B431" s="113"/>
      <c r="C431" s="117" t="s">
        <v>206</v>
      </c>
      <c r="D431" s="118" t="s">
        <v>438</v>
      </c>
      <c r="E431" s="119">
        <v>166.67</v>
      </c>
      <c r="F431" s="119">
        <v>651100</v>
      </c>
      <c r="G431" s="119">
        <v>758100</v>
      </c>
      <c r="H431" s="119">
        <v>613700</v>
      </c>
      <c r="I431" s="119">
        <v>1011700</v>
      </c>
      <c r="J431" s="119">
        <v>1514200</v>
      </c>
      <c r="K431" s="119">
        <v>6722700</v>
      </c>
      <c r="L431" s="119">
        <v>6813200</v>
      </c>
      <c r="M431" s="119">
        <v>6910700</v>
      </c>
      <c r="N431" s="119">
        <v>7114200</v>
      </c>
      <c r="O431" s="119">
        <v>27212700</v>
      </c>
      <c r="P431" s="119">
        <v>30913533.329999998</v>
      </c>
      <c r="Q431" s="119">
        <f t="shared" si="8"/>
        <v>90236000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4548966.67</v>
      </c>
      <c r="V431" s="115"/>
    </row>
    <row r="432" spans="2:22" x14ac:dyDescent="0.2">
      <c r="B432" s="113"/>
      <c r="C432" s="117" t="s">
        <v>207</v>
      </c>
      <c r="D432" s="118" t="s">
        <v>439</v>
      </c>
      <c r="E432" s="119">
        <v>1109200.56</v>
      </c>
      <c r="F432" s="119">
        <v>1416000</v>
      </c>
      <c r="G432" s="119">
        <v>1175000</v>
      </c>
      <c r="H432" s="119">
        <v>1750550</v>
      </c>
      <c r="I432" s="119">
        <v>1603999.1099999999</v>
      </c>
      <c r="J432" s="119">
        <v>1870850.46</v>
      </c>
      <c r="K432" s="119">
        <v>2691090.7800000003</v>
      </c>
      <c r="L432" s="119">
        <v>2897501.67</v>
      </c>
      <c r="M432" s="119">
        <v>3858091.67</v>
      </c>
      <c r="N432" s="119">
        <v>4540741.67</v>
      </c>
      <c r="O432" s="119">
        <v>4455991.67</v>
      </c>
      <c r="P432" s="119">
        <v>3924542.31</v>
      </c>
      <c r="Q432" s="119">
        <f t="shared" si="8"/>
        <v>31293559.900000002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8925600.129999999</v>
      </c>
      <c r="V432" s="115"/>
    </row>
    <row r="433" spans="2:22" ht="25.5" x14ac:dyDescent="0.2">
      <c r="B433" s="113"/>
      <c r="C433" s="117" t="s">
        <v>208</v>
      </c>
      <c r="D433" s="118" t="s">
        <v>440</v>
      </c>
      <c r="E433" s="119">
        <v>133968.91999999998</v>
      </c>
      <c r="F433" s="119">
        <v>463948.42</v>
      </c>
      <c r="G433" s="119">
        <v>428179.17</v>
      </c>
      <c r="H433" s="119">
        <v>423429.17</v>
      </c>
      <c r="I433" s="119">
        <v>992479.16999999993</v>
      </c>
      <c r="J433" s="119">
        <v>1960379.17</v>
      </c>
      <c r="K433" s="119">
        <v>1005499.1699999999</v>
      </c>
      <c r="L433" s="119">
        <v>774099.16999999993</v>
      </c>
      <c r="M433" s="119">
        <v>682279.16999999993</v>
      </c>
      <c r="N433" s="119">
        <v>316159.17</v>
      </c>
      <c r="O433" s="119">
        <v>94079.17</v>
      </c>
      <c r="P433" s="119">
        <v>72539.13</v>
      </c>
      <c r="Q433" s="119">
        <f t="shared" si="8"/>
        <v>7347038.9999999991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4402384.0199999996</v>
      </c>
      <c r="V433" s="115"/>
    </row>
    <row r="434" spans="2:22" x14ac:dyDescent="0.2">
      <c r="B434" s="113"/>
      <c r="C434" s="117" t="s">
        <v>209</v>
      </c>
      <c r="D434" s="118" t="s">
        <v>441</v>
      </c>
      <c r="E434" s="119">
        <v>53014.680000000008</v>
      </c>
      <c r="F434" s="119">
        <v>65014.680000000008</v>
      </c>
      <c r="G434" s="119">
        <v>54014.680000000008</v>
      </c>
      <c r="H434" s="119">
        <v>53014.680000000008</v>
      </c>
      <c r="I434" s="119">
        <v>53014.680000000008</v>
      </c>
      <c r="J434" s="119">
        <v>53014.680000000008</v>
      </c>
      <c r="K434" s="119">
        <v>53014.680000000008</v>
      </c>
      <c r="L434" s="119">
        <v>52014.680000000008</v>
      </c>
      <c r="M434" s="119">
        <v>54014.680000000008</v>
      </c>
      <c r="N434" s="119">
        <v>53014.680000000008</v>
      </c>
      <c r="O434" s="119">
        <v>53014.680000000008</v>
      </c>
      <c r="P434" s="119">
        <v>438014.69999999995</v>
      </c>
      <c r="Q434" s="119">
        <f t="shared" si="8"/>
        <v>1034176.18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331088.08</v>
      </c>
      <c r="V434" s="115"/>
    </row>
    <row r="435" spans="2:22" x14ac:dyDescent="0.2">
      <c r="B435" s="113"/>
      <c r="C435" s="117" t="s">
        <v>210</v>
      </c>
      <c r="D435" s="118" t="s">
        <v>442</v>
      </c>
      <c r="E435" s="119">
        <v>271489.07</v>
      </c>
      <c r="F435" s="119">
        <v>274489.07</v>
      </c>
      <c r="G435" s="119">
        <v>271489.07</v>
      </c>
      <c r="H435" s="119">
        <v>21489.07</v>
      </c>
      <c r="I435" s="119">
        <v>21489.07</v>
      </c>
      <c r="J435" s="119">
        <v>21489.07</v>
      </c>
      <c r="K435" s="119">
        <v>24489.07</v>
      </c>
      <c r="L435" s="119">
        <v>21489.07</v>
      </c>
      <c r="M435" s="119">
        <v>21489.07</v>
      </c>
      <c r="N435" s="119">
        <v>24489.07</v>
      </c>
      <c r="O435" s="119">
        <v>71489.070000000007</v>
      </c>
      <c r="P435" s="119">
        <v>137989.29</v>
      </c>
      <c r="Q435" s="119">
        <f t="shared" si="8"/>
        <v>1183369.0599999996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881934.41999999981</v>
      </c>
      <c r="V435" s="115"/>
    </row>
    <row r="436" spans="2:22" x14ac:dyDescent="0.2">
      <c r="B436" s="113"/>
      <c r="C436" s="117" t="s">
        <v>211</v>
      </c>
      <c r="D436" s="118" t="s">
        <v>443</v>
      </c>
      <c r="E436" s="119">
        <v>221022.25999999992</v>
      </c>
      <c r="F436" s="119">
        <v>220686.03999999995</v>
      </c>
      <c r="G436" s="119">
        <v>220854.14999999994</v>
      </c>
      <c r="H436" s="119">
        <v>220854.14999999994</v>
      </c>
      <c r="I436" s="119">
        <v>220854.14999999994</v>
      </c>
      <c r="J436" s="119">
        <v>220854.14999999994</v>
      </c>
      <c r="K436" s="119">
        <v>220854.14999999994</v>
      </c>
      <c r="L436" s="119">
        <v>220854.14999999994</v>
      </c>
      <c r="M436" s="119">
        <v>220854.14999999994</v>
      </c>
      <c r="N436" s="119">
        <v>220854.14999999994</v>
      </c>
      <c r="O436" s="119">
        <v>220854.14999999994</v>
      </c>
      <c r="P436" s="119">
        <v>220854.08</v>
      </c>
      <c r="Q436" s="119">
        <f t="shared" si="8"/>
        <v>2650249.7299999995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1325124.8999999997</v>
      </c>
      <c r="V436" s="115"/>
    </row>
    <row r="437" spans="2:22" x14ac:dyDescent="0.2">
      <c r="B437" s="113"/>
      <c r="C437" s="117" t="s">
        <v>212</v>
      </c>
      <c r="D437" s="118" t="s">
        <v>444</v>
      </c>
      <c r="E437" s="119">
        <v>0</v>
      </c>
      <c r="F437" s="119">
        <v>744900</v>
      </c>
      <c r="G437" s="119">
        <v>439500</v>
      </c>
      <c r="H437" s="119">
        <v>426100</v>
      </c>
      <c r="I437" s="119">
        <v>501000</v>
      </c>
      <c r="J437" s="119">
        <v>660700</v>
      </c>
      <c r="K437" s="119">
        <v>938780</v>
      </c>
      <c r="L437" s="119">
        <v>918000</v>
      </c>
      <c r="M437" s="119">
        <v>840220</v>
      </c>
      <c r="N437" s="119">
        <v>790000</v>
      </c>
      <c r="O437" s="119">
        <v>907000</v>
      </c>
      <c r="P437" s="119">
        <v>977308.12</v>
      </c>
      <c r="Q437" s="119">
        <f t="shared" si="8"/>
        <v>8143508.1200000001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2772200</v>
      </c>
      <c r="V437" s="115"/>
    </row>
    <row r="438" spans="2:22" x14ac:dyDescent="0.2">
      <c r="B438" s="113"/>
      <c r="C438" s="117" t="s">
        <v>213</v>
      </c>
      <c r="D438" s="118" t="s">
        <v>445</v>
      </c>
      <c r="E438" s="119">
        <v>530</v>
      </c>
      <c r="F438" s="119">
        <v>25000</v>
      </c>
      <c r="G438" s="119">
        <v>0</v>
      </c>
      <c r="H438" s="119">
        <v>50500</v>
      </c>
      <c r="I438" s="119">
        <v>150500</v>
      </c>
      <c r="J438" s="119">
        <v>76599.97</v>
      </c>
      <c r="K438" s="119">
        <v>163000</v>
      </c>
      <c r="L438" s="119">
        <v>242712.39</v>
      </c>
      <c r="M438" s="119">
        <v>100000</v>
      </c>
      <c r="N438" s="119">
        <v>250000</v>
      </c>
      <c r="O438" s="119">
        <v>150000</v>
      </c>
      <c r="P438" s="119">
        <v>226996.49</v>
      </c>
      <c r="Q438" s="119">
        <f t="shared" si="8"/>
        <v>1435838.8499999999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303129.96999999997</v>
      </c>
      <c r="V438" s="115"/>
    </row>
    <row r="439" spans="2:22" x14ac:dyDescent="0.2">
      <c r="B439" s="113"/>
      <c r="C439" s="117" t="s">
        <v>214</v>
      </c>
      <c r="D439" s="118" t="s">
        <v>446</v>
      </c>
      <c r="E439" s="119">
        <v>88518.690000000017</v>
      </c>
      <c r="F439" s="119">
        <v>388560.63000000006</v>
      </c>
      <c r="G439" s="119">
        <v>201058.36999999994</v>
      </c>
      <c r="H439" s="119">
        <v>310291.51000000007</v>
      </c>
      <c r="I439" s="119">
        <v>267187.11</v>
      </c>
      <c r="J439" s="119">
        <v>190451.16999999995</v>
      </c>
      <c r="K439" s="119">
        <v>350259.5400000001</v>
      </c>
      <c r="L439" s="119">
        <v>308664.59000000008</v>
      </c>
      <c r="M439" s="119">
        <v>216293.55999999994</v>
      </c>
      <c r="N439" s="119">
        <v>334994.50000000006</v>
      </c>
      <c r="O439" s="119">
        <v>168685.35999999996</v>
      </c>
      <c r="P439" s="119">
        <v>212259.51999999996</v>
      </c>
      <c r="Q439" s="119">
        <f t="shared" si="8"/>
        <v>3037224.5500000003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1446067.48</v>
      </c>
      <c r="V439" s="115"/>
    </row>
    <row r="440" spans="2:22" x14ac:dyDescent="0.2">
      <c r="B440" s="113"/>
      <c r="C440" s="117" t="s">
        <v>215</v>
      </c>
      <c r="D440" s="118" t="s">
        <v>447</v>
      </c>
      <c r="E440" s="119">
        <v>73290.94</v>
      </c>
      <c r="F440" s="119">
        <v>75653.25</v>
      </c>
      <c r="G440" s="119">
        <v>92582.9</v>
      </c>
      <c r="H440" s="119">
        <v>74441.350000000006</v>
      </c>
      <c r="I440" s="119">
        <v>155015.72999999998</v>
      </c>
      <c r="J440" s="119">
        <v>73554.900000000009</v>
      </c>
      <c r="K440" s="119">
        <v>99146.21</v>
      </c>
      <c r="L440" s="119">
        <v>86153.96</v>
      </c>
      <c r="M440" s="119">
        <v>116092.69</v>
      </c>
      <c r="N440" s="119">
        <v>107385.32</v>
      </c>
      <c r="O440" s="119">
        <v>73024.58</v>
      </c>
      <c r="P440" s="119">
        <v>309953.13</v>
      </c>
      <c r="Q440" s="119">
        <f t="shared" si="8"/>
        <v>1336294.96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544539.06999999995</v>
      </c>
      <c r="V440" s="115"/>
    </row>
    <row r="441" spans="2:22" x14ac:dyDescent="0.2">
      <c r="B441" s="113"/>
      <c r="C441" s="117" t="s">
        <v>216</v>
      </c>
      <c r="D441" s="118" t="s">
        <v>448</v>
      </c>
      <c r="E441" s="119">
        <v>101338.69000000002</v>
      </c>
      <c r="F441" s="119">
        <v>131925.31</v>
      </c>
      <c r="G441" s="119">
        <v>105052.06000000001</v>
      </c>
      <c r="H441" s="119">
        <v>104505.43000000002</v>
      </c>
      <c r="I441" s="119">
        <v>103705.36000000002</v>
      </c>
      <c r="J441" s="119">
        <v>103005.36000000002</v>
      </c>
      <c r="K441" s="119">
        <v>103005.36000000002</v>
      </c>
      <c r="L441" s="119">
        <v>104172.03000000001</v>
      </c>
      <c r="M441" s="119">
        <v>104588.70000000001</v>
      </c>
      <c r="N441" s="119">
        <v>104588.70000000001</v>
      </c>
      <c r="O441" s="119">
        <v>104588.70000000001</v>
      </c>
      <c r="P441" s="119">
        <v>104588.62999999999</v>
      </c>
      <c r="Q441" s="119">
        <f t="shared" si="8"/>
        <v>1275064.3299999998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649532.21</v>
      </c>
      <c r="V441" s="115"/>
    </row>
    <row r="442" spans="2:22" x14ac:dyDescent="0.2">
      <c r="B442" s="113"/>
      <c r="C442" s="117" t="s">
        <v>217</v>
      </c>
      <c r="D442" s="118" t="s">
        <v>449</v>
      </c>
      <c r="E442" s="119">
        <v>151750.73000000001</v>
      </c>
      <c r="F442" s="119">
        <v>174776.67</v>
      </c>
      <c r="G442" s="119">
        <v>148263.37</v>
      </c>
      <c r="H442" s="119">
        <v>146480.36999999997</v>
      </c>
      <c r="I442" s="119">
        <v>146763.36999999997</v>
      </c>
      <c r="J442" s="119">
        <v>146763.69999999998</v>
      </c>
      <c r="K442" s="119">
        <v>146763.69999999998</v>
      </c>
      <c r="L442" s="119">
        <v>146763.69999999998</v>
      </c>
      <c r="M442" s="119">
        <v>146763.69999999998</v>
      </c>
      <c r="N442" s="119">
        <v>146547.02999999997</v>
      </c>
      <c r="O442" s="119">
        <v>146264.72999999998</v>
      </c>
      <c r="P442" s="119">
        <v>146263.06</v>
      </c>
      <c r="Q442" s="119">
        <f t="shared" si="8"/>
        <v>1794164.13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914798.21</v>
      </c>
      <c r="V442" s="115"/>
    </row>
    <row r="443" spans="2:22" x14ac:dyDescent="0.2">
      <c r="B443" s="113"/>
      <c r="C443" s="117" t="s">
        <v>218</v>
      </c>
      <c r="D443" s="118" t="s">
        <v>450</v>
      </c>
      <c r="E443" s="119">
        <v>14070.58</v>
      </c>
      <c r="F443" s="119">
        <v>13423.439999999999</v>
      </c>
      <c r="G443" s="119">
        <v>13747.009999999998</v>
      </c>
      <c r="H443" s="119">
        <v>13747.009999999998</v>
      </c>
      <c r="I443" s="119">
        <v>13747.009999999998</v>
      </c>
      <c r="J443" s="119">
        <v>13747.009999999998</v>
      </c>
      <c r="K443" s="119">
        <v>13747.009999999998</v>
      </c>
      <c r="L443" s="119">
        <v>13747.009999999998</v>
      </c>
      <c r="M443" s="119">
        <v>13747.009999999998</v>
      </c>
      <c r="N443" s="119">
        <v>13747.009999999998</v>
      </c>
      <c r="O443" s="119">
        <v>13747.009999999998</v>
      </c>
      <c r="P443" s="119">
        <v>13746.759999999997</v>
      </c>
      <c r="Q443" s="119">
        <f t="shared" si="8"/>
        <v>164963.87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82482.059999999983</v>
      </c>
      <c r="V443" s="115"/>
    </row>
    <row r="444" spans="2:22" ht="25.5" x14ac:dyDescent="0.2">
      <c r="B444" s="113"/>
      <c r="C444" s="117" t="s">
        <v>528</v>
      </c>
      <c r="D444" s="118" t="s">
        <v>529</v>
      </c>
      <c r="E444" s="119">
        <v>86708.65</v>
      </c>
      <c r="F444" s="119">
        <v>66833.38</v>
      </c>
      <c r="G444" s="119">
        <v>64619.080000000024</v>
      </c>
      <c r="H444" s="119">
        <v>63379.080000000024</v>
      </c>
      <c r="I444" s="119">
        <v>68579.080000000016</v>
      </c>
      <c r="J444" s="119">
        <v>63379.080000000024</v>
      </c>
      <c r="K444" s="119">
        <v>63079.080000000024</v>
      </c>
      <c r="L444" s="119">
        <v>63879.080000000024</v>
      </c>
      <c r="M444" s="119">
        <v>67829.080000000016</v>
      </c>
      <c r="N444" s="119">
        <v>57316.580000000024</v>
      </c>
      <c r="O444" s="119">
        <v>76866.58</v>
      </c>
      <c r="P444" s="119">
        <v>62867.869999999995</v>
      </c>
      <c r="Q444" s="119">
        <f t="shared" si="8"/>
        <v>805336.62000000011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413498.35000000009</v>
      </c>
      <c r="V444" s="115"/>
    </row>
    <row r="445" spans="2:22" x14ac:dyDescent="0.2">
      <c r="B445" s="113"/>
      <c r="C445" s="117" t="s">
        <v>530</v>
      </c>
      <c r="D445" s="118" t="s">
        <v>531</v>
      </c>
      <c r="E445" s="119">
        <v>139029.73000000004</v>
      </c>
      <c r="F445" s="119">
        <v>139029.73000000004</v>
      </c>
      <c r="G445" s="119">
        <v>127029.73000000003</v>
      </c>
      <c r="H445" s="119">
        <v>127029.73000000003</v>
      </c>
      <c r="I445" s="119">
        <v>127021.40000000002</v>
      </c>
      <c r="J445" s="119">
        <v>127021.40000000002</v>
      </c>
      <c r="K445" s="119">
        <v>127021.40000000002</v>
      </c>
      <c r="L445" s="119">
        <v>127021.40000000002</v>
      </c>
      <c r="M445" s="119">
        <v>126971.40000000002</v>
      </c>
      <c r="N445" s="119">
        <v>126909.73000000003</v>
      </c>
      <c r="O445" s="119">
        <v>126889.73000000003</v>
      </c>
      <c r="P445" s="119">
        <v>104997.01</v>
      </c>
      <c r="Q445" s="119">
        <f t="shared" si="8"/>
        <v>1525972.3900000004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786161.7200000002</v>
      </c>
      <c r="V445" s="115"/>
    </row>
    <row r="446" spans="2:22" x14ac:dyDescent="0.2">
      <c r="B446" s="113"/>
      <c r="C446" s="117" t="s">
        <v>532</v>
      </c>
      <c r="D446" s="118" t="s">
        <v>373</v>
      </c>
      <c r="E446" s="119">
        <v>116854.68000000001</v>
      </c>
      <c r="F446" s="119">
        <v>116854.68000000001</v>
      </c>
      <c r="G446" s="119">
        <v>116854.68000000001</v>
      </c>
      <c r="H446" s="119">
        <v>116854.68000000001</v>
      </c>
      <c r="I446" s="119">
        <v>116854.68000000001</v>
      </c>
      <c r="J446" s="119">
        <v>116854.68000000001</v>
      </c>
      <c r="K446" s="119">
        <v>116854.68000000001</v>
      </c>
      <c r="L446" s="119">
        <v>116854.68000000001</v>
      </c>
      <c r="M446" s="119">
        <v>116854.68000000001</v>
      </c>
      <c r="N446" s="119">
        <v>116854.68000000001</v>
      </c>
      <c r="O446" s="119">
        <v>116854.68000000001</v>
      </c>
      <c r="P446" s="119">
        <v>116854.52</v>
      </c>
      <c r="Q446" s="119">
        <f t="shared" si="8"/>
        <v>1402256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701128.08000000007</v>
      </c>
      <c r="V446" s="115"/>
    </row>
    <row r="447" spans="2:22" x14ac:dyDescent="0.2">
      <c r="B447" s="113"/>
      <c r="C447" s="117" t="s">
        <v>533</v>
      </c>
      <c r="D447" s="118" t="s">
        <v>534</v>
      </c>
      <c r="E447" s="119">
        <v>341064.15</v>
      </c>
      <c r="F447" s="119">
        <v>341064.15</v>
      </c>
      <c r="G447" s="119">
        <v>341064.15</v>
      </c>
      <c r="H447" s="119">
        <v>341064.15</v>
      </c>
      <c r="I447" s="119">
        <v>341064.15</v>
      </c>
      <c r="J447" s="119">
        <v>341064.15</v>
      </c>
      <c r="K447" s="119">
        <v>341064.15</v>
      </c>
      <c r="L447" s="119">
        <v>341064.15</v>
      </c>
      <c r="M447" s="119">
        <v>341064.15</v>
      </c>
      <c r="N447" s="119">
        <v>341064.15</v>
      </c>
      <c r="O447" s="119">
        <v>341064.15</v>
      </c>
      <c r="P447" s="119">
        <v>341064.16000000003</v>
      </c>
      <c r="Q447" s="119">
        <f t="shared" si="8"/>
        <v>4092769.8099999996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2046384.9</v>
      </c>
      <c r="V447" s="115"/>
    </row>
    <row r="448" spans="2:22" x14ac:dyDescent="0.2">
      <c r="B448" s="113"/>
      <c r="C448" s="117" t="s">
        <v>219</v>
      </c>
      <c r="D448" s="118" t="s">
        <v>451</v>
      </c>
      <c r="E448" s="119">
        <v>820214.20000000007</v>
      </c>
      <c r="F448" s="119">
        <v>829007.91000000015</v>
      </c>
      <c r="G448" s="119">
        <v>838861.06000000017</v>
      </c>
      <c r="H448" s="119">
        <v>834527.72000000009</v>
      </c>
      <c r="I448" s="119">
        <v>827938.16000000015</v>
      </c>
      <c r="J448" s="119">
        <v>824861.06000000017</v>
      </c>
      <c r="K448" s="119">
        <v>2046994.3900000001</v>
      </c>
      <c r="L448" s="119">
        <v>824361.06000000017</v>
      </c>
      <c r="M448" s="119">
        <v>2524936.06</v>
      </c>
      <c r="N448" s="119">
        <v>839361.06000000017</v>
      </c>
      <c r="O448" s="119">
        <v>824361.04000000015</v>
      </c>
      <c r="P448" s="119">
        <v>837033.88</v>
      </c>
      <c r="Q448" s="119">
        <f t="shared" si="8"/>
        <v>12872457.600000005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4975410.1100000013</v>
      </c>
      <c r="V448" s="115"/>
    </row>
    <row r="449" spans="2:22" x14ac:dyDescent="0.2">
      <c r="B449" s="113"/>
      <c r="C449" s="117" t="s">
        <v>220</v>
      </c>
      <c r="D449" s="118" t="s">
        <v>452</v>
      </c>
      <c r="E449" s="119">
        <v>105255.95999999999</v>
      </c>
      <c r="F449" s="119">
        <v>120255.95999999999</v>
      </c>
      <c r="G449" s="119">
        <v>120255.95999999999</v>
      </c>
      <c r="H449" s="119">
        <v>126255.95999999999</v>
      </c>
      <c r="I449" s="119">
        <v>611255.96</v>
      </c>
      <c r="J449" s="119">
        <v>611255.98</v>
      </c>
      <c r="K449" s="119">
        <v>659172.63</v>
      </c>
      <c r="L449" s="119">
        <v>1181672.6299999999</v>
      </c>
      <c r="M449" s="119">
        <v>1131672.6299999999</v>
      </c>
      <c r="N449" s="119">
        <v>441672.62999999995</v>
      </c>
      <c r="O449" s="119">
        <v>335672.63</v>
      </c>
      <c r="P449" s="119">
        <v>100672.53000000001</v>
      </c>
      <c r="Q449" s="119">
        <f t="shared" si="8"/>
        <v>5545071.46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1694535.7799999998</v>
      </c>
      <c r="V449" s="115"/>
    </row>
    <row r="450" spans="2:22" x14ac:dyDescent="0.2">
      <c r="B450" s="113"/>
      <c r="C450" s="117" t="s">
        <v>221</v>
      </c>
      <c r="D450" s="118" t="s">
        <v>453</v>
      </c>
      <c r="E450" s="119">
        <v>147666.7099999999</v>
      </c>
      <c r="F450" s="119">
        <v>179025.37999999992</v>
      </c>
      <c r="G450" s="119">
        <v>170026.63999999993</v>
      </c>
      <c r="H450" s="119">
        <v>173652.6399999999</v>
      </c>
      <c r="I450" s="119">
        <v>154052.7099999999</v>
      </c>
      <c r="J450" s="119">
        <v>153481.5499999999</v>
      </c>
      <c r="K450" s="119">
        <v>107616.51000000004</v>
      </c>
      <c r="L450" s="119">
        <v>82996.710000000036</v>
      </c>
      <c r="M450" s="119">
        <v>171857.22999999989</v>
      </c>
      <c r="N450" s="119">
        <v>169897.24999999991</v>
      </c>
      <c r="O450" s="119">
        <v>169758.27999999991</v>
      </c>
      <c r="P450" s="119">
        <v>169473.52999999997</v>
      </c>
      <c r="Q450" s="119">
        <f t="shared" si="8"/>
        <v>1849505.1399999994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977905.62999999954</v>
      </c>
      <c r="V450" s="115"/>
    </row>
    <row r="451" spans="2:22" x14ac:dyDescent="0.2">
      <c r="B451" s="113"/>
      <c r="C451" s="117" t="s">
        <v>222</v>
      </c>
      <c r="D451" s="118" t="s">
        <v>454</v>
      </c>
      <c r="E451" s="119">
        <v>98689.13</v>
      </c>
      <c r="F451" s="119">
        <v>83538.920000000013</v>
      </c>
      <c r="G451" s="119">
        <v>110192.32000000001</v>
      </c>
      <c r="H451" s="119">
        <v>106002.70000000001</v>
      </c>
      <c r="I451" s="119">
        <v>106050.86000000002</v>
      </c>
      <c r="J451" s="119">
        <v>124538.76000000001</v>
      </c>
      <c r="K451" s="119">
        <v>117027.96</v>
      </c>
      <c r="L451" s="119">
        <v>108564.05</v>
      </c>
      <c r="M451" s="119">
        <v>102234.59</v>
      </c>
      <c r="N451" s="119">
        <v>104657.65999999999</v>
      </c>
      <c r="O451" s="119">
        <v>117124.06999999999</v>
      </c>
      <c r="P451" s="119">
        <v>123948.76999999999</v>
      </c>
      <c r="Q451" s="119">
        <f t="shared" si="8"/>
        <v>1302569.79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629012.69000000006</v>
      </c>
      <c r="V451" s="115"/>
    </row>
    <row r="452" spans="2:22" x14ac:dyDescent="0.2">
      <c r="B452" s="113"/>
      <c r="C452" s="117" t="s">
        <v>223</v>
      </c>
      <c r="D452" s="118" t="s">
        <v>455</v>
      </c>
      <c r="E452" s="119">
        <v>53780.37000000001</v>
      </c>
      <c r="F452" s="119">
        <v>59211.740000000013</v>
      </c>
      <c r="G452" s="119">
        <v>77800.560000000012</v>
      </c>
      <c r="H452" s="119">
        <v>67284.039999999994</v>
      </c>
      <c r="I452" s="119">
        <v>78797.160000000018</v>
      </c>
      <c r="J452" s="119">
        <v>66798.290000000008</v>
      </c>
      <c r="K452" s="119">
        <v>71607.569999999992</v>
      </c>
      <c r="L452" s="119">
        <v>54715.23</v>
      </c>
      <c r="M452" s="119">
        <v>59083.250000000007</v>
      </c>
      <c r="N452" s="119">
        <v>54533.330000000009</v>
      </c>
      <c r="O452" s="119">
        <v>59693.11</v>
      </c>
      <c r="P452" s="119">
        <v>59312.55000000001</v>
      </c>
      <c r="Q452" s="119">
        <f t="shared" si="8"/>
        <v>762617.20000000007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403672.16000000003</v>
      </c>
      <c r="V452" s="115"/>
    </row>
    <row r="453" spans="2:22" ht="25.5" x14ac:dyDescent="0.2">
      <c r="B453" s="113"/>
      <c r="C453" s="117" t="s">
        <v>224</v>
      </c>
      <c r="D453" s="118" t="s">
        <v>456</v>
      </c>
      <c r="E453" s="119">
        <v>34903.150000000009</v>
      </c>
      <c r="F453" s="119">
        <v>39156.690000000017</v>
      </c>
      <c r="G453" s="119">
        <v>36781.970000000016</v>
      </c>
      <c r="H453" s="119">
        <v>37206.600000000013</v>
      </c>
      <c r="I453" s="119">
        <v>36197.070000000007</v>
      </c>
      <c r="J453" s="119">
        <v>36977.250000000007</v>
      </c>
      <c r="K453" s="119">
        <v>36792.890000000007</v>
      </c>
      <c r="L453" s="119">
        <v>34348.190000000017</v>
      </c>
      <c r="M453" s="119">
        <v>34964.080000000002</v>
      </c>
      <c r="N453" s="119">
        <v>36738.640000000007</v>
      </c>
      <c r="O453" s="119">
        <v>39526.920000000006</v>
      </c>
      <c r="P453" s="119">
        <v>37146.18</v>
      </c>
      <c r="Q453" s="119">
        <f t="shared" ref="Q453:Q504" si="9">SUM(E453:P453)</f>
        <v>440739.63000000012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221222.73000000007</v>
      </c>
      <c r="V453" s="115"/>
    </row>
    <row r="454" spans="2:22" x14ac:dyDescent="0.2">
      <c r="B454" s="113"/>
      <c r="C454" s="117" t="s">
        <v>225</v>
      </c>
      <c r="D454" s="118" t="s">
        <v>458</v>
      </c>
      <c r="E454" s="119">
        <v>0</v>
      </c>
      <c r="F454" s="119">
        <v>0</v>
      </c>
      <c r="G454" s="119">
        <v>0</v>
      </c>
      <c r="H454" s="119">
        <v>0</v>
      </c>
      <c r="I454" s="119">
        <v>0</v>
      </c>
      <c r="J454" s="119">
        <v>55000</v>
      </c>
      <c r="K454" s="119">
        <v>10000</v>
      </c>
      <c r="L454" s="119">
        <v>25000</v>
      </c>
      <c r="M454" s="119">
        <v>0</v>
      </c>
      <c r="N454" s="119">
        <v>25000</v>
      </c>
      <c r="O454" s="119">
        <v>50000</v>
      </c>
      <c r="P454" s="119">
        <v>100000</v>
      </c>
      <c r="Q454" s="119">
        <f t="shared" si="9"/>
        <v>265000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55000</v>
      </c>
      <c r="V454" s="115"/>
    </row>
    <row r="455" spans="2:22" x14ac:dyDescent="0.2">
      <c r="B455" s="113"/>
      <c r="C455" s="117" t="s">
        <v>226</v>
      </c>
      <c r="D455" s="118" t="s">
        <v>459</v>
      </c>
      <c r="E455" s="119">
        <v>25574.99</v>
      </c>
      <c r="F455" s="119">
        <v>417032.99000000005</v>
      </c>
      <c r="G455" s="119">
        <v>190574.99</v>
      </c>
      <c r="H455" s="119">
        <v>280574.99000000005</v>
      </c>
      <c r="I455" s="119">
        <v>310574.99000000005</v>
      </c>
      <c r="J455" s="119">
        <v>374474.99000000005</v>
      </c>
      <c r="K455" s="119">
        <v>496675.06</v>
      </c>
      <c r="L455" s="119">
        <v>584535.06000000006</v>
      </c>
      <c r="M455" s="119">
        <v>395139.99000000005</v>
      </c>
      <c r="N455" s="119">
        <v>530074.99</v>
      </c>
      <c r="O455" s="119">
        <v>514575.95</v>
      </c>
      <c r="P455" s="119">
        <v>637280.17000000027</v>
      </c>
      <c r="Q455" s="119">
        <f t="shared" si="9"/>
        <v>4757089.16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1598807.94</v>
      </c>
      <c r="V455" s="115"/>
    </row>
    <row r="456" spans="2:22" x14ac:dyDescent="0.2">
      <c r="B456" s="113"/>
      <c r="C456" s="117" t="s">
        <v>227</v>
      </c>
      <c r="D456" s="118" t="s">
        <v>460</v>
      </c>
      <c r="E456" s="119">
        <v>3075465.6199999996</v>
      </c>
      <c r="F456" s="119">
        <v>3008316.83</v>
      </c>
      <c r="G456" s="119">
        <v>3212346.5100000007</v>
      </c>
      <c r="H456" s="119">
        <v>3105047.9900000007</v>
      </c>
      <c r="I456" s="119">
        <v>3008522.6300000008</v>
      </c>
      <c r="J456" s="119">
        <v>3032346.5100000007</v>
      </c>
      <c r="K456" s="119">
        <v>2941346.5100000007</v>
      </c>
      <c r="L456" s="119">
        <v>3165333.830000001</v>
      </c>
      <c r="M456" s="119">
        <v>3013346.5100000007</v>
      </c>
      <c r="N456" s="119">
        <v>3021877.6900000009</v>
      </c>
      <c r="O456" s="119">
        <v>3265365.2600000007</v>
      </c>
      <c r="P456" s="119">
        <v>3253742.2700000009</v>
      </c>
      <c r="Q456" s="119">
        <f t="shared" si="9"/>
        <v>37103058.160000011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18442046.090000004</v>
      </c>
      <c r="V456" s="115"/>
    </row>
    <row r="457" spans="2:22" x14ac:dyDescent="0.2">
      <c r="B457" s="113"/>
      <c r="C457" s="117" t="s">
        <v>228</v>
      </c>
      <c r="D457" s="118" t="s">
        <v>461</v>
      </c>
      <c r="E457" s="119">
        <v>9369308.4600000028</v>
      </c>
      <c r="F457" s="119">
        <v>9667033.3500000015</v>
      </c>
      <c r="G457" s="119">
        <v>9583316.790000001</v>
      </c>
      <c r="H457" s="119">
        <v>9668799.5700000022</v>
      </c>
      <c r="I457" s="119">
        <v>9514518.120000001</v>
      </c>
      <c r="J457" s="119">
        <v>9509413.0600000005</v>
      </c>
      <c r="K457" s="119">
        <v>9236437.160000002</v>
      </c>
      <c r="L457" s="119">
        <v>9822146.5500000007</v>
      </c>
      <c r="M457" s="119">
        <v>9670255.3399999999</v>
      </c>
      <c r="N457" s="119">
        <v>9534070.870000001</v>
      </c>
      <c r="O457" s="119">
        <v>9858257.089999998</v>
      </c>
      <c r="P457" s="119">
        <v>9989941.8000000026</v>
      </c>
      <c r="Q457" s="119">
        <f t="shared" si="9"/>
        <v>115423498.16000003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57312389.350000009</v>
      </c>
      <c r="V457" s="115"/>
    </row>
    <row r="458" spans="2:22" x14ac:dyDescent="0.2">
      <c r="B458" s="113"/>
      <c r="C458" s="117" t="s">
        <v>229</v>
      </c>
      <c r="D458" s="118" t="s">
        <v>462</v>
      </c>
      <c r="E458" s="119">
        <v>3540126.1199999996</v>
      </c>
      <c r="F458" s="119">
        <v>3790606.0600000005</v>
      </c>
      <c r="G458" s="119">
        <v>3758569.7899999996</v>
      </c>
      <c r="H458" s="119">
        <v>3742192.2900000005</v>
      </c>
      <c r="I458" s="119">
        <v>3622745.4999999995</v>
      </c>
      <c r="J458" s="119">
        <v>3683795.92</v>
      </c>
      <c r="K458" s="119">
        <v>3533360.67</v>
      </c>
      <c r="L458" s="119">
        <v>3786605.7099999995</v>
      </c>
      <c r="M458" s="119">
        <v>3672562.35</v>
      </c>
      <c r="N458" s="119">
        <v>3678480.44</v>
      </c>
      <c r="O458" s="119">
        <v>3847373.32</v>
      </c>
      <c r="P458" s="119">
        <v>3689035.8900000006</v>
      </c>
      <c r="Q458" s="119">
        <f t="shared" si="9"/>
        <v>44345454.060000002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22138035.68</v>
      </c>
      <c r="V458" s="115"/>
    </row>
    <row r="459" spans="2:22" x14ac:dyDescent="0.2">
      <c r="B459" s="113"/>
      <c r="C459" s="117" t="s">
        <v>230</v>
      </c>
      <c r="D459" s="118" t="s">
        <v>463</v>
      </c>
      <c r="E459" s="119">
        <v>15270.83</v>
      </c>
      <c r="F459" s="119">
        <v>615420.92999999993</v>
      </c>
      <c r="G459" s="119">
        <v>1313629.9500000002</v>
      </c>
      <c r="H459" s="119">
        <v>1366425.9000000001</v>
      </c>
      <c r="I459" s="119">
        <v>1365345.9600000002</v>
      </c>
      <c r="J459" s="119">
        <v>1371629.9600000002</v>
      </c>
      <c r="K459" s="119">
        <v>1365346.11</v>
      </c>
      <c r="L459" s="119">
        <v>1365345.9700000002</v>
      </c>
      <c r="M459" s="119">
        <v>1371629.9100000001</v>
      </c>
      <c r="N459" s="119">
        <v>1015345.83</v>
      </c>
      <c r="O459" s="119">
        <v>590345.82999999996</v>
      </c>
      <c r="P459" s="119">
        <v>596629.9</v>
      </c>
      <c r="Q459" s="119">
        <f t="shared" si="9"/>
        <v>12352367.080000002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6047723.5300000003</v>
      </c>
      <c r="V459" s="115"/>
    </row>
    <row r="460" spans="2:22" x14ac:dyDescent="0.2">
      <c r="B460" s="113"/>
      <c r="C460" s="117" t="s">
        <v>231</v>
      </c>
      <c r="D460" s="118" t="s">
        <v>464</v>
      </c>
      <c r="E460" s="119">
        <v>3206961.58</v>
      </c>
      <c r="F460" s="119">
        <v>3216996.16</v>
      </c>
      <c r="G460" s="119">
        <v>3220937.8600000003</v>
      </c>
      <c r="H460" s="119">
        <v>3245790.3400000003</v>
      </c>
      <c r="I460" s="119">
        <v>3214777.9600000004</v>
      </c>
      <c r="J460" s="119">
        <v>3213880.29</v>
      </c>
      <c r="K460" s="119">
        <v>3220189.1</v>
      </c>
      <c r="L460" s="119">
        <v>3214325.6700000004</v>
      </c>
      <c r="M460" s="119">
        <v>3212018.0100000002</v>
      </c>
      <c r="N460" s="119">
        <v>3213465.72</v>
      </c>
      <c r="O460" s="119">
        <v>3225636.8400000003</v>
      </c>
      <c r="P460" s="119">
        <v>3215385.8700000006</v>
      </c>
      <c r="Q460" s="119">
        <f t="shared" si="9"/>
        <v>38620365.400000006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19319344.190000001</v>
      </c>
      <c r="V460" s="115"/>
    </row>
    <row r="461" spans="2:22" x14ac:dyDescent="0.2">
      <c r="B461" s="113"/>
      <c r="C461" s="117" t="s">
        <v>232</v>
      </c>
      <c r="D461" s="118" t="s">
        <v>465</v>
      </c>
      <c r="E461" s="119">
        <v>0</v>
      </c>
      <c r="F461" s="119">
        <v>1006959.3300000001</v>
      </c>
      <c r="G461" s="119">
        <v>517116.07</v>
      </c>
      <c r="H461" s="119">
        <v>510893.85</v>
      </c>
      <c r="I461" s="119">
        <v>509893.85</v>
      </c>
      <c r="J461" s="119">
        <v>508893.85</v>
      </c>
      <c r="K461" s="119">
        <v>263133.84999999998</v>
      </c>
      <c r="L461" s="119">
        <v>485133.85</v>
      </c>
      <c r="M461" s="119">
        <v>510893.85</v>
      </c>
      <c r="N461" s="119">
        <v>510893.85</v>
      </c>
      <c r="O461" s="119">
        <v>510893.85</v>
      </c>
      <c r="P461" s="119">
        <v>510893.8</v>
      </c>
      <c r="Q461" s="119">
        <f t="shared" si="9"/>
        <v>5845599.9999999991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3053756.95</v>
      </c>
      <c r="V461" s="115"/>
    </row>
    <row r="462" spans="2:22" x14ac:dyDescent="0.2">
      <c r="B462" s="113"/>
      <c r="C462" s="117" t="s">
        <v>233</v>
      </c>
      <c r="D462" s="118" t="s">
        <v>466</v>
      </c>
      <c r="E462" s="119">
        <v>336527.37</v>
      </c>
      <c r="F462" s="119">
        <v>1456236.45</v>
      </c>
      <c r="G462" s="119">
        <v>342982.04000000004</v>
      </c>
      <c r="H462" s="119">
        <v>843940.8600000001</v>
      </c>
      <c r="I462" s="119">
        <v>866805.97</v>
      </c>
      <c r="J462" s="119">
        <v>796996.8600000001</v>
      </c>
      <c r="K462" s="119">
        <v>804678.84000000008</v>
      </c>
      <c r="L462" s="119">
        <v>344243.94000000006</v>
      </c>
      <c r="M462" s="119">
        <v>844501.26</v>
      </c>
      <c r="N462" s="119">
        <v>798037.79</v>
      </c>
      <c r="O462" s="119">
        <v>344743.94000000006</v>
      </c>
      <c r="P462" s="119">
        <v>858239.16</v>
      </c>
      <c r="Q462" s="119">
        <f t="shared" si="9"/>
        <v>8637934.4800000004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4643489.55</v>
      </c>
      <c r="V462" s="115"/>
    </row>
    <row r="463" spans="2:22" x14ac:dyDescent="0.2">
      <c r="B463" s="113"/>
      <c r="C463" s="117" t="s">
        <v>234</v>
      </c>
      <c r="D463" s="118" t="s">
        <v>467</v>
      </c>
      <c r="E463" s="119">
        <v>208269.86999999997</v>
      </c>
      <c r="F463" s="119">
        <v>210159.86999999997</v>
      </c>
      <c r="G463" s="119">
        <v>233966.38999999998</v>
      </c>
      <c r="H463" s="119">
        <v>208269.86999999997</v>
      </c>
      <c r="I463" s="119">
        <v>212166.90999999995</v>
      </c>
      <c r="J463" s="119">
        <v>344042.70999999996</v>
      </c>
      <c r="K463" s="119">
        <v>259626.59000000003</v>
      </c>
      <c r="L463" s="119">
        <v>139033.67000000004</v>
      </c>
      <c r="M463" s="119">
        <v>259626.54000000004</v>
      </c>
      <c r="N463" s="119">
        <v>282313.78999999998</v>
      </c>
      <c r="O463" s="119">
        <v>259626.57</v>
      </c>
      <c r="P463" s="119">
        <v>259626.34</v>
      </c>
      <c r="Q463" s="119">
        <f t="shared" si="9"/>
        <v>2876729.1199999996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1416875.6199999999</v>
      </c>
      <c r="V463" s="115"/>
    </row>
    <row r="464" spans="2:22" x14ac:dyDescent="0.2">
      <c r="B464" s="113"/>
      <c r="C464" s="117" t="s">
        <v>235</v>
      </c>
      <c r="D464" s="118" t="s">
        <v>468</v>
      </c>
      <c r="E464" s="119">
        <v>200000.08</v>
      </c>
      <c r="F464" s="119">
        <v>3474000.08</v>
      </c>
      <c r="G464" s="119">
        <v>644000.08000000007</v>
      </c>
      <c r="H464" s="119">
        <v>284000.07999999996</v>
      </c>
      <c r="I464" s="119">
        <v>274000.07999999996</v>
      </c>
      <c r="J464" s="119">
        <v>274000.07999999996</v>
      </c>
      <c r="K464" s="119">
        <v>3520000.08</v>
      </c>
      <c r="L464" s="119">
        <v>450000.07999999996</v>
      </c>
      <c r="M464" s="119">
        <v>200000.08</v>
      </c>
      <c r="N464" s="119">
        <v>200000.08</v>
      </c>
      <c r="O464" s="119">
        <v>200000.08</v>
      </c>
      <c r="P464" s="119">
        <v>200000.12</v>
      </c>
      <c r="Q464" s="119">
        <f t="shared" si="9"/>
        <v>9920001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5150000.4800000004</v>
      </c>
      <c r="V464" s="115"/>
    </row>
    <row r="465" spans="2:22" x14ac:dyDescent="0.2">
      <c r="B465" s="113"/>
      <c r="C465" s="117" t="s">
        <v>236</v>
      </c>
      <c r="D465" s="118" t="s">
        <v>469</v>
      </c>
      <c r="E465" s="119">
        <v>66686.69</v>
      </c>
      <c r="F465" s="119">
        <v>67993.069999999992</v>
      </c>
      <c r="G465" s="119">
        <v>372847.79</v>
      </c>
      <c r="H465" s="119">
        <v>363247.79</v>
      </c>
      <c r="I465" s="119">
        <v>67247.789999999994</v>
      </c>
      <c r="J465" s="119">
        <v>59397.789999999994</v>
      </c>
      <c r="K465" s="119">
        <v>59425.289999999994</v>
      </c>
      <c r="L465" s="119">
        <v>52975.289999999994</v>
      </c>
      <c r="M465" s="119">
        <v>59425.289999999994</v>
      </c>
      <c r="N465" s="119">
        <v>57397.789999999994</v>
      </c>
      <c r="O465" s="119">
        <v>51547.789999999994</v>
      </c>
      <c r="P465" s="119">
        <v>51547.609999999993</v>
      </c>
      <c r="Q465" s="119">
        <f t="shared" si="9"/>
        <v>1329739.9800000002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997420.92</v>
      </c>
      <c r="V465" s="115"/>
    </row>
    <row r="466" spans="2:22" x14ac:dyDescent="0.2">
      <c r="B466" s="113"/>
      <c r="C466" s="117" t="s">
        <v>237</v>
      </c>
      <c r="D466" s="118" t="s">
        <v>457</v>
      </c>
      <c r="E466" s="119">
        <v>0</v>
      </c>
      <c r="F466" s="119">
        <v>0</v>
      </c>
      <c r="G466" s="119">
        <v>50000</v>
      </c>
      <c r="H466" s="119">
        <v>10000</v>
      </c>
      <c r="I466" s="119">
        <v>50000</v>
      </c>
      <c r="J466" s="119">
        <v>60000</v>
      </c>
      <c r="K466" s="119">
        <v>142800</v>
      </c>
      <c r="L466" s="119">
        <v>185000</v>
      </c>
      <c r="M466" s="119">
        <v>129100</v>
      </c>
      <c r="N466" s="119">
        <v>240000</v>
      </c>
      <c r="O466" s="119">
        <v>230000</v>
      </c>
      <c r="P466" s="119">
        <v>282600</v>
      </c>
      <c r="Q466" s="119">
        <f t="shared" si="9"/>
        <v>1379500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170000</v>
      </c>
      <c r="V466" s="115"/>
    </row>
    <row r="467" spans="2:22" x14ac:dyDescent="0.2">
      <c r="B467" s="113"/>
      <c r="C467" s="117" t="s">
        <v>238</v>
      </c>
      <c r="D467" s="118" t="s">
        <v>470</v>
      </c>
      <c r="E467" s="119">
        <v>20611.900000000001</v>
      </c>
      <c r="F467" s="119">
        <v>42861.9</v>
      </c>
      <c r="G467" s="119">
        <v>122861.90000000001</v>
      </c>
      <c r="H467" s="119">
        <v>42861.9</v>
      </c>
      <c r="I467" s="119">
        <v>42861.9</v>
      </c>
      <c r="J467" s="119">
        <v>38938.31</v>
      </c>
      <c r="K467" s="119">
        <v>33308.57</v>
      </c>
      <c r="L467" s="119">
        <v>33308.57</v>
      </c>
      <c r="M467" s="119">
        <v>33308.57</v>
      </c>
      <c r="N467" s="119">
        <v>10898.57</v>
      </c>
      <c r="O467" s="119">
        <v>8333.57</v>
      </c>
      <c r="P467" s="119">
        <v>8333.6500000000015</v>
      </c>
      <c r="Q467" s="119">
        <f t="shared" si="9"/>
        <v>438489.31000000006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310997.81</v>
      </c>
      <c r="V467" s="115"/>
    </row>
    <row r="468" spans="2:22" x14ac:dyDescent="0.2">
      <c r="B468" s="113"/>
      <c r="C468" s="117" t="s">
        <v>239</v>
      </c>
      <c r="D468" s="118" t="s">
        <v>471</v>
      </c>
      <c r="E468" s="119">
        <v>420877.72</v>
      </c>
      <c r="F468" s="119">
        <v>448915.36</v>
      </c>
      <c r="G468" s="119">
        <v>448915.36</v>
      </c>
      <c r="H468" s="119">
        <v>448915.36</v>
      </c>
      <c r="I468" s="119">
        <v>448915.36</v>
      </c>
      <c r="J468" s="119">
        <v>448915.36</v>
      </c>
      <c r="K468" s="119">
        <v>448915.36</v>
      </c>
      <c r="L468" s="119">
        <v>448915.36</v>
      </c>
      <c r="M468" s="119">
        <v>448915.36</v>
      </c>
      <c r="N468" s="119">
        <v>448915.36</v>
      </c>
      <c r="O468" s="119">
        <v>448915.36</v>
      </c>
      <c r="P468" s="119">
        <v>448816.19</v>
      </c>
      <c r="Q468" s="119">
        <f t="shared" si="9"/>
        <v>5358847.51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2665454.5199999996</v>
      </c>
      <c r="V468" s="115"/>
    </row>
    <row r="469" spans="2:22" x14ac:dyDescent="0.2">
      <c r="B469" s="113"/>
      <c r="C469" s="117" t="s">
        <v>240</v>
      </c>
      <c r="D469" s="118" t="s">
        <v>472</v>
      </c>
      <c r="E469" s="119">
        <v>0</v>
      </c>
      <c r="F469" s="119">
        <v>65000</v>
      </c>
      <c r="G469" s="119">
        <v>65000</v>
      </c>
      <c r="H469" s="119">
        <v>165000</v>
      </c>
      <c r="I469" s="119">
        <v>115000</v>
      </c>
      <c r="J469" s="119">
        <v>201100</v>
      </c>
      <c r="K469" s="119">
        <v>73400</v>
      </c>
      <c r="L469" s="119">
        <v>250000</v>
      </c>
      <c r="M469" s="119">
        <v>150000</v>
      </c>
      <c r="N469" s="119">
        <v>250000</v>
      </c>
      <c r="O469" s="119">
        <v>150000</v>
      </c>
      <c r="P469" s="119">
        <v>300840</v>
      </c>
      <c r="Q469" s="119">
        <f t="shared" si="9"/>
        <v>1785340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611100</v>
      </c>
      <c r="V469" s="115"/>
    </row>
    <row r="470" spans="2:22" x14ac:dyDescent="0.2">
      <c r="B470" s="113"/>
      <c r="C470" s="117" t="s">
        <v>241</v>
      </c>
      <c r="D470" s="118" t="s">
        <v>469</v>
      </c>
      <c r="E470" s="119">
        <v>2350.08</v>
      </c>
      <c r="F470" s="119">
        <v>2350.08</v>
      </c>
      <c r="G470" s="119">
        <v>17350.080000000002</v>
      </c>
      <c r="H470" s="119">
        <v>2350.08</v>
      </c>
      <c r="I470" s="119">
        <v>2350.08</v>
      </c>
      <c r="J470" s="119">
        <v>2350.08</v>
      </c>
      <c r="K470" s="119">
        <v>2350.08</v>
      </c>
      <c r="L470" s="119">
        <v>2350.08</v>
      </c>
      <c r="M470" s="119">
        <v>2350.08</v>
      </c>
      <c r="N470" s="119">
        <v>2350.08</v>
      </c>
      <c r="O470" s="119">
        <v>500.08</v>
      </c>
      <c r="P470" s="119">
        <v>500.02</v>
      </c>
      <c r="Q470" s="119">
        <f t="shared" si="9"/>
        <v>39500.900000000009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29100.480000000003</v>
      </c>
      <c r="V470" s="115"/>
    </row>
    <row r="471" spans="2:22" ht="25.5" x14ac:dyDescent="0.2">
      <c r="B471" s="113"/>
      <c r="C471" s="117" t="s">
        <v>535</v>
      </c>
      <c r="D471" s="118" t="s">
        <v>536</v>
      </c>
      <c r="E471" s="119">
        <v>857362.01</v>
      </c>
      <c r="F471" s="119">
        <v>898585.27</v>
      </c>
      <c r="G471" s="119">
        <v>893684.52</v>
      </c>
      <c r="H471" s="119">
        <v>896673.41</v>
      </c>
      <c r="I471" s="119">
        <v>397234.37999999995</v>
      </c>
      <c r="J471" s="119">
        <v>390915.94</v>
      </c>
      <c r="K471" s="119">
        <v>389012.94</v>
      </c>
      <c r="L471" s="119">
        <v>388512.94</v>
      </c>
      <c r="M471" s="119">
        <v>479012.94</v>
      </c>
      <c r="N471" s="119">
        <v>1082937.94</v>
      </c>
      <c r="O471" s="119">
        <v>936466.75</v>
      </c>
      <c r="P471" s="119">
        <v>1095324.8799999999</v>
      </c>
      <c r="Q471" s="119">
        <f t="shared" si="9"/>
        <v>8705723.9200000018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4334455.53</v>
      </c>
      <c r="V471" s="115"/>
    </row>
    <row r="472" spans="2:22" x14ac:dyDescent="0.2">
      <c r="B472" s="113"/>
      <c r="C472" s="117" t="s">
        <v>242</v>
      </c>
      <c r="D472" s="118" t="s">
        <v>473</v>
      </c>
      <c r="E472" s="119">
        <v>203465.05999999997</v>
      </c>
      <c r="F472" s="119">
        <v>443952.49</v>
      </c>
      <c r="G472" s="119">
        <v>215118.52999999994</v>
      </c>
      <c r="H472" s="119">
        <v>210798.38999999998</v>
      </c>
      <c r="I472" s="119">
        <v>227089.79999999996</v>
      </c>
      <c r="J472" s="119">
        <v>223592.75999999998</v>
      </c>
      <c r="K472" s="119">
        <v>282940.51</v>
      </c>
      <c r="L472" s="119">
        <v>216445.44999999998</v>
      </c>
      <c r="M472" s="119">
        <v>210798.38999999998</v>
      </c>
      <c r="N472" s="119">
        <v>229320.71</v>
      </c>
      <c r="O472" s="119">
        <v>203698.38999999998</v>
      </c>
      <c r="P472" s="119">
        <v>208140.52</v>
      </c>
      <c r="Q472" s="119">
        <f t="shared" si="9"/>
        <v>2875361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1524017.0299999998</v>
      </c>
      <c r="V472" s="115"/>
    </row>
    <row r="473" spans="2:22" x14ac:dyDescent="0.2">
      <c r="B473" s="113"/>
      <c r="C473" s="117" t="s">
        <v>243</v>
      </c>
      <c r="D473" s="118" t="s">
        <v>474</v>
      </c>
      <c r="E473" s="119">
        <v>831647.2099999995</v>
      </c>
      <c r="F473" s="119">
        <v>861405.98999999941</v>
      </c>
      <c r="G473" s="119">
        <v>1093526.2899999996</v>
      </c>
      <c r="H473" s="119">
        <v>837311.92999999947</v>
      </c>
      <c r="I473" s="119">
        <v>887796.37999999977</v>
      </c>
      <c r="J473" s="119">
        <v>907968.29999999946</v>
      </c>
      <c r="K473" s="119">
        <v>843476.94999999949</v>
      </c>
      <c r="L473" s="119">
        <v>731739.1099999994</v>
      </c>
      <c r="M473" s="119">
        <v>796120.00999999954</v>
      </c>
      <c r="N473" s="119">
        <v>803764.40999999957</v>
      </c>
      <c r="O473" s="119">
        <v>766825.57999999961</v>
      </c>
      <c r="P473" s="119">
        <v>844090.12000000034</v>
      </c>
      <c r="Q473" s="119">
        <f t="shared" si="9"/>
        <v>10205672.279999997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5419656.0999999978</v>
      </c>
      <c r="V473" s="115"/>
    </row>
    <row r="474" spans="2:22" x14ac:dyDescent="0.2">
      <c r="B474" s="113"/>
      <c r="C474" s="117" t="s">
        <v>244</v>
      </c>
      <c r="D474" s="118" t="s">
        <v>475</v>
      </c>
      <c r="E474" s="119">
        <v>119866.76</v>
      </c>
      <c r="F474" s="119">
        <v>125826.76000000001</v>
      </c>
      <c r="G474" s="119">
        <v>125166.76000000001</v>
      </c>
      <c r="H474" s="119">
        <v>180166.75999999998</v>
      </c>
      <c r="I474" s="119">
        <v>118816.76</v>
      </c>
      <c r="J474" s="119">
        <v>118666.76</v>
      </c>
      <c r="K474" s="119">
        <v>118666.76</v>
      </c>
      <c r="L474" s="119">
        <v>118666.76</v>
      </c>
      <c r="M474" s="119">
        <v>118666.76</v>
      </c>
      <c r="N474" s="119">
        <v>118666.76</v>
      </c>
      <c r="O474" s="119">
        <v>118666.76</v>
      </c>
      <c r="P474" s="119">
        <v>118666.64</v>
      </c>
      <c r="Q474" s="119">
        <f t="shared" si="9"/>
        <v>1500511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788510.56</v>
      </c>
      <c r="V474" s="115"/>
    </row>
    <row r="475" spans="2:22" x14ac:dyDescent="0.2">
      <c r="B475" s="113"/>
      <c r="C475" s="117" t="s">
        <v>245</v>
      </c>
      <c r="D475" s="118" t="s">
        <v>477</v>
      </c>
      <c r="E475" s="119">
        <v>91237.709999999992</v>
      </c>
      <c r="F475" s="119">
        <v>117859.37</v>
      </c>
      <c r="G475" s="119">
        <v>103431.28</v>
      </c>
      <c r="H475" s="119">
        <v>92782.46</v>
      </c>
      <c r="I475" s="119">
        <v>91757.48000000001</v>
      </c>
      <c r="J475" s="119">
        <v>91075.33</v>
      </c>
      <c r="K475" s="119">
        <v>95581.87</v>
      </c>
      <c r="L475" s="119">
        <v>91660.78</v>
      </c>
      <c r="M475" s="119">
        <v>92466.82</v>
      </c>
      <c r="N475" s="119">
        <v>91896.99</v>
      </c>
      <c r="O475" s="119">
        <v>92671.23000000001</v>
      </c>
      <c r="P475" s="119">
        <v>288410.68</v>
      </c>
      <c r="Q475" s="119">
        <f t="shared" si="9"/>
        <v>1340832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588143.63</v>
      </c>
      <c r="V475" s="115"/>
    </row>
    <row r="476" spans="2:22" x14ac:dyDescent="0.2">
      <c r="B476" s="113"/>
      <c r="C476" s="117" t="s">
        <v>246</v>
      </c>
      <c r="D476" s="118" t="s">
        <v>478</v>
      </c>
      <c r="E476" s="119">
        <v>410968.5400000001</v>
      </c>
      <c r="F476" s="119">
        <v>480235.5400000001</v>
      </c>
      <c r="G476" s="119">
        <v>482104.12000000005</v>
      </c>
      <c r="H476" s="119">
        <v>460291.44000000012</v>
      </c>
      <c r="I476" s="119">
        <v>435585.0400000001</v>
      </c>
      <c r="J476" s="119">
        <v>445750.72000000009</v>
      </c>
      <c r="K476" s="119">
        <v>450426.73000000004</v>
      </c>
      <c r="L476" s="119">
        <v>428959.83</v>
      </c>
      <c r="M476" s="119">
        <v>437635.49000000011</v>
      </c>
      <c r="N476" s="119">
        <v>463287.05000000005</v>
      </c>
      <c r="O476" s="119">
        <v>434973.28000000014</v>
      </c>
      <c r="P476" s="119">
        <v>400626.37</v>
      </c>
      <c r="Q476" s="119">
        <f t="shared" si="9"/>
        <v>5330844.1500000013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2714935.4000000008</v>
      </c>
      <c r="V476" s="115"/>
    </row>
    <row r="477" spans="2:22" x14ac:dyDescent="0.2">
      <c r="B477" s="113"/>
      <c r="C477" s="117" t="s">
        <v>247</v>
      </c>
      <c r="D477" s="118" t="s">
        <v>479</v>
      </c>
      <c r="E477" s="119">
        <v>143708.4</v>
      </c>
      <c r="F477" s="119">
        <v>142185.62</v>
      </c>
      <c r="G477" s="119">
        <v>157826.35000000009</v>
      </c>
      <c r="H477" s="119">
        <v>151999.29</v>
      </c>
      <c r="I477" s="119">
        <v>153546.48000000004</v>
      </c>
      <c r="J477" s="119">
        <v>182777.98000000004</v>
      </c>
      <c r="K477" s="119">
        <v>130588.58999999998</v>
      </c>
      <c r="L477" s="119">
        <v>151707.00999999995</v>
      </c>
      <c r="M477" s="119">
        <v>175367.80000000005</v>
      </c>
      <c r="N477" s="119">
        <v>189767.61999999997</v>
      </c>
      <c r="O477" s="119">
        <v>192791.35000000003</v>
      </c>
      <c r="P477" s="119">
        <v>269575.46999999997</v>
      </c>
      <c r="Q477" s="119">
        <f t="shared" si="9"/>
        <v>2041841.9600000002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932044.12000000011</v>
      </c>
      <c r="V477" s="115"/>
    </row>
    <row r="478" spans="2:22" x14ac:dyDescent="0.2">
      <c r="B478" s="113"/>
      <c r="C478" s="117" t="s">
        <v>248</v>
      </c>
      <c r="D478" s="118" t="s">
        <v>480</v>
      </c>
      <c r="E478" s="119">
        <v>88898.12999999999</v>
      </c>
      <c r="F478" s="119">
        <v>94090.240000000005</v>
      </c>
      <c r="G478" s="119">
        <v>109176.4</v>
      </c>
      <c r="H478" s="119">
        <v>100512.15999999999</v>
      </c>
      <c r="I478" s="119">
        <v>102440.24999999999</v>
      </c>
      <c r="J478" s="119">
        <v>105439.74999999999</v>
      </c>
      <c r="K478" s="119">
        <v>111907.85</v>
      </c>
      <c r="L478" s="119">
        <v>111966.13</v>
      </c>
      <c r="M478" s="119">
        <v>119825.33</v>
      </c>
      <c r="N478" s="119">
        <v>102526.85999999997</v>
      </c>
      <c r="O478" s="119">
        <v>99242.159999999974</v>
      </c>
      <c r="P478" s="119">
        <v>96521.489999999991</v>
      </c>
      <c r="Q478" s="119">
        <f t="shared" si="9"/>
        <v>1242546.7499999998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600556.92999999993</v>
      </c>
      <c r="V478" s="115"/>
    </row>
    <row r="479" spans="2:22" x14ac:dyDescent="0.2">
      <c r="B479" s="113"/>
      <c r="C479" s="117" t="s">
        <v>249</v>
      </c>
      <c r="D479" s="118" t="s">
        <v>481</v>
      </c>
      <c r="E479" s="119">
        <v>228680.84999999998</v>
      </c>
      <c r="F479" s="119">
        <v>214011.85</v>
      </c>
      <c r="G479" s="119">
        <v>214739.97999999995</v>
      </c>
      <c r="H479" s="119">
        <v>214051.21999999997</v>
      </c>
      <c r="I479" s="119">
        <v>216704.19999999995</v>
      </c>
      <c r="J479" s="119">
        <v>229455.08</v>
      </c>
      <c r="K479" s="119">
        <v>224606.56999999998</v>
      </c>
      <c r="L479" s="119">
        <v>229313.90999999995</v>
      </c>
      <c r="M479" s="119">
        <v>295743.44000000006</v>
      </c>
      <c r="N479" s="119">
        <v>218530.81</v>
      </c>
      <c r="O479" s="119">
        <v>219612.49</v>
      </c>
      <c r="P479" s="119">
        <v>266385.64</v>
      </c>
      <c r="Q479" s="119">
        <f t="shared" si="9"/>
        <v>2771836.0400000005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1317643.18</v>
      </c>
      <c r="V479" s="115"/>
    </row>
    <row r="480" spans="2:22" x14ac:dyDescent="0.2">
      <c r="B480" s="113"/>
      <c r="C480" s="117" t="s">
        <v>250</v>
      </c>
      <c r="D480" s="118" t="s">
        <v>482</v>
      </c>
      <c r="E480" s="119">
        <v>75182.070000000007</v>
      </c>
      <c r="F480" s="119">
        <v>89752.260000000024</v>
      </c>
      <c r="G480" s="119">
        <v>135985.19000000003</v>
      </c>
      <c r="H480" s="119">
        <v>74574.530000000028</v>
      </c>
      <c r="I480" s="119">
        <v>74459.060000000041</v>
      </c>
      <c r="J480" s="119">
        <v>75366.050000000032</v>
      </c>
      <c r="K480" s="119">
        <v>275365.23000000004</v>
      </c>
      <c r="L480" s="119">
        <v>91098.950000000012</v>
      </c>
      <c r="M480" s="119">
        <v>72555.330000000031</v>
      </c>
      <c r="N480" s="119">
        <v>72840.650000000038</v>
      </c>
      <c r="O480" s="119">
        <v>77278.240000000034</v>
      </c>
      <c r="P480" s="119">
        <v>84535.25</v>
      </c>
      <c r="Q480" s="119">
        <f t="shared" si="9"/>
        <v>1198992.8100000003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525319.16000000015</v>
      </c>
      <c r="V480" s="115"/>
    </row>
    <row r="481" spans="2:22" x14ac:dyDescent="0.2">
      <c r="B481" s="113"/>
      <c r="C481" s="117" t="s">
        <v>251</v>
      </c>
      <c r="D481" s="118" t="s">
        <v>483</v>
      </c>
      <c r="E481" s="119">
        <v>39391.67</v>
      </c>
      <c r="F481" s="119">
        <v>39391.67</v>
      </c>
      <c r="G481" s="119">
        <v>39391.67</v>
      </c>
      <c r="H481" s="119">
        <v>39391.67</v>
      </c>
      <c r="I481" s="119">
        <v>39391.67</v>
      </c>
      <c r="J481" s="119">
        <v>39391.67</v>
      </c>
      <c r="K481" s="119">
        <v>39391.67</v>
      </c>
      <c r="L481" s="119">
        <v>39391.67</v>
      </c>
      <c r="M481" s="119">
        <v>39391.67</v>
      </c>
      <c r="N481" s="119">
        <v>39391.67</v>
      </c>
      <c r="O481" s="119">
        <v>39391.67</v>
      </c>
      <c r="P481" s="119">
        <v>39391.629999999997</v>
      </c>
      <c r="Q481" s="119">
        <f t="shared" si="9"/>
        <v>472699.99999999988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236350.01999999996</v>
      </c>
      <c r="V481" s="115"/>
    </row>
    <row r="482" spans="2:22" x14ac:dyDescent="0.2">
      <c r="B482" s="113"/>
      <c r="C482" s="117" t="s">
        <v>252</v>
      </c>
      <c r="D482" s="118" t="s">
        <v>484</v>
      </c>
      <c r="E482" s="119">
        <v>27312.79</v>
      </c>
      <c r="F482" s="119">
        <v>27260.93</v>
      </c>
      <c r="G482" s="119">
        <v>30120.190000000002</v>
      </c>
      <c r="H482" s="119">
        <v>30120.190000000002</v>
      </c>
      <c r="I482" s="119">
        <v>28620.190000000002</v>
      </c>
      <c r="J482" s="119">
        <v>27286.86</v>
      </c>
      <c r="K482" s="119">
        <v>27286.86</v>
      </c>
      <c r="L482" s="119">
        <v>23120.190000000002</v>
      </c>
      <c r="M482" s="119">
        <v>27286.86</v>
      </c>
      <c r="N482" s="119">
        <v>27286.84</v>
      </c>
      <c r="O482" s="119">
        <v>29120.190000000002</v>
      </c>
      <c r="P482" s="119">
        <v>22620.07</v>
      </c>
      <c r="Q482" s="119">
        <f t="shared" si="9"/>
        <v>327442.16000000003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170721.15000000002</v>
      </c>
      <c r="V482" s="115"/>
    </row>
    <row r="483" spans="2:22" x14ac:dyDescent="0.2">
      <c r="B483" s="113"/>
      <c r="C483" s="117" t="s">
        <v>253</v>
      </c>
      <c r="D483" s="118" t="s">
        <v>485</v>
      </c>
      <c r="E483" s="119">
        <v>0</v>
      </c>
      <c r="F483" s="119">
        <v>116910</v>
      </c>
      <c r="G483" s="119">
        <v>75000</v>
      </c>
      <c r="H483" s="119">
        <v>155000</v>
      </c>
      <c r="I483" s="119">
        <v>75000</v>
      </c>
      <c r="J483" s="119">
        <v>146300</v>
      </c>
      <c r="K483" s="119">
        <v>107250</v>
      </c>
      <c r="L483" s="119">
        <v>213010</v>
      </c>
      <c r="M483" s="119">
        <v>125000</v>
      </c>
      <c r="N483" s="119">
        <v>202800</v>
      </c>
      <c r="O483" s="119">
        <v>122100</v>
      </c>
      <c r="P483" s="119">
        <v>285880</v>
      </c>
      <c r="Q483" s="119">
        <f t="shared" si="9"/>
        <v>1624250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568210</v>
      </c>
      <c r="V483" s="115"/>
    </row>
    <row r="484" spans="2:22" x14ac:dyDescent="0.2">
      <c r="B484" s="113"/>
      <c r="C484" s="117" t="s">
        <v>254</v>
      </c>
      <c r="D484" s="118" t="s">
        <v>486</v>
      </c>
      <c r="E484" s="119">
        <v>7254.7499999999991</v>
      </c>
      <c r="F484" s="119">
        <v>7917.5299999999988</v>
      </c>
      <c r="G484" s="119">
        <v>8580.3199999999979</v>
      </c>
      <c r="H484" s="119">
        <v>7917.5299999999988</v>
      </c>
      <c r="I484" s="119">
        <v>7947.5299999999988</v>
      </c>
      <c r="J484" s="119">
        <v>6110.8499999999995</v>
      </c>
      <c r="K484" s="119">
        <v>6424.7099999999982</v>
      </c>
      <c r="L484" s="119">
        <v>6449.2999999999993</v>
      </c>
      <c r="M484" s="119">
        <v>6436.73</v>
      </c>
      <c r="N484" s="119">
        <v>6424.4999999999991</v>
      </c>
      <c r="O484" s="119">
        <v>6424.5299999999988</v>
      </c>
      <c r="P484" s="119">
        <v>10713.300000000001</v>
      </c>
      <c r="Q484" s="119">
        <f t="shared" si="9"/>
        <v>88601.579999999987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45728.509999999995</v>
      </c>
      <c r="V484" s="115"/>
    </row>
    <row r="485" spans="2:22" x14ac:dyDescent="0.2">
      <c r="B485" s="113"/>
      <c r="C485" s="117" t="s">
        <v>255</v>
      </c>
      <c r="D485" s="118" t="s">
        <v>476</v>
      </c>
      <c r="E485" s="119">
        <v>171313.92000000001</v>
      </c>
      <c r="F485" s="119">
        <v>188609.74000000005</v>
      </c>
      <c r="G485" s="119">
        <v>195649.35000000003</v>
      </c>
      <c r="H485" s="119">
        <v>177861.58000000002</v>
      </c>
      <c r="I485" s="119">
        <v>174768.39</v>
      </c>
      <c r="J485" s="119">
        <v>176078.18</v>
      </c>
      <c r="K485" s="119">
        <v>251555.35000000003</v>
      </c>
      <c r="L485" s="119">
        <v>174081.89</v>
      </c>
      <c r="M485" s="119">
        <v>172525.49</v>
      </c>
      <c r="N485" s="119">
        <v>202446.38</v>
      </c>
      <c r="O485" s="119">
        <v>187865.63</v>
      </c>
      <c r="P485" s="119">
        <v>175631.27</v>
      </c>
      <c r="Q485" s="119">
        <f t="shared" si="9"/>
        <v>2248387.1700000004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1084281.1600000001</v>
      </c>
      <c r="V485" s="115"/>
    </row>
    <row r="486" spans="2:22" x14ac:dyDescent="0.2">
      <c r="B486" s="113"/>
      <c r="C486" s="117" t="s">
        <v>256</v>
      </c>
      <c r="D486" s="118" t="s">
        <v>487</v>
      </c>
      <c r="E486" s="119">
        <v>30000</v>
      </c>
      <c r="F486" s="119">
        <v>30000</v>
      </c>
      <c r="G486" s="119">
        <v>30000</v>
      </c>
      <c r="H486" s="119">
        <v>30000</v>
      </c>
      <c r="I486" s="119">
        <v>30000</v>
      </c>
      <c r="J486" s="119">
        <v>30000</v>
      </c>
      <c r="K486" s="119">
        <v>30000</v>
      </c>
      <c r="L486" s="119">
        <v>30000</v>
      </c>
      <c r="M486" s="119">
        <v>30000</v>
      </c>
      <c r="N486" s="119">
        <v>30000</v>
      </c>
      <c r="O486" s="119">
        <v>30000</v>
      </c>
      <c r="P486" s="119">
        <v>30000</v>
      </c>
      <c r="Q486" s="119">
        <f t="shared" si="9"/>
        <v>360000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180000</v>
      </c>
      <c r="V486" s="115"/>
    </row>
    <row r="487" spans="2:22" x14ac:dyDescent="0.2">
      <c r="B487" s="113"/>
      <c r="C487" s="117" t="s">
        <v>257</v>
      </c>
      <c r="D487" s="118" t="s">
        <v>488</v>
      </c>
      <c r="E487" s="119">
        <v>229797.15000000002</v>
      </c>
      <c r="F487" s="119">
        <v>257273.52000000002</v>
      </c>
      <c r="G487" s="119">
        <v>256682.21000000002</v>
      </c>
      <c r="H487" s="119">
        <v>259492.41000000003</v>
      </c>
      <c r="I487" s="119">
        <v>255241.15000000002</v>
      </c>
      <c r="J487" s="119">
        <v>266085.66000000003</v>
      </c>
      <c r="K487" s="119">
        <v>295230.04000000004</v>
      </c>
      <c r="L487" s="119">
        <v>250433.7</v>
      </c>
      <c r="M487" s="119">
        <v>253501.82</v>
      </c>
      <c r="N487" s="119">
        <v>266357.66000000003</v>
      </c>
      <c r="O487" s="119">
        <v>250694.67000000004</v>
      </c>
      <c r="P487" s="119">
        <v>266884.55</v>
      </c>
      <c r="Q487" s="119">
        <f t="shared" si="9"/>
        <v>3107674.54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1524572.1</v>
      </c>
      <c r="V487" s="115"/>
    </row>
    <row r="488" spans="2:22" x14ac:dyDescent="0.2">
      <c r="B488" s="113"/>
      <c r="C488" s="117" t="s">
        <v>258</v>
      </c>
      <c r="D488" s="118" t="s">
        <v>489</v>
      </c>
      <c r="E488" s="119">
        <v>15641505.949999997</v>
      </c>
      <c r="F488" s="119">
        <v>33405638.949999996</v>
      </c>
      <c r="G488" s="119">
        <v>29433623.82</v>
      </c>
      <c r="H488" s="119">
        <v>29341733.210000005</v>
      </c>
      <c r="I488" s="119">
        <v>28966579.129999995</v>
      </c>
      <c r="J488" s="119">
        <v>28990562.129999999</v>
      </c>
      <c r="K488" s="119">
        <v>29792318.43</v>
      </c>
      <c r="L488" s="119">
        <v>29024219.18</v>
      </c>
      <c r="M488" s="119">
        <v>29039263.749999996</v>
      </c>
      <c r="N488" s="119">
        <v>29331391.899999999</v>
      </c>
      <c r="O488" s="119">
        <v>29137980.07</v>
      </c>
      <c r="P488" s="119">
        <v>29137551.399999999</v>
      </c>
      <c r="Q488" s="119">
        <f t="shared" si="9"/>
        <v>341242367.91999996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165779643.19</v>
      </c>
      <c r="V488" s="115"/>
    </row>
    <row r="489" spans="2:22" x14ac:dyDescent="0.2">
      <c r="B489" s="113"/>
      <c r="C489" s="117" t="s">
        <v>259</v>
      </c>
      <c r="D489" s="118" t="s">
        <v>490</v>
      </c>
      <c r="E489" s="119">
        <v>3055000</v>
      </c>
      <c r="F489" s="119">
        <v>6416427.04</v>
      </c>
      <c r="G489" s="119">
        <v>5775000</v>
      </c>
      <c r="H489" s="119">
        <v>5775000</v>
      </c>
      <c r="I489" s="119">
        <v>5775000</v>
      </c>
      <c r="J489" s="119">
        <v>5775000</v>
      </c>
      <c r="K489" s="119">
        <v>5775000</v>
      </c>
      <c r="L489" s="119">
        <v>5775000</v>
      </c>
      <c r="M489" s="119">
        <v>5775000</v>
      </c>
      <c r="N489" s="119">
        <v>5775000</v>
      </c>
      <c r="O489" s="119">
        <v>5555000</v>
      </c>
      <c r="P489" s="119">
        <v>5683572.96</v>
      </c>
      <c r="Q489" s="119">
        <f t="shared" si="9"/>
        <v>66910000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32571427.039999999</v>
      </c>
      <c r="V489" s="115"/>
    </row>
    <row r="490" spans="2:22" x14ac:dyDescent="0.2">
      <c r="B490" s="113"/>
      <c r="C490" s="117" t="s">
        <v>260</v>
      </c>
      <c r="D490" s="118" t="s">
        <v>491</v>
      </c>
      <c r="E490" s="119">
        <v>401048.37166666664</v>
      </c>
      <c r="F490" s="119">
        <v>1437979.5016666665</v>
      </c>
      <c r="G490" s="119">
        <v>485506.54166666663</v>
      </c>
      <c r="H490" s="119">
        <v>446000.00166666659</v>
      </c>
      <c r="I490" s="119">
        <v>675164.24166666658</v>
      </c>
      <c r="J490" s="119">
        <v>720984.51166666648</v>
      </c>
      <c r="K490" s="119">
        <v>451419.88166666671</v>
      </c>
      <c r="L490" s="119">
        <v>436725.2616666666</v>
      </c>
      <c r="M490" s="119">
        <v>450807.17166666663</v>
      </c>
      <c r="N490" s="119">
        <v>423997.90166666661</v>
      </c>
      <c r="O490" s="119">
        <v>2034268.3516666666</v>
      </c>
      <c r="P490" s="119">
        <v>1492090.7016666667</v>
      </c>
      <c r="Q490" s="119">
        <f t="shared" si="9"/>
        <v>9455992.4399999995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4166683.169999999</v>
      </c>
      <c r="V490" s="115"/>
    </row>
    <row r="491" spans="2:22" x14ac:dyDescent="0.2">
      <c r="B491" s="113"/>
      <c r="C491" s="117" t="s">
        <v>261</v>
      </c>
      <c r="D491" s="118" t="s">
        <v>492</v>
      </c>
      <c r="E491" s="119">
        <v>581815.82333333325</v>
      </c>
      <c r="F491" s="119">
        <v>574686.26333333331</v>
      </c>
      <c r="G491" s="119">
        <v>578251.04333333322</v>
      </c>
      <c r="H491" s="119">
        <v>578251.04333333322</v>
      </c>
      <c r="I491" s="119">
        <v>578251.04333333322</v>
      </c>
      <c r="J491" s="119">
        <v>578251.04333333322</v>
      </c>
      <c r="K491" s="119">
        <v>578251.04333333322</v>
      </c>
      <c r="L491" s="119">
        <v>578251.04333333322</v>
      </c>
      <c r="M491" s="119">
        <v>578251.04333333322</v>
      </c>
      <c r="N491" s="119">
        <v>578251.04333333322</v>
      </c>
      <c r="O491" s="119">
        <v>578251.04333333322</v>
      </c>
      <c r="P491" s="119">
        <v>578250.98333333328</v>
      </c>
      <c r="Q491" s="119">
        <f t="shared" si="9"/>
        <v>6939012.4599999972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3469506.2599999988</v>
      </c>
      <c r="V491" s="115"/>
    </row>
    <row r="492" spans="2:22" x14ac:dyDescent="0.2">
      <c r="B492" s="113"/>
      <c r="C492" s="117" t="s">
        <v>262</v>
      </c>
      <c r="D492" s="118" t="s">
        <v>493</v>
      </c>
      <c r="E492" s="119">
        <v>0</v>
      </c>
      <c r="F492" s="119">
        <v>181499.4</v>
      </c>
      <c r="G492" s="119">
        <v>431000</v>
      </c>
      <c r="H492" s="119">
        <v>642800</v>
      </c>
      <c r="I492" s="119">
        <v>600000</v>
      </c>
      <c r="J492" s="119">
        <v>795520</v>
      </c>
      <c r="K492" s="119">
        <v>1132680</v>
      </c>
      <c r="L492" s="119">
        <v>652800</v>
      </c>
      <c r="M492" s="119">
        <v>448000</v>
      </c>
      <c r="N492" s="119">
        <v>720000</v>
      </c>
      <c r="O492" s="119">
        <v>406610.6</v>
      </c>
      <c r="P492" s="119">
        <v>931095.34000000008</v>
      </c>
      <c r="Q492" s="119">
        <f t="shared" si="9"/>
        <v>6942005.3399999999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2650819.4</v>
      </c>
      <c r="V492" s="115"/>
    </row>
    <row r="493" spans="2:22" x14ac:dyDescent="0.2">
      <c r="B493" s="113"/>
      <c r="C493" s="117" t="s">
        <v>263</v>
      </c>
      <c r="D493" s="118" t="s">
        <v>494</v>
      </c>
      <c r="E493" s="119">
        <v>15500</v>
      </c>
      <c r="F493" s="119">
        <v>40000</v>
      </c>
      <c r="G493" s="119">
        <v>35700</v>
      </c>
      <c r="H493" s="119">
        <v>70500</v>
      </c>
      <c r="I493" s="119">
        <v>71000</v>
      </c>
      <c r="J493" s="119">
        <v>64137.479999999996</v>
      </c>
      <c r="K493" s="119">
        <v>61500</v>
      </c>
      <c r="L493" s="119">
        <v>70500</v>
      </c>
      <c r="M493" s="119">
        <v>83000</v>
      </c>
      <c r="N493" s="119">
        <v>70000</v>
      </c>
      <c r="O493" s="119">
        <v>61000</v>
      </c>
      <c r="P493" s="119">
        <v>48467.82</v>
      </c>
      <c r="Q493" s="119">
        <f t="shared" si="9"/>
        <v>691305.29999999993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296837.48</v>
      </c>
      <c r="V493" s="115"/>
    </row>
    <row r="494" spans="2:22" x14ac:dyDescent="0.2">
      <c r="B494" s="113"/>
      <c r="C494" s="117" t="s">
        <v>264</v>
      </c>
      <c r="D494" s="118" t="s">
        <v>495</v>
      </c>
      <c r="E494" s="119">
        <v>172876.92999999996</v>
      </c>
      <c r="F494" s="119">
        <v>324788.80999999994</v>
      </c>
      <c r="G494" s="119">
        <v>257196.66999999995</v>
      </c>
      <c r="H494" s="119">
        <v>185574.31</v>
      </c>
      <c r="I494" s="119">
        <v>192489.78000000003</v>
      </c>
      <c r="J494" s="119">
        <v>181454.16999999998</v>
      </c>
      <c r="K494" s="119">
        <v>195485.38000000003</v>
      </c>
      <c r="L494" s="119">
        <v>179223.59999999998</v>
      </c>
      <c r="M494" s="119">
        <v>181002.97999999998</v>
      </c>
      <c r="N494" s="119">
        <v>213909.12</v>
      </c>
      <c r="O494" s="119">
        <v>175270.44</v>
      </c>
      <c r="P494" s="119">
        <v>266767.04000000004</v>
      </c>
      <c r="Q494" s="119">
        <f t="shared" si="9"/>
        <v>2526039.23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1314380.6699999997</v>
      </c>
      <c r="V494" s="115"/>
    </row>
    <row r="495" spans="2:22" x14ac:dyDescent="0.2">
      <c r="B495" s="113"/>
      <c r="C495" s="117" t="s">
        <v>265</v>
      </c>
      <c r="D495" s="118" t="s">
        <v>496</v>
      </c>
      <c r="E495" s="119">
        <v>51583572.480000004</v>
      </c>
      <c r="F495" s="119">
        <v>61299772.080000013</v>
      </c>
      <c r="G495" s="119">
        <v>61045509.920000002</v>
      </c>
      <c r="H495" s="119">
        <v>61045509.920000002</v>
      </c>
      <c r="I495" s="119">
        <v>61045509.920000002</v>
      </c>
      <c r="J495" s="119">
        <v>64324538.010000005</v>
      </c>
      <c r="K495" s="119">
        <v>63238526.219999999</v>
      </c>
      <c r="L495" s="119">
        <v>63372211.530000001</v>
      </c>
      <c r="M495" s="119">
        <v>63373211.530000001</v>
      </c>
      <c r="N495" s="119">
        <v>64248083.109999999</v>
      </c>
      <c r="O495" s="119">
        <v>64248083.109999999</v>
      </c>
      <c r="P495" s="119">
        <v>58365669.390000001</v>
      </c>
      <c r="Q495" s="119">
        <f t="shared" si="9"/>
        <v>737190197.22000003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360344412.33000004</v>
      </c>
      <c r="V495" s="115"/>
    </row>
    <row r="496" spans="2:22" x14ac:dyDescent="0.2">
      <c r="B496" s="113"/>
      <c r="C496" s="117" t="s">
        <v>266</v>
      </c>
      <c r="D496" s="118" t="s">
        <v>497</v>
      </c>
      <c r="E496" s="119">
        <v>107500</v>
      </c>
      <c r="F496" s="119">
        <v>174166.68</v>
      </c>
      <c r="G496" s="119">
        <v>311666.68</v>
      </c>
      <c r="H496" s="119">
        <v>336666.67999999993</v>
      </c>
      <c r="I496" s="119">
        <v>270000.00999999995</v>
      </c>
      <c r="J496" s="119">
        <v>270000.00999999995</v>
      </c>
      <c r="K496" s="119">
        <v>245000.00999999995</v>
      </c>
      <c r="L496" s="119">
        <v>245000.00999999995</v>
      </c>
      <c r="M496" s="119">
        <v>245000.00999999995</v>
      </c>
      <c r="N496" s="119">
        <v>245000.00999999995</v>
      </c>
      <c r="O496" s="119">
        <v>245000.00999999995</v>
      </c>
      <c r="P496" s="119">
        <v>244999.89</v>
      </c>
      <c r="Q496" s="119">
        <f t="shared" si="9"/>
        <v>2939999.9999999995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1470000.0599999998</v>
      </c>
      <c r="V496" s="115"/>
    </row>
    <row r="497" spans="2:22" ht="25.5" x14ac:dyDescent="0.2">
      <c r="B497" s="113"/>
      <c r="C497" s="117" t="s">
        <v>267</v>
      </c>
      <c r="D497" s="118" t="s">
        <v>498</v>
      </c>
      <c r="E497" s="119">
        <v>284184.27999999997</v>
      </c>
      <c r="F497" s="119">
        <v>306538.41000000009</v>
      </c>
      <c r="G497" s="119">
        <v>388806.33999999997</v>
      </c>
      <c r="H497" s="119">
        <v>323698.94999999995</v>
      </c>
      <c r="I497" s="119">
        <v>301757.23999999993</v>
      </c>
      <c r="J497" s="119">
        <v>319043.89</v>
      </c>
      <c r="K497" s="119">
        <v>305450.23</v>
      </c>
      <c r="L497" s="119">
        <v>301987.77</v>
      </c>
      <c r="M497" s="119">
        <v>310378.46999999991</v>
      </c>
      <c r="N497" s="119">
        <v>330037.16999999993</v>
      </c>
      <c r="O497" s="119">
        <v>317001.24999999994</v>
      </c>
      <c r="P497" s="119">
        <v>312409.41999999987</v>
      </c>
      <c r="Q497" s="119">
        <f t="shared" si="9"/>
        <v>3801293.4199999995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1924029.1099999999</v>
      </c>
      <c r="V497" s="115"/>
    </row>
    <row r="498" spans="2:22" x14ac:dyDescent="0.2">
      <c r="B498" s="113"/>
      <c r="C498" s="117" t="s">
        <v>268</v>
      </c>
      <c r="D498" s="118" t="s">
        <v>499</v>
      </c>
      <c r="E498" s="119">
        <v>83333.33</v>
      </c>
      <c r="F498" s="119">
        <v>83333.33</v>
      </c>
      <c r="G498" s="119">
        <v>83333.33</v>
      </c>
      <c r="H498" s="119">
        <v>83333.33</v>
      </c>
      <c r="I498" s="119">
        <v>83333.33</v>
      </c>
      <c r="J498" s="119">
        <v>83333.33</v>
      </c>
      <c r="K498" s="119">
        <v>83333.33</v>
      </c>
      <c r="L498" s="119">
        <v>83333.33</v>
      </c>
      <c r="M498" s="119">
        <v>83333.33</v>
      </c>
      <c r="N498" s="119">
        <v>83333.33</v>
      </c>
      <c r="O498" s="119">
        <v>83333.33</v>
      </c>
      <c r="P498" s="119">
        <v>83333.37</v>
      </c>
      <c r="Q498" s="119">
        <f t="shared" si="9"/>
        <v>999999.99999999988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499999.98000000004</v>
      </c>
      <c r="V498" s="115"/>
    </row>
    <row r="499" spans="2:22" x14ac:dyDescent="0.2">
      <c r="B499" s="113"/>
      <c r="C499" s="117" t="s">
        <v>269</v>
      </c>
      <c r="D499" s="118" t="s">
        <v>500</v>
      </c>
      <c r="E499" s="119">
        <v>1442415.11</v>
      </c>
      <c r="F499" s="119">
        <v>1476531.6099999996</v>
      </c>
      <c r="G499" s="119">
        <v>1458331.8900000013</v>
      </c>
      <c r="H499" s="119">
        <v>1436784.1900000011</v>
      </c>
      <c r="I499" s="119">
        <v>1441733.5900000015</v>
      </c>
      <c r="J499" s="119">
        <v>1460938.4999999995</v>
      </c>
      <c r="K499" s="119">
        <v>1457284.6999999997</v>
      </c>
      <c r="L499" s="119">
        <v>1456299.6999999995</v>
      </c>
      <c r="M499" s="119">
        <v>1451878.4799999991</v>
      </c>
      <c r="N499" s="119">
        <v>1438802.8699999994</v>
      </c>
      <c r="O499" s="119">
        <v>1462573.68</v>
      </c>
      <c r="P499" s="119">
        <v>1501376.8099999982</v>
      </c>
      <c r="Q499" s="119">
        <f t="shared" si="9"/>
        <v>17484951.129999999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8716734.8900000043</v>
      </c>
      <c r="V499" s="115"/>
    </row>
    <row r="500" spans="2:22" x14ac:dyDescent="0.2">
      <c r="B500" s="113"/>
      <c r="C500" s="117" t="s">
        <v>270</v>
      </c>
      <c r="D500" s="118" t="s">
        <v>501</v>
      </c>
      <c r="E500" s="119">
        <v>19305383.690000001</v>
      </c>
      <c r="F500" s="119">
        <v>19195018.880000003</v>
      </c>
      <c r="G500" s="119">
        <v>19053529.469999999</v>
      </c>
      <c r="H500" s="119">
        <v>18273105.82</v>
      </c>
      <c r="I500" s="119">
        <v>18278901.879999999</v>
      </c>
      <c r="J500" s="119">
        <v>18306885.289999999</v>
      </c>
      <c r="K500" s="119">
        <v>18251408.099999998</v>
      </c>
      <c r="L500" s="119">
        <v>18175650.830000002</v>
      </c>
      <c r="M500" s="119">
        <v>18427588.73</v>
      </c>
      <c r="N500" s="119">
        <v>18322465.879999999</v>
      </c>
      <c r="O500" s="119">
        <v>18573675.509999998</v>
      </c>
      <c r="P500" s="119">
        <v>18334714.290000003</v>
      </c>
      <c r="Q500" s="119">
        <f t="shared" si="9"/>
        <v>222498328.36999997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112412825.03</v>
      </c>
      <c r="V500" s="115"/>
    </row>
    <row r="501" spans="2:22" x14ac:dyDescent="0.2">
      <c r="B501" s="113"/>
      <c r="C501" s="117" t="s">
        <v>271</v>
      </c>
      <c r="D501" s="118" t="s">
        <v>502</v>
      </c>
      <c r="E501" s="119">
        <v>5716.92</v>
      </c>
      <c r="F501" s="119">
        <v>6306.24</v>
      </c>
      <c r="G501" s="119">
        <v>6211.92</v>
      </c>
      <c r="H501" s="119">
        <v>6211.92</v>
      </c>
      <c r="I501" s="119">
        <v>6211.92</v>
      </c>
      <c r="J501" s="119">
        <v>10163.59</v>
      </c>
      <c r="K501" s="119">
        <v>6092.43</v>
      </c>
      <c r="L501" s="119">
        <v>5786.92</v>
      </c>
      <c r="M501" s="119">
        <v>7286.92</v>
      </c>
      <c r="N501" s="119">
        <v>5786.92</v>
      </c>
      <c r="O501" s="119">
        <v>5786.92</v>
      </c>
      <c r="P501" s="119">
        <v>5786.99</v>
      </c>
      <c r="Q501" s="119">
        <f t="shared" si="9"/>
        <v>77349.61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40822.509999999995</v>
      </c>
      <c r="V501" s="115"/>
    </row>
    <row r="502" spans="2:22" x14ac:dyDescent="0.2">
      <c r="B502" s="113"/>
      <c r="C502" s="117" t="s">
        <v>272</v>
      </c>
      <c r="D502" s="118" t="s">
        <v>503</v>
      </c>
      <c r="E502" s="119">
        <v>32870.340000000011</v>
      </c>
      <c r="F502" s="119">
        <v>36186.400000000009</v>
      </c>
      <c r="G502" s="119">
        <v>32985.260000000009</v>
      </c>
      <c r="H502" s="119">
        <v>32184.570000000011</v>
      </c>
      <c r="I502" s="119">
        <v>38177.140000000007</v>
      </c>
      <c r="J502" s="119">
        <v>32167.650000000005</v>
      </c>
      <c r="K502" s="119">
        <v>32279.740000000009</v>
      </c>
      <c r="L502" s="119">
        <v>32184.200000000012</v>
      </c>
      <c r="M502" s="119">
        <v>33020.110000000008</v>
      </c>
      <c r="N502" s="119">
        <v>34707.670000000013</v>
      </c>
      <c r="O502" s="119">
        <v>34250.330000000016</v>
      </c>
      <c r="P502" s="119">
        <v>37762.15</v>
      </c>
      <c r="Q502" s="119">
        <f t="shared" si="9"/>
        <v>408775.56000000011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204571.36000000004</v>
      </c>
      <c r="V502" s="115"/>
    </row>
    <row r="503" spans="2:22" x14ac:dyDescent="0.2">
      <c r="B503" s="113"/>
      <c r="C503" s="117" t="s">
        <v>273</v>
      </c>
      <c r="D503" s="118" t="s">
        <v>504</v>
      </c>
      <c r="E503" s="119">
        <v>22250</v>
      </c>
      <c r="F503" s="119">
        <v>205250</v>
      </c>
      <c r="G503" s="119">
        <v>92250</v>
      </c>
      <c r="H503" s="119">
        <v>72250</v>
      </c>
      <c r="I503" s="119">
        <v>72250</v>
      </c>
      <c r="J503" s="119">
        <v>72250</v>
      </c>
      <c r="K503" s="119">
        <v>98950</v>
      </c>
      <c r="L503" s="119">
        <v>72250</v>
      </c>
      <c r="M503" s="119">
        <v>72250</v>
      </c>
      <c r="N503" s="119">
        <v>72250</v>
      </c>
      <c r="O503" s="119">
        <v>72250</v>
      </c>
      <c r="P503" s="119">
        <v>81250</v>
      </c>
      <c r="Q503" s="119">
        <f t="shared" si="9"/>
        <v>1005700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536500</v>
      </c>
      <c r="V503" s="115"/>
    </row>
    <row r="504" spans="2:22" ht="25.5" x14ac:dyDescent="0.2">
      <c r="B504" s="113"/>
      <c r="C504" s="117" t="s">
        <v>274</v>
      </c>
      <c r="D504" s="118" t="s">
        <v>395</v>
      </c>
      <c r="E504" s="119">
        <v>207424.86999999997</v>
      </c>
      <c r="F504" s="119">
        <v>220881.15000000002</v>
      </c>
      <c r="G504" s="119">
        <v>196691.03999999998</v>
      </c>
      <c r="H504" s="119">
        <v>186928.43</v>
      </c>
      <c r="I504" s="119">
        <v>251733.21999999997</v>
      </c>
      <c r="J504" s="119">
        <v>187690.58</v>
      </c>
      <c r="K504" s="119">
        <v>194474.86000000002</v>
      </c>
      <c r="L504" s="119">
        <v>197817</v>
      </c>
      <c r="M504" s="119">
        <v>201502.23000000004</v>
      </c>
      <c r="N504" s="119">
        <v>217935.84</v>
      </c>
      <c r="O504" s="119">
        <v>210266.44</v>
      </c>
      <c r="P504" s="119">
        <v>241210.51999999996</v>
      </c>
      <c r="Q504" s="119">
        <f t="shared" si="9"/>
        <v>2514556.1800000002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1251349.29</v>
      </c>
      <c r="V504" s="115"/>
    </row>
    <row r="505" spans="2:22" ht="13.5" thickBot="1" x14ac:dyDescent="0.25">
      <c r="B505" s="88"/>
      <c r="C505" s="120"/>
      <c r="D505" s="121"/>
      <c r="E505" s="122"/>
      <c r="F505" s="122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94"/>
      <c r="S505" s="116"/>
      <c r="T505" s="88"/>
      <c r="U505" s="122"/>
      <c r="V505" s="94"/>
    </row>
    <row r="506" spans="2:22" ht="13.5" thickTop="1" x14ac:dyDescent="0.2"/>
  </sheetData>
  <sheetProtection algorithmName="SHA-512" hashValue="yLCwn8yQZtFwtZ4XJaQV5GzUtPIIDPDI9qOGf8i/tsx5gI+GOu14LyPktcTSUKcIkUbfwd7LrPcJqRiJBAS+uA==" saltValue="QLj+dEp6OY7F8vLptgnOug==" spinCount="100000" sheet="1" objects="1" scenarios="1"/>
  <mergeCells count="4">
    <mergeCell ref="E257:Q257"/>
    <mergeCell ref="E4:Q4"/>
    <mergeCell ref="C7:D7"/>
    <mergeCell ref="C260:D260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2024-07-31T13:57:40Z</dcterms:modified>
</cp:coreProperties>
</file>