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Mart 2024\Tabele za objavu\"/>
    </mc:Choice>
  </mc:AlternateContent>
  <xr:revisionPtr revIDLastSave="0" documentId="13_ncr:1_{DE98119B-4970-416C-A4A7-699CED526F05}" xr6:coauthVersionLast="36" xr6:coauthVersionMax="47" xr10:uidLastSave="{00000000-0000-0000-0000-000000000000}"/>
  <workbookProtection workbookAlgorithmName="SHA-512" workbookHashValue="4nUvs25VYXNBAXGQWsdZriGfZC8gi5oiTFG2NGb5zsIELeILlYN/ySa9F4NFyx+NsAyr7jS1O2f1GbfmFrudfA==" workbookSaltValue="+iFIIWMQDKrclKGcZrcGhw==" workbookSpinCount="100000" lockStructure="1"/>
  <bookViews>
    <workbookView xWindow="-120" yWindow="-120" windowWidth="20730" windowHeight="11160" firstSheet="1" activeTab="3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2024'!$B$3:$Q$197</definedName>
    <definedName name="_xlnm.Print_Area" localSheetId="1">Pregled!$B$1:$U$38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K8" i="3" l="1"/>
  <c r="J13" i="2"/>
  <c r="L8" i="3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8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<sst xmlns="http://schemas.openxmlformats.org/spreadsheetml/2006/main" count="1239" uniqueCount="365">
  <si>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</si>
  <si>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</si>
  <si>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</si>
  <si>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</si>
  <si>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</si>
  <si>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</si>
  <si>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</si>
  <si>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</si>
  <si>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</si>
  <si>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</si>
  <si>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</si>
  <si>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</si>
  <si>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</si>
  <si>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</si>
  <si>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</si>
  <si>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</si>
  <si>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</si>
  <si>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</si>
  <si>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</si>
  <si>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</si>
  <si>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</si>
  <si>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</si>
  <si>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</si>
  <si>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</si>
  <si>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</si>
  <si>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</si>
  <si>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</si>
  <si>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</si>
  <si>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</si>
  <si>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</si>
  <si>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</si>
  <si>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</si>
  <si>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</si>
  <si>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</si>
  <si>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</si>
  <si>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</si>
  <si>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</si>
  <si>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</si>
  <si>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</si>
  <si>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PLAN - 2024</t>
  </si>
  <si>
    <t>Ostvarenje - 2024</t>
  </si>
  <si>
    <t>BDP - 2024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</si>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</sst>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34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28">
        <v>3</v>
      </c>
      <c r="D4" t="str">
        <f>VLOOKUP(C4,C9:D20,2,FALSE)</f>
        <v>Mart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3</v>
      </c>
      <c r="D6" t="str">
        <f>VLOOKUP(C6,E9:F20,2,FALSE)</f>
        <v>Januar - Mart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zoomScale="85" zoomScaleNormal="85" zoomScaleSheetLayoutView="85" workbookViewId="0">
      <selection activeCell="J14" sqref="J14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361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364</v>
      </c>
      <c r="E10" s="125"/>
      <c r="F10" s="125"/>
      <c r="G10" s="125"/>
      <c r="H10" s="107" t="s">
        <v>32</v>
      </c>
      <c r="I10" s="120" t="s">
        <v>5</v>
      </c>
      <c r="J10" s="165" t="str">
        <f>'Analitika 2024'!L4</f>
        <v>Mart</v>
      </c>
      <c r="K10" s="166"/>
      <c r="L10" s="120" t="s">
        <v>6</v>
      </c>
      <c r="M10" s="165" t="str">
        <f>IF(J10="Januar","-",'Analitika 2024'!F4)</f>
        <v>Januar - Mart</v>
      </c>
      <c r="N10" s="166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42</v>
      </c>
      <c r="E13" s="22" t="s">
        <v>43</v>
      </c>
      <c r="F13" s="22"/>
      <c r="G13" s="23"/>
      <c r="H13" s="24"/>
      <c r="I13" s="24"/>
      <c r="J13" s="121">
        <f>VLOOKUP(D13,'Analitika 2024'!$C$9:$L$196,10,FALSE)</f>
        <v>88648468.410000011</v>
      </c>
      <c r="K13" s="116">
        <f>IFERROR($J13/$J$33,0)</f>
        <v>0.30234703565794152</v>
      </c>
      <c r="L13" s="109"/>
      <c r="M13" s="121">
        <f>IF($J$10="Januar","-",
VLOOKUP(D13,'Analitika 2024'!$C$9:$L$196,4,FALSE))</f>
        <v>162966738.91000003</v>
      </c>
      <c r="N13" s="116">
        <f>IF($J$10="Januar","-",IFERROR($M13/$M$33,0))</f>
        <v>0.23677438138961512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81</v>
      </c>
      <c r="E15" s="22" t="s">
        <v>82</v>
      </c>
      <c r="F15" s="22"/>
      <c r="G15" s="22"/>
      <c r="H15" s="24"/>
      <c r="I15" s="24"/>
      <c r="J15" s="121">
        <f>VLOOKUP(D15,'Analitika 2024'!$C$9:$L$196,10,FALSE)</f>
        <v>5071302.71</v>
      </c>
      <c r="K15" s="116">
        <f>IFERROR($J15/$J$33,0)</f>
        <v>1.7296332004305921E-2</v>
      </c>
      <c r="L15" s="109"/>
      <c r="M15" s="121">
        <f>IF($J$10="Januar","-",
VLOOKUP(D15,'Analitika 2024'!$C$9:$L$196,4,FALSE))</f>
        <v>13920048.789999999</v>
      </c>
      <c r="N15" s="116">
        <f>IF($J$10="Januar","-",IFERROR($M15/$M$33,0))</f>
        <v>2.0224439435986442E-2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98</v>
      </c>
      <c r="E17" s="22" t="s">
        <v>99</v>
      </c>
      <c r="F17" s="22"/>
      <c r="G17" s="22"/>
      <c r="H17" s="24"/>
      <c r="I17" s="24"/>
      <c r="J17" s="121">
        <f>VLOOKUP(D17,'Analitika 2024'!$C$9:$L$196,10,FALSE)</f>
        <v>16292013.980000002</v>
      </c>
      <c r="K17" s="116">
        <f>IFERROR($J17/$J$33,0)</f>
        <v>5.5566015071672484E-2</v>
      </c>
      <c r="L17" s="109"/>
      <c r="M17" s="121">
        <f>IF($J$10="Januar","-",
VLOOKUP(D17,'Analitika 2024'!$C$9:$L$196,4,FALSE))</f>
        <v>44238066.189999998</v>
      </c>
      <c r="N17" s="116">
        <f>IF($J$10="Januar","-",IFERROR($M17/$M$33,0))</f>
        <v>6.4273488112164476E-2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118</v>
      </c>
      <c r="E19" s="22" t="s">
        <v>119</v>
      </c>
      <c r="F19" s="22"/>
      <c r="G19" s="22"/>
      <c r="H19" s="24"/>
      <c r="I19" s="24"/>
      <c r="J19" s="121">
        <f>VLOOKUP(D19,'Analitika 2024'!$C$9:$L$196,10,FALSE)</f>
        <v>24936682.609999999</v>
      </c>
      <c r="K19" s="116">
        <f>IFERROR($J19/$J$33,0)</f>
        <v>8.5049772449604349E-2</v>
      </c>
      <c r="L19" s="109"/>
      <c r="M19" s="121">
        <f>IF($J$10="Januar","-",
VLOOKUP(D19,'Analitika 2024'!$C$9:$L$196,4,FALSE))</f>
        <v>46110038.380000003</v>
      </c>
      <c r="N19" s="116">
        <f>IF($J$10="Januar","-",IFERROR($M19/$M$33,0))</f>
        <v>6.6993276580844544E-2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197</v>
      </c>
      <c r="E21" s="22" t="s">
        <v>198</v>
      </c>
      <c r="F21" s="22"/>
      <c r="G21" s="23"/>
      <c r="H21" s="24"/>
      <c r="I21" s="24"/>
      <c r="J21" s="121">
        <f>VLOOKUP(D21,'Analitika 2024'!$C$9:$L$196,10,FALSE)</f>
        <v>1116312.6600000001</v>
      </c>
      <c r="K21" s="116">
        <f>IFERROR($J21/$J$33,0)</f>
        <v>3.8073283122887916E-3</v>
      </c>
      <c r="L21" s="109"/>
      <c r="M21" s="121">
        <f>IF($J$10="Januar","-",
VLOOKUP(D21,'Analitika 2024'!$C$9:$L$196,4,FALSE))</f>
        <v>4823678.3600000003</v>
      </c>
      <c r="N21" s="116">
        <f>IF($J$10="Januar","-",IFERROR($M21/$M$33,0))</f>
        <v>7.0083224794859657E-3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217</v>
      </c>
      <c r="E23" s="22" t="s">
        <v>218</v>
      </c>
      <c r="F23" s="22"/>
      <c r="G23" s="22"/>
      <c r="H23" s="24"/>
      <c r="I23" s="24"/>
      <c r="J23" s="121">
        <f>VLOOKUP(D23,'Analitika 2024'!$C$9:$L$196,10,FALSE)</f>
        <v>339477.22000000003</v>
      </c>
      <c r="K23" s="116">
        <f>IFERROR($J23/$J$33,0)</f>
        <v>1.1578308456011695E-3</v>
      </c>
      <c r="L23" s="109"/>
      <c r="M23" s="121">
        <f>IF($J$10="Januar","-",
VLOOKUP(D23,'Analitika 2024'!$C$9:$L$196,4,FALSE))</f>
        <v>1156477.72</v>
      </c>
      <c r="N23" s="116">
        <f>IF($J$10="Januar","-",IFERROR($M23/$M$33,0))</f>
        <v>1.6802465249985438E-3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237</v>
      </c>
      <c r="E25" s="22" t="s">
        <v>33</v>
      </c>
      <c r="F25" s="22"/>
      <c r="G25" s="22"/>
      <c r="H25" s="24"/>
      <c r="I25" s="24"/>
      <c r="J25" s="121">
        <f>VLOOKUP(D25,'Analitika 2024'!$C$9:$L$196,10,FALSE)</f>
        <v>38636105.989999987</v>
      </c>
      <c r="K25" s="116">
        <f>IFERROR($J25/$J$33,0)</f>
        <v>0.13177342287985652</v>
      </c>
      <c r="L25" s="109"/>
      <c r="M25" s="121">
        <f>IF($J$10="Januar","-",
VLOOKUP(D25,'Analitika 2024'!$C$9:$L$196,4,FALSE))</f>
        <v>94250292.930000007</v>
      </c>
      <c r="N25" s="116">
        <f>IF($J$10="Januar","-",IFERROR($M25/$M$33,0))</f>
        <v>0.13693625431515216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275</v>
      </c>
      <c r="E27" s="22" t="s">
        <v>276</v>
      </c>
      <c r="F27" s="22"/>
      <c r="G27" s="22"/>
      <c r="H27" s="24"/>
      <c r="I27" s="24"/>
      <c r="J27" s="121">
        <f>VLOOKUP(D27,'Analitika 2024'!$C$9:$L$196,10,FALSE)</f>
        <v>2995231.21</v>
      </c>
      <c r="K27" s="116">
        <f>IFERROR($J27/$J$33,0)</f>
        <v>1.0215622375620119E-2</v>
      </c>
      <c r="L27" s="109"/>
      <c r="M27" s="121">
        <f>IF($J$10="Januar","-",
VLOOKUP(D27,'Analitika 2024'!$C$9:$L$196,4,FALSE))</f>
        <v>9101608.5299999993</v>
      </c>
      <c r="N27" s="116">
        <f>IF($J$10="Januar","-",IFERROR($M27/$M$33,0))</f>
        <v>1.3223727392197062E-2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295</v>
      </c>
      <c r="E29" s="22" t="s">
        <v>296</v>
      </c>
      <c r="F29" s="22"/>
      <c r="G29" s="23"/>
      <c r="H29" s="24"/>
      <c r="I29" s="24"/>
      <c r="J29" s="121">
        <f>VLOOKUP(D29,'Analitika 2024'!$C$9:$L$196,10,FALSE)</f>
        <v>28304946.080000002</v>
      </c>
      <c r="K29" s="116">
        <f>IFERROR($J29/$J$33,0)</f>
        <v>9.6537669462775463E-2</v>
      </c>
      <c r="L29" s="109"/>
      <c r="M29" s="121">
        <f>IF($J$10="Januar","-",
VLOOKUP(D29,'Analitika 2024'!$C$9:$L$196,4,FALSE))</f>
        <v>68619680.679999992</v>
      </c>
      <c r="N29" s="116">
        <f>IF($J$10="Januar","-",IFERROR($M29/$M$33,0))</f>
        <v>9.9697536766276573E-2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329</v>
      </c>
      <c r="E31" s="22" t="s">
        <v>330</v>
      </c>
      <c r="F31" s="22"/>
      <c r="G31" s="22"/>
      <c r="H31" s="24"/>
      <c r="I31" s="24"/>
      <c r="J31" s="121">
        <f>VLOOKUP(D31,'Analitika 2024'!$C$9:$L$196,10,FALSE)</f>
        <v>86860509.430000007</v>
      </c>
      <c r="K31" s="116">
        <f>IFERROR($J31/$J$33,0)</f>
        <v>0.29624897094033364</v>
      </c>
      <c r="L31" s="109"/>
      <c r="M31" s="121">
        <f>IF($J$10="Januar","-",
VLOOKUP(D31,'Analitika 2024'!$C$9:$L$196,4,FALSE))</f>
        <v>243091966.00999999</v>
      </c>
      <c r="N31" s="116">
        <f>IF($J$10="Januar","-",IFERROR($M31/$M$33,0))</f>
        <v>0.35318832700327912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293201050.30000001</v>
      </c>
      <c r="K33" s="118">
        <f>IFERROR($J33/$J$33,0)</f>
        <v>1</v>
      </c>
      <c r="L33" s="115"/>
      <c r="M33" s="124">
        <f>SUM(M13:M31)</f>
        <v>688278596.5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ziw5aFUbyQlfI42VJENpazWGLiwDEYKWkiXuGA3U/muhm4u0q5KslNVA4RWRnW7QUyiBQvxbJ7i+pQ+s/tv9sg==" saltValue="bQLcjX6YhAwjAs8YPofZ3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zoomScale="85" zoomScaleNormal="85" zoomScaleSheetLayoutView="85" workbookViewId="0">
      <selection activeCell="E12" sqref="E12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bestFit="1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41</v>
      </c>
      <c r="D4" s="130">
        <v>7034000000</v>
      </c>
      <c r="E4" s="41" t="s">
        <v>9</v>
      </c>
      <c r="F4" s="42" t="str">
        <f>Master!D6</f>
        <v>Januar - Mart</v>
      </c>
      <c r="G4" s="42"/>
      <c r="H4" s="42"/>
      <c r="I4" s="42"/>
      <c r="J4" s="42"/>
      <c r="K4" s="43" t="s">
        <v>10</v>
      </c>
      <c r="L4" s="44" t="str">
        <f>Master!D4</f>
        <v>Mart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1" t="s">
        <v>12</v>
      </c>
      <c r="G5" s="172"/>
      <c r="H5" s="172"/>
      <c r="I5" s="167" t="s">
        <v>28</v>
      </c>
      <c r="J5" s="168"/>
      <c r="K5" s="51" t="s">
        <v>11</v>
      </c>
      <c r="L5" s="171" t="s">
        <v>12</v>
      </c>
      <c r="M5" s="172"/>
      <c r="N5" s="172"/>
      <c r="O5" s="167" t="s">
        <v>28</v>
      </c>
      <c r="P5" s="168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362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69" t="s">
        <v>31</v>
      </c>
      <c r="D8" s="170"/>
      <c r="E8" s="137">
        <f>E9+E31+E42+E55+E97+E110+E123+E144+E157+E177</f>
        <v>760089769.7650001</v>
      </c>
      <c r="F8" s="138">
        <f>F9+F31+F42+F55+F97+F110+F123+F144+F157+F177</f>
        <v>688278596.5</v>
      </c>
      <c r="G8" s="139">
        <f t="shared" ref="G8" si="0">IFERROR(F8/E8,0)</f>
        <v>0.90552277359659472</v>
      </c>
      <c r="H8" s="140">
        <f>F8/$D$4</f>
        <v>9.7850241185669609E-2</v>
      </c>
      <c r="I8" s="138">
        <f>I9+I31+I42+I55+I97+I110+I123+I144+I157+I177</f>
        <v>-71811173.26500009</v>
      </c>
      <c r="J8" s="141">
        <f t="shared" ref="J8:J9" si="1">IFERROR(I8/E8,0)</f>
        <v>-9.4477226403405251E-2</v>
      </c>
      <c r="K8" s="137">
        <f>K9+K31+K42+K55+K97+K110+K123+K144+K157+K177</f>
        <v>298713109.98500001</v>
      </c>
      <c r="L8" s="138">
        <f>L9+L31+L42+L55+L97+L110+L123+L144+L157+L177</f>
        <v>293201050.30000001</v>
      </c>
      <c r="M8" s="139">
        <f>IFERROR(L8/K8,0)</f>
        <v>0.98154731245214921</v>
      </c>
      <c r="N8" s="140">
        <f>L8/$D$4</f>
        <v>4.1683402089849303E-2</v>
      </c>
      <c r="O8" s="138">
        <f>O9+O31+O42+O55+O97+O110+O123+O144+O157+O177</f>
        <v>-5512059.6850000117</v>
      </c>
      <c r="P8" s="141">
        <f t="shared" ref="P8:P9" si="2">IFERROR(O8/K8,0)</f>
        <v>-1.845268754785085E-2</v>
      </c>
      <c r="Q8" s="71"/>
    </row>
    <row r="9" spans="2:17" s="72" customFormat="1" ht="12.75" x14ac:dyDescent="0.2">
      <c r="B9" s="70"/>
      <c r="C9" s="131" t="s">
        <v>42</v>
      </c>
      <c r="D9" s="132" t="s">
        <v>43</v>
      </c>
      <c r="E9" s="142">
        <f>IFERROR(VLOOKUP($C9,'2024'!$C$205:$U$392,19,FALSE),0)</f>
        <v>186159356.06999999</v>
      </c>
      <c r="F9" s="143">
        <f>IFERROR(VLOOKUP($C9,'2024'!$C$8:$U$195,19,FALSE),0)</f>
        <v>162966738.91000003</v>
      </c>
      <c r="G9" s="144">
        <f t="shared" ref="G9" si="3">IFERROR(F9/E9,0)</f>
        <v>0.87541524826031825</v>
      </c>
      <c r="H9" s="145">
        <f t="shared" ref="H9" si="4">F9/$D$4</f>
        <v>2.3168430325561561E-2</v>
      </c>
      <c r="I9" s="143">
        <f t="shared" ref="I9" si="5">F9-E9</f>
        <v>-23192617.159999967</v>
      </c>
      <c r="J9" s="146">
        <f t="shared" si="1"/>
        <v>-0.12458475173968175</v>
      </c>
      <c r="K9" s="142">
        <f>VLOOKUP($C9,'2024'!$C$205:$U$392,VLOOKUP($L$4,Master!$D$9:$G$20,4,FALSE),FALSE)</f>
        <v>91584358.159999996</v>
      </c>
      <c r="L9" s="143">
        <f>VLOOKUP($C9,'2024'!$C$8:$U$195,VLOOKUP($L$4,Master!$D$9:$G$20,4,FALSE),FALSE)</f>
        <v>88648468.410000011</v>
      </c>
      <c r="M9" s="145">
        <f>IFERROR(L9/K9,0)</f>
        <v>0.96794332778015524</v>
      </c>
      <c r="N9" s="145">
        <f>L9/$D$4</f>
        <v>1.2602853058003982E-2</v>
      </c>
      <c r="O9" s="143">
        <f>L9-K9</f>
        <v>-2935889.7499999851</v>
      </c>
      <c r="P9" s="146">
        <f t="shared" si="2"/>
        <v>-3.2056672219844762E-2</v>
      </c>
      <c r="Q9" s="71"/>
    </row>
    <row r="10" spans="2:17" s="72" customFormat="1" ht="25.5" x14ac:dyDescent="0.2">
      <c r="B10" s="70"/>
      <c r="C10" s="133" t="s">
        <v>44</v>
      </c>
      <c r="D10" s="134" t="s">
        <v>45</v>
      </c>
      <c r="E10" s="147">
        <f>IFERROR(VLOOKUP($C10,'2024'!$C$205:$U$392,19,FALSE),0)</f>
        <v>151326910.01999998</v>
      </c>
      <c r="F10" s="148">
        <f>IFERROR(VLOOKUP($C10,'2024'!$C$8:$U$195,19,FALSE),0)</f>
        <v>132261871.56000002</v>
      </c>
      <c r="G10" s="149">
        <f t="shared" ref="G10:G73" si="6">IFERROR(F10/E10,0)</f>
        <v>0.87401422220621405</v>
      </c>
      <c r="H10" s="150">
        <f t="shared" ref="H10:H73" si="7">F10/$D$4</f>
        <v>1.8803223139038955E-2</v>
      </c>
      <c r="I10" s="148">
        <f t="shared" ref="I10:I73" si="8">F10-E10</f>
        <v>-19065038.459999964</v>
      </c>
      <c r="J10" s="151">
        <f t="shared" ref="J10:J73" si="9">IFERROR(I10/E10,0)</f>
        <v>-0.12598577779378597</v>
      </c>
      <c r="K10" s="147">
        <f>VLOOKUP($C10,'2024'!$C$205:$U$392,VLOOKUP($L$4,Master!$D$9:$G$20,4,FALSE),FALSE)</f>
        <v>79513473.950000003</v>
      </c>
      <c r="L10" s="148">
        <f>VLOOKUP($C10,'2024'!$C$8:$U$195,VLOOKUP($L$4,Master!$D$9:$G$20,4,FALSE),FALSE)</f>
        <v>73489815.770000011</v>
      </c>
      <c r="M10" s="150">
        <f t="shared" ref="M10:M73" si="10">IFERROR(L10/K10,0)</f>
        <v>0.92424355419576043</v>
      </c>
      <c r="N10" s="150">
        <f t="shared" ref="N10:N73" si="11">L10/$D$4</f>
        <v>1.0447798659368781E-2</v>
      </c>
      <c r="O10" s="148">
        <f t="shared" ref="O10:O73" si="12">L10-K10</f>
        <v>-6023658.1799999923</v>
      </c>
      <c r="P10" s="151">
        <f t="shared" ref="P10:P73" si="13">IFERROR(O10/K10,0)</f>
        <v>-7.5756445804239597E-2</v>
      </c>
      <c r="Q10" s="71"/>
    </row>
    <row r="11" spans="2:17" s="72" customFormat="1" ht="12.75" x14ac:dyDescent="0.2">
      <c r="B11" s="70"/>
      <c r="C11" s="98" t="s">
        <v>46</v>
      </c>
      <c r="D11" s="99" t="s">
        <v>47</v>
      </c>
      <c r="E11" s="152">
        <f>IFERROR(VLOOKUP($C11,'2024'!$C$205:$U$392,19,FALSE),0)</f>
        <v>8329947.8999999929</v>
      </c>
      <c r="F11" s="153">
        <f>IFERROR(VLOOKUP($C11,'2024'!$C$8:$U$195,19,FALSE),0)</f>
        <v>7356594.0799999982</v>
      </c>
      <c r="G11" s="154">
        <f t="shared" si="6"/>
        <v>0.88315007108267807</v>
      </c>
      <c r="H11" s="155">
        <f t="shared" si="7"/>
        <v>1.0458621097526298E-3</v>
      </c>
      <c r="I11" s="156">
        <f t="shared" si="8"/>
        <v>-973353.81999999471</v>
      </c>
      <c r="J11" s="157">
        <f t="shared" si="9"/>
        <v>-0.11684992891732199</v>
      </c>
      <c r="K11" s="163">
        <f>VLOOKUP($C11,'2024'!$C$205:$U$392,VLOOKUP($L$4,Master!$D$9:$G$20,4,FALSE),FALSE)</f>
        <v>2773454.3499999978</v>
      </c>
      <c r="L11" s="164">
        <f>VLOOKUP($C11,'2024'!$C$8:$U$195,VLOOKUP($L$4,Master!$D$9:$G$20,4,FALSE),FALSE)</f>
        <v>3254602.0799999996</v>
      </c>
      <c r="M11" s="155">
        <f t="shared" si="10"/>
        <v>1.1734831979477154</v>
      </c>
      <c r="N11" s="155">
        <f t="shared" si="11"/>
        <v>4.6269577480807501E-4</v>
      </c>
      <c r="O11" s="156">
        <f t="shared" si="12"/>
        <v>481147.73000000184</v>
      </c>
      <c r="P11" s="157">
        <f t="shared" si="13"/>
        <v>0.17348319794771536</v>
      </c>
      <c r="Q11" s="71"/>
    </row>
    <row r="12" spans="2:17" s="72" customFormat="1" ht="12.75" x14ac:dyDescent="0.2">
      <c r="B12" s="70"/>
      <c r="C12" s="98" t="s">
        <v>48</v>
      </c>
      <c r="D12" s="99" t="s">
        <v>49</v>
      </c>
      <c r="E12" s="152">
        <f>IFERROR(VLOOKUP($C12,'2024'!$C$205:$U$392,19,FALSE),0)</f>
        <v>137116795.79000002</v>
      </c>
      <c r="F12" s="153">
        <f>IFERROR(VLOOKUP($C12,'2024'!$C$8:$U$195,19,FALSE),0)</f>
        <v>120217566.63000003</v>
      </c>
      <c r="G12" s="154">
        <f t="shared" si="6"/>
        <v>0.87675303333457522</v>
      </c>
      <c r="H12" s="155">
        <f t="shared" si="7"/>
        <v>1.7090925025589995E-2</v>
      </c>
      <c r="I12" s="156">
        <f t="shared" si="8"/>
        <v>-16899229.159999996</v>
      </c>
      <c r="J12" s="157">
        <f t="shared" si="9"/>
        <v>-0.12324696666542483</v>
      </c>
      <c r="K12" s="163">
        <f>VLOOKUP($C12,'2024'!$C$205:$U$392,VLOOKUP($L$4,Master!$D$9:$G$20,4,FALSE),FALSE)</f>
        <v>74814431.980000004</v>
      </c>
      <c r="L12" s="164">
        <f>VLOOKUP($C12,'2024'!$C$8:$U$195,VLOOKUP($L$4,Master!$D$9:$G$20,4,FALSE),FALSE)</f>
        <v>68391479.530000016</v>
      </c>
      <c r="M12" s="155">
        <f t="shared" si="10"/>
        <v>0.91414821605920871</v>
      </c>
      <c r="N12" s="155">
        <f t="shared" si="11"/>
        <v>9.7229854321865244E-3</v>
      </c>
      <c r="O12" s="156">
        <f t="shared" si="12"/>
        <v>-6422952.4499999881</v>
      </c>
      <c r="P12" s="157">
        <f t="shared" si="13"/>
        <v>-8.5851783940791307E-2</v>
      </c>
      <c r="Q12" s="71"/>
    </row>
    <row r="13" spans="2:17" s="72" customFormat="1" ht="12.75" x14ac:dyDescent="0.2">
      <c r="B13" s="70"/>
      <c r="C13" s="98" t="s">
        <v>50</v>
      </c>
      <c r="D13" s="99" t="s">
        <v>51</v>
      </c>
      <c r="E13" s="152">
        <f>IFERROR(VLOOKUP($C13,'2024'!$C$205:$U$392,19,FALSE),0)</f>
        <v>5880166.3300000085</v>
      </c>
      <c r="F13" s="153">
        <f>IFERROR(VLOOKUP($C13,'2024'!$C$8:$U$195,19,FALSE),0)</f>
        <v>4687710.8499999996</v>
      </c>
      <c r="G13" s="154">
        <f t="shared" si="6"/>
        <v>0.79720718546408753</v>
      </c>
      <c r="H13" s="155">
        <f t="shared" si="7"/>
        <v>6.6643600369633205E-4</v>
      </c>
      <c r="I13" s="156">
        <f t="shared" si="8"/>
        <v>-1192455.4800000088</v>
      </c>
      <c r="J13" s="157">
        <f t="shared" si="9"/>
        <v>-0.20279281453591247</v>
      </c>
      <c r="K13" s="163">
        <f>VLOOKUP($C13,'2024'!$C$205:$U$392,VLOOKUP($L$4,Master!$D$9:$G$20,4,FALSE),FALSE)</f>
        <v>1925587.6200000027</v>
      </c>
      <c r="L13" s="164">
        <f>VLOOKUP($C13,'2024'!$C$8:$U$195,VLOOKUP($L$4,Master!$D$9:$G$20,4,FALSE),FALSE)</f>
        <v>1843734.1600000004</v>
      </c>
      <c r="M13" s="155">
        <f t="shared" si="10"/>
        <v>0.95749169804072476</v>
      </c>
      <c r="N13" s="155">
        <f t="shared" si="11"/>
        <v>2.6211745237418257E-4</v>
      </c>
      <c r="O13" s="156">
        <f t="shared" si="12"/>
        <v>-81853.460000002291</v>
      </c>
      <c r="P13" s="157">
        <f t="shared" si="13"/>
        <v>-4.2508301959275255E-2</v>
      </c>
      <c r="Q13" s="71"/>
    </row>
    <row r="14" spans="2:17" s="72" customFormat="1" ht="12.75" x14ac:dyDescent="0.2">
      <c r="B14" s="70"/>
      <c r="C14" s="133" t="s">
        <v>52</v>
      </c>
      <c r="D14" s="134" t="s">
        <v>53</v>
      </c>
      <c r="E14" s="147">
        <f>IFERROR(VLOOKUP($C14,'2024'!$C$205:$U$392,19,FALSE),0)</f>
        <v>0</v>
      </c>
      <c r="F14" s="148">
        <f>IFERROR(VLOOKUP($C14,'2024'!$C$8:$U$195,19,FALSE),0)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VLOOKUP($C14,'2024'!$C$205:$U$392,VLOOKUP($L$4,Master!$D$9:$G$20,4,FALSE),FALSE)</f>
        <v>0</v>
      </c>
      <c r="L14" s="148">
        <f>VLOOKUP($C14,'2024'!$C$8:$U$195,VLOOKUP($L$4,Master!$D$9:$G$20,4,FALSE),FALSE)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54</v>
      </c>
      <c r="D15" s="99" t="s">
        <v>55</v>
      </c>
      <c r="E15" s="152">
        <f>IFERROR(VLOOKUP($C15,'2024'!$C$205:$U$392,19,FALSE),0)</f>
        <v>0</v>
      </c>
      <c r="F15" s="153">
        <f>IFERROR(VLOOKUP($C15,'2024'!$C$8:$U$195,19,FALSE),0)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VLOOKUP($C15,'2024'!$C$205:$U$392,VLOOKUP($L$4,Master!$D$9:$G$20,4,FALSE),FALSE)</f>
        <v>0</v>
      </c>
      <c r="L15" s="164">
        <f>VLOOKUP($C15,'2024'!$C$8:$U$195,VLOOKUP($L$4,Master!$D$9:$G$20,4,FALSE),FALSE)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56</v>
      </c>
      <c r="D16" s="99" t="s">
        <v>57</v>
      </c>
      <c r="E16" s="152">
        <f>IFERROR(VLOOKUP($C16,'2024'!$C$205:$U$392,19,FALSE),0)</f>
        <v>0</v>
      </c>
      <c r="F16" s="153">
        <f>IFERROR(VLOOKUP($C16,'2024'!$C$8:$U$195,19,FALSE),0)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VLOOKUP($C16,'2024'!$C$205:$U$392,VLOOKUP($L$4,Master!$D$9:$G$20,4,FALSE),FALSE)</f>
        <v>0</v>
      </c>
      <c r="L16" s="164">
        <f>VLOOKUP($C16,'2024'!$C$8:$U$195,VLOOKUP($L$4,Master!$D$9:$G$20,4,FALSE),FALSE)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58</v>
      </c>
      <c r="D17" s="134" t="s">
        <v>59</v>
      </c>
      <c r="E17" s="147">
        <f>IFERROR(VLOOKUP($C17,'2024'!$C$205:$U$392,19,FALSE),0)</f>
        <v>12667599.599999998</v>
      </c>
      <c r="F17" s="148">
        <f>IFERROR(VLOOKUP($C17,'2024'!$C$8:$U$195,19,FALSE),0)</f>
        <v>7819515.9099999983</v>
      </c>
      <c r="G17" s="149">
        <f t="shared" si="6"/>
        <v>0.6172847387756083</v>
      </c>
      <c r="H17" s="150">
        <f t="shared" si="7"/>
        <v>1.1116741413136192E-3</v>
      </c>
      <c r="I17" s="148">
        <f t="shared" si="8"/>
        <v>-4848083.6899999995</v>
      </c>
      <c r="J17" s="151">
        <f t="shared" si="9"/>
        <v>-0.38271526122439176</v>
      </c>
      <c r="K17" s="147">
        <f>VLOOKUP($C17,'2024'!$C$205:$U$392,VLOOKUP($L$4,Master!$D$9:$G$20,4,FALSE),FALSE)</f>
        <v>3843624.419999999</v>
      </c>
      <c r="L17" s="148">
        <f>VLOOKUP($C17,'2024'!$C$8:$U$195,VLOOKUP($L$4,Master!$D$9:$G$20,4,FALSE),FALSE)</f>
        <v>2420927.31</v>
      </c>
      <c r="M17" s="150">
        <f t="shared" si="10"/>
        <v>0.62985532545867229</v>
      </c>
      <c r="N17" s="150">
        <f t="shared" si="11"/>
        <v>3.4417505117998294E-4</v>
      </c>
      <c r="O17" s="148">
        <f t="shared" si="12"/>
        <v>-1422697.1099999989</v>
      </c>
      <c r="P17" s="151">
        <f t="shared" si="13"/>
        <v>-0.37014467454132766</v>
      </c>
      <c r="Q17" s="71"/>
    </row>
    <row r="18" spans="2:17" s="72" customFormat="1" ht="12.75" x14ac:dyDescent="0.2">
      <c r="B18" s="70"/>
      <c r="C18" s="98" t="s">
        <v>60</v>
      </c>
      <c r="D18" s="99" t="s">
        <v>61</v>
      </c>
      <c r="E18" s="152">
        <f>IFERROR(VLOOKUP($C18,'2024'!$C$205:$U$392,19,FALSE),0)</f>
        <v>873333.7200000002</v>
      </c>
      <c r="F18" s="153">
        <f>IFERROR(VLOOKUP($C18,'2024'!$C$8:$U$195,19,FALSE),0)</f>
        <v>937146.71</v>
      </c>
      <c r="G18" s="154">
        <f t="shared" si="6"/>
        <v>1.073068276809465</v>
      </c>
      <c r="H18" s="155">
        <f t="shared" si="7"/>
        <v>1.3323097952800683E-4</v>
      </c>
      <c r="I18" s="156">
        <f t="shared" si="8"/>
        <v>63812.989999999758</v>
      </c>
      <c r="J18" s="157">
        <f t="shared" si="9"/>
        <v>7.3068276809464941E-2</v>
      </c>
      <c r="K18" s="163">
        <f>VLOOKUP($C18,'2024'!$C$205:$U$392,VLOOKUP($L$4,Master!$D$9:$G$20,4,FALSE),FALSE)</f>
        <v>285295.94000000006</v>
      </c>
      <c r="L18" s="164">
        <f>VLOOKUP($C18,'2024'!$C$8:$U$195,VLOOKUP($L$4,Master!$D$9:$G$20,4,FALSE),FALSE)</f>
        <v>516263.9</v>
      </c>
      <c r="M18" s="155">
        <f t="shared" si="10"/>
        <v>1.8095732452414146</v>
      </c>
      <c r="N18" s="155">
        <f t="shared" si="11"/>
        <v>7.3395493318168892E-5</v>
      </c>
      <c r="O18" s="156">
        <f t="shared" si="12"/>
        <v>230967.95999999996</v>
      </c>
      <c r="P18" s="157">
        <f t="shared" si="13"/>
        <v>0.80957324524141461</v>
      </c>
      <c r="Q18" s="71"/>
    </row>
    <row r="19" spans="2:17" s="72" customFormat="1" ht="12.75" x14ac:dyDescent="0.2">
      <c r="B19" s="70"/>
      <c r="C19" s="98" t="s">
        <v>62</v>
      </c>
      <c r="D19" s="99" t="s">
        <v>63</v>
      </c>
      <c r="E19" s="152">
        <f>IFERROR(VLOOKUP($C19,'2024'!$C$205:$U$392,19,FALSE),0)</f>
        <v>7794172.1499999994</v>
      </c>
      <c r="F19" s="153">
        <f>IFERROR(VLOOKUP($C19,'2024'!$C$8:$U$195,19,FALSE),0)</f>
        <v>4570406.2799999984</v>
      </c>
      <c r="G19" s="154">
        <f t="shared" si="6"/>
        <v>0.58638764862282378</v>
      </c>
      <c r="H19" s="155">
        <f t="shared" si="7"/>
        <v>6.4975920955359656E-4</v>
      </c>
      <c r="I19" s="156">
        <f t="shared" si="8"/>
        <v>-3223765.870000001</v>
      </c>
      <c r="J19" s="157">
        <f t="shared" si="9"/>
        <v>-0.41361235137717622</v>
      </c>
      <c r="K19" s="163">
        <f>VLOOKUP($C19,'2024'!$C$205:$U$392,VLOOKUP($L$4,Master!$D$9:$G$20,4,FALSE),FALSE)</f>
        <v>642106.79</v>
      </c>
      <c r="L19" s="164">
        <f>VLOOKUP($C19,'2024'!$C$8:$U$195,VLOOKUP($L$4,Master!$D$9:$G$20,4,FALSE),FALSE)</f>
        <v>282070.81</v>
      </c>
      <c r="M19" s="155">
        <f t="shared" si="10"/>
        <v>0.43928956116474016</v>
      </c>
      <c r="N19" s="155">
        <f t="shared" si="11"/>
        <v>4.0101053454648851E-5</v>
      </c>
      <c r="O19" s="156">
        <f t="shared" si="12"/>
        <v>-360035.98000000004</v>
      </c>
      <c r="P19" s="157">
        <f t="shared" si="13"/>
        <v>-0.56071043883525984</v>
      </c>
      <c r="Q19" s="71"/>
    </row>
    <row r="20" spans="2:17" s="72" customFormat="1" ht="12.75" x14ac:dyDescent="0.2">
      <c r="B20" s="70"/>
      <c r="C20" s="98" t="s">
        <v>64</v>
      </c>
      <c r="D20" s="99" t="s">
        <v>65</v>
      </c>
      <c r="E20" s="152">
        <f>IFERROR(VLOOKUP($C20,'2024'!$C$205:$U$392,19,FALSE),0)</f>
        <v>4000093.7299999986</v>
      </c>
      <c r="F20" s="153">
        <f>IFERROR(VLOOKUP($C20,'2024'!$C$8:$U$195,19,FALSE),0)</f>
        <v>2311962.92</v>
      </c>
      <c r="G20" s="154">
        <f t="shared" si="6"/>
        <v>0.57797718654957642</v>
      </c>
      <c r="H20" s="155">
        <f t="shared" si="7"/>
        <v>3.2868395223201592E-4</v>
      </c>
      <c r="I20" s="156">
        <f t="shared" si="8"/>
        <v>-1688130.8099999987</v>
      </c>
      <c r="J20" s="157">
        <f t="shared" si="9"/>
        <v>-0.42202281345042364</v>
      </c>
      <c r="K20" s="163">
        <f>VLOOKUP($C20,'2024'!$C$205:$U$392,VLOOKUP($L$4,Master!$D$9:$G$20,4,FALSE),FALSE)</f>
        <v>2916221.689999999</v>
      </c>
      <c r="L20" s="164">
        <f>VLOOKUP($C20,'2024'!$C$8:$U$195,VLOOKUP($L$4,Master!$D$9:$G$20,4,FALSE),FALSE)</f>
        <v>1622592.6</v>
      </c>
      <c r="M20" s="155">
        <f t="shared" si="10"/>
        <v>0.55640234950724909</v>
      </c>
      <c r="N20" s="155">
        <f t="shared" si="11"/>
        <v>2.3067850440716521E-4</v>
      </c>
      <c r="O20" s="156">
        <f t="shared" si="12"/>
        <v>-1293629.0899999989</v>
      </c>
      <c r="P20" s="157">
        <f t="shared" si="13"/>
        <v>-0.44359765049275091</v>
      </c>
      <c r="Q20" s="71"/>
    </row>
    <row r="21" spans="2:17" s="72" customFormat="1" ht="12.75" x14ac:dyDescent="0.2">
      <c r="B21" s="70"/>
      <c r="C21" s="133" t="s">
        <v>66</v>
      </c>
      <c r="D21" s="134" t="s">
        <v>67</v>
      </c>
      <c r="E21" s="147">
        <f>IFERROR(VLOOKUP($C21,'2024'!$C$205:$U$392,19,FALSE),0)</f>
        <v>2055319.79</v>
      </c>
      <c r="F21" s="148">
        <f>IFERROR(VLOOKUP($C21,'2024'!$C$8:$U$195,19,FALSE),0)</f>
        <v>911784.58000000007</v>
      </c>
      <c r="G21" s="149">
        <f t="shared" si="6"/>
        <v>0.44362175873371029</v>
      </c>
      <c r="H21" s="150">
        <f t="shared" si="7"/>
        <v>1.2962533124822294E-4</v>
      </c>
      <c r="I21" s="148">
        <f t="shared" si="8"/>
        <v>-1143535.21</v>
      </c>
      <c r="J21" s="151">
        <f t="shared" si="9"/>
        <v>-0.55637824126628976</v>
      </c>
      <c r="K21" s="147">
        <f>VLOOKUP($C21,'2024'!$C$205:$U$392,VLOOKUP($L$4,Master!$D$9:$G$20,4,FALSE),FALSE)</f>
        <v>725964.06</v>
      </c>
      <c r="L21" s="148">
        <f>VLOOKUP($C21,'2024'!$C$8:$U$195,VLOOKUP($L$4,Master!$D$9:$G$20,4,FALSE),FALSE)</f>
        <v>488637.04</v>
      </c>
      <c r="M21" s="150">
        <f t="shared" si="10"/>
        <v>0.67308709469722228</v>
      </c>
      <c r="N21" s="150">
        <f t="shared" si="11"/>
        <v>6.9467876030707981E-5</v>
      </c>
      <c r="O21" s="148">
        <f t="shared" si="12"/>
        <v>-237327.02000000008</v>
      </c>
      <c r="P21" s="151">
        <f t="shared" si="13"/>
        <v>-0.32691290530277772</v>
      </c>
      <c r="Q21" s="71"/>
    </row>
    <row r="22" spans="2:17" s="72" customFormat="1" ht="12.75" x14ac:dyDescent="0.2">
      <c r="B22" s="70"/>
      <c r="C22" s="98" t="s">
        <v>68</v>
      </c>
      <c r="D22" s="99" t="s">
        <v>67</v>
      </c>
      <c r="E22" s="152">
        <f>IFERROR(VLOOKUP($C22,'2024'!$C$205:$U$392,19,FALSE),0)</f>
        <v>2055319.79</v>
      </c>
      <c r="F22" s="153">
        <f>IFERROR(VLOOKUP($C22,'2024'!$C$8:$U$195,19,FALSE),0)</f>
        <v>911784.58000000007</v>
      </c>
      <c r="G22" s="154">
        <f t="shared" si="6"/>
        <v>0.44362175873371029</v>
      </c>
      <c r="H22" s="155">
        <f t="shared" si="7"/>
        <v>1.2962533124822294E-4</v>
      </c>
      <c r="I22" s="156">
        <f t="shared" si="8"/>
        <v>-1143535.21</v>
      </c>
      <c r="J22" s="157">
        <f t="shared" si="9"/>
        <v>-0.55637824126628976</v>
      </c>
      <c r="K22" s="163">
        <f>VLOOKUP($C22,'2024'!$C$205:$U$392,VLOOKUP($L$4,Master!$D$9:$G$20,4,FALSE),FALSE)</f>
        <v>725964.06</v>
      </c>
      <c r="L22" s="164">
        <f>VLOOKUP($C22,'2024'!$C$8:$U$195,VLOOKUP($L$4,Master!$D$9:$G$20,4,FALSE),FALSE)</f>
        <v>488637.04</v>
      </c>
      <c r="M22" s="155">
        <f t="shared" si="10"/>
        <v>0.67308709469722228</v>
      </c>
      <c r="N22" s="155">
        <f t="shared" si="11"/>
        <v>6.9467876030707981E-5</v>
      </c>
      <c r="O22" s="156">
        <f t="shared" si="12"/>
        <v>-237327.02000000008</v>
      </c>
      <c r="P22" s="157">
        <f t="shared" si="13"/>
        <v>-0.32691290530277772</v>
      </c>
      <c r="Q22" s="71"/>
    </row>
    <row r="23" spans="2:17" s="72" customFormat="1" ht="12.75" x14ac:dyDescent="0.2">
      <c r="B23" s="70"/>
      <c r="C23" s="133" t="s">
        <v>69</v>
      </c>
      <c r="D23" s="134" t="s">
        <v>70</v>
      </c>
      <c r="E23" s="147">
        <f>IFERROR(VLOOKUP($C23,'2024'!$C$205:$U$392,19,FALSE),0)</f>
        <v>0</v>
      </c>
      <c r="F23" s="148">
        <f>IFERROR(VLOOKUP($C23,'2024'!$C$8:$U$195,19,FALSE),0)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VLOOKUP($C23,'2024'!$C$205:$U$392,VLOOKUP($L$4,Master!$D$9:$G$20,4,FALSE),FALSE)</f>
        <v>0</v>
      </c>
      <c r="L23" s="148">
        <f>VLOOKUP($C23,'2024'!$C$8:$U$195,VLOOKUP($L$4,Master!$D$9:$G$20,4,FALSE),FALSE)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71</v>
      </c>
      <c r="D24" s="99" t="s">
        <v>70</v>
      </c>
      <c r="E24" s="152">
        <f>IFERROR(VLOOKUP($C24,'2024'!$C$205:$U$392,19,FALSE),0)</f>
        <v>0</v>
      </c>
      <c r="F24" s="153">
        <f>IFERROR(VLOOKUP($C24,'2024'!$C$8:$U$195,19,FALSE),0)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VLOOKUP($C24,'2024'!$C$205:$U$392,VLOOKUP($L$4,Master!$D$9:$G$20,4,FALSE),FALSE)</f>
        <v>0</v>
      </c>
      <c r="L24" s="164">
        <f>VLOOKUP($C24,'2024'!$C$8:$U$195,VLOOKUP($L$4,Master!$D$9:$G$20,4,FALSE),FALSE)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72</v>
      </c>
      <c r="D25" s="134" t="s">
        <v>73</v>
      </c>
      <c r="E25" s="147">
        <f>IFERROR(VLOOKUP($C25,'2024'!$C$205:$U$392,19,FALSE),0)</f>
        <v>971198.2100000002</v>
      </c>
      <c r="F25" s="148">
        <f>IFERROR(VLOOKUP($C25,'2024'!$C$8:$U$195,19,FALSE),0)</f>
        <v>722355.91999999993</v>
      </c>
      <c r="G25" s="149">
        <f t="shared" si="6"/>
        <v>0.74377805947562425</v>
      </c>
      <c r="H25" s="150">
        <f t="shared" si="7"/>
        <v>1.0269489906170031E-4</v>
      </c>
      <c r="I25" s="148">
        <f t="shared" si="8"/>
        <v>-248842.29000000027</v>
      </c>
      <c r="J25" s="151">
        <f t="shared" si="9"/>
        <v>-0.2562219405243758</v>
      </c>
      <c r="K25" s="147">
        <f>VLOOKUP($C25,'2024'!$C$205:$U$392,VLOOKUP($L$4,Master!$D$9:$G$20,4,FALSE),FALSE)</f>
        <v>382544.41</v>
      </c>
      <c r="L25" s="148">
        <f>VLOOKUP($C25,'2024'!$C$8:$U$195,VLOOKUP($L$4,Master!$D$9:$G$20,4,FALSE),FALSE)</f>
        <v>278196.61</v>
      </c>
      <c r="M25" s="150">
        <f t="shared" si="10"/>
        <v>0.72722696431507128</v>
      </c>
      <c r="N25" s="150">
        <f t="shared" si="11"/>
        <v>3.9550271538242818E-5</v>
      </c>
      <c r="O25" s="148">
        <f t="shared" si="12"/>
        <v>-104347.79999999999</v>
      </c>
      <c r="P25" s="151">
        <f t="shared" si="13"/>
        <v>-0.27277303568492872</v>
      </c>
      <c r="Q25" s="71"/>
    </row>
    <row r="26" spans="2:17" s="72" customFormat="1" ht="12.75" x14ac:dyDescent="0.2">
      <c r="B26" s="70"/>
      <c r="C26" s="98" t="s">
        <v>74</v>
      </c>
      <c r="D26" s="99" t="s">
        <v>73</v>
      </c>
      <c r="E26" s="152">
        <f>IFERROR(VLOOKUP($C26,'2024'!$C$205:$U$392,19,FALSE),0)</f>
        <v>971198.2100000002</v>
      </c>
      <c r="F26" s="153">
        <f>IFERROR(VLOOKUP($C26,'2024'!$C$8:$U$195,19,FALSE),0)</f>
        <v>722355.91999999993</v>
      </c>
      <c r="G26" s="154">
        <f t="shared" si="6"/>
        <v>0.74377805947562425</v>
      </c>
      <c r="H26" s="155">
        <f t="shared" si="7"/>
        <v>1.0269489906170031E-4</v>
      </c>
      <c r="I26" s="156">
        <f t="shared" si="8"/>
        <v>-248842.29000000027</v>
      </c>
      <c r="J26" s="157">
        <f t="shared" si="9"/>
        <v>-0.2562219405243758</v>
      </c>
      <c r="K26" s="163">
        <f>VLOOKUP($C26,'2024'!$C$205:$U$392,VLOOKUP($L$4,Master!$D$9:$G$20,4,FALSE),FALSE)</f>
        <v>382544.41</v>
      </c>
      <c r="L26" s="164">
        <f>VLOOKUP($C26,'2024'!$C$8:$U$195,VLOOKUP($L$4,Master!$D$9:$G$20,4,FALSE),FALSE)</f>
        <v>278196.61</v>
      </c>
      <c r="M26" s="155">
        <f t="shared" si="10"/>
        <v>0.72722696431507128</v>
      </c>
      <c r="N26" s="155">
        <f t="shared" si="11"/>
        <v>3.9550271538242818E-5</v>
      </c>
      <c r="O26" s="156">
        <f t="shared" si="12"/>
        <v>-104347.79999999999</v>
      </c>
      <c r="P26" s="157">
        <f t="shared" si="13"/>
        <v>-0.27277303568492872</v>
      </c>
      <c r="Q26" s="71"/>
    </row>
    <row r="27" spans="2:17" s="72" customFormat="1" ht="12.75" x14ac:dyDescent="0.2">
      <c r="B27" s="70"/>
      <c r="C27" s="133" t="s">
        <v>75</v>
      </c>
      <c r="D27" s="134" t="s">
        <v>76</v>
      </c>
      <c r="E27" s="147">
        <f>IFERROR(VLOOKUP($C27,'2024'!$C$205:$U$392,19,FALSE),0)</f>
        <v>19138328.450000003</v>
      </c>
      <c r="F27" s="148">
        <f>IFERROR(VLOOKUP($C27,'2024'!$C$8:$U$195,19,FALSE),0)</f>
        <v>21251210.939999998</v>
      </c>
      <c r="G27" s="149">
        <f t="shared" si="6"/>
        <v>1.1104005762843929</v>
      </c>
      <c r="H27" s="150">
        <f t="shared" si="7"/>
        <v>3.0212128148990615E-3</v>
      </c>
      <c r="I27" s="148">
        <f t="shared" si="8"/>
        <v>2112882.4899999946</v>
      </c>
      <c r="J27" s="151">
        <f t="shared" si="9"/>
        <v>0.11040057628439302</v>
      </c>
      <c r="K27" s="147">
        <f>VLOOKUP($C27,'2024'!$C$205:$U$392,VLOOKUP($L$4,Master!$D$9:$G$20,4,FALSE),FALSE)</f>
        <v>7118751.3200000003</v>
      </c>
      <c r="L27" s="148">
        <f>VLOOKUP($C27,'2024'!$C$8:$U$195,VLOOKUP($L$4,Master!$D$9:$G$20,4,FALSE),FALSE)</f>
        <v>11970891.679999996</v>
      </c>
      <c r="M27" s="150">
        <f t="shared" si="10"/>
        <v>1.6815999241844559</v>
      </c>
      <c r="N27" s="150">
        <f t="shared" si="11"/>
        <v>1.7018611998862662E-3</v>
      </c>
      <c r="O27" s="148">
        <f t="shared" si="12"/>
        <v>4852140.3599999957</v>
      </c>
      <c r="P27" s="151">
        <f t="shared" si="13"/>
        <v>0.68159992418445592</v>
      </c>
      <c r="Q27" s="71"/>
    </row>
    <row r="28" spans="2:17" s="72" customFormat="1" ht="12.75" x14ac:dyDescent="0.2">
      <c r="B28" s="70"/>
      <c r="C28" s="98" t="s">
        <v>77</v>
      </c>
      <c r="D28" s="99" t="s">
        <v>76</v>
      </c>
      <c r="E28" s="152">
        <f>IFERROR(VLOOKUP($C28,'2024'!$C$205:$U$392,19,FALSE),0)</f>
        <v>19138328.450000003</v>
      </c>
      <c r="F28" s="153">
        <f>IFERROR(VLOOKUP($C28,'2024'!$C$8:$U$195,19,FALSE),0)</f>
        <v>21251210.939999998</v>
      </c>
      <c r="G28" s="154">
        <f t="shared" si="6"/>
        <v>1.1104005762843929</v>
      </c>
      <c r="H28" s="155">
        <f t="shared" si="7"/>
        <v>3.0212128148990615E-3</v>
      </c>
      <c r="I28" s="156">
        <f t="shared" si="8"/>
        <v>2112882.4899999946</v>
      </c>
      <c r="J28" s="157">
        <f t="shared" si="9"/>
        <v>0.11040057628439302</v>
      </c>
      <c r="K28" s="163">
        <f>VLOOKUP($C28,'2024'!$C$205:$U$392,VLOOKUP($L$4,Master!$D$9:$G$20,4,FALSE),FALSE)</f>
        <v>7118751.3200000003</v>
      </c>
      <c r="L28" s="164">
        <f>VLOOKUP($C28,'2024'!$C$8:$U$195,VLOOKUP($L$4,Master!$D$9:$G$20,4,FALSE),FALSE)</f>
        <v>11970891.679999996</v>
      </c>
      <c r="M28" s="155">
        <f t="shared" si="10"/>
        <v>1.6815999241844559</v>
      </c>
      <c r="N28" s="155">
        <f t="shared" si="11"/>
        <v>1.7018611998862662E-3</v>
      </c>
      <c r="O28" s="156">
        <f t="shared" si="12"/>
        <v>4852140.3599999957</v>
      </c>
      <c r="P28" s="157">
        <f t="shared" si="13"/>
        <v>0.68159992418445592</v>
      </c>
      <c r="Q28" s="71"/>
    </row>
    <row r="29" spans="2:17" s="72" customFormat="1" ht="12.75" x14ac:dyDescent="0.2">
      <c r="B29" s="70"/>
      <c r="C29" s="133" t="s">
        <v>78</v>
      </c>
      <c r="D29" s="134" t="s">
        <v>79</v>
      </c>
      <c r="E29" s="147">
        <f>IFERROR(VLOOKUP($C29,'2024'!$C$205:$U$392,19,FALSE),0)</f>
        <v>0</v>
      </c>
      <c r="F29" s="148">
        <f>IFERROR(VLOOKUP($C29,'2024'!$C$8:$U$195,19,FALSE),0)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VLOOKUP($C29,'2024'!$C$205:$U$392,VLOOKUP($L$4,Master!$D$9:$G$20,4,FALSE),FALSE)</f>
        <v>0</v>
      </c>
      <c r="L29" s="148">
        <f>VLOOKUP($C29,'2024'!$C$8:$U$195,VLOOKUP($L$4,Master!$D$9:$G$20,4,FALSE),FALSE)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80</v>
      </c>
      <c r="D30" s="99" t="s">
        <v>79</v>
      </c>
      <c r="E30" s="152">
        <f>IFERROR(VLOOKUP($C30,'2024'!$C$205:$U$392,19,FALSE),0)</f>
        <v>0</v>
      </c>
      <c r="F30" s="153">
        <f>IFERROR(VLOOKUP($C30,'2024'!$C$8:$U$195,19,FALSE),0)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VLOOKUP($C30,'2024'!$C$205:$U$392,VLOOKUP($L$4,Master!$D$9:$G$20,4,FALSE),FALSE)</f>
        <v>0</v>
      </c>
      <c r="L30" s="164">
        <f>VLOOKUP($C30,'2024'!$C$8:$U$195,VLOOKUP($L$4,Master!$D$9:$G$20,4,FALSE),FALSE)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81</v>
      </c>
      <c r="D31" s="132" t="s">
        <v>82</v>
      </c>
      <c r="E31" s="142">
        <f>IFERROR(VLOOKUP($C31,'2024'!$C$205:$U$392,19,FALSE),0)</f>
        <v>17744758.389999993</v>
      </c>
      <c r="F31" s="143">
        <f>IFERROR(VLOOKUP($C31,'2024'!$C$8:$U$195,19,FALSE),0)</f>
        <v>13920048.789999999</v>
      </c>
      <c r="G31" s="144">
        <f t="shared" si="6"/>
        <v>0.78445975335705909</v>
      </c>
      <c r="H31" s="145">
        <f t="shared" si="7"/>
        <v>1.9789662766562409E-3</v>
      </c>
      <c r="I31" s="143">
        <f t="shared" si="8"/>
        <v>-3824709.599999994</v>
      </c>
      <c r="J31" s="146">
        <f t="shared" si="9"/>
        <v>-0.21554024664294094</v>
      </c>
      <c r="K31" s="142">
        <f>VLOOKUP($C31,'2024'!$C$205:$U$392,VLOOKUP($L$4,Master!$D$9:$G$20,4,FALSE),FALSE)</f>
        <v>5847045.9099999983</v>
      </c>
      <c r="L31" s="143">
        <f>VLOOKUP($C31,'2024'!$C$8:$U$195,VLOOKUP($L$4,Master!$D$9:$G$20,4,FALSE),FALSE)</f>
        <v>5071302.71</v>
      </c>
      <c r="M31" s="145">
        <f t="shared" si="10"/>
        <v>0.86732732871598084</v>
      </c>
      <c r="N31" s="145">
        <f t="shared" si="11"/>
        <v>7.2096996161501278E-4</v>
      </c>
      <c r="O31" s="143">
        <f t="shared" si="12"/>
        <v>-775743.19999999832</v>
      </c>
      <c r="P31" s="146">
        <f t="shared" si="13"/>
        <v>-0.13267267128401913</v>
      </c>
      <c r="Q31" s="71"/>
    </row>
    <row r="32" spans="2:17" s="72" customFormat="1" ht="12.75" x14ac:dyDescent="0.2">
      <c r="B32" s="70"/>
      <c r="C32" s="133" t="s">
        <v>83</v>
      </c>
      <c r="D32" s="134" t="s">
        <v>84</v>
      </c>
      <c r="E32" s="147">
        <f>IFERROR(VLOOKUP($C32,'2024'!$C$205:$U$392,19,FALSE),0)</f>
        <v>17230897.079999994</v>
      </c>
      <c r="F32" s="148">
        <f>IFERROR(VLOOKUP($C32,'2024'!$C$8:$U$195,19,FALSE),0)</f>
        <v>13507988.920000002</v>
      </c>
      <c r="G32" s="149">
        <f t="shared" si="6"/>
        <v>0.78393996884113515</v>
      </c>
      <c r="H32" s="150">
        <f t="shared" si="7"/>
        <v>1.9203851179982942E-3</v>
      </c>
      <c r="I32" s="148">
        <f t="shared" si="8"/>
        <v>-3722908.1599999927</v>
      </c>
      <c r="J32" s="151">
        <f t="shared" si="9"/>
        <v>-0.21606003115886488</v>
      </c>
      <c r="K32" s="147">
        <f>VLOOKUP($C32,'2024'!$C$205:$U$392,VLOOKUP($L$4,Master!$D$9:$G$20,4,FALSE),FALSE)</f>
        <v>5702303.7399999984</v>
      </c>
      <c r="L32" s="148">
        <f>VLOOKUP($C32,'2024'!$C$8:$U$195,VLOOKUP($L$4,Master!$D$9:$G$20,4,FALSE),FALSE)</f>
        <v>4964342.45</v>
      </c>
      <c r="M32" s="150">
        <f t="shared" si="10"/>
        <v>0.87058541185321037</v>
      </c>
      <c r="N32" s="150">
        <f t="shared" si="11"/>
        <v>7.0576378305373902E-4</v>
      </c>
      <c r="O32" s="148">
        <f t="shared" si="12"/>
        <v>-737961.28999999817</v>
      </c>
      <c r="P32" s="151">
        <f t="shared" si="13"/>
        <v>-0.12941458814678966</v>
      </c>
      <c r="Q32" s="71"/>
    </row>
    <row r="33" spans="2:17" s="72" customFormat="1" ht="12.75" x14ac:dyDescent="0.2">
      <c r="B33" s="70"/>
      <c r="C33" s="98" t="s">
        <v>85</v>
      </c>
      <c r="D33" s="99" t="s">
        <v>84</v>
      </c>
      <c r="E33" s="152">
        <f>IFERROR(VLOOKUP($C33,'2024'!$C$205:$U$392,19,FALSE),0)</f>
        <v>17230897.079999994</v>
      </c>
      <c r="F33" s="153">
        <f>IFERROR(VLOOKUP($C33,'2024'!$C$8:$U$195,19,FALSE),0)</f>
        <v>13507988.920000002</v>
      </c>
      <c r="G33" s="154">
        <f t="shared" si="6"/>
        <v>0.78393996884113515</v>
      </c>
      <c r="H33" s="155">
        <f t="shared" si="7"/>
        <v>1.9203851179982942E-3</v>
      </c>
      <c r="I33" s="156">
        <f t="shared" si="8"/>
        <v>-3722908.1599999927</v>
      </c>
      <c r="J33" s="157">
        <f t="shared" si="9"/>
        <v>-0.21606003115886488</v>
      </c>
      <c r="K33" s="163">
        <f>VLOOKUP($C33,'2024'!$C$205:$U$392,VLOOKUP($L$4,Master!$D$9:$G$20,4,FALSE),FALSE)</f>
        <v>5702303.7399999984</v>
      </c>
      <c r="L33" s="164">
        <f>VLOOKUP($C33,'2024'!$C$8:$U$195,VLOOKUP($L$4,Master!$D$9:$G$20,4,FALSE),FALSE)</f>
        <v>4964342.45</v>
      </c>
      <c r="M33" s="155">
        <f t="shared" si="10"/>
        <v>0.87058541185321037</v>
      </c>
      <c r="N33" s="155">
        <f t="shared" si="11"/>
        <v>7.0576378305373902E-4</v>
      </c>
      <c r="O33" s="156">
        <f t="shared" si="12"/>
        <v>-737961.28999999817</v>
      </c>
      <c r="P33" s="157">
        <f t="shared" si="13"/>
        <v>-0.12941458814678966</v>
      </c>
      <c r="Q33" s="71"/>
    </row>
    <row r="34" spans="2:17" s="72" customFormat="1" ht="12.75" x14ac:dyDescent="0.2">
      <c r="B34" s="70"/>
      <c r="C34" s="133" t="s">
        <v>86</v>
      </c>
      <c r="D34" s="134" t="s">
        <v>87</v>
      </c>
      <c r="E34" s="147">
        <f>IFERROR(VLOOKUP($C34,'2024'!$C$205:$U$392,19,FALSE),0)</f>
        <v>0</v>
      </c>
      <c r="F34" s="148">
        <f>IFERROR(VLOOKUP($C34,'2024'!$C$8:$U$195,19,FALSE),0)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VLOOKUP($C34,'2024'!$C$205:$U$392,VLOOKUP($L$4,Master!$D$9:$G$20,4,FALSE),FALSE)</f>
        <v>0</v>
      </c>
      <c r="L34" s="148">
        <f>VLOOKUP($C34,'2024'!$C$8:$U$195,VLOOKUP($L$4,Master!$D$9:$G$20,4,FALSE),FALSE)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88</v>
      </c>
      <c r="D35" s="99" t="s">
        <v>87</v>
      </c>
      <c r="E35" s="152">
        <f>IFERROR(VLOOKUP($C35,'2024'!$C$205:$U$392,19,FALSE),0)</f>
        <v>0</v>
      </c>
      <c r="F35" s="153">
        <f>IFERROR(VLOOKUP($C35,'2024'!$C$8:$U$195,19,FALSE),0)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VLOOKUP($C35,'2024'!$C$205:$U$392,VLOOKUP($L$4,Master!$D$9:$G$20,4,FALSE),FALSE)</f>
        <v>0</v>
      </c>
      <c r="L35" s="164">
        <f>VLOOKUP($C35,'2024'!$C$8:$U$195,VLOOKUP($L$4,Master!$D$9:$G$20,4,FALSE),FALSE)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89</v>
      </c>
      <c r="D36" s="134" t="s">
        <v>90</v>
      </c>
      <c r="E36" s="147">
        <f>IFERROR(VLOOKUP($C36,'2024'!$C$205:$U$392,19,FALSE),0)</f>
        <v>0</v>
      </c>
      <c r="F36" s="148">
        <f>IFERROR(VLOOKUP($C36,'2024'!$C$8:$U$195,19,FALSE),0)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VLOOKUP($C36,'2024'!$C$205:$U$392,VLOOKUP($L$4,Master!$D$9:$G$20,4,FALSE),FALSE)</f>
        <v>0</v>
      </c>
      <c r="L36" s="148">
        <f>VLOOKUP($C36,'2024'!$C$8:$U$195,VLOOKUP($L$4,Master!$D$9:$G$20,4,FALSE),FALSE)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91</v>
      </c>
      <c r="D37" s="99" t="s">
        <v>90</v>
      </c>
      <c r="E37" s="152">
        <f>IFERROR(VLOOKUP($C37,'2024'!$C$205:$U$392,19,FALSE),0)</f>
        <v>0</v>
      </c>
      <c r="F37" s="153">
        <f>IFERROR(VLOOKUP($C37,'2024'!$C$8:$U$195,19,FALSE),0)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VLOOKUP($C37,'2024'!$C$205:$U$392,VLOOKUP($L$4,Master!$D$9:$G$20,4,FALSE),FALSE)</f>
        <v>0</v>
      </c>
      <c r="L37" s="164">
        <f>VLOOKUP($C37,'2024'!$C$8:$U$195,VLOOKUP($L$4,Master!$D$9:$G$20,4,FALSE),FALSE)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92</v>
      </c>
      <c r="D38" s="134" t="s">
        <v>93</v>
      </c>
      <c r="E38" s="147">
        <f>IFERROR(VLOOKUP($C38,'2024'!$C$205:$U$392,19,FALSE),0)</f>
        <v>0</v>
      </c>
      <c r="F38" s="148">
        <f>IFERROR(VLOOKUP($C38,'2024'!$C$8:$U$195,19,FALSE),0)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VLOOKUP($C38,'2024'!$C$205:$U$392,VLOOKUP($L$4,Master!$D$9:$G$20,4,FALSE),FALSE)</f>
        <v>0</v>
      </c>
      <c r="L38" s="148">
        <f>VLOOKUP($C38,'2024'!$C$8:$U$195,VLOOKUP($L$4,Master!$D$9:$G$20,4,FALSE),FALSE)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94</v>
      </c>
      <c r="D39" s="99" t="s">
        <v>93</v>
      </c>
      <c r="E39" s="152">
        <f>IFERROR(VLOOKUP($C39,'2024'!$C$205:$U$392,19,FALSE),0)</f>
        <v>0</v>
      </c>
      <c r="F39" s="153">
        <f>IFERROR(VLOOKUP($C39,'2024'!$C$8:$U$195,19,FALSE),0)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VLOOKUP($C39,'2024'!$C$205:$U$392,VLOOKUP($L$4,Master!$D$9:$G$20,4,FALSE),FALSE)</f>
        <v>0</v>
      </c>
      <c r="L39" s="164">
        <f>VLOOKUP($C39,'2024'!$C$8:$U$195,VLOOKUP($L$4,Master!$D$9:$G$20,4,FALSE),FALSE)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95</v>
      </c>
      <c r="D40" s="134" t="s">
        <v>96</v>
      </c>
      <c r="E40" s="147">
        <f>IFERROR(VLOOKUP($C40,'2024'!$C$205:$U$392,19,FALSE),0)</f>
        <v>513861.31000000006</v>
      </c>
      <c r="F40" s="148">
        <f>IFERROR(VLOOKUP($C40,'2024'!$C$8:$U$195,19,FALSE),0)</f>
        <v>412059.87</v>
      </c>
      <c r="G40" s="149">
        <f t="shared" si="6"/>
        <v>0.80188926852656006</v>
      </c>
      <c r="H40" s="150">
        <f t="shared" si="7"/>
        <v>5.8581158657947112E-5</v>
      </c>
      <c r="I40" s="148">
        <f t="shared" si="8"/>
        <v>-101801.44000000006</v>
      </c>
      <c r="J40" s="151">
        <f t="shared" si="9"/>
        <v>-0.19811073147343988</v>
      </c>
      <c r="K40" s="147">
        <f>VLOOKUP($C40,'2024'!$C$205:$U$392,VLOOKUP($L$4,Master!$D$9:$G$20,4,FALSE),FALSE)</f>
        <v>144742.17000000001</v>
      </c>
      <c r="L40" s="148">
        <f>VLOOKUP($C40,'2024'!$C$8:$U$195,VLOOKUP($L$4,Master!$D$9:$G$20,4,FALSE),FALSE)</f>
        <v>106960.26000000001</v>
      </c>
      <c r="M40" s="150">
        <f t="shared" si="10"/>
        <v>0.73897095780725131</v>
      </c>
      <c r="N40" s="150">
        <f t="shared" si="11"/>
        <v>1.5206178561273814E-5</v>
      </c>
      <c r="O40" s="148">
        <f t="shared" si="12"/>
        <v>-37781.910000000003</v>
      </c>
      <c r="P40" s="151">
        <f t="shared" si="13"/>
        <v>-0.26102904219274864</v>
      </c>
      <c r="Q40" s="71"/>
    </row>
    <row r="41" spans="2:17" s="72" customFormat="1" ht="12.75" x14ac:dyDescent="0.2">
      <c r="B41" s="70"/>
      <c r="C41" s="98" t="s">
        <v>97</v>
      </c>
      <c r="D41" s="99" t="s">
        <v>96</v>
      </c>
      <c r="E41" s="152">
        <f>IFERROR(VLOOKUP($C41,'2024'!$C$205:$U$392,19,FALSE),0)</f>
        <v>513861.31000000006</v>
      </c>
      <c r="F41" s="153">
        <f>IFERROR(VLOOKUP($C41,'2024'!$C$8:$U$195,19,FALSE),0)</f>
        <v>412059.87</v>
      </c>
      <c r="G41" s="154">
        <f t="shared" si="6"/>
        <v>0.80188926852656006</v>
      </c>
      <c r="H41" s="155">
        <f t="shared" si="7"/>
        <v>5.8581158657947112E-5</v>
      </c>
      <c r="I41" s="156">
        <f t="shared" si="8"/>
        <v>-101801.44000000006</v>
      </c>
      <c r="J41" s="157">
        <f t="shared" si="9"/>
        <v>-0.19811073147343988</v>
      </c>
      <c r="K41" s="163">
        <f>VLOOKUP($C41,'2024'!$C$205:$U$392,VLOOKUP($L$4,Master!$D$9:$G$20,4,FALSE),FALSE)</f>
        <v>144742.17000000001</v>
      </c>
      <c r="L41" s="164">
        <f>VLOOKUP($C41,'2024'!$C$8:$U$195,VLOOKUP($L$4,Master!$D$9:$G$20,4,FALSE),FALSE)</f>
        <v>106960.26000000001</v>
      </c>
      <c r="M41" s="155">
        <f t="shared" si="10"/>
        <v>0.73897095780725131</v>
      </c>
      <c r="N41" s="155">
        <f t="shared" si="11"/>
        <v>1.5206178561273814E-5</v>
      </c>
      <c r="O41" s="156">
        <f t="shared" si="12"/>
        <v>-37781.910000000003</v>
      </c>
      <c r="P41" s="157">
        <f t="shared" si="13"/>
        <v>-0.26102904219274864</v>
      </c>
      <c r="Q41" s="71"/>
    </row>
    <row r="42" spans="2:17" s="72" customFormat="1" ht="12.75" x14ac:dyDescent="0.2">
      <c r="B42" s="70"/>
      <c r="C42" s="131" t="s">
        <v>98</v>
      </c>
      <c r="D42" s="132" t="s">
        <v>99</v>
      </c>
      <c r="E42" s="142">
        <f>IFERROR(VLOOKUP($C42,'2024'!$C$205:$U$392,19,FALSE),0)</f>
        <v>51236403.690000065</v>
      </c>
      <c r="F42" s="143">
        <f>IFERROR(VLOOKUP($C42,'2024'!$C$8:$U$195,19,FALSE),0)</f>
        <v>44238066.189999998</v>
      </c>
      <c r="G42" s="144">
        <f t="shared" si="6"/>
        <v>0.8634108369052852</v>
      </c>
      <c r="H42" s="145">
        <f t="shared" si="7"/>
        <v>6.2891763136195614E-3</v>
      </c>
      <c r="I42" s="143">
        <f t="shared" si="8"/>
        <v>-6998337.5000000671</v>
      </c>
      <c r="J42" s="146">
        <f t="shared" si="9"/>
        <v>-0.13658916309471483</v>
      </c>
      <c r="K42" s="142">
        <f>VLOOKUP($C42,'2024'!$C$205:$U$392,VLOOKUP($L$4,Master!$D$9:$G$20,4,FALSE),FALSE)</f>
        <v>18340722.340000018</v>
      </c>
      <c r="L42" s="143">
        <f>VLOOKUP($C42,'2024'!$C$8:$U$195,VLOOKUP($L$4,Master!$D$9:$G$20,4,FALSE),FALSE)</f>
        <v>16292013.980000002</v>
      </c>
      <c r="M42" s="145">
        <f t="shared" si="10"/>
        <v>0.88829729156676096</v>
      </c>
      <c r="N42" s="145">
        <f t="shared" si="11"/>
        <v>2.316180548763151E-3</v>
      </c>
      <c r="O42" s="143">
        <f t="shared" si="12"/>
        <v>-2048708.3600000162</v>
      </c>
      <c r="P42" s="146">
        <f t="shared" si="13"/>
        <v>-0.11170270843323907</v>
      </c>
      <c r="Q42" s="71"/>
    </row>
    <row r="43" spans="2:17" s="72" customFormat="1" ht="12.75" x14ac:dyDescent="0.2">
      <c r="B43" s="70"/>
      <c r="C43" s="133" t="s">
        <v>100</v>
      </c>
      <c r="D43" s="134" t="s">
        <v>101</v>
      </c>
      <c r="E43" s="147">
        <f>IFERROR(VLOOKUP($C43,'2024'!$C$205:$U$392,19,FALSE),0)</f>
        <v>25375296.760000017</v>
      </c>
      <c r="F43" s="148">
        <f>IFERROR(VLOOKUP($C43,'2024'!$C$8:$U$195,19,FALSE),0)</f>
        <v>23009052.219999999</v>
      </c>
      <c r="G43" s="149">
        <f t="shared" si="6"/>
        <v>0.90675007420090503</v>
      </c>
      <c r="H43" s="150">
        <f t="shared" si="7"/>
        <v>3.271119166903611E-3</v>
      </c>
      <c r="I43" s="148">
        <f t="shared" si="8"/>
        <v>-2366244.5400000177</v>
      </c>
      <c r="J43" s="151">
        <f t="shared" si="9"/>
        <v>-9.3249925799095024E-2</v>
      </c>
      <c r="K43" s="147">
        <f>VLOOKUP($C43,'2024'!$C$205:$U$392,VLOOKUP($L$4,Master!$D$9:$G$20,4,FALSE),FALSE)</f>
        <v>9130619.0500000026</v>
      </c>
      <c r="L43" s="148">
        <f>VLOOKUP($C43,'2024'!$C$8:$U$195,VLOOKUP($L$4,Master!$D$9:$G$20,4,FALSE),FALSE)</f>
        <v>8074537.5700000022</v>
      </c>
      <c r="M43" s="150">
        <f t="shared" si="10"/>
        <v>0.88433626742975324</v>
      </c>
      <c r="N43" s="150">
        <f t="shared" si="11"/>
        <v>1.1479297085584307E-3</v>
      </c>
      <c r="O43" s="148">
        <f t="shared" si="12"/>
        <v>-1056081.4800000004</v>
      </c>
      <c r="P43" s="151">
        <f t="shared" si="13"/>
        <v>-0.11566373257024672</v>
      </c>
      <c r="Q43" s="71"/>
    </row>
    <row r="44" spans="2:17" s="72" customFormat="1" ht="12.75" x14ac:dyDescent="0.2">
      <c r="B44" s="70"/>
      <c r="C44" s="98" t="s">
        <v>102</v>
      </c>
      <c r="D44" s="99" t="s">
        <v>101</v>
      </c>
      <c r="E44" s="152">
        <f>IFERROR(VLOOKUP($C44,'2024'!$C$205:$U$392,19,FALSE),0)</f>
        <v>25375296.760000017</v>
      </c>
      <c r="F44" s="153">
        <f>IFERROR(VLOOKUP($C44,'2024'!$C$8:$U$195,19,FALSE),0)</f>
        <v>23009052.219999999</v>
      </c>
      <c r="G44" s="154">
        <f t="shared" si="6"/>
        <v>0.90675007420090503</v>
      </c>
      <c r="H44" s="155">
        <f t="shared" si="7"/>
        <v>3.271119166903611E-3</v>
      </c>
      <c r="I44" s="156">
        <f t="shared" si="8"/>
        <v>-2366244.5400000177</v>
      </c>
      <c r="J44" s="157">
        <f t="shared" si="9"/>
        <v>-9.3249925799095024E-2</v>
      </c>
      <c r="K44" s="163">
        <f>VLOOKUP($C44,'2024'!$C$205:$U$392,VLOOKUP($L$4,Master!$D$9:$G$20,4,FALSE),FALSE)</f>
        <v>9130619.0500000026</v>
      </c>
      <c r="L44" s="164">
        <f>VLOOKUP($C44,'2024'!$C$8:$U$195,VLOOKUP($L$4,Master!$D$9:$G$20,4,FALSE),FALSE)</f>
        <v>8074537.5700000022</v>
      </c>
      <c r="M44" s="155">
        <f t="shared" si="10"/>
        <v>0.88433626742975324</v>
      </c>
      <c r="N44" s="155">
        <f t="shared" si="11"/>
        <v>1.1479297085584307E-3</v>
      </c>
      <c r="O44" s="156">
        <f t="shared" si="12"/>
        <v>-1056081.4800000004</v>
      </c>
      <c r="P44" s="157">
        <f t="shared" si="13"/>
        <v>-0.11566373257024672</v>
      </c>
      <c r="Q44" s="71"/>
    </row>
    <row r="45" spans="2:17" s="72" customFormat="1" ht="12.75" x14ac:dyDescent="0.2">
      <c r="B45" s="70"/>
      <c r="C45" s="133" t="s">
        <v>103</v>
      </c>
      <c r="D45" s="134" t="s">
        <v>104</v>
      </c>
      <c r="E45" s="147">
        <f>IFERROR(VLOOKUP($C45,'2024'!$C$205:$U$392,19,FALSE),0)</f>
        <v>0</v>
      </c>
      <c r="F45" s="148">
        <f>IFERROR(VLOOKUP($C45,'2024'!$C$8:$U$195,19,FALSE),0)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VLOOKUP($C45,'2024'!$C$205:$U$392,VLOOKUP($L$4,Master!$D$9:$G$20,4,FALSE),FALSE)</f>
        <v>0</v>
      </c>
      <c r="L45" s="148">
        <f>VLOOKUP($C45,'2024'!$C$8:$U$195,VLOOKUP($L$4,Master!$D$9:$G$20,4,FALSE),FALSE)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105</v>
      </c>
      <c r="D46" s="99" t="s">
        <v>104</v>
      </c>
      <c r="E46" s="152">
        <f>IFERROR(VLOOKUP($C46,'2024'!$C$205:$U$392,19,FALSE),0)</f>
        <v>0</v>
      </c>
      <c r="F46" s="153">
        <f>IFERROR(VLOOKUP($C46,'2024'!$C$8:$U$195,19,FALSE),0)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VLOOKUP($C46,'2024'!$C$205:$U$392,VLOOKUP($L$4,Master!$D$9:$G$20,4,FALSE),FALSE)</f>
        <v>0</v>
      </c>
      <c r="L46" s="164">
        <f>VLOOKUP($C46,'2024'!$C$8:$U$195,VLOOKUP($L$4,Master!$D$9:$G$20,4,FALSE),FALSE)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106</v>
      </c>
      <c r="D47" s="134" t="s">
        <v>107</v>
      </c>
      <c r="E47" s="147">
        <f>IFERROR(VLOOKUP($C47,'2024'!$C$205:$U$392,19,FALSE),0)</f>
        <v>12307638.80000004</v>
      </c>
      <c r="F47" s="148">
        <f>IFERROR(VLOOKUP($C47,'2024'!$C$8:$U$195,19,FALSE),0)</f>
        <v>10907388.479999999</v>
      </c>
      <c r="G47" s="149">
        <f t="shared" si="6"/>
        <v>0.88622916688130005</v>
      </c>
      <c r="H47" s="150">
        <f t="shared" si="7"/>
        <v>1.5506665453511514E-3</v>
      </c>
      <c r="I47" s="148">
        <f t="shared" si="8"/>
        <v>-1400250.3200000413</v>
      </c>
      <c r="J47" s="151">
        <f t="shared" si="9"/>
        <v>-0.11377083311869997</v>
      </c>
      <c r="K47" s="147">
        <f>VLOOKUP($C47,'2024'!$C$205:$U$392,VLOOKUP($L$4,Master!$D$9:$G$20,4,FALSE),FALSE)</f>
        <v>4101508.5900000129</v>
      </c>
      <c r="L47" s="148">
        <f>VLOOKUP($C47,'2024'!$C$8:$U$195,VLOOKUP($L$4,Master!$D$9:$G$20,4,FALSE),FALSE)</f>
        <v>3924999.6099999994</v>
      </c>
      <c r="M47" s="150">
        <f t="shared" si="10"/>
        <v>0.95696486399410108</v>
      </c>
      <c r="N47" s="150">
        <f t="shared" si="11"/>
        <v>5.5800392522035818E-4</v>
      </c>
      <c r="O47" s="148">
        <f t="shared" si="12"/>
        <v>-176508.98000001349</v>
      </c>
      <c r="P47" s="151">
        <f t="shared" si="13"/>
        <v>-4.303513600589897E-2</v>
      </c>
      <c r="Q47" s="71"/>
    </row>
    <row r="48" spans="2:17" s="72" customFormat="1" ht="12.75" x14ac:dyDescent="0.2">
      <c r="B48" s="70"/>
      <c r="C48" s="98" t="s">
        <v>108</v>
      </c>
      <c r="D48" s="99" t="s">
        <v>107</v>
      </c>
      <c r="E48" s="152">
        <f>IFERROR(VLOOKUP($C48,'2024'!$C$205:$U$392,19,FALSE),0)</f>
        <v>12307638.80000004</v>
      </c>
      <c r="F48" s="153">
        <f>IFERROR(VLOOKUP($C48,'2024'!$C$8:$U$195,19,FALSE),0)</f>
        <v>10907388.479999999</v>
      </c>
      <c r="G48" s="154">
        <f t="shared" si="6"/>
        <v>0.88622916688130005</v>
      </c>
      <c r="H48" s="155">
        <f t="shared" si="7"/>
        <v>1.5506665453511514E-3</v>
      </c>
      <c r="I48" s="156">
        <f t="shared" si="8"/>
        <v>-1400250.3200000413</v>
      </c>
      <c r="J48" s="157">
        <f t="shared" si="9"/>
        <v>-0.11377083311869997</v>
      </c>
      <c r="K48" s="163">
        <f>VLOOKUP($C48,'2024'!$C$205:$U$392,VLOOKUP($L$4,Master!$D$9:$G$20,4,FALSE),FALSE)</f>
        <v>4101508.5900000129</v>
      </c>
      <c r="L48" s="164">
        <f>VLOOKUP($C48,'2024'!$C$8:$U$195,VLOOKUP($L$4,Master!$D$9:$G$20,4,FALSE),FALSE)</f>
        <v>3924999.6099999994</v>
      </c>
      <c r="M48" s="155">
        <f t="shared" si="10"/>
        <v>0.95696486399410108</v>
      </c>
      <c r="N48" s="155">
        <f t="shared" si="11"/>
        <v>5.5800392522035818E-4</v>
      </c>
      <c r="O48" s="156">
        <f t="shared" si="12"/>
        <v>-176508.98000001349</v>
      </c>
      <c r="P48" s="157">
        <f t="shared" si="13"/>
        <v>-4.303513600589897E-2</v>
      </c>
      <c r="Q48" s="71"/>
    </row>
    <row r="49" spans="2:17" s="72" customFormat="1" ht="12.75" x14ac:dyDescent="0.2">
      <c r="B49" s="70"/>
      <c r="C49" s="133" t="s">
        <v>109</v>
      </c>
      <c r="D49" s="134" t="s">
        <v>110</v>
      </c>
      <c r="E49" s="147">
        <f>IFERROR(VLOOKUP($C49,'2024'!$C$205:$U$392,19,FALSE),0)</f>
        <v>4553371.2400000012</v>
      </c>
      <c r="F49" s="148">
        <f>IFERROR(VLOOKUP($C49,'2024'!$C$8:$U$195,19,FALSE),0)</f>
        <v>3723041.8099999996</v>
      </c>
      <c r="G49" s="149">
        <f t="shared" si="6"/>
        <v>0.81764512792064781</v>
      </c>
      <c r="H49" s="150">
        <f t="shared" si="7"/>
        <v>5.2929226755757744E-4</v>
      </c>
      <c r="I49" s="148">
        <f t="shared" si="8"/>
        <v>-830329.43000000156</v>
      </c>
      <c r="J49" s="151">
        <f t="shared" si="9"/>
        <v>-0.18235487207935222</v>
      </c>
      <c r="K49" s="147">
        <f>VLOOKUP($C49,'2024'!$C$205:$U$392,VLOOKUP($L$4,Master!$D$9:$G$20,4,FALSE),FALSE)</f>
        <v>1508350.3700000006</v>
      </c>
      <c r="L49" s="148">
        <f>VLOOKUP($C49,'2024'!$C$8:$U$195,VLOOKUP($L$4,Master!$D$9:$G$20,4,FALSE),FALSE)</f>
        <v>1590183.08</v>
      </c>
      <c r="M49" s="150">
        <f t="shared" si="10"/>
        <v>1.0542531175962779</v>
      </c>
      <c r="N49" s="150">
        <f t="shared" si="11"/>
        <v>2.2607095251634917E-4</v>
      </c>
      <c r="O49" s="148">
        <f t="shared" si="12"/>
        <v>81832.709999999497</v>
      </c>
      <c r="P49" s="151">
        <f t="shared" si="13"/>
        <v>5.4253117596278023E-2</v>
      </c>
      <c r="Q49" s="71"/>
    </row>
    <row r="50" spans="2:17" s="72" customFormat="1" ht="12.75" x14ac:dyDescent="0.2">
      <c r="B50" s="70"/>
      <c r="C50" s="98" t="s">
        <v>111</v>
      </c>
      <c r="D50" s="99" t="s">
        <v>110</v>
      </c>
      <c r="E50" s="152">
        <f>IFERROR(VLOOKUP($C50,'2024'!$C$205:$U$392,19,FALSE),0)</f>
        <v>4553371.2400000012</v>
      </c>
      <c r="F50" s="153">
        <f>IFERROR(VLOOKUP($C50,'2024'!$C$8:$U$195,19,FALSE),0)</f>
        <v>3723041.8099999996</v>
      </c>
      <c r="G50" s="154">
        <f t="shared" si="6"/>
        <v>0.81764512792064781</v>
      </c>
      <c r="H50" s="155">
        <f t="shared" si="7"/>
        <v>5.2929226755757744E-4</v>
      </c>
      <c r="I50" s="156">
        <f t="shared" si="8"/>
        <v>-830329.43000000156</v>
      </c>
      <c r="J50" s="157">
        <f t="shared" si="9"/>
        <v>-0.18235487207935222</v>
      </c>
      <c r="K50" s="163">
        <f>VLOOKUP($C50,'2024'!$C$205:$U$392,VLOOKUP($L$4,Master!$D$9:$G$20,4,FALSE),FALSE)</f>
        <v>1508350.3700000006</v>
      </c>
      <c r="L50" s="164">
        <f>VLOOKUP($C50,'2024'!$C$8:$U$195,VLOOKUP($L$4,Master!$D$9:$G$20,4,FALSE),FALSE)</f>
        <v>1590183.08</v>
      </c>
      <c r="M50" s="155">
        <f t="shared" si="10"/>
        <v>1.0542531175962779</v>
      </c>
      <c r="N50" s="155">
        <f t="shared" si="11"/>
        <v>2.2607095251634917E-4</v>
      </c>
      <c r="O50" s="156">
        <f t="shared" si="12"/>
        <v>81832.709999999497</v>
      </c>
      <c r="P50" s="157">
        <f t="shared" si="13"/>
        <v>5.4253117596278023E-2</v>
      </c>
      <c r="Q50" s="71"/>
    </row>
    <row r="51" spans="2:17" s="72" customFormat="1" ht="12.75" x14ac:dyDescent="0.2">
      <c r="B51" s="70"/>
      <c r="C51" s="133" t="s">
        <v>112</v>
      </c>
      <c r="D51" s="134" t="s">
        <v>113</v>
      </c>
      <c r="E51" s="147">
        <f>IFERROR(VLOOKUP($C51,'2024'!$C$205:$U$392,19,FALSE),0)</f>
        <v>0</v>
      </c>
      <c r="F51" s="148">
        <f>IFERROR(VLOOKUP($C51,'2024'!$C$8:$U$195,19,FALSE),0)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VLOOKUP($C51,'2024'!$C$205:$U$392,VLOOKUP($L$4,Master!$D$9:$G$20,4,FALSE),FALSE)</f>
        <v>0</v>
      </c>
      <c r="L51" s="148">
        <f>VLOOKUP($C51,'2024'!$C$8:$U$195,VLOOKUP($L$4,Master!$D$9:$G$20,4,FALSE),FALSE)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114</v>
      </c>
      <c r="D52" s="99" t="s">
        <v>113</v>
      </c>
      <c r="E52" s="152">
        <f>IFERROR(VLOOKUP($C52,'2024'!$C$205:$U$392,19,FALSE),0)</f>
        <v>0</v>
      </c>
      <c r="F52" s="153">
        <f>IFERROR(VLOOKUP($C52,'2024'!$C$8:$U$195,19,FALSE),0)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VLOOKUP($C52,'2024'!$C$205:$U$392,VLOOKUP($L$4,Master!$D$9:$G$20,4,FALSE),FALSE)</f>
        <v>0</v>
      </c>
      <c r="L52" s="164">
        <f>VLOOKUP($C52,'2024'!$C$8:$U$195,VLOOKUP($L$4,Master!$D$9:$G$20,4,FALSE),FALSE)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115</v>
      </c>
      <c r="D53" s="134" t="s">
        <v>116</v>
      </c>
      <c r="E53" s="147">
        <f>IFERROR(VLOOKUP($C53,'2024'!$C$205:$U$392,19,FALSE),0)</f>
        <v>9000096.8900000043</v>
      </c>
      <c r="F53" s="148">
        <f>IFERROR(VLOOKUP($C53,'2024'!$C$8:$U$195,19,FALSE),0)</f>
        <v>6598583.6800000016</v>
      </c>
      <c r="G53" s="149">
        <f t="shared" si="6"/>
        <v>0.73316807148283913</v>
      </c>
      <c r="H53" s="150">
        <f t="shared" si="7"/>
        <v>9.3809833380722226E-4</v>
      </c>
      <c r="I53" s="148">
        <f t="shared" si="8"/>
        <v>-2401513.2100000028</v>
      </c>
      <c r="J53" s="151">
        <f t="shared" si="9"/>
        <v>-0.26683192851716087</v>
      </c>
      <c r="K53" s="147">
        <f>VLOOKUP($C53,'2024'!$C$205:$U$392,VLOOKUP($L$4,Master!$D$9:$G$20,4,FALSE),FALSE)</f>
        <v>3600244.3300000005</v>
      </c>
      <c r="L53" s="148">
        <f>VLOOKUP($C53,'2024'!$C$8:$U$195,VLOOKUP($L$4,Master!$D$9:$G$20,4,FALSE),FALSE)</f>
        <v>2702293.7200000007</v>
      </c>
      <c r="M53" s="150">
        <f t="shared" si="10"/>
        <v>0.75058620257586806</v>
      </c>
      <c r="N53" s="150">
        <f t="shared" si="11"/>
        <v>3.8417596246801262E-4</v>
      </c>
      <c r="O53" s="148">
        <f t="shared" si="12"/>
        <v>-897950.60999999987</v>
      </c>
      <c r="P53" s="151">
        <f t="shared" si="13"/>
        <v>-0.24941379742413197</v>
      </c>
      <c r="Q53" s="71"/>
    </row>
    <row r="54" spans="2:17" s="72" customFormat="1" ht="12.75" x14ac:dyDescent="0.2">
      <c r="B54" s="70"/>
      <c r="C54" s="98" t="s">
        <v>117</v>
      </c>
      <c r="D54" s="99" t="s">
        <v>116</v>
      </c>
      <c r="E54" s="152">
        <f>IFERROR(VLOOKUP($C54,'2024'!$C$205:$U$392,19,FALSE),0)</f>
        <v>9000096.8900000043</v>
      </c>
      <c r="F54" s="153">
        <f>IFERROR(VLOOKUP($C54,'2024'!$C$8:$U$195,19,FALSE),0)</f>
        <v>6598583.6800000016</v>
      </c>
      <c r="G54" s="154">
        <f t="shared" si="6"/>
        <v>0.73316807148283913</v>
      </c>
      <c r="H54" s="155">
        <f t="shared" si="7"/>
        <v>9.3809833380722226E-4</v>
      </c>
      <c r="I54" s="156">
        <f t="shared" si="8"/>
        <v>-2401513.2100000028</v>
      </c>
      <c r="J54" s="157">
        <f t="shared" si="9"/>
        <v>-0.26683192851716087</v>
      </c>
      <c r="K54" s="163">
        <f>VLOOKUP($C54,'2024'!$C$205:$U$392,VLOOKUP($L$4,Master!$D$9:$G$20,4,FALSE),FALSE)</f>
        <v>3600244.3300000005</v>
      </c>
      <c r="L54" s="164">
        <f>VLOOKUP($C54,'2024'!$C$8:$U$195,VLOOKUP($L$4,Master!$D$9:$G$20,4,FALSE),FALSE)</f>
        <v>2702293.7200000007</v>
      </c>
      <c r="M54" s="155">
        <f t="shared" si="10"/>
        <v>0.75058620257586806</v>
      </c>
      <c r="N54" s="155">
        <f t="shared" si="11"/>
        <v>3.8417596246801262E-4</v>
      </c>
      <c r="O54" s="156">
        <f t="shared" si="12"/>
        <v>-897950.60999999987</v>
      </c>
      <c r="P54" s="157">
        <f t="shared" si="13"/>
        <v>-0.24941379742413197</v>
      </c>
      <c r="Q54" s="71"/>
    </row>
    <row r="55" spans="2:17" s="72" customFormat="1" ht="12.75" x14ac:dyDescent="0.2">
      <c r="B55" s="70"/>
      <c r="C55" s="131" t="s">
        <v>118</v>
      </c>
      <c r="D55" s="132" t="s">
        <v>119</v>
      </c>
      <c r="E55" s="142">
        <f>IFERROR(VLOOKUP($C55,'2024'!$C$205:$U$392,19,FALSE),0)</f>
        <v>59871884.460000016</v>
      </c>
      <c r="F55" s="143">
        <f>IFERROR(VLOOKUP($C55,'2024'!$C$8:$U$195,19,FALSE),0)</f>
        <v>46110038.380000003</v>
      </c>
      <c r="G55" s="144">
        <f t="shared" si="6"/>
        <v>0.77014509892044225</v>
      </c>
      <c r="H55" s="145">
        <f t="shared" si="7"/>
        <v>6.5553082712539101E-3</v>
      </c>
      <c r="I55" s="143">
        <f t="shared" si="8"/>
        <v>-13761846.080000013</v>
      </c>
      <c r="J55" s="146">
        <f t="shared" si="9"/>
        <v>-0.22985490107955772</v>
      </c>
      <c r="K55" s="142">
        <f>VLOOKUP($C55,'2024'!$C$205:$U$392,VLOOKUP($L$4,Master!$D$9:$G$20,4,FALSE),FALSE)</f>
        <v>26707983.060000002</v>
      </c>
      <c r="L55" s="143">
        <f>VLOOKUP($C55,'2024'!$C$8:$U$195,VLOOKUP($L$4,Master!$D$9:$G$20,4,FALSE),FALSE)</f>
        <v>24936682.609999999</v>
      </c>
      <c r="M55" s="145">
        <f t="shared" si="10"/>
        <v>0.9336789885623058</v>
      </c>
      <c r="N55" s="145">
        <f t="shared" si="11"/>
        <v>3.5451638626670455E-3</v>
      </c>
      <c r="O55" s="143">
        <f t="shared" si="12"/>
        <v>-1771300.450000003</v>
      </c>
      <c r="P55" s="146">
        <f t="shared" si="13"/>
        <v>-6.6321011437694199E-2</v>
      </c>
      <c r="Q55" s="71"/>
    </row>
    <row r="56" spans="2:17" s="72" customFormat="1" ht="12.75" x14ac:dyDescent="0.2">
      <c r="B56" s="70"/>
      <c r="C56" s="133" t="s">
        <v>120</v>
      </c>
      <c r="D56" s="134" t="s">
        <v>121</v>
      </c>
      <c r="E56" s="147">
        <f>IFERROR(VLOOKUP($C56,'2024'!$C$205:$U$392,19,FALSE),0)</f>
        <v>11541774.56000001</v>
      </c>
      <c r="F56" s="148">
        <f>IFERROR(VLOOKUP($C56,'2024'!$C$8:$U$195,19,FALSE),0)</f>
        <v>6184933.040000001</v>
      </c>
      <c r="G56" s="149">
        <f t="shared" si="6"/>
        <v>0.53587366551370208</v>
      </c>
      <c r="H56" s="150">
        <f t="shared" si="7"/>
        <v>8.792910207563266E-4</v>
      </c>
      <c r="I56" s="148">
        <f t="shared" si="8"/>
        <v>-5356841.5200000089</v>
      </c>
      <c r="J56" s="151">
        <f t="shared" si="9"/>
        <v>-0.46412633448629792</v>
      </c>
      <c r="K56" s="147">
        <f>VLOOKUP($C56,'2024'!$C$205:$U$392,VLOOKUP($L$4,Master!$D$9:$G$20,4,FALSE),FALSE)</f>
        <v>4219102.4700000025</v>
      </c>
      <c r="L56" s="148">
        <f>VLOOKUP($C56,'2024'!$C$8:$U$195,VLOOKUP($L$4,Master!$D$9:$G$20,4,FALSE),FALSE)</f>
        <v>2350308.0100000002</v>
      </c>
      <c r="M56" s="150">
        <f t="shared" si="10"/>
        <v>0.55706350502551294</v>
      </c>
      <c r="N56" s="150">
        <f t="shared" si="11"/>
        <v>3.3413534404321866E-4</v>
      </c>
      <c r="O56" s="148">
        <f t="shared" si="12"/>
        <v>-1868794.4600000023</v>
      </c>
      <c r="P56" s="151">
        <f t="shared" si="13"/>
        <v>-0.44293649497448712</v>
      </c>
      <c r="Q56" s="71"/>
    </row>
    <row r="57" spans="2:17" s="72" customFormat="1" ht="12.75" x14ac:dyDescent="0.2">
      <c r="B57" s="70"/>
      <c r="C57" s="98" t="s">
        <v>122</v>
      </c>
      <c r="D57" s="99" t="s">
        <v>123</v>
      </c>
      <c r="E57" s="152">
        <f>IFERROR(VLOOKUP($C57,'2024'!$C$205:$U$392,19,FALSE),0)</f>
        <v>11541774.56000001</v>
      </c>
      <c r="F57" s="153">
        <f>IFERROR(VLOOKUP($C57,'2024'!$C$8:$U$195,19,FALSE),0)</f>
        <v>6184933.040000001</v>
      </c>
      <c r="G57" s="154">
        <f t="shared" si="6"/>
        <v>0.53587366551370208</v>
      </c>
      <c r="H57" s="155">
        <f t="shared" si="7"/>
        <v>8.792910207563266E-4</v>
      </c>
      <c r="I57" s="156">
        <f t="shared" si="8"/>
        <v>-5356841.5200000089</v>
      </c>
      <c r="J57" s="157">
        <f t="shared" si="9"/>
        <v>-0.46412633448629792</v>
      </c>
      <c r="K57" s="163">
        <f>VLOOKUP($C57,'2024'!$C$205:$U$392,VLOOKUP($L$4,Master!$D$9:$G$20,4,FALSE),FALSE)</f>
        <v>4219102.4700000025</v>
      </c>
      <c r="L57" s="164">
        <f>VLOOKUP($C57,'2024'!$C$8:$U$195,VLOOKUP($L$4,Master!$D$9:$G$20,4,FALSE),FALSE)</f>
        <v>2350308.0100000002</v>
      </c>
      <c r="M57" s="155">
        <f t="shared" si="10"/>
        <v>0.55706350502551294</v>
      </c>
      <c r="N57" s="155">
        <f t="shared" si="11"/>
        <v>3.3413534404321866E-4</v>
      </c>
      <c r="O57" s="156">
        <f t="shared" si="12"/>
        <v>-1868794.4600000023</v>
      </c>
      <c r="P57" s="157">
        <f t="shared" si="13"/>
        <v>-0.44293649497448712</v>
      </c>
      <c r="Q57" s="71"/>
    </row>
    <row r="58" spans="2:17" s="72" customFormat="1" ht="12.75" x14ac:dyDescent="0.2">
      <c r="B58" s="70"/>
      <c r="C58" s="98" t="s">
        <v>124</v>
      </c>
      <c r="D58" s="99" t="s">
        <v>125</v>
      </c>
      <c r="E58" s="152">
        <f>IFERROR(VLOOKUP($C58,'2024'!$C$205:$U$392,19,FALSE),0)</f>
        <v>0</v>
      </c>
      <c r="F58" s="153">
        <f>IFERROR(VLOOKUP($C58,'2024'!$C$8:$U$195,19,FALSE),0)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VLOOKUP($C58,'2024'!$C$205:$U$392,VLOOKUP($L$4,Master!$D$9:$G$20,4,FALSE),FALSE)</f>
        <v>0</v>
      </c>
      <c r="L58" s="164">
        <f>VLOOKUP($C58,'2024'!$C$8:$U$195,VLOOKUP($L$4,Master!$D$9:$G$20,4,FALSE),FALSE)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126</v>
      </c>
      <c r="D59" s="134" t="s">
        <v>127</v>
      </c>
      <c r="E59" s="147">
        <f>IFERROR(VLOOKUP($C59,'2024'!$C$205:$U$392,19,FALSE),0)</f>
        <v>7719814.8000000026</v>
      </c>
      <c r="F59" s="148">
        <f>IFERROR(VLOOKUP($C59,'2024'!$C$8:$U$195,19,FALSE),0)</f>
        <v>4632762.1099999994</v>
      </c>
      <c r="G59" s="149">
        <f t="shared" si="6"/>
        <v>0.6001131154078978</v>
      </c>
      <c r="H59" s="150">
        <f t="shared" si="7"/>
        <v>6.5862412709695754E-4</v>
      </c>
      <c r="I59" s="148">
        <f t="shared" si="8"/>
        <v>-3087052.6900000032</v>
      </c>
      <c r="J59" s="151">
        <f t="shared" si="9"/>
        <v>-0.39988688459210214</v>
      </c>
      <c r="K59" s="147">
        <f>VLOOKUP($C59,'2024'!$C$205:$U$392,VLOOKUP($L$4,Master!$D$9:$G$20,4,FALSE),FALSE)</f>
        <v>4125522.6200000015</v>
      </c>
      <c r="L59" s="148">
        <f>VLOOKUP($C59,'2024'!$C$8:$U$195,VLOOKUP($L$4,Master!$D$9:$G$20,4,FALSE),FALSE)</f>
        <v>3485036.1699999995</v>
      </c>
      <c r="M59" s="150">
        <f t="shared" si="10"/>
        <v>0.84475022706335279</v>
      </c>
      <c r="N59" s="150">
        <f t="shared" si="11"/>
        <v>4.9545581034972982E-4</v>
      </c>
      <c r="O59" s="148">
        <f t="shared" si="12"/>
        <v>-640486.45000000205</v>
      </c>
      <c r="P59" s="151">
        <f t="shared" si="13"/>
        <v>-0.15524977293664718</v>
      </c>
      <c r="Q59" s="71"/>
    </row>
    <row r="60" spans="2:17" s="72" customFormat="1" ht="12.75" x14ac:dyDescent="0.2">
      <c r="B60" s="70"/>
      <c r="C60" s="98" t="s">
        <v>128</v>
      </c>
      <c r="D60" s="99" t="s">
        <v>129</v>
      </c>
      <c r="E60" s="152">
        <f>IFERROR(VLOOKUP($C60,'2024'!$C$205:$U$392,19,FALSE),0)</f>
        <v>7595270.4400000013</v>
      </c>
      <c r="F60" s="153">
        <f>IFERROR(VLOOKUP($C60,'2024'!$C$8:$U$195,19,FALSE),0)</f>
        <v>4539626.41</v>
      </c>
      <c r="G60" s="154">
        <f t="shared" si="6"/>
        <v>0.59769121400764758</v>
      </c>
      <c r="H60" s="155">
        <f t="shared" si="7"/>
        <v>6.453833394938868E-4</v>
      </c>
      <c r="I60" s="156">
        <f t="shared" si="8"/>
        <v>-3055644.0300000012</v>
      </c>
      <c r="J60" s="157">
        <f t="shared" si="9"/>
        <v>-0.40230878599235248</v>
      </c>
      <c r="K60" s="163">
        <f>VLOOKUP($C60,'2024'!$C$205:$U$392,VLOOKUP($L$4,Master!$D$9:$G$20,4,FALSE),FALSE)</f>
        <v>4080480.1200000015</v>
      </c>
      <c r="L60" s="164">
        <f>VLOOKUP($C60,'2024'!$C$8:$U$195,VLOOKUP($L$4,Master!$D$9:$G$20,4,FALSE),FALSE)</f>
        <v>3444854.6499999994</v>
      </c>
      <c r="M60" s="155">
        <f t="shared" si="10"/>
        <v>0.8442277743531803</v>
      </c>
      <c r="N60" s="155">
        <f t="shared" si="11"/>
        <v>4.8974333949388673E-4</v>
      </c>
      <c r="O60" s="156">
        <f t="shared" si="12"/>
        <v>-635625.47000000207</v>
      </c>
      <c r="P60" s="157">
        <f t="shared" si="13"/>
        <v>-0.15577222564681967</v>
      </c>
      <c r="Q60" s="71"/>
    </row>
    <row r="61" spans="2:17" s="72" customFormat="1" ht="12.75" x14ac:dyDescent="0.2">
      <c r="B61" s="70"/>
      <c r="C61" s="98" t="s">
        <v>130</v>
      </c>
      <c r="D61" s="99" t="s">
        <v>131</v>
      </c>
      <c r="E61" s="152">
        <f>IFERROR(VLOOKUP($C61,'2024'!$C$205:$U$392,19,FALSE),0)</f>
        <v>74122.449999999983</v>
      </c>
      <c r="F61" s="153">
        <f>IFERROR(VLOOKUP($C61,'2024'!$C$8:$U$195,19,FALSE),0)</f>
        <v>50708.710000000006</v>
      </c>
      <c r="G61" s="154">
        <f t="shared" si="6"/>
        <v>0.68412080280670728</v>
      </c>
      <c r="H61" s="155">
        <f t="shared" si="7"/>
        <v>7.2090858686380446E-6</v>
      </c>
      <c r="I61" s="156">
        <f t="shared" si="8"/>
        <v>-23413.739999999976</v>
      </c>
      <c r="J61" s="157">
        <f t="shared" si="9"/>
        <v>-0.31587919719329272</v>
      </c>
      <c r="K61" s="163">
        <f>VLOOKUP($C61,'2024'!$C$205:$U$392,VLOOKUP($L$4,Master!$D$9:$G$20,4,FALSE),FALSE)</f>
        <v>27881.17</v>
      </c>
      <c r="L61" s="164">
        <f>VLOOKUP($C61,'2024'!$C$8:$U$195,VLOOKUP($L$4,Master!$D$9:$G$20,4,FALSE),FALSE)</f>
        <v>26749.63</v>
      </c>
      <c r="M61" s="155">
        <f t="shared" si="10"/>
        <v>0.95941561993273605</v>
      </c>
      <c r="N61" s="155">
        <f t="shared" si="11"/>
        <v>3.8029044640318456E-6</v>
      </c>
      <c r="O61" s="156">
        <f t="shared" si="12"/>
        <v>-1131.5399999999972</v>
      </c>
      <c r="P61" s="157">
        <f t="shared" si="13"/>
        <v>-4.0584380067263941E-2</v>
      </c>
      <c r="Q61" s="71"/>
    </row>
    <row r="62" spans="2:17" s="72" customFormat="1" ht="12.75" x14ac:dyDescent="0.2">
      <c r="B62" s="70"/>
      <c r="C62" s="98" t="s">
        <v>132</v>
      </c>
      <c r="D62" s="99" t="s">
        <v>133</v>
      </c>
      <c r="E62" s="152">
        <f>IFERROR(VLOOKUP($C62,'2024'!$C$205:$U$392,19,FALSE),0)</f>
        <v>50421.91</v>
      </c>
      <c r="F62" s="153">
        <f>IFERROR(VLOOKUP($C62,'2024'!$C$8:$U$195,19,FALSE),0)</f>
        <v>42426.99</v>
      </c>
      <c r="G62" s="154">
        <f t="shared" si="6"/>
        <v>0.84143956466544001</v>
      </c>
      <c r="H62" s="155">
        <f t="shared" si="7"/>
        <v>6.031701734432755E-6</v>
      </c>
      <c r="I62" s="156">
        <f t="shared" si="8"/>
        <v>-7994.9200000000055</v>
      </c>
      <c r="J62" s="157">
        <f t="shared" si="9"/>
        <v>-0.15856043533456002</v>
      </c>
      <c r="K62" s="163">
        <f>VLOOKUP($C62,'2024'!$C$205:$U$392,VLOOKUP($L$4,Master!$D$9:$G$20,4,FALSE),FALSE)</f>
        <v>17161.329999999998</v>
      </c>
      <c r="L62" s="164">
        <f>VLOOKUP($C62,'2024'!$C$8:$U$195,VLOOKUP($L$4,Master!$D$9:$G$20,4,FALSE),FALSE)</f>
        <v>13431.890000000001</v>
      </c>
      <c r="M62" s="155">
        <f t="shared" si="10"/>
        <v>0.78268350996105795</v>
      </c>
      <c r="N62" s="155">
        <f t="shared" si="11"/>
        <v>1.9095663918112031E-6</v>
      </c>
      <c r="O62" s="156">
        <f t="shared" si="12"/>
        <v>-3729.4399999999969</v>
      </c>
      <c r="P62" s="157">
        <f t="shared" si="13"/>
        <v>-0.21731649003894205</v>
      </c>
      <c r="Q62" s="71"/>
    </row>
    <row r="63" spans="2:17" s="72" customFormat="1" ht="12.75" x14ac:dyDescent="0.2">
      <c r="B63" s="70"/>
      <c r="C63" s="133" t="s">
        <v>134</v>
      </c>
      <c r="D63" s="134" t="s">
        <v>135</v>
      </c>
      <c r="E63" s="147">
        <f>IFERROR(VLOOKUP($C63,'2024'!$C$205:$U$392,19,FALSE),0)</f>
        <v>140120.88</v>
      </c>
      <c r="F63" s="148">
        <f>IFERROR(VLOOKUP($C63,'2024'!$C$8:$U$195,19,FALSE),0)</f>
        <v>40382.660000000003</v>
      </c>
      <c r="G63" s="149">
        <f t="shared" si="6"/>
        <v>0.28819873240876021</v>
      </c>
      <c r="H63" s="150">
        <f t="shared" si="7"/>
        <v>5.7410662496445843E-6</v>
      </c>
      <c r="I63" s="148">
        <f t="shared" si="8"/>
        <v>-99738.22</v>
      </c>
      <c r="J63" s="151">
        <f t="shared" si="9"/>
        <v>-0.71180126759123974</v>
      </c>
      <c r="K63" s="147">
        <f>VLOOKUP($C63,'2024'!$C$205:$U$392,VLOOKUP($L$4,Master!$D$9:$G$20,4,FALSE),FALSE)</f>
        <v>43061.960000000006</v>
      </c>
      <c r="L63" s="148">
        <f>VLOOKUP($C63,'2024'!$C$8:$U$195,VLOOKUP($L$4,Master!$D$9:$G$20,4,FALSE),FALSE)</f>
        <v>13671.869999999999</v>
      </c>
      <c r="M63" s="150">
        <f t="shared" si="10"/>
        <v>0.31749297988294067</v>
      </c>
      <c r="N63" s="150">
        <f t="shared" si="11"/>
        <v>1.9436835371054874E-6</v>
      </c>
      <c r="O63" s="148">
        <f t="shared" si="12"/>
        <v>-29390.090000000007</v>
      </c>
      <c r="P63" s="151">
        <f t="shared" si="13"/>
        <v>-0.68250702011705933</v>
      </c>
      <c r="Q63" s="71"/>
    </row>
    <row r="64" spans="2:17" s="72" customFormat="1" ht="12.75" x14ac:dyDescent="0.2">
      <c r="B64" s="70"/>
      <c r="C64" s="98" t="s">
        <v>136</v>
      </c>
      <c r="D64" s="99" t="s">
        <v>137</v>
      </c>
      <c r="E64" s="152">
        <f>IFERROR(VLOOKUP($C64,'2024'!$C$205:$U$392,19,FALSE),0)</f>
        <v>0</v>
      </c>
      <c r="F64" s="153">
        <f>IFERROR(VLOOKUP($C64,'2024'!$C$8:$U$195,19,FALSE),0)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VLOOKUP($C64,'2024'!$C$205:$U$392,VLOOKUP($L$4,Master!$D$9:$G$20,4,FALSE),FALSE)</f>
        <v>0</v>
      </c>
      <c r="L64" s="164">
        <f>VLOOKUP($C64,'2024'!$C$8:$U$195,VLOOKUP($L$4,Master!$D$9:$G$20,4,FALSE),FALSE)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138</v>
      </c>
      <c r="D65" s="99" t="s">
        <v>139</v>
      </c>
      <c r="E65" s="152">
        <f>IFERROR(VLOOKUP($C65,'2024'!$C$205:$U$392,19,FALSE),0)</f>
        <v>140120.88</v>
      </c>
      <c r="F65" s="153">
        <f>IFERROR(VLOOKUP($C65,'2024'!$C$8:$U$195,19,FALSE),0)</f>
        <v>40382.660000000003</v>
      </c>
      <c r="G65" s="154">
        <f t="shared" si="6"/>
        <v>0.28819873240876021</v>
      </c>
      <c r="H65" s="155">
        <f t="shared" si="7"/>
        <v>5.7410662496445843E-6</v>
      </c>
      <c r="I65" s="156">
        <f t="shared" si="8"/>
        <v>-99738.22</v>
      </c>
      <c r="J65" s="157">
        <f t="shared" si="9"/>
        <v>-0.71180126759123974</v>
      </c>
      <c r="K65" s="163">
        <f>VLOOKUP($C65,'2024'!$C$205:$U$392,VLOOKUP($L$4,Master!$D$9:$G$20,4,FALSE),FALSE)</f>
        <v>43061.960000000006</v>
      </c>
      <c r="L65" s="164">
        <f>VLOOKUP($C65,'2024'!$C$8:$U$195,VLOOKUP($L$4,Master!$D$9:$G$20,4,FALSE),FALSE)</f>
        <v>13671.869999999999</v>
      </c>
      <c r="M65" s="155">
        <f t="shared" si="10"/>
        <v>0.31749297988294067</v>
      </c>
      <c r="N65" s="155">
        <f t="shared" si="11"/>
        <v>1.9436835371054874E-6</v>
      </c>
      <c r="O65" s="156">
        <f t="shared" si="12"/>
        <v>-29390.090000000007</v>
      </c>
      <c r="P65" s="157">
        <f t="shared" si="13"/>
        <v>-0.68250702011705933</v>
      </c>
      <c r="Q65" s="71"/>
    </row>
    <row r="66" spans="2:17" s="72" customFormat="1" ht="12.75" x14ac:dyDescent="0.2">
      <c r="B66" s="70"/>
      <c r="C66" s="98" t="s">
        <v>140</v>
      </c>
      <c r="D66" s="99" t="s">
        <v>141</v>
      </c>
      <c r="E66" s="152">
        <f>IFERROR(VLOOKUP($C66,'2024'!$C$205:$U$392,19,FALSE),0)</f>
        <v>0</v>
      </c>
      <c r="F66" s="153">
        <f>IFERROR(VLOOKUP($C66,'2024'!$C$8:$U$195,19,FALSE),0)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VLOOKUP($C66,'2024'!$C$205:$U$392,VLOOKUP($L$4,Master!$D$9:$G$20,4,FALSE),FALSE)</f>
        <v>0</v>
      </c>
      <c r="L66" s="164">
        <f>VLOOKUP($C66,'2024'!$C$8:$U$195,VLOOKUP($L$4,Master!$D$9:$G$20,4,FALSE),FALSE)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142</v>
      </c>
      <c r="D67" s="99" t="s">
        <v>143</v>
      </c>
      <c r="E67" s="152">
        <f>IFERROR(VLOOKUP($C67,'2024'!$C$205:$U$392,19,FALSE),0)</f>
        <v>0</v>
      </c>
      <c r="F67" s="153">
        <f>IFERROR(VLOOKUP($C67,'2024'!$C$8:$U$195,19,FALSE),0)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VLOOKUP($C67,'2024'!$C$205:$U$392,VLOOKUP($L$4,Master!$D$9:$G$20,4,FALSE),FALSE)</f>
        <v>0</v>
      </c>
      <c r="L67" s="164">
        <f>VLOOKUP($C67,'2024'!$C$8:$U$195,VLOOKUP($L$4,Master!$D$9:$G$20,4,FALSE),FALSE)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144</v>
      </c>
      <c r="D68" s="99" t="s">
        <v>145</v>
      </c>
      <c r="E68" s="152">
        <f>IFERROR(VLOOKUP($C68,'2024'!$C$205:$U$392,19,FALSE),0)</f>
        <v>0</v>
      </c>
      <c r="F68" s="153">
        <f>IFERROR(VLOOKUP($C68,'2024'!$C$8:$U$195,19,FALSE),0)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VLOOKUP($C68,'2024'!$C$205:$U$392,VLOOKUP($L$4,Master!$D$9:$G$20,4,FALSE),FALSE)</f>
        <v>0</v>
      </c>
      <c r="L68" s="164">
        <f>VLOOKUP($C68,'2024'!$C$8:$U$195,VLOOKUP($L$4,Master!$D$9:$G$20,4,FALSE),FALSE)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146</v>
      </c>
      <c r="D69" s="99" t="s">
        <v>147</v>
      </c>
      <c r="E69" s="152">
        <f>IFERROR(VLOOKUP($C69,'2024'!$C$205:$U$392,19,FALSE),0)</f>
        <v>0</v>
      </c>
      <c r="F69" s="153">
        <f>IFERROR(VLOOKUP($C69,'2024'!$C$8:$U$195,19,FALSE),0)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VLOOKUP($C69,'2024'!$C$205:$U$392,VLOOKUP($L$4,Master!$D$9:$G$20,4,FALSE),FALSE)</f>
        <v>0</v>
      </c>
      <c r="L69" s="164">
        <f>VLOOKUP($C69,'2024'!$C$8:$U$195,VLOOKUP($L$4,Master!$D$9:$G$20,4,FALSE),FALSE)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148</v>
      </c>
      <c r="D70" s="134" t="s">
        <v>149</v>
      </c>
      <c r="E70" s="147">
        <f>IFERROR(VLOOKUP($C70,'2024'!$C$205:$U$392,19,FALSE),0)</f>
        <v>451785.9200000001</v>
      </c>
      <c r="F70" s="148">
        <f>IFERROR(VLOOKUP($C70,'2024'!$C$8:$U$195,19,FALSE),0)</f>
        <v>318182.18000000005</v>
      </c>
      <c r="G70" s="149">
        <f t="shared" si="6"/>
        <v>0.70427644137294043</v>
      </c>
      <c r="H70" s="150">
        <f t="shared" si="7"/>
        <v>4.5234884845038394E-5</v>
      </c>
      <c r="I70" s="148">
        <f t="shared" si="8"/>
        <v>-133603.74000000005</v>
      </c>
      <c r="J70" s="151">
        <f t="shared" si="9"/>
        <v>-0.29572355862705951</v>
      </c>
      <c r="K70" s="147">
        <f>VLOOKUP($C70,'2024'!$C$205:$U$392,VLOOKUP($L$4,Master!$D$9:$G$20,4,FALSE),FALSE)</f>
        <v>137681.64999999997</v>
      </c>
      <c r="L70" s="148">
        <f>VLOOKUP($C70,'2024'!$C$8:$U$195,VLOOKUP($L$4,Master!$D$9:$G$20,4,FALSE),FALSE)</f>
        <v>114888.31999999998</v>
      </c>
      <c r="M70" s="150">
        <f t="shared" si="10"/>
        <v>0.83444903514738533</v>
      </c>
      <c r="N70" s="150">
        <f t="shared" si="11"/>
        <v>1.6333284048905315E-5</v>
      </c>
      <c r="O70" s="148">
        <f t="shared" si="12"/>
        <v>-22793.329999999987</v>
      </c>
      <c r="P70" s="151">
        <f t="shared" si="13"/>
        <v>-0.16555096485261467</v>
      </c>
      <c r="Q70" s="71"/>
    </row>
    <row r="71" spans="2:17" s="72" customFormat="1" ht="12.75" x14ac:dyDescent="0.2">
      <c r="B71" s="70"/>
      <c r="C71" s="98" t="s">
        <v>150</v>
      </c>
      <c r="D71" s="99" t="s">
        <v>151</v>
      </c>
      <c r="E71" s="152">
        <f>IFERROR(VLOOKUP($C71,'2024'!$C$205:$U$392,19,FALSE),0)</f>
        <v>0</v>
      </c>
      <c r="F71" s="153">
        <f>IFERROR(VLOOKUP($C71,'2024'!$C$8:$U$195,19,FALSE),0)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VLOOKUP($C71,'2024'!$C$205:$U$392,VLOOKUP($L$4,Master!$D$9:$G$20,4,FALSE),FALSE)</f>
        <v>0</v>
      </c>
      <c r="L71" s="164">
        <f>VLOOKUP($C71,'2024'!$C$8:$U$195,VLOOKUP($L$4,Master!$D$9:$G$20,4,FALSE),FALSE)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152</v>
      </c>
      <c r="D72" s="99" t="s">
        <v>153</v>
      </c>
      <c r="E72" s="152">
        <f>IFERROR(VLOOKUP($C72,'2024'!$C$205:$U$392,19,FALSE),0)</f>
        <v>0</v>
      </c>
      <c r="F72" s="153">
        <f>IFERROR(VLOOKUP($C72,'2024'!$C$8:$U$195,19,FALSE),0)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VLOOKUP($C72,'2024'!$C$205:$U$392,VLOOKUP($L$4,Master!$D$9:$G$20,4,FALSE),FALSE)</f>
        <v>0</v>
      </c>
      <c r="L72" s="164">
        <f>VLOOKUP($C72,'2024'!$C$8:$U$195,VLOOKUP($L$4,Master!$D$9:$G$20,4,FALSE),FALSE)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154</v>
      </c>
      <c r="D73" s="99" t="s">
        <v>155</v>
      </c>
      <c r="E73" s="152">
        <f>IFERROR(VLOOKUP($C73,'2024'!$C$205:$U$392,19,FALSE),0)</f>
        <v>451785.9200000001</v>
      </c>
      <c r="F73" s="153">
        <f>IFERROR(VLOOKUP($C73,'2024'!$C$8:$U$195,19,FALSE),0)</f>
        <v>318182.18000000005</v>
      </c>
      <c r="G73" s="154">
        <f t="shared" si="6"/>
        <v>0.70427644137294043</v>
      </c>
      <c r="H73" s="155">
        <f t="shared" si="7"/>
        <v>4.5234884845038394E-5</v>
      </c>
      <c r="I73" s="156">
        <f t="shared" si="8"/>
        <v>-133603.74000000005</v>
      </c>
      <c r="J73" s="157">
        <f t="shared" si="9"/>
        <v>-0.29572355862705951</v>
      </c>
      <c r="K73" s="163">
        <f>VLOOKUP($C73,'2024'!$C$205:$U$392,VLOOKUP($L$4,Master!$D$9:$G$20,4,FALSE),FALSE)</f>
        <v>137681.64999999997</v>
      </c>
      <c r="L73" s="164">
        <f>VLOOKUP($C73,'2024'!$C$8:$U$195,VLOOKUP($L$4,Master!$D$9:$G$20,4,FALSE),FALSE)</f>
        <v>114888.31999999998</v>
      </c>
      <c r="M73" s="155">
        <f t="shared" si="10"/>
        <v>0.83444903514738533</v>
      </c>
      <c r="N73" s="155">
        <f t="shared" si="11"/>
        <v>1.6333284048905315E-5</v>
      </c>
      <c r="O73" s="156">
        <f t="shared" si="12"/>
        <v>-22793.329999999987</v>
      </c>
      <c r="P73" s="157">
        <f t="shared" si="13"/>
        <v>-0.16555096485261467</v>
      </c>
      <c r="Q73" s="71"/>
    </row>
    <row r="74" spans="2:17" s="72" customFormat="1" ht="12.75" x14ac:dyDescent="0.2">
      <c r="B74" s="70"/>
      <c r="C74" s="133" t="s">
        <v>156</v>
      </c>
      <c r="D74" s="134" t="s">
        <v>157</v>
      </c>
      <c r="E74" s="147">
        <f>IFERROR(VLOOKUP($C74,'2024'!$C$205:$U$392,19,FALSE),0)</f>
        <v>30241242.57</v>
      </c>
      <c r="F74" s="148">
        <f>IFERROR(VLOOKUP($C74,'2024'!$C$8:$U$195,19,FALSE),0)</f>
        <v>25957265.57</v>
      </c>
      <c r="G74" s="149">
        <f t="shared" ref="G74:G137" si="14">IFERROR(F74/E74,0)</f>
        <v>0.85833991476759619</v>
      </c>
      <c r="H74" s="150">
        <f t="shared" ref="H74:H137" si="15">F74/$D$4</f>
        <v>3.6902566917827694E-3</v>
      </c>
      <c r="I74" s="148">
        <f t="shared" ref="I74:I137" si="16">F74-E74</f>
        <v>-4283977</v>
      </c>
      <c r="J74" s="151">
        <f t="shared" ref="J74:J137" si="17">IFERROR(I74/E74,0)</f>
        <v>-0.14166008523240387</v>
      </c>
      <c r="K74" s="147">
        <f>VLOOKUP($C74,'2024'!$C$205:$U$392,VLOOKUP($L$4,Master!$D$9:$G$20,4,FALSE),FALSE)</f>
        <v>14550499.59</v>
      </c>
      <c r="L74" s="148">
        <f>VLOOKUP($C74,'2024'!$C$8:$U$195,VLOOKUP($L$4,Master!$D$9:$G$20,4,FALSE),FALSE)</f>
        <v>14836751.949999999</v>
      </c>
      <c r="M74" s="150">
        <f t="shared" ref="M74:M137" si="18">IFERROR(L74/K74,0)</f>
        <v>1.019673026223562</v>
      </c>
      <c r="N74" s="150">
        <f t="shared" ref="N74:N137" si="19">L74/$D$4</f>
        <v>2.1092908657947113E-3</v>
      </c>
      <c r="O74" s="148">
        <f t="shared" ref="O74:O137" si="20">L74-K74</f>
        <v>286252.3599999994</v>
      </c>
      <c r="P74" s="151">
        <f t="shared" ref="P74:P137" si="21">IFERROR(O74/K74,0)</f>
        <v>1.9673026223562089E-2</v>
      </c>
      <c r="Q74" s="71"/>
    </row>
    <row r="75" spans="2:17" s="72" customFormat="1" ht="12.75" x14ac:dyDescent="0.2">
      <c r="B75" s="70"/>
      <c r="C75" s="98" t="s">
        <v>158</v>
      </c>
      <c r="D75" s="99" t="s">
        <v>159</v>
      </c>
      <c r="E75" s="152">
        <f>IFERROR(VLOOKUP($C75,'2024'!$C$205:$U$392,19,FALSE),0)</f>
        <v>23549082.389999997</v>
      </c>
      <c r="F75" s="153">
        <f>IFERROR(VLOOKUP($C75,'2024'!$C$8:$U$195,19,FALSE),0)</f>
        <v>20284424.850000001</v>
      </c>
      <c r="G75" s="154">
        <f t="shared" si="14"/>
        <v>0.86136795116117493</v>
      </c>
      <c r="H75" s="155">
        <f t="shared" si="15"/>
        <v>2.8837681049189651E-3</v>
      </c>
      <c r="I75" s="156">
        <f t="shared" si="16"/>
        <v>-3264657.5399999954</v>
      </c>
      <c r="J75" s="157">
        <f t="shared" si="17"/>
        <v>-0.1386320488388251</v>
      </c>
      <c r="K75" s="163">
        <f>VLOOKUP($C75,'2024'!$C$205:$U$392,VLOOKUP($L$4,Master!$D$9:$G$20,4,FALSE),FALSE)</f>
        <v>9354478.6499999985</v>
      </c>
      <c r="L75" s="164">
        <f>VLOOKUP($C75,'2024'!$C$8:$U$195,VLOOKUP($L$4,Master!$D$9:$G$20,4,FALSE),FALSE)</f>
        <v>10406632.02</v>
      </c>
      <c r="M75" s="155">
        <f t="shared" si="18"/>
        <v>1.1124758962382153</v>
      </c>
      <c r="N75" s="155">
        <f t="shared" si="19"/>
        <v>1.4794756923514358E-3</v>
      </c>
      <c r="O75" s="156">
        <f t="shared" si="20"/>
        <v>1052153.370000001</v>
      </c>
      <c r="P75" s="157">
        <f t="shared" si="21"/>
        <v>0.1124758962382154</v>
      </c>
      <c r="Q75" s="71"/>
    </row>
    <row r="76" spans="2:17" s="72" customFormat="1" ht="12.75" x14ac:dyDescent="0.2">
      <c r="B76" s="70"/>
      <c r="C76" s="98" t="s">
        <v>160</v>
      </c>
      <c r="D76" s="99" t="s">
        <v>161</v>
      </c>
      <c r="E76" s="152">
        <f>IFERROR(VLOOKUP($C76,'2024'!$C$205:$U$392,19,FALSE),0)</f>
        <v>678054.72</v>
      </c>
      <c r="F76" s="153">
        <f>IFERROR(VLOOKUP($C76,'2024'!$C$8:$U$195,19,FALSE),0)</f>
        <v>471579.08</v>
      </c>
      <c r="G76" s="154">
        <f t="shared" si="14"/>
        <v>0.69548823434191276</v>
      </c>
      <c r="H76" s="155">
        <f t="shared" si="15"/>
        <v>6.7042803525732157E-5</v>
      </c>
      <c r="I76" s="156">
        <f t="shared" si="16"/>
        <v>-206475.63999999996</v>
      </c>
      <c r="J76" s="157">
        <f t="shared" si="17"/>
        <v>-0.30451176565808724</v>
      </c>
      <c r="K76" s="163">
        <f>VLOOKUP($C76,'2024'!$C$205:$U$392,VLOOKUP($L$4,Master!$D$9:$G$20,4,FALSE),FALSE)</f>
        <v>232569.85999999993</v>
      </c>
      <c r="L76" s="164">
        <f>VLOOKUP($C76,'2024'!$C$8:$U$195,VLOOKUP($L$4,Master!$D$9:$G$20,4,FALSE),FALSE)</f>
        <v>199171.85000000003</v>
      </c>
      <c r="M76" s="155">
        <f t="shared" si="18"/>
        <v>0.85639579436475599</v>
      </c>
      <c r="N76" s="155">
        <f t="shared" si="19"/>
        <v>2.8315588569803815E-5</v>
      </c>
      <c r="O76" s="156">
        <f t="shared" si="20"/>
        <v>-33398.009999999893</v>
      </c>
      <c r="P76" s="157">
        <f t="shared" si="21"/>
        <v>-0.14360420563524398</v>
      </c>
      <c r="Q76" s="71"/>
    </row>
    <row r="77" spans="2:17" s="72" customFormat="1" ht="12.75" x14ac:dyDescent="0.2">
      <c r="B77" s="70"/>
      <c r="C77" s="98" t="s">
        <v>162</v>
      </c>
      <c r="D77" s="99" t="s">
        <v>34</v>
      </c>
      <c r="E77" s="152">
        <f>IFERROR(VLOOKUP($C77,'2024'!$C$205:$U$392,19,FALSE),0)</f>
        <v>5846523.71</v>
      </c>
      <c r="F77" s="153">
        <f>IFERROR(VLOOKUP($C77,'2024'!$C$8:$U$195,19,FALSE),0)</f>
        <v>4729103.17</v>
      </c>
      <c r="G77" s="154">
        <f t="shared" si="14"/>
        <v>0.808874367842083</v>
      </c>
      <c r="H77" s="155">
        <f t="shared" si="15"/>
        <v>6.7232060989479668E-4</v>
      </c>
      <c r="I77" s="156">
        <f t="shared" si="16"/>
        <v>-1117420.54</v>
      </c>
      <c r="J77" s="157">
        <f t="shared" si="17"/>
        <v>-0.19112563215791697</v>
      </c>
      <c r="K77" s="163">
        <f>VLOOKUP($C77,'2024'!$C$205:$U$392,VLOOKUP($L$4,Master!$D$9:$G$20,4,FALSE),FALSE)</f>
        <v>4886297.12</v>
      </c>
      <c r="L77" s="164">
        <f>VLOOKUP($C77,'2024'!$C$8:$U$195,VLOOKUP($L$4,Master!$D$9:$G$20,4,FALSE),FALSE)</f>
        <v>3813488.13</v>
      </c>
      <c r="M77" s="155">
        <f t="shared" si="18"/>
        <v>0.78044540402405982</v>
      </c>
      <c r="N77" s="155">
        <f t="shared" si="19"/>
        <v>5.4215071509809492E-4</v>
      </c>
      <c r="O77" s="156">
        <f t="shared" si="20"/>
        <v>-1072808.9900000002</v>
      </c>
      <c r="P77" s="157">
        <f t="shared" si="21"/>
        <v>-0.21955459597594021</v>
      </c>
      <c r="Q77" s="71"/>
    </row>
    <row r="78" spans="2:17" s="72" customFormat="1" ht="12.75" x14ac:dyDescent="0.2">
      <c r="B78" s="70"/>
      <c r="C78" s="98" t="s">
        <v>163</v>
      </c>
      <c r="D78" s="99" t="s">
        <v>35</v>
      </c>
      <c r="E78" s="152">
        <f>IFERROR(VLOOKUP($C78,'2024'!$C$205:$U$392,19,FALSE),0)</f>
        <v>167581.75</v>
      </c>
      <c r="F78" s="153">
        <f>IFERROR(VLOOKUP($C78,'2024'!$C$8:$U$195,19,FALSE),0)</f>
        <v>472158.47000000003</v>
      </c>
      <c r="G78" s="154">
        <f t="shared" si="14"/>
        <v>2.8174814381637621</v>
      </c>
      <c r="H78" s="155">
        <f t="shared" si="15"/>
        <v>6.7125173443275521E-5</v>
      </c>
      <c r="I78" s="156">
        <f t="shared" si="16"/>
        <v>304576.72000000003</v>
      </c>
      <c r="J78" s="157">
        <f t="shared" si="17"/>
        <v>1.8174814381637621</v>
      </c>
      <c r="K78" s="163">
        <f>VLOOKUP($C78,'2024'!$C$205:$U$392,VLOOKUP($L$4,Master!$D$9:$G$20,4,FALSE),FALSE)</f>
        <v>77153.959999999992</v>
      </c>
      <c r="L78" s="164">
        <f>VLOOKUP($C78,'2024'!$C$8:$U$195,VLOOKUP($L$4,Master!$D$9:$G$20,4,FALSE),FALSE)</f>
        <v>417459.95</v>
      </c>
      <c r="M78" s="155">
        <f t="shared" si="18"/>
        <v>5.4107391247319008</v>
      </c>
      <c r="N78" s="155">
        <f t="shared" si="19"/>
        <v>5.9348869775376744E-5</v>
      </c>
      <c r="O78" s="156">
        <f t="shared" si="20"/>
        <v>340305.99</v>
      </c>
      <c r="P78" s="157">
        <f t="shared" si="21"/>
        <v>4.4107391247318999</v>
      </c>
      <c r="Q78" s="71"/>
    </row>
    <row r="79" spans="2:17" s="72" customFormat="1" ht="12.75" x14ac:dyDescent="0.2">
      <c r="B79" s="70"/>
      <c r="C79" s="98" t="s">
        <v>164</v>
      </c>
      <c r="D79" s="99" t="s">
        <v>165</v>
      </c>
      <c r="E79" s="152">
        <f>IFERROR(VLOOKUP($C79,'2024'!$C$205:$U$392,19,FALSE),0)</f>
        <v>0</v>
      </c>
      <c r="F79" s="153">
        <f>IFERROR(VLOOKUP($C79,'2024'!$C$8:$U$195,19,FALSE),0)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VLOOKUP($C79,'2024'!$C$205:$U$392,VLOOKUP($L$4,Master!$D$9:$G$20,4,FALSE),FALSE)</f>
        <v>0</v>
      </c>
      <c r="L79" s="164">
        <f>VLOOKUP($C79,'2024'!$C$8:$U$195,VLOOKUP($L$4,Master!$D$9:$G$20,4,FALSE),FALSE)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166</v>
      </c>
      <c r="D80" s="134" t="s">
        <v>167</v>
      </c>
      <c r="E80" s="147">
        <f>IFERROR(VLOOKUP($C80,'2024'!$C$205:$U$392,19,FALSE),0)</f>
        <v>4678429.08</v>
      </c>
      <c r="F80" s="148">
        <f>IFERROR(VLOOKUP($C80,'2024'!$C$8:$U$195,19,FALSE),0)</f>
        <v>4532577.7200000007</v>
      </c>
      <c r="G80" s="149">
        <f t="shared" si="14"/>
        <v>0.96882471498317568</v>
      </c>
      <c r="H80" s="150">
        <f t="shared" si="15"/>
        <v>6.4438125106624979E-4</v>
      </c>
      <c r="I80" s="148">
        <f t="shared" si="16"/>
        <v>-145851.3599999994</v>
      </c>
      <c r="J80" s="151">
        <f t="shared" si="17"/>
        <v>-3.1175285016824365E-2</v>
      </c>
      <c r="K80" s="147">
        <f>VLOOKUP($C80,'2024'!$C$205:$U$392,VLOOKUP($L$4,Master!$D$9:$G$20,4,FALSE),FALSE)</f>
        <v>1559476.36</v>
      </c>
      <c r="L80" s="148">
        <f>VLOOKUP($C80,'2024'!$C$8:$U$195,VLOOKUP($L$4,Master!$D$9:$G$20,4,FALSE),FALSE)</f>
        <v>1413625</v>
      </c>
      <c r="M80" s="150">
        <f t="shared" si="18"/>
        <v>0.90647414494952649</v>
      </c>
      <c r="N80" s="150">
        <f t="shared" si="19"/>
        <v>2.0097028717657093E-4</v>
      </c>
      <c r="O80" s="148">
        <f t="shared" si="20"/>
        <v>-145851.3600000001</v>
      </c>
      <c r="P80" s="151">
        <f t="shared" si="21"/>
        <v>-9.3525855050473547E-2</v>
      </c>
      <c r="Q80" s="71"/>
    </row>
    <row r="81" spans="2:17" s="72" customFormat="1" ht="12.75" x14ac:dyDescent="0.2">
      <c r="B81" s="70"/>
      <c r="C81" s="98" t="s">
        <v>168</v>
      </c>
      <c r="D81" s="99" t="s">
        <v>167</v>
      </c>
      <c r="E81" s="152">
        <f>IFERROR(VLOOKUP($C81,'2024'!$C$205:$U$392,19,FALSE),0)</f>
        <v>4678429.08</v>
      </c>
      <c r="F81" s="153">
        <f>IFERROR(VLOOKUP($C81,'2024'!$C$8:$U$195,19,FALSE),0)</f>
        <v>4532577.7200000007</v>
      </c>
      <c r="G81" s="154">
        <f t="shared" si="14"/>
        <v>0.96882471498317568</v>
      </c>
      <c r="H81" s="155">
        <f t="shared" si="15"/>
        <v>6.4438125106624979E-4</v>
      </c>
      <c r="I81" s="156">
        <f t="shared" si="16"/>
        <v>-145851.3599999994</v>
      </c>
      <c r="J81" s="157">
        <f t="shared" si="17"/>
        <v>-3.1175285016824365E-2</v>
      </c>
      <c r="K81" s="163">
        <f>VLOOKUP($C81,'2024'!$C$205:$U$392,VLOOKUP($L$4,Master!$D$9:$G$20,4,FALSE),FALSE)</f>
        <v>1559476.36</v>
      </c>
      <c r="L81" s="164">
        <f>VLOOKUP($C81,'2024'!$C$8:$U$195,VLOOKUP($L$4,Master!$D$9:$G$20,4,FALSE),FALSE)</f>
        <v>1413625</v>
      </c>
      <c r="M81" s="155">
        <f t="shared" si="18"/>
        <v>0.90647414494952649</v>
      </c>
      <c r="N81" s="155">
        <f t="shared" si="19"/>
        <v>2.0097028717657093E-4</v>
      </c>
      <c r="O81" s="156">
        <f t="shared" si="20"/>
        <v>-145851.3600000001</v>
      </c>
      <c r="P81" s="157">
        <f t="shared" si="21"/>
        <v>-9.3525855050473547E-2</v>
      </c>
      <c r="Q81" s="71"/>
    </row>
    <row r="82" spans="2:17" s="72" customFormat="1" ht="12.75" x14ac:dyDescent="0.2">
      <c r="B82" s="70"/>
      <c r="C82" s="133" t="s">
        <v>169</v>
      </c>
      <c r="D82" s="134" t="s">
        <v>170</v>
      </c>
      <c r="E82" s="147">
        <f>IFERROR(VLOOKUP($C82,'2024'!$C$205:$U$392,19,FALSE),0)</f>
        <v>3457082.74</v>
      </c>
      <c r="F82" s="148">
        <f>IFERROR(VLOOKUP($C82,'2024'!$C$8:$U$195,19,FALSE),0)</f>
        <v>2862347.21</v>
      </c>
      <c r="G82" s="149">
        <f t="shared" si="14"/>
        <v>0.8279660700281648</v>
      </c>
      <c r="H82" s="150">
        <f t="shared" si="15"/>
        <v>4.0693022604492465E-4</v>
      </c>
      <c r="I82" s="148">
        <f t="shared" si="16"/>
        <v>-594735.53000000026</v>
      </c>
      <c r="J82" s="151">
        <f t="shared" si="17"/>
        <v>-0.17203392997183523</v>
      </c>
      <c r="K82" s="147">
        <f>VLOOKUP($C82,'2024'!$C$205:$U$392,VLOOKUP($L$4,Master!$D$9:$G$20,4,FALSE),FALSE)</f>
        <v>1482028.85</v>
      </c>
      <c r="L82" s="148">
        <f>VLOOKUP($C82,'2024'!$C$8:$U$195,VLOOKUP($L$4,Master!$D$9:$G$20,4,FALSE),FALSE)</f>
        <v>2178191.9</v>
      </c>
      <c r="M82" s="150">
        <f t="shared" si="18"/>
        <v>1.4697365034425611</v>
      </c>
      <c r="N82" s="150">
        <f t="shared" si="19"/>
        <v>3.0966617856127379E-4</v>
      </c>
      <c r="O82" s="148">
        <f t="shared" si="20"/>
        <v>696163.04999999981</v>
      </c>
      <c r="P82" s="151">
        <f t="shared" si="21"/>
        <v>0.46973650344256102</v>
      </c>
      <c r="Q82" s="71"/>
    </row>
    <row r="83" spans="2:17" s="72" customFormat="1" ht="12.75" x14ac:dyDescent="0.2">
      <c r="B83" s="70"/>
      <c r="C83" s="98" t="s">
        <v>171</v>
      </c>
      <c r="D83" s="99" t="s">
        <v>172</v>
      </c>
      <c r="E83" s="152">
        <f>IFERROR(VLOOKUP($C83,'2024'!$C$205:$U$392,19,FALSE),0)</f>
        <v>0</v>
      </c>
      <c r="F83" s="153">
        <f>IFERROR(VLOOKUP($C83,'2024'!$C$8:$U$195,19,FALSE),0)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VLOOKUP($C83,'2024'!$C$205:$U$392,VLOOKUP($L$4,Master!$D$9:$G$20,4,FALSE),FALSE)</f>
        <v>0</v>
      </c>
      <c r="L83" s="164">
        <f>VLOOKUP($C83,'2024'!$C$8:$U$195,VLOOKUP($L$4,Master!$D$9:$G$20,4,FALSE),FALSE)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173</v>
      </c>
      <c r="D84" s="99" t="s">
        <v>174</v>
      </c>
      <c r="E84" s="152">
        <f>IFERROR(VLOOKUP($C84,'2024'!$C$205:$U$392,19,FALSE),0)</f>
        <v>0</v>
      </c>
      <c r="F84" s="153">
        <f>IFERROR(VLOOKUP($C84,'2024'!$C$8:$U$195,19,FALSE),0)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VLOOKUP($C84,'2024'!$C$205:$U$392,VLOOKUP($L$4,Master!$D$9:$G$20,4,FALSE),FALSE)</f>
        <v>0</v>
      </c>
      <c r="L84" s="164">
        <f>VLOOKUP($C84,'2024'!$C$8:$U$195,VLOOKUP($L$4,Master!$D$9:$G$20,4,FALSE),FALSE)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175</v>
      </c>
      <c r="D85" s="99" t="s">
        <v>176</v>
      </c>
      <c r="E85" s="152">
        <f>IFERROR(VLOOKUP($C85,'2024'!$C$205:$U$392,19,FALSE),0)</f>
        <v>2172096.5499999998</v>
      </c>
      <c r="F85" s="153">
        <f>IFERROR(VLOOKUP($C85,'2024'!$C$8:$U$195,19,FALSE),0)</f>
        <v>1252893.83</v>
      </c>
      <c r="G85" s="154">
        <f t="shared" si="14"/>
        <v>0.57681313936067902</v>
      </c>
      <c r="H85" s="155">
        <f t="shared" si="15"/>
        <v>1.7811968012510664E-4</v>
      </c>
      <c r="I85" s="156">
        <f t="shared" si="16"/>
        <v>-919202.71999999974</v>
      </c>
      <c r="J85" s="157">
        <f t="shared" si="17"/>
        <v>-0.42318686063932093</v>
      </c>
      <c r="K85" s="163">
        <f>VLOOKUP($C85,'2024'!$C$205:$U$392,VLOOKUP($L$4,Master!$D$9:$G$20,4,FALSE),FALSE)</f>
        <v>1034403.28</v>
      </c>
      <c r="L85" s="164">
        <f>VLOOKUP($C85,'2024'!$C$8:$U$195,VLOOKUP($L$4,Master!$D$9:$G$20,4,FALSE),FALSE)</f>
        <v>1005830.3300000001</v>
      </c>
      <c r="M85" s="155">
        <f t="shared" si="18"/>
        <v>0.97237735943760739</v>
      </c>
      <c r="N85" s="155">
        <f t="shared" si="19"/>
        <v>1.429954975831675E-4</v>
      </c>
      <c r="O85" s="156">
        <f t="shared" si="20"/>
        <v>-28572.949999999953</v>
      </c>
      <c r="P85" s="157">
        <f t="shared" si="21"/>
        <v>-2.7622640562392602E-2</v>
      </c>
      <c r="Q85" s="71"/>
    </row>
    <row r="86" spans="2:17" s="72" customFormat="1" ht="12.75" x14ac:dyDescent="0.2">
      <c r="B86" s="70"/>
      <c r="C86" s="98" t="s">
        <v>177</v>
      </c>
      <c r="D86" s="99" t="s">
        <v>178</v>
      </c>
      <c r="E86" s="152">
        <f>IFERROR(VLOOKUP($C86,'2024'!$C$205:$U$392,19,FALSE),0)</f>
        <v>1284986.1900000002</v>
      </c>
      <c r="F86" s="153">
        <f>IFERROR(VLOOKUP($C86,'2024'!$C$8:$U$195,19,FALSE),0)</f>
        <v>1609453.38</v>
      </c>
      <c r="G86" s="154">
        <f t="shared" si="14"/>
        <v>1.2525063635119686</v>
      </c>
      <c r="H86" s="155">
        <f t="shared" si="15"/>
        <v>2.28810545919818E-4</v>
      </c>
      <c r="I86" s="156">
        <f t="shared" si="16"/>
        <v>324467.18999999971</v>
      </c>
      <c r="J86" s="157">
        <f t="shared" si="17"/>
        <v>0.2525063635119687</v>
      </c>
      <c r="K86" s="163">
        <f>VLOOKUP($C86,'2024'!$C$205:$U$392,VLOOKUP($L$4,Master!$D$9:$G$20,4,FALSE),FALSE)</f>
        <v>447625.57</v>
      </c>
      <c r="L86" s="164">
        <f>VLOOKUP($C86,'2024'!$C$8:$U$195,VLOOKUP($L$4,Master!$D$9:$G$20,4,FALSE),FALSE)</f>
        <v>1172361.5699999998</v>
      </c>
      <c r="M86" s="155">
        <f t="shared" si="18"/>
        <v>2.6190674719498257</v>
      </c>
      <c r="N86" s="155">
        <f t="shared" si="19"/>
        <v>1.6667068097810632E-4</v>
      </c>
      <c r="O86" s="156">
        <f t="shared" si="20"/>
        <v>724735.99999999977</v>
      </c>
      <c r="P86" s="157">
        <f t="shared" si="21"/>
        <v>1.6190674719498257</v>
      </c>
      <c r="Q86" s="71"/>
    </row>
    <row r="87" spans="2:17" s="72" customFormat="1" ht="12.75" x14ac:dyDescent="0.2">
      <c r="B87" s="70"/>
      <c r="C87" s="133" t="s">
        <v>179</v>
      </c>
      <c r="D87" s="134" t="s">
        <v>180</v>
      </c>
      <c r="E87" s="147">
        <f>IFERROR(VLOOKUP($C87,'2024'!$C$205:$U$392,19,FALSE),0)</f>
        <v>1565750.1600000004</v>
      </c>
      <c r="F87" s="148">
        <f>IFERROR(VLOOKUP($C87,'2024'!$C$8:$U$195,19,FALSE),0)</f>
        <v>1537906.2999999998</v>
      </c>
      <c r="G87" s="149">
        <f t="shared" si="14"/>
        <v>0.98221692022691498</v>
      </c>
      <c r="H87" s="150">
        <f t="shared" si="15"/>
        <v>2.1863893943702015E-4</v>
      </c>
      <c r="I87" s="148">
        <f t="shared" si="16"/>
        <v>-27843.860000000568</v>
      </c>
      <c r="J87" s="151">
        <f t="shared" si="17"/>
        <v>-1.7783079773084975E-2</v>
      </c>
      <c r="K87" s="147">
        <f>VLOOKUP($C87,'2024'!$C$205:$U$392,VLOOKUP($L$4,Master!$D$9:$G$20,4,FALSE),FALSE)</f>
        <v>565076.32000000007</v>
      </c>
      <c r="L87" s="148">
        <f>VLOOKUP($C87,'2024'!$C$8:$U$195,VLOOKUP($L$4,Master!$D$9:$G$20,4,FALSE),FALSE)</f>
        <v>526716.01</v>
      </c>
      <c r="M87" s="150">
        <f t="shared" si="18"/>
        <v>0.93211481592433376</v>
      </c>
      <c r="N87" s="150">
        <f t="shared" si="19"/>
        <v>7.4881434461188519E-5</v>
      </c>
      <c r="O87" s="148">
        <f t="shared" si="20"/>
        <v>-38360.310000000056</v>
      </c>
      <c r="P87" s="151">
        <f t="shared" si="21"/>
        <v>-6.7885184075666183E-2</v>
      </c>
      <c r="Q87" s="71"/>
    </row>
    <row r="88" spans="2:17" s="72" customFormat="1" ht="25.5" x14ac:dyDescent="0.2">
      <c r="B88" s="70"/>
      <c r="C88" s="98" t="s">
        <v>181</v>
      </c>
      <c r="D88" s="99" t="s">
        <v>182</v>
      </c>
      <c r="E88" s="152">
        <f>IFERROR(VLOOKUP($C88,'2024'!$C$205:$U$392,19,FALSE),0)</f>
        <v>0</v>
      </c>
      <c r="F88" s="153">
        <f>IFERROR(VLOOKUP($C88,'2024'!$C$8:$U$195,19,FALSE),0)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VLOOKUP($C88,'2024'!$C$205:$U$392,VLOOKUP($L$4,Master!$D$9:$G$20,4,FALSE),FALSE)</f>
        <v>0</v>
      </c>
      <c r="L88" s="164">
        <f>VLOOKUP($C88,'2024'!$C$8:$U$195,VLOOKUP($L$4,Master!$D$9:$G$20,4,FALSE),FALSE)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183</v>
      </c>
      <c r="D89" s="99" t="s">
        <v>184</v>
      </c>
      <c r="E89" s="152">
        <f>IFERROR(VLOOKUP($C89,'2024'!$C$205:$U$392,19,FALSE),0)</f>
        <v>1416423.6700000002</v>
      </c>
      <c r="F89" s="153">
        <f>IFERROR(VLOOKUP($C89,'2024'!$C$8:$U$195,19,FALSE),0)</f>
        <v>1424649.56</v>
      </c>
      <c r="G89" s="154">
        <f t="shared" si="14"/>
        <v>1.0058075067327843</v>
      </c>
      <c r="H89" s="155">
        <f t="shared" si="15"/>
        <v>2.0253761160079613E-4</v>
      </c>
      <c r="I89" s="156">
        <f t="shared" si="16"/>
        <v>8225.8899999998976</v>
      </c>
      <c r="J89" s="157">
        <f t="shared" si="17"/>
        <v>5.8075067327841932E-3</v>
      </c>
      <c r="K89" s="163">
        <f>VLOOKUP($C89,'2024'!$C$205:$U$392,VLOOKUP($L$4,Master!$D$9:$G$20,4,FALSE),FALSE)</f>
        <v>506467.49000000005</v>
      </c>
      <c r="L89" s="164">
        <f>VLOOKUP($C89,'2024'!$C$8:$U$195,VLOOKUP($L$4,Master!$D$9:$G$20,4,FALSE),FALSE)</f>
        <v>475632.99000000005</v>
      </c>
      <c r="M89" s="155">
        <f t="shared" si="18"/>
        <v>0.93911850097229344</v>
      </c>
      <c r="N89" s="155">
        <f t="shared" si="19"/>
        <v>6.761913420528861E-5</v>
      </c>
      <c r="O89" s="156">
        <f t="shared" si="20"/>
        <v>-30834.5</v>
      </c>
      <c r="P89" s="157">
        <f t="shared" si="21"/>
        <v>-6.0881499027706593E-2</v>
      </c>
      <c r="Q89" s="71"/>
    </row>
    <row r="90" spans="2:17" s="72" customFormat="1" ht="12.75" x14ac:dyDescent="0.2">
      <c r="B90" s="70"/>
      <c r="C90" s="98" t="s">
        <v>185</v>
      </c>
      <c r="D90" s="99" t="s">
        <v>135</v>
      </c>
      <c r="E90" s="152">
        <f>IFERROR(VLOOKUP($C90,'2024'!$C$205:$U$392,19,FALSE),0)</f>
        <v>0</v>
      </c>
      <c r="F90" s="153">
        <f>IFERROR(VLOOKUP($C90,'2024'!$C$8:$U$195,19,FALSE),0)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VLOOKUP($C90,'2024'!$C$205:$U$392,VLOOKUP($L$4,Master!$D$9:$G$20,4,FALSE),FALSE)</f>
        <v>0</v>
      </c>
      <c r="L90" s="164">
        <f>VLOOKUP($C90,'2024'!$C$8:$U$195,VLOOKUP($L$4,Master!$D$9:$G$20,4,FALSE),FALSE)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186</v>
      </c>
      <c r="D91" s="99" t="s">
        <v>187</v>
      </c>
      <c r="E91" s="152">
        <f>IFERROR(VLOOKUP($C91,'2024'!$C$205:$U$392,19,FALSE),0)</f>
        <v>0</v>
      </c>
      <c r="F91" s="153">
        <f>IFERROR(VLOOKUP($C91,'2024'!$C$8:$U$195,19,FALSE),0)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VLOOKUP($C91,'2024'!$C$205:$U$392,VLOOKUP($L$4,Master!$D$9:$G$20,4,FALSE),FALSE)</f>
        <v>0</v>
      </c>
      <c r="L91" s="164">
        <f>VLOOKUP($C91,'2024'!$C$8:$U$195,VLOOKUP($L$4,Master!$D$9:$G$20,4,FALSE),FALSE)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188</v>
      </c>
      <c r="D92" s="99" t="s">
        <v>189</v>
      </c>
      <c r="E92" s="152">
        <f>IFERROR(VLOOKUP($C92,'2024'!$C$205:$U$392,19,FALSE),0)</f>
        <v>0</v>
      </c>
      <c r="F92" s="153">
        <f>IFERROR(VLOOKUP($C92,'2024'!$C$8:$U$195,19,FALSE),0)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VLOOKUP($C92,'2024'!$C$205:$U$392,VLOOKUP($L$4,Master!$D$9:$G$20,4,FALSE),FALSE)</f>
        <v>0</v>
      </c>
      <c r="L92" s="164">
        <f>VLOOKUP($C92,'2024'!$C$8:$U$195,VLOOKUP($L$4,Master!$D$9:$G$20,4,FALSE),FALSE)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190</v>
      </c>
      <c r="D93" s="99" t="s">
        <v>191</v>
      </c>
      <c r="E93" s="152">
        <f>IFERROR(VLOOKUP($C93,'2024'!$C$205:$U$392,19,FALSE),0)</f>
        <v>0</v>
      </c>
      <c r="F93" s="153">
        <f>IFERROR(VLOOKUP($C93,'2024'!$C$8:$U$195,19,FALSE),0)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VLOOKUP($C93,'2024'!$C$205:$U$392,VLOOKUP($L$4,Master!$D$9:$G$20,4,FALSE),FALSE)</f>
        <v>0</v>
      </c>
      <c r="L93" s="164">
        <f>VLOOKUP($C93,'2024'!$C$8:$U$195,VLOOKUP($L$4,Master!$D$9:$G$20,4,FALSE),FALSE)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192</v>
      </c>
      <c r="D94" s="99" t="s">
        <v>193</v>
      </c>
      <c r="E94" s="152">
        <f>IFERROR(VLOOKUP($C94,'2024'!$C$205:$U$392,19,FALSE),0)</f>
        <v>149326.49</v>
      </c>
      <c r="F94" s="153">
        <f>IFERROR(VLOOKUP($C94,'2024'!$C$8:$U$195,19,FALSE),0)</f>
        <v>113256.73999999999</v>
      </c>
      <c r="G94" s="154">
        <f t="shared" si="14"/>
        <v>0.75845042631083071</v>
      </c>
      <c r="H94" s="155">
        <f t="shared" si="15"/>
        <v>1.6101327836224053E-5</v>
      </c>
      <c r="I94" s="156">
        <f t="shared" si="16"/>
        <v>-36069.75</v>
      </c>
      <c r="J94" s="157">
        <f t="shared" si="17"/>
        <v>-0.24154957368916929</v>
      </c>
      <c r="K94" s="163">
        <f>VLOOKUP($C94,'2024'!$C$205:$U$392,VLOOKUP($L$4,Master!$D$9:$G$20,4,FALSE),FALSE)</f>
        <v>58608.83</v>
      </c>
      <c r="L94" s="164">
        <f>VLOOKUP($C94,'2024'!$C$8:$U$195,VLOOKUP($L$4,Master!$D$9:$G$20,4,FALSE),FALSE)</f>
        <v>51083.01999999999</v>
      </c>
      <c r="M94" s="155">
        <f t="shared" si="18"/>
        <v>0.8715925569577142</v>
      </c>
      <c r="N94" s="155">
        <f t="shared" si="19"/>
        <v>7.2623002558999129E-6</v>
      </c>
      <c r="O94" s="156">
        <f t="shared" si="20"/>
        <v>-7525.8100000000122</v>
      </c>
      <c r="P94" s="157">
        <f t="shared" si="21"/>
        <v>-0.12840744304228582</v>
      </c>
      <c r="Q94" s="71"/>
    </row>
    <row r="95" spans="2:17" s="72" customFormat="1" ht="12.75" x14ac:dyDescent="0.2">
      <c r="B95" s="70"/>
      <c r="C95" s="133" t="s">
        <v>194</v>
      </c>
      <c r="D95" s="134" t="s">
        <v>195</v>
      </c>
      <c r="E95" s="147">
        <f>IFERROR(VLOOKUP($C95,'2024'!$C$205:$U$392,19,FALSE),0)</f>
        <v>75883.750000000015</v>
      </c>
      <c r="F95" s="148">
        <f>IFERROR(VLOOKUP($C95,'2024'!$C$8:$U$195,19,FALSE),0)</f>
        <v>43681.59</v>
      </c>
      <c r="G95" s="149">
        <f t="shared" si="14"/>
        <v>0.57563826247384964</v>
      </c>
      <c r="H95" s="150">
        <f t="shared" si="15"/>
        <v>6.2100639749786746E-6</v>
      </c>
      <c r="I95" s="148">
        <f t="shared" si="16"/>
        <v>-32202.160000000018</v>
      </c>
      <c r="J95" s="151">
        <f t="shared" si="17"/>
        <v>-0.42436173752615036</v>
      </c>
      <c r="K95" s="147">
        <f>VLOOKUP($C95,'2024'!$C$205:$U$392,VLOOKUP($L$4,Master!$D$9:$G$20,4,FALSE),FALSE)</f>
        <v>25533.240000000005</v>
      </c>
      <c r="L95" s="148">
        <f>VLOOKUP($C95,'2024'!$C$8:$U$195,VLOOKUP($L$4,Master!$D$9:$G$20,4,FALSE),FALSE)</f>
        <v>17493.379999999997</v>
      </c>
      <c r="M95" s="150">
        <f t="shared" si="18"/>
        <v>0.68512182551058909</v>
      </c>
      <c r="N95" s="150">
        <f t="shared" si="19"/>
        <v>2.486974694341768E-6</v>
      </c>
      <c r="O95" s="148">
        <f t="shared" si="20"/>
        <v>-8039.8600000000079</v>
      </c>
      <c r="P95" s="151">
        <f t="shared" si="21"/>
        <v>-0.31487817448941091</v>
      </c>
      <c r="Q95" s="71"/>
    </row>
    <row r="96" spans="2:17" s="72" customFormat="1" ht="12.75" x14ac:dyDescent="0.2">
      <c r="B96" s="70"/>
      <c r="C96" s="98" t="s">
        <v>196</v>
      </c>
      <c r="D96" s="99" t="s">
        <v>195</v>
      </c>
      <c r="E96" s="152">
        <f>IFERROR(VLOOKUP($C96,'2024'!$C$205:$U$392,19,FALSE),0)</f>
        <v>75883.750000000015</v>
      </c>
      <c r="F96" s="153">
        <f>IFERROR(VLOOKUP($C96,'2024'!$C$8:$U$195,19,FALSE),0)</f>
        <v>43681.59</v>
      </c>
      <c r="G96" s="154">
        <f t="shared" si="14"/>
        <v>0.57563826247384964</v>
      </c>
      <c r="H96" s="155">
        <f t="shared" si="15"/>
        <v>6.2100639749786746E-6</v>
      </c>
      <c r="I96" s="156">
        <f t="shared" si="16"/>
        <v>-32202.160000000018</v>
      </c>
      <c r="J96" s="157">
        <f t="shared" si="17"/>
        <v>-0.42436173752615036</v>
      </c>
      <c r="K96" s="163">
        <f>VLOOKUP($C96,'2024'!$C$205:$U$392,VLOOKUP($L$4,Master!$D$9:$G$20,4,FALSE),FALSE)</f>
        <v>25533.240000000005</v>
      </c>
      <c r="L96" s="164">
        <f>VLOOKUP($C96,'2024'!$C$8:$U$195,VLOOKUP($L$4,Master!$D$9:$G$20,4,FALSE),FALSE)</f>
        <v>17493.379999999997</v>
      </c>
      <c r="M96" s="155">
        <f t="shared" si="18"/>
        <v>0.68512182551058909</v>
      </c>
      <c r="N96" s="155">
        <f t="shared" si="19"/>
        <v>2.486974694341768E-6</v>
      </c>
      <c r="O96" s="156">
        <f t="shared" si="20"/>
        <v>-8039.8600000000079</v>
      </c>
      <c r="P96" s="157">
        <f t="shared" si="21"/>
        <v>-0.31487817448941091</v>
      </c>
      <c r="Q96" s="71"/>
    </row>
    <row r="97" spans="2:17" s="72" customFormat="1" ht="12.75" x14ac:dyDescent="0.2">
      <c r="B97" s="70"/>
      <c r="C97" s="131" t="s">
        <v>197</v>
      </c>
      <c r="D97" s="132" t="s">
        <v>198</v>
      </c>
      <c r="E97" s="142">
        <f>IFERROR(VLOOKUP($C97,'2024'!$C$205:$U$392,19,FALSE),0)</f>
        <v>2712743.6500000004</v>
      </c>
      <c r="F97" s="143">
        <f>IFERROR(VLOOKUP($C97,'2024'!$C$8:$U$195,19,FALSE),0)</f>
        <v>4823678.3600000003</v>
      </c>
      <c r="G97" s="144">
        <f t="shared" si="14"/>
        <v>1.7781548802077187</v>
      </c>
      <c r="H97" s="145">
        <f t="shared" si="15"/>
        <v>6.8576604492465176E-4</v>
      </c>
      <c r="I97" s="143">
        <f t="shared" si="16"/>
        <v>2110934.71</v>
      </c>
      <c r="J97" s="146">
        <f t="shared" si="17"/>
        <v>0.77815488020771872</v>
      </c>
      <c r="K97" s="142">
        <f>VLOOKUP($C97,'2024'!$C$205:$U$392,VLOOKUP($L$4,Master!$D$9:$G$20,4,FALSE),FALSE)</f>
        <v>936104.55000000028</v>
      </c>
      <c r="L97" s="143">
        <f>VLOOKUP($C97,'2024'!$C$8:$U$195,VLOOKUP($L$4,Master!$D$9:$G$20,4,FALSE),FALSE)</f>
        <v>1116312.6600000001</v>
      </c>
      <c r="M97" s="145">
        <f t="shared" si="18"/>
        <v>1.1925085290953876</v>
      </c>
      <c r="N97" s="145">
        <f t="shared" si="19"/>
        <v>1.5870239692920105E-4</v>
      </c>
      <c r="O97" s="143">
        <f t="shared" si="20"/>
        <v>180208.10999999987</v>
      </c>
      <c r="P97" s="146">
        <f t="shared" si="21"/>
        <v>0.19250852909538771</v>
      </c>
      <c r="Q97" s="71"/>
    </row>
    <row r="98" spans="2:17" s="72" customFormat="1" ht="12.75" x14ac:dyDescent="0.2">
      <c r="B98" s="70"/>
      <c r="C98" s="133" t="s">
        <v>199</v>
      </c>
      <c r="D98" s="134" t="s">
        <v>200</v>
      </c>
      <c r="E98" s="147">
        <f>IFERROR(VLOOKUP($C98,'2024'!$C$205:$U$392,19,FALSE),0)</f>
        <v>0</v>
      </c>
      <c r="F98" s="148">
        <f>IFERROR(VLOOKUP($C98,'2024'!$C$8:$U$195,19,FALSE),0)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VLOOKUP($C98,'2024'!$C$205:$U$392,VLOOKUP($L$4,Master!$D$9:$G$20,4,FALSE),FALSE)</f>
        <v>0</v>
      </c>
      <c r="L98" s="148">
        <f>VLOOKUP($C98,'2024'!$C$8:$U$195,VLOOKUP($L$4,Master!$D$9:$G$20,4,FALSE),FALSE)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201</v>
      </c>
      <c r="D99" s="99" t="s">
        <v>200</v>
      </c>
      <c r="E99" s="152">
        <f>IFERROR(VLOOKUP($C99,'2024'!$C$205:$U$392,19,FALSE),0)</f>
        <v>0</v>
      </c>
      <c r="F99" s="153">
        <f>IFERROR(VLOOKUP($C99,'2024'!$C$8:$U$195,19,FALSE),0)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VLOOKUP($C99,'2024'!$C$205:$U$392,VLOOKUP($L$4,Master!$D$9:$G$20,4,FALSE),FALSE)</f>
        <v>0</v>
      </c>
      <c r="L99" s="164">
        <f>VLOOKUP($C99,'2024'!$C$8:$U$195,VLOOKUP($L$4,Master!$D$9:$G$20,4,FALSE),FALSE)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202</v>
      </c>
      <c r="D100" s="134" t="s">
        <v>203</v>
      </c>
      <c r="E100" s="147">
        <f>IFERROR(VLOOKUP($C100,'2024'!$C$205:$U$392,19,FALSE),0)</f>
        <v>0</v>
      </c>
      <c r="F100" s="148">
        <f>IFERROR(VLOOKUP($C100,'2024'!$C$8:$U$195,19,FALSE),0)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VLOOKUP($C100,'2024'!$C$205:$U$392,VLOOKUP($L$4,Master!$D$9:$G$20,4,FALSE),FALSE)</f>
        <v>0</v>
      </c>
      <c r="L100" s="148">
        <f>VLOOKUP($C100,'2024'!$C$8:$U$195,VLOOKUP($L$4,Master!$D$9:$G$20,4,FALSE),FALSE)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204</v>
      </c>
      <c r="D101" s="99" t="s">
        <v>203</v>
      </c>
      <c r="E101" s="152">
        <f>IFERROR(VLOOKUP($C101,'2024'!$C$205:$U$392,19,FALSE),0)</f>
        <v>0</v>
      </c>
      <c r="F101" s="153">
        <f>IFERROR(VLOOKUP($C101,'2024'!$C$8:$U$195,19,FALSE),0)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VLOOKUP($C101,'2024'!$C$205:$U$392,VLOOKUP($L$4,Master!$D$9:$G$20,4,FALSE),FALSE)</f>
        <v>0</v>
      </c>
      <c r="L101" s="164">
        <f>VLOOKUP($C101,'2024'!$C$8:$U$195,VLOOKUP($L$4,Master!$D$9:$G$20,4,FALSE),FALSE)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205</v>
      </c>
      <c r="D102" s="134" t="s">
        <v>206</v>
      </c>
      <c r="E102" s="147">
        <f>IFERROR(VLOOKUP($C102,'2024'!$C$205:$U$392,19,FALSE),0)</f>
        <v>0</v>
      </c>
      <c r="F102" s="148">
        <f>IFERROR(VLOOKUP($C102,'2024'!$C$8:$U$195,19,FALSE),0)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VLOOKUP($C102,'2024'!$C$205:$U$392,VLOOKUP($L$4,Master!$D$9:$G$20,4,FALSE),FALSE)</f>
        <v>0</v>
      </c>
      <c r="L102" s="148">
        <f>VLOOKUP($C102,'2024'!$C$8:$U$195,VLOOKUP($L$4,Master!$D$9:$G$20,4,FALSE),FALSE)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207</v>
      </c>
      <c r="D103" s="99" t="s">
        <v>206</v>
      </c>
      <c r="E103" s="152">
        <f>IFERROR(VLOOKUP($C103,'2024'!$C$205:$U$392,19,FALSE),0)</f>
        <v>0</v>
      </c>
      <c r="F103" s="153">
        <f>IFERROR(VLOOKUP($C103,'2024'!$C$8:$U$195,19,FALSE),0)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VLOOKUP($C103,'2024'!$C$205:$U$392,VLOOKUP($L$4,Master!$D$9:$G$20,4,FALSE),FALSE)</f>
        <v>0</v>
      </c>
      <c r="L103" s="164">
        <f>VLOOKUP($C103,'2024'!$C$8:$U$195,VLOOKUP($L$4,Master!$D$9:$G$20,4,FALSE),FALSE)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208</v>
      </c>
      <c r="D104" s="134" t="s">
        <v>209</v>
      </c>
      <c r="E104" s="147">
        <f>IFERROR(VLOOKUP($C104,'2024'!$C$205:$U$392,19,FALSE),0)</f>
        <v>0</v>
      </c>
      <c r="F104" s="148">
        <f>IFERROR(VLOOKUP($C104,'2024'!$C$8:$U$195,19,FALSE),0)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VLOOKUP($C104,'2024'!$C$205:$U$392,VLOOKUP($L$4,Master!$D$9:$G$20,4,FALSE),FALSE)</f>
        <v>0</v>
      </c>
      <c r="L104" s="148">
        <f>VLOOKUP($C104,'2024'!$C$8:$U$195,VLOOKUP($L$4,Master!$D$9:$G$20,4,FALSE),FALSE)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210</v>
      </c>
      <c r="D105" s="99" t="s">
        <v>209</v>
      </c>
      <c r="E105" s="152">
        <f>IFERROR(VLOOKUP($C105,'2024'!$C$205:$U$392,19,FALSE),0)</f>
        <v>0</v>
      </c>
      <c r="F105" s="153">
        <f>IFERROR(VLOOKUP($C105,'2024'!$C$8:$U$195,19,FALSE),0)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VLOOKUP($C105,'2024'!$C$205:$U$392,VLOOKUP($L$4,Master!$D$9:$G$20,4,FALSE),FALSE)</f>
        <v>0</v>
      </c>
      <c r="L105" s="164">
        <f>VLOOKUP($C105,'2024'!$C$8:$U$195,VLOOKUP($L$4,Master!$D$9:$G$20,4,FALSE),FALSE)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211</v>
      </c>
      <c r="D106" s="134" t="s">
        <v>212</v>
      </c>
      <c r="E106" s="147">
        <f>IFERROR(VLOOKUP($C106,'2024'!$C$205:$U$392,19,FALSE),0)</f>
        <v>0</v>
      </c>
      <c r="F106" s="148">
        <f>IFERROR(VLOOKUP($C106,'2024'!$C$8:$U$195,19,FALSE),0)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VLOOKUP($C106,'2024'!$C$205:$U$392,VLOOKUP($L$4,Master!$D$9:$G$20,4,FALSE),FALSE)</f>
        <v>0</v>
      </c>
      <c r="L106" s="148">
        <f>VLOOKUP($C106,'2024'!$C$8:$U$195,VLOOKUP($L$4,Master!$D$9:$G$20,4,FALSE),FALSE)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213</v>
      </c>
      <c r="D107" s="99" t="s">
        <v>212</v>
      </c>
      <c r="E107" s="152">
        <f>IFERROR(VLOOKUP($C107,'2024'!$C$205:$U$392,19,FALSE),0)</f>
        <v>0</v>
      </c>
      <c r="F107" s="153">
        <f>IFERROR(VLOOKUP($C107,'2024'!$C$8:$U$195,19,FALSE),0)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VLOOKUP($C107,'2024'!$C$205:$U$392,VLOOKUP($L$4,Master!$D$9:$G$20,4,FALSE),FALSE)</f>
        <v>0</v>
      </c>
      <c r="L107" s="164">
        <f>VLOOKUP($C107,'2024'!$C$8:$U$195,VLOOKUP($L$4,Master!$D$9:$G$20,4,FALSE),FALSE)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214</v>
      </c>
      <c r="D108" s="134" t="s">
        <v>215</v>
      </c>
      <c r="E108" s="147">
        <f>IFERROR(VLOOKUP($C108,'2024'!$C$205:$U$392,19,FALSE),0)</f>
        <v>2712743.6500000004</v>
      </c>
      <c r="F108" s="148">
        <f>IFERROR(VLOOKUP($C108,'2024'!$C$8:$U$195,19,FALSE),0)</f>
        <v>4823678.3600000003</v>
      </c>
      <c r="G108" s="149">
        <f t="shared" si="14"/>
        <v>1.7781548802077187</v>
      </c>
      <c r="H108" s="150">
        <f t="shared" si="15"/>
        <v>6.8576604492465176E-4</v>
      </c>
      <c r="I108" s="148">
        <f t="shared" si="16"/>
        <v>2110934.71</v>
      </c>
      <c r="J108" s="151">
        <f t="shared" si="17"/>
        <v>0.77815488020771872</v>
      </c>
      <c r="K108" s="147">
        <f>VLOOKUP($C108,'2024'!$C$205:$U$392,VLOOKUP($L$4,Master!$D$9:$G$20,4,FALSE),FALSE)</f>
        <v>936104.55000000028</v>
      </c>
      <c r="L108" s="148">
        <f>VLOOKUP($C108,'2024'!$C$8:$U$195,VLOOKUP($L$4,Master!$D$9:$G$20,4,FALSE),FALSE)</f>
        <v>1116312.6600000001</v>
      </c>
      <c r="M108" s="150">
        <f t="shared" si="18"/>
        <v>1.1925085290953876</v>
      </c>
      <c r="N108" s="150">
        <f t="shared" si="19"/>
        <v>1.5870239692920105E-4</v>
      </c>
      <c r="O108" s="148">
        <f t="shared" si="20"/>
        <v>180208.10999999987</v>
      </c>
      <c r="P108" s="151">
        <f t="shared" si="21"/>
        <v>0.19250852909538771</v>
      </c>
      <c r="Q108" s="71"/>
    </row>
    <row r="109" spans="2:17" s="72" customFormat="1" ht="12.75" x14ac:dyDescent="0.2">
      <c r="B109" s="70"/>
      <c r="C109" s="98" t="s">
        <v>216</v>
      </c>
      <c r="D109" s="99" t="s">
        <v>215</v>
      </c>
      <c r="E109" s="152">
        <f>IFERROR(VLOOKUP($C109,'2024'!$C$205:$U$392,19,FALSE),0)</f>
        <v>2712743.6500000004</v>
      </c>
      <c r="F109" s="153">
        <f>IFERROR(VLOOKUP($C109,'2024'!$C$8:$U$195,19,FALSE),0)</f>
        <v>4823678.3600000003</v>
      </c>
      <c r="G109" s="154">
        <f t="shared" si="14"/>
        <v>1.7781548802077187</v>
      </c>
      <c r="H109" s="155">
        <f t="shared" si="15"/>
        <v>6.8576604492465176E-4</v>
      </c>
      <c r="I109" s="156">
        <f t="shared" si="16"/>
        <v>2110934.71</v>
      </c>
      <c r="J109" s="157">
        <f t="shared" si="17"/>
        <v>0.77815488020771872</v>
      </c>
      <c r="K109" s="163">
        <f>VLOOKUP($C109,'2024'!$C$205:$U$392,VLOOKUP($L$4,Master!$D$9:$G$20,4,FALSE),FALSE)</f>
        <v>936104.55000000028</v>
      </c>
      <c r="L109" s="164">
        <f>VLOOKUP($C109,'2024'!$C$8:$U$195,VLOOKUP($L$4,Master!$D$9:$G$20,4,FALSE),FALSE)</f>
        <v>1116312.6600000001</v>
      </c>
      <c r="M109" s="155">
        <f t="shared" si="18"/>
        <v>1.1925085290953876</v>
      </c>
      <c r="N109" s="155">
        <f t="shared" si="19"/>
        <v>1.5870239692920105E-4</v>
      </c>
      <c r="O109" s="156">
        <f t="shared" si="20"/>
        <v>180208.10999999987</v>
      </c>
      <c r="P109" s="157">
        <f t="shared" si="21"/>
        <v>0.19250852909538771</v>
      </c>
      <c r="Q109" s="71"/>
    </row>
    <row r="110" spans="2:17" s="72" customFormat="1" ht="12.75" x14ac:dyDescent="0.2">
      <c r="B110" s="70"/>
      <c r="C110" s="131" t="s">
        <v>217</v>
      </c>
      <c r="D110" s="132" t="s">
        <v>218</v>
      </c>
      <c r="E110" s="142">
        <f>IFERROR(VLOOKUP($C110,'2024'!$C$205:$U$392,19,FALSE),0)</f>
        <v>1778845.6800000002</v>
      </c>
      <c r="F110" s="143">
        <f>IFERROR(VLOOKUP($C110,'2024'!$C$8:$U$195,19,FALSE),0)</f>
        <v>1156477.72</v>
      </c>
      <c r="G110" s="144">
        <f t="shared" si="14"/>
        <v>0.6501281887476601</v>
      </c>
      <c r="H110" s="145">
        <f t="shared" si="15"/>
        <v>1.6441252772249074E-4</v>
      </c>
      <c r="I110" s="143">
        <f t="shared" si="16"/>
        <v>-622367.9600000002</v>
      </c>
      <c r="J110" s="146">
        <f t="shared" si="17"/>
        <v>-0.34987181125233985</v>
      </c>
      <c r="K110" s="142">
        <f>VLOOKUP($C110,'2024'!$C$205:$U$392,VLOOKUP($L$4,Master!$D$9:$G$20,4,FALSE),FALSE)</f>
        <v>584948.56000000006</v>
      </c>
      <c r="L110" s="143">
        <f>VLOOKUP($C110,'2024'!$C$8:$U$195,VLOOKUP($L$4,Master!$D$9:$G$20,4,FALSE),FALSE)</f>
        <v>339477.22000000003</v>
      </c>
      <c r="M110" s="145">
        <f t="shared" si="18"/>
        <v>0.58035397163812152</v>
      </c>
      <c r="N110" s="145">
        <f t="shared" si="19"/>
        <v>4.8262328689223774E-5</v>
      </c>
      <c r="O110" s="143">
        <f t="shared" si="20"/>
        <v>-245471.34000000003</v>
      </c>
      <c r="P110" s="146">
        <f t="shared" si="21"/>
        <v>-0.41964602836187853</v>
      </c>
      <c r="Q110" s="71"/>
    </row>
    <row r="111" spans="2:17" s="72" customFormat="1" ht="12.75" x14ac:dyDescent="0.2">
      <c r="B111" s="70"/>
      <c r="C111" s="133" t="s">
        <v>219</v>
      </c>
      <c r="D111" s="134" t="s">
        <v>220</v>
      </c>
      <c r="E111" s="147">
        <f>IFERROR(VLOOKUP($C111,'2024'!$C$205:$U$392,19,FALSE),0)</f>
        <v>0</v>
      </c>
      <c r="F111" s="148">
        <f>IFERROR(VLOOKUP($C111,'2024'!$C$8:$U$195,19,FALSE),0)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VLOOKUP($C111,'2024'!$C$205:$U$392,VLOOKUP($L$4,Master!$D$9:$G$20,4,FALSE),FALSE)</f>
        <v>0</v>
      </c>
      <c r="L111" s="148">
        <f>VLOOKUP($C111,'2024'!$C$8:$U$195,VLOOKUP($L$4,Master!$D$9:$G$20,4,FALSE),FALSE)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221</v>
      </c>
      <c r="D112" s="99" t="s">
        <v>220</v>
      </c>
      <c r="E112" s="152">
        <f>IFERROR(VLOOKUP($C112,'2024'!$C$205:$U$392,19,FALSE),0)</f>
        <v>0</v>
      </c>
      <c r="F112" s="153">
        <f>IFERROR(VLOOKUP($C112,'2024'!$C$8:$U$195,19,FALSE),0)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VLOOKUP($C112,'2024'!$C$205:$U$392,VLOOKUP($L$4,Master!$D$9:$G$20,4,FALSE),FALSE)</f>
        <v>0</v>
      </c>
      <c r="L112" s="164">
        <f>VLOOKUP($C112,'2024'!$C$8:$U$195,VLOOKUP($L$4,Master!$D$9:$G$20,4,FALSE),FALSE)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222</v>
      </c>
      <c r="D113" s="134" t="s">
        <v>223</v>
      </c>
      <c r="E113" s="147">
        <f>IFERROR(VLOOKUP($C113,'2024'!$C$205:$U$392,19,FALSE),0)</f>
        <v>0</v>
      </c>
      <c r="F113" s="148">
        <f>IFERROR(VLOOKUP($C113,'2024'!$C$8:$U$195,19,FALSE),0)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VLOOKUP($C113,'2024'!$C$205:$U$392,VLOOKUP($L$4,Master!$D$9:$G$20,4,FALSE),FALSE)</f>
        <v>0</v>
      </c>
      <c r="L113" s="148">
        <f>VLOOKUP($C113,'2024'!$C$8:$U$195,VLOOKUP($L$4,Master!$D$9:$G$20,4,FALSE),FALSE)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224</v>
      </c>
      <c r="D114" s="99" t="s">
        <v>223</v>
      </c>
      <c r="E114" s="152">
        <f>IFERROR(VLOOKUP($C114,'2024'!$C$205:$U$392,19,FALSE),0)</f>
        <v>0</v>
      </c>
      <c r="F114" s="153">
        <f>IFERROR(VLOOKUP($C114,'2024'!$C$8:$U$195,19,FALSE),0)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VLOOKUP($C114,'2024'!$C$205:$U$392,VLOOKUP($L$4,Master!$D$9:$G$20,4,FALSE),FALSE)</f>
        <v>0</v>
      </c>
      <c r="L114" s="164">
        <f>VLOOKUP($C114,'2024'!$C$8:$U$195,VLOOKUP($L$4,Master!$D$9:$G$20,4,FALSE),FALSE)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225</v>
      </c>
      <c r="D115" s="134" t="s">
        <v>226</v>
      </c>
      <c r="E115" s="147">
        <f>IFERROR(VLOOKUP($C115,'2024'!$C$205:$U$392,19,FALSE),0)</f>
        <v>0</v>
      </c>
      <c r="F115" s="148">
        <f>IFERROR(VLOOKUP($C115,'2024'!$C$8:$U$195,19,FALSE),0)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VLOOKUP($C115,'2024'!$C$205:$U$392,VLOOKUP($L$4,Master!$D$9:$G$20,4,FALSE),FALSE)</f>
        <v>0</v>
      </c>
      <c r="L115" s="148">
        <f>VLOOKUP($C115,'2024'!$C$8:$U$195,VLOOKUP($L$4,Master!$D$9:$G$20,4,FALSE),FALSE)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227</v>
      </c>
      <c r="D116" s="99" t="s">
        <v>226</v>
      </c>
      <c r="E116" s="152">
        <f>IFERROR(VLOOKUP($C116,'2024'!$C$205:$U$392,19,FALSE),0)</f>
        <v>0</v>
      </c>
      <c r="F116" s="153">
        <f>IFERROR(VLOOKUP($C116,'2024'!$C$8:$U$195,19,FALSE),0)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VLOOKUP($C116,'2024'!$C$205:$U$392,VLOOKUP($L$4,Master!$D$9:$G$20,4,FALSE),FALSE)</f>
        <v>0</v>
      </c>
      <c r="L116" s="164">
        <f>VLOOKUP($C116,'2024'!$C$8:$U$195,VLOOKUP($L$4,Master!$D$9:$G$20,4,FALSE),FALSE)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228</v>
      </c>
      <c r="D117" s="134" t="s">
        <v>229</v>
      </c>
      <c r="E117" s="147">
        <f>IFERROR(VLOOKUP($C117,'2024'!$C$205:$U$392,19,FALSE),0)</f>
        <v>0</v>
      </c>
      <c r="F117" s="148">
        <f>IFERROR(VLOOKUP($C117,'2024'!$C$8:$U$195,19,FALSE),0)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VLOOKUP($C117,'2024'!$C$205:$U$392,VLOOKUP($L$4,Master!$D$9:$G$20,4,FALSE),FALSE)</f>
        <v>0</v>
      </c>
      <c r="L117" s="148">
        <f>VLOOKUP($C117,'2024'!$C$8:$U$195,VLOOKUP($L$4,Master!$D$9:$G$20,4,FALSE),FALSE)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230</v>
      </c>
      <c r="D118" s="99" t="s">
        <v>229</v>
      </c>
      <c r="E118" s="152">
        <f>IFERROR(VLOOKUP($C118,'2024'!$C$205:$U$392,19,FALSE),0)</f>
        <v>0</v>
      </c>
      <c r="F118" s="153">
        <f>IFERROR(VLOOKUP($C118,'2024'!$C$8:$U$195,19,FALSE),0)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VLOOKUP($C118,'2024'!$C$205:$U$392,VLOOKUP($L$4,Master!$D$9:$G$20,4,FALSE),FALSE)</f>
        <v>0</v>
      </c>
      <c r="L118" s="164">
        <f>VLOOKUP($C118,'2024'!$C$8:$U$195,VLOOKUP($L$4,Master!$D$9:$G$20,4,FALSE),FALSE)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231</v>
      </c>
      <c r="D119" s="134" t="s">
        <v>232</v>
      </c>
      <c r="E119" s="147">
        <f>IFERROR(VLOOKUP($C119,'2024'!$C$205:$U$392,19,FALSE),0)</f>
        <v>0</v>
      </c>
      <c r="F119" s="148">
        <f>IFERROR(VLOOKUP($C119,'2024'!$C$8:$U$195,19,FALSE),0)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VLOOKUP($C119,'2024'!$C$205:$U$392,VLOOKUP($L$4,Master!$D$9:$G$20,4,FALSE),FALSE)</f>
        <v>0</v>
      </c>
      <c r="L119" s="148">
        <f>VLOOKUP($C119,'2024'!$C$8:$U$195,VLOOKUP($L$4,Master!$D$9:$G$20,4,FALSE),FALSE)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233</v>
      </c>
      <c r="D120" s="99" t="s">
        <v>232</v>
      </c>
      <c r="E120" s="152">
        <f>IFERROR(VLOOKUP($C120,'2024'!$C$205:$U$392,19,FALSE),0)</f>
        <v>0</v>
      </c>
      <c r="F120" s="153">
        <f>IFERROR(VLOOKUP($C120,'2024'!$C$8:$U$195,19,FALSE),0)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VLOOKUP($C120,'2024'!$C$205:$U$392,VLOOKUP($L$4,Master!$D$9:$G$20,4,FALSE),FALSE)</f>
        <v>0</v>
      </c>
      <c r="L120" s="164">
        <f>VLOOKUP($C120,'2024'!$C$8:$U$195,VLOOKUP($L$4,Master!$D$9:$G$20,4,FALSE),FALSE)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234</v>
      </c>
      <c r="D121" s="134" t="s">
        <v>235</v>
      </c>
      <c r="E121" s="147">
        <f>IFERROR(VLOOKUP($C121,'2024'!$C$205:$U$392,19,FALSE),0)</f>
        <v>1778845.6800000002</v>
      </c>
      <c r="F121" s="148">
        <f>IFERROR(VLOOKUP($C121,'2024'!$C$8:$U$195,19,FALSE),0)</f>
        <v>1156477.72</v>
      </c>
      <c r="G121" s="149">
        <f t="shared" si="14"/>
        <v>0.6501281887476601</v>
      </c>
      <c r="H121" s="150">
        <f t="shared" si="15"/>
        <v>1.6441252772249074E-4</v>
      </c>
      <c r="I121" s="148">
        <f t="shared" si="16"/>
        <v>-622367.9600000002</v>
      </c>
      <c r="J121" s="151">
        <f t="shared" si="17"/>
        <v>-0.34987181125233985</v>
      </c>
      <c r="K121" s="147">
        <f>VLOOKUP($C121,'2024'!$C$205:$U$392,VLOOKUP($L$4,Master!$D$9:$G$20,4,FALSE),FALSE)</f>
        <v>584948.56000000006</v>
      </c>
      <c r="L121" s="148">
        <f>VLOOKUP($C121,'2024'!$C$8:$U$195,VLOOKUP($L$4,Master!$D$9:$G$20,4,FALSE),FALSE)</f>
        <v>339477.22000000003</v>
      </c>
      <c r="M121" s="150">
        <f t="shared" si="18"/>
        <v>0.58035397163812152</v>
      </c>
      <c r="N121" s="150">
        <f t="shared" si="19"/>
        <v>4.8262328689223774E-5</v>
      </c>
      <c r="O121" s="148">
        <f t="shared" si="20"/>
        <v>-245471.34000000003</v>
      </c>
      <c r="P121" s="151">
        <f t="shared" si="21"/>
        <v>-0.41964602836187853</v>
      </c>
      <c r="Q121" s="71"/>
    </row>
    <row r="122" spans="2:17" s="72" customFormat="1" ht="12.75" x14ac:dyDescent="0.2">
      <c r="B122" s="70"/>
      <c r="C122" s="98" t="s">
        <v>236</v>
      </c>
      <c r="D122" s="99" t="s">
        <v>235</v>
      </c>
      <c r="E122" s="152">
        <f>IFERROR(VLOOKUP($C122,'2024'!$C$205:$U$392,19,FALSE),0)</f>
        <v>1778845.6800000002</v>
      </c>
      <c r="F122" s="153">
        <f>IFERROR(VLOOKUP($C122,'2024'!$C$8:$U$195,19,FALSE),0)</f>
        <v>1156477.72</v>
      </c>
      <c r="G122" s="154">
        <f t="shared" si="14"/>
        <v>0.6501281887476601</v>
      </c>
      <c r="H122" s="155">
        <f t="shared" si="15"/>
        <v>1.6441252772249074E-4</v>
      </c>
      <c r="I122" s="156">
        <f t="shared" si="16"/>
        <v>-622367.9600000002</v>
      </c>
      <c r="J122" s="157">
        <f t="shared" si="17"/>
        <v>-0.34987181125233985</v>
      </c>
      <c r="K122" s="163">
        <f>VLOOKUP($C122,'2024'!$C$205:$U$392,VLOOKUP($L$4,Master!$D$9:$G$20,4,FALSE),FALSE)</f>
        <v>584948.56000000006</v>
      </c>
      <c r="L122" s="164">
        <f>VLOOKUP($C122,'2024'!$C$8:$U$195,VLOOKUP($L$4,Master!$D$9:$G$20,4,FALSE),FALSE)</f>
        <v>339477.22000000003</v>
      </c>
      <c r="M122" s="155">
        <f t="shared" si="18"/>
        <v>0.58035397163812152</v>
      </c>
      <c r="N122" s="155">
        <f t="shared" si="19"/>
        <v>4.8262328689223774E-5</v>
      </c>
      <c r="O122" s="156">
        <f t="shared" si="20"/>
        <v>-245471.34000000003</v>
      </c>
      <c r="P122" s="157">
        <f t="shared" si="21"/>
        <v>-0.41964602836187853</v>
      </c>
      <c r="Q122" s="71"/>
    </row>
    <row r="123" spans="2:17" s="72" customFormat="1" ht="12.75" x14ac:dyDescent="0.2">
      <c r="B123" s="70"/>
      <c r="C123" s="131" t="s">
        <v>237</v>
      </c>
      <c r="D123" s="132" t="s">
        <v>33</v>
      </c>
      <c r="E123" s="142">
        <f>IFERROR(VLOOKUP($C123,'2024'!$C$205:$U$392,19,FALSE),0)</f>
        <v>99988797.995000005</v>
      </c>
      <c r="F123" s="143">
        <f>IFERROR(VLOOKUP($C123,'2024'!$C$8:$U$195,19,FALSE),0)</f>
        <v>94250292.930000007</v>
      </c>
      <c r="G123" s="144">
        <f t="shared" si="14"/>
        <v>0.94260852035358045</v>
      </c>
      <c r="H123" s="145">
        <f t="shared" si="15"/>
        <v>1.3399245511799831E-2</v>
      </c>
      <c r="I123" s="143">
        <f t="shared" si="16"/>
        <v>-5738505.0649999976</v>
      </c>
      <c r="J123" s="146">
        <f t="shared" si="17"/>
        <v>-5.7391479646419538E-2</v>
      </c>
      <c r="K123" s="142">
        <f>VLOOKUP($C123,'2024'!$C$205:$U$392,VLOOKUP($L$4,Master!$D$9:$G$20,4,FALSE),FALSE)</f>
        <v>37252960.285000004</v>
      </c>
      <c r="L123" s="143">
        <f>VLOOKUP($C123,'2024'!$C$8:$U$195,VLOOKUP($L$4,Master!$D$9:$G$20,4,FALSE),FALSE)</f>
        <v>38636105.989999987</v>
      </c>
      <c r="M123" s="145">
        <f t="shared" si="18"/>
        <v>1.0371284776946146</v>
      </c>
      <c r="N123" s="145">
        <f t="shared" si="19"/>
        <v>5.4927645706568081E-3</v>
      </c>
      <c r="O123" s="143">
        <f t="shared" si="20"/>
        <v>1383145.7049999833</v>
      </c>
      <c r="P123" s="146">
        <f t="shared" si="21"/>
        <v>3.7128477694614526E-2</v>
      </c>
      <c r="Q123" s="71"/>
    </row>
    <row r="124" spans="2:17" s="72" customFormat="1" ht="12.75" x14ac:dyDescent="0.2">
      <c r="B124" s="70"/>
      <c r="C124" s="133" t="s">
        <v>238</v>
      </c>
      <c r="D124" s="134" t="s">
        <v>239</v>
      </c>
      <c r="E124" s="147">
        <f>IFERROR(VLOOKUP($C124,'2024'!$C$205:$U$392,19,FALSE),0)</f>
        <v>0</v>
      </c>
      <c r="F124" s="148">
        <f>IFERROR(VLOOKUP($C124,'2024'!$C$8:$U$195,19,FALSE),0)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VLOOKUP($C124,'2024'!$C$205:$U$392,VLOOKUP($L$4,Master!$D$9:$G$20,4,FALSE),FALSE)</f>
        <v>0</v>
      </c>
      <c r="L124" s="148">
        <f>VLOOKUP($C124,'2024'!$C$8:$U$195,VLOOKUP($L$4,Master!$D$9:$G$20,4,FALSE),FALSE)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240</v>
      </c>
      <c r="D125" s="99" t="s">
        <v>241</v>
      </c>
      <c r="E125" s="152">
        <f>IFERROR(VLOOKUP($C125,'2024'!$C$205:$U$392,19,FALSE),0)</f>
        <v>0</v>
      </c>
      <c r="F125" s="153">
        <f>IFERROR(VLOOKUP($C125,'2024'!$C$8:$U$195,19,FALSE),0)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VLOOKUP($C125,'2024'!$C$205:$U$392,VLOOKUP($L$4,Master!$D$9:$G$20,4,FALSE),FALSE)</f>
        <v>0</v>
      </c>
      <c r="L125" s="164">
        <f>VLOOKUP($C125,'2024'!$C$8:$U$195,VLOOKUP($L$4,Master!$D$9:$G$20,4,FALSE),FALSE)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242</v>
      </c>
      <c r="D126" s="99" t="s">
        <v>243</v>
      </c>
      <c r="E126" s="152">
        <f>IFERROR(VLOOKUP($C126,'2024'!$C$205:$U$392,19,FALSE),0)</f>
        <v>0</v>
      </c>
      <c r="F126" s="153">
        <f>IFERROR(VLOOKUP($C126,'2024'!$C$8:$U$195,19,FALSE),0)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VLOOKUP($C126,'2024'!$C$205:$U$392,VLOOKUP($L$4,Master!$D$9:$G$20,4,FALSE),FALSE)</f>
        <v>0</v>
      </c>
      <c r="L126" s="164">
        <f>VLOOKUP($C126,'2024'!$C$8:$U$195,VLOOKUP($L$4,Master!$D$9:$G$20,4,FALSE),FALSE)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244</v>
      </c>
      <c r="D127" s="99" t="s">
        <v>245</v>
      </c>
      <c r="E127" s="152">
        <f>IFERROR(VLOOKUP($C127,'2024'!$C$205:$U$392,19,FALSE),0)</f>
        <v>0</v>
      </c>
      <c r="F127" s="153">
        <f>IFERROR(VLOOKUP($C127,'2024'!$C$8:$U$195,19,FALSE),0)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VLOOKUP($C127,'2024'!$C$205:$U$392,VLOOKUP($L$4,Master!$D$9:$G$20,4,FALSE),FALSE)</f>
        <v>0</v>
      </c>
      <c r="L127" s="164">
        <f>VLOOKUP($C127,'2024'!$C$8:$U$195,VLOOKUP($L$4,Master!$D$9:$G$20,4,FALSE),FALSE)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246</v>
      </c>
      <c r="D128" s="134" t="s">
        <v>247</v>
      </c>
      <c r="E128" s="147">
        <f>IFERROR(VLOOKUP($C128,'2024'!$C$205:$U$392,19,FALSE),0)</f>
        <v>0</v>
      </c>
      <c r="F128" s="148">
        <f>IFERROR(VLOOKUP($C128,'2024'!$C$8:$U$195,19,FALSE),0)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VLOOKUP($C128,'2024'!$C$205:$U$392,VLOOKUP($L$4,Master!$D$9:$G$20,4,FALSE),FALSE)</f>
        <v>0</v>
      </c>
      <c r="L128" s="148">
        <f>VLOOKUP($C128,'2024'!$C$8:$U$195,VLOOKUP($L$4,Master!$D$9:$G$20,4,FALSE),FALSE)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248</v>
      </c>
      <c r="D129" s="99" t="s">
        <v>249</v>
      </c>
      <c r="E129" s="152">
        <f>IFERROR(VLOOKUP($C129,'2024'!$C$205:$U$392,19,FALSE),0)</f>
        <v>0</v>
      </c>
      <c r="F129" s="153">
        <f>IFERROR(VLOOKUP($C129,'2024'!$C$8:$U$195,19,FALSE),0)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VLOOKUP($C129,'2024'!$C$205:$U$392,VLOOKUP($L$4,Master!$D$9:$G$20,4,FALSE),FALSE)</f>
        <v>0</v>
      </c>
      <c r="L129" s="164">
        <f>VLOOKUP($C129,'2024'!$C$8:$U$195,VLOOKUP($L$4,Master!$D$9:$G$20,4,FALSE),FALSE)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250</v>
      </c>
      <c r="D130" s="99" t="s">
        <v>251</v>
      </c>
      <c r="E130" s="152">
        <f>IFERROR(VLOOKUP($C130,'2024'!$C$205:$U$392,19,FALSE),0)</f>
        <v>0</v>
      </c>
      <c r="F130" s="153">
        <f>IFERROR(VLOOKUP($C130,'2024'!$C$8:$U$195,19,FALSE),0)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VLOOKUP($C130,'2024'!$C$205:$U$392,VLOOKUP($L$4,Master!$D$9:$G$20,4,FALSE),FALSE)</f>
        <v>0</v>
      </c>
      <c r="L130" s="164">
        <f>VLOOKUP($C130,'2024'!$C$8:$U$195,VLOOKUP($L$4,Master!$D$9:$G$20,4,FALSE),FALSE)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252</v>
      </c>
      <c r="D131" s="99" t="s">
        <v>253</v>
      </c>
      <c r="E131" s="152">
        <f>IFERROR(VLOOKUP($C131,'2024'!$C$205:$U$392,19,FALSE),0)</f>
        <v>0</v>
      </c>
      <c r="F131" s="153">
        <f>IFERROR(VLOOKUP($C131,'2024'!$C$8:$U$195,19,FALSE),0)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VLOOKUP($C131,'2024'!$C$205:$U$392,VLOOKUP($L$4,Master!$D$9:$G$20,4,FALSE),FALSE)</f>
        <v>0</v>
      </c>
      <c r="L131" s="164">
        <f>VLOOKUP($C131,'2024'!$C$8:$U$195,VLOOKUP($L$4,Master!$D$9:$G$20,4,FALSE),FALSE)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254</v>
      </c>
      <c r="D132" s="99" t="s">
        <v>255</v>
      </c>
      <c r="E132" s="152">
        <f>IFERROR(VLOOKUP($C132,'2024'!$C$205:$U$392,19,FALSE),0)</f>
        <v>0</v>
      </c>
      <c r="F132" s="153">
        <f>IFERROR(VLOOKUP($C132,'2024'!$C$8:$U$195,19,FALSE),0)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VLOOKUP($C132,'2024'!$C$205:$U$392,VLOOKUP($L$4,Master!$D$9:$G$20,4,FALSE),FALSE)</f>
        <v>0</v>
      </c>
      <c r="L132" s="164">
        <f>VLOOKUP($C132,'2024'!$C$8:$U$195,VLOOKUP($L$4,Master!$D$9:$G$20,4,FALSE),FALSE)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256</v>
      </c>
      <c r="D133" s="134" t="s">
        <v>257</v>
      </c>
      <c r="E133" s="147">
        <f>IFERROR(VLOOKUP($C133,'2024'!$C$205:$U$392,19,FALSE),0)</f>
        <v>0</v>
      </c>
      <c r="F133" s="148">
        <f>IFERROR(VLOOKUP($C133,'2024'!$C$8:$U$195,19,FALSE),0)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VLOOKUP($C133,'2024'!$C$205:$U$392,VLOOKUP($L$4,Master!$D$9:$G$20,4,FALSE),FALSE)</f>
        <v>0</v>
      </c>
      <c r="L133" s="148">
        <f>VLOOKUP($C133,'2024'!$C$8:$U$195,VLOOKUP($L$4,Master!$D$9:$G$20,4,FALSE),FALSE)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258</v>
      </c>
      <c r="D134" s="99" t="s">
        <v>259</v>
      </c>
      <c r="E134" s="152">
        <f>IFERROR(VLOOKUP($C134,'2024'!$C$205:$U$392,19,FALSE),0)</f>
        <v>0</v>
      </c>
      <c r="F134" s="153">
        <f>IFERROR(VLOOKUP($C134,'2024'!$C$8:$U$195,19,FALSE),0)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VLOOKUP($C134,'2024'!$C$205:$U$392,VLOOKUP($L$4,Master!$D$9:$G$20,4,FALSE),FALSE)</f>
        <v>0</v>
      </c>
      <c r="L134" s="164">
        <f>VLOOKUP($C134,'2024'!$C$8:$U$195,VLOOKUP($L$4,Master!$D$9:$G$20,4,FALSE),FALSE)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260</v>
      </c>
      <c r="D135" s="99" t="s">
        <v>261</v>
      </c>
      <c r="E135" s="152">
        <f>IFERROR(VLOOKUP($C135,'2024'!$C$205:$U$392,19,FALSE),0)</f>
        <v>0</v>
      </c>
      <c r="F135" s="153">
        <f>IFERROR(VLOOKUP($C135,'2024'!$C$8:$U$195,19,FALSE),0)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VLOOKUP($C135,'2024'!$C$205:$U$392,VLOOKUP($L$4,Master!$D$9:$G$20,4,FALSE),FALSE)</f>
        <v>0</v>
      </c>
      <c r="L135" s="164">
        <f>VLOOKUP($C135,'2024'!$C$8:$U$195,VLOOKUP($L$4,Master!$D$9:$G$20,4,FALSE),FALSE)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262</v>
      </c>
      <c r="D136" s="99" t="s">
        <v>263</v>
      </c>
      <c r="E136" s="152">
        <f>IFERROR(VLOOKUP($C136,'2024'!$C$205:$U$392,19,FALSE),0)</f>
        <v>0</v>
      </c>
      <c r="F136" s="153">
        <f>IFERROR(VLOOKUP($C136,'2024'!$C$8:$U$195,19,FALSE),0)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VLOOKUP($C136,'2024'!$C$205:$U$392,VLOOKUP($L$4,Master!$D$9:$G$20,4,FALSE),FALSE)</f>
        <v>0</v>
      </c>
      <c r="L136" s="164">
        <f>VLOOKUP($C136,'2024'!$C$8:$U$195,VLOOKUP($L$4,Master!$D$9:$G$20,4,FALSE),FALSE)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264</v>
      </c>
      <c r="D137" s="99" t="s">
        <v>265</v>
      </c>
      <c r="E137" s="152">
        <f>IFERROR(VLOOKUP($C137,'2024'!$C$205:$U$392,19,FALSE),0)</f>
        <v>0</v>
      </c>
      <c r="F137" s="153">
        <f>IFERROR(VLOOKUP($C137,'2024'!$C$8:$U$195,19,FALSE),0)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VLOOKUP($C137,'2024'!$C$205:$U$392,VLOOKUP($L$4,Master!$D$9:$G$20,4,FALSE),FALSE)</f>
        <v>0</v>
      </c>
      <c r="L137" s="164">
        <f>VLOOKUP($C137,'2024'!$C$8:$U$195,VLOOKUP($L$4,Master!$D$9:$G$20,4,FALSE),FALSE)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266</v>
      </c>
      <c r="D138" s="134" t="s">
        <v>267</v>
      </c>
      <c r="E138" s="147">
        <f>IFERROR(VLOOKUP($C138,'2024'!$C$205:$U$392,19,FALSE),0)</f>
        <v>96051730.174999997</v>
      </c>
      <c r="F138" s="148">
        <f>IFERROR(VLOOKUP($C138,'2024'!$C$8:$U$195,19,FALSE),0)</f>
        <v>90418494.359999999</v>
      </c>
      <c r="G138" s="149">
        <f t="shared" ref="G138:G196" si="22">IFERROR(F138/E138,0)</f>
        <v>0.94135206305251751</v>
      </c>
      <c r="H138" s="150">
        <f t="shared" ref="H138:H196" si="23">F138/$D$4</f>
        <v>1.2854491663349446E-2</v>
      </c>
      <c r="I138" s="148">
        <f t="shared" ref="I138:I196" si="24">F138-E138</f>
        <v>-5633235.8149999976</v>
      </c>
      <c r="J138" s="151">
        <f t="shared" ref="J138:J196" si="25">IFERROR(I138/E138,0)</f>
        <v>-5.8647936947482451E-2</v>
      </c>
      <c r="K138" s="147">
        <f>VLOOKUP($C138,'2024'!$C$205:$U$392,VLOOKUP($L$4,Master!$D$9:$G$20,4,FALSE),FALSE)</f>
        <v>35694130.361666664</v>
      </c>
      <c r="L138" s="148">
        <f>VLOOKUP($C138,'2024'!$C$8:$U$195,VLOOKUP($L$4,Master!$D$9:$G$20,4,FALSE),FALSE)</f>
        <v>36056785.389999986</v>
      </c>
      <c r="M138" s="150">
        <f t="shared" ref="M138:M196" si="26">IFERROR(L138/K138,0)</f>
        <v>1.0101600746301636</v>
      </c>
      <c r="N138" s="150">
        <f t="shared" ref="N138:N196" si="27">L138/$D$4</f>
        <v>5.1260712809212379E-3</v>
      </c>
      <c r="O138" s="148">
        <f t="shared" ref="O138:O196" si="28">L138-K138</f>
        <v>362655.02833332121</v>
      </c>
      <c r="P138" s="151">
        <f t="shared" ref="P138:P196" si="29">IFERROR(O138/K138,0)</f>
        <v>1.0160074630163584E-2</v>
      </c>
      <c r="Q138" s="71"/>
    </row>
    <row r="139" spans="2:17" s="72" customFormat="1" ht="12.75" x14ac:dyDescent="0.2">
      <c r="B139" s="70"/>
      <c r="C139" s="98" t="s">
        <v>268</v>
      </c>
      <c r="D139" s="99" t="s">
        <v>267</v>
      </c>
      <c r="E139" s="152">
        <f>IFERROR(VLOOKUP($C139,'2024'!$C$205:$U$392,19,FALSE),0)</f>
        <v>96051730.174999997</v>
      </c>
      <c r="F139" s="153">
        <f>IFERROR(VLOOKUP($C139,'2024'!$C$8:$U$195,19,FALSE),0)</f>
        <v>90418494.359999999</v>
      </c>
      <c r="G139" s="154">
        <f t="shared" si="22"/>
        <v>0.94135206305251751</v>
      </c>
      <c r="H139" s="155">
        <f t="shared" si="23"/>
        <v>1.2854491663349446E-2</v>
      </c>
      <c r="I139" s="156">
        <f t="shared" si="24"/>
        <v>-5633235.8149999976</v>
      </c>
      <c r="J139" s="157">
        <f t="shared" si="25"/>
        <v>-5.8647936947482451E-2</v>
      </c>
      <c r="K139" s="163">
        <f>VLOOKUP($C139,'2024'!$C$205:$U$392,VLOOKUP($L$4,Master!$D$9:$G$20,4,FALSE),FALSE)</f>
        <v>35694130.361666664</v>
      </c>
      <c r="L139" s="164">
        <f>VLOOKUP($C139,'2024'!$C$8:$U$195,VLOOKUP($L$4,Master!$D$9:$G$20,4,FALSE),FALSE)</f>
        <v>36056785.389999986</v>
      </c>
      <c r="M139" s="155">
        <f t="shared" si="26"/>
        <v>1.0101600746301636</v>
      </c>
      <c r="N139" s="155">
        <f t="shared" si="27"/>
        <v>5.1260712809212379E-3</v>
      </c>
      <c r="O139" s="156">
        <f t="shared" si="28"/>
        <v>362655.02833332121</v>
      </c>
      <c r="P139" s="157">
        <f t="shared" si="29"/>
        <v>1.0160074630163584E-2</v>
      </c>
      <c r="Q139" s="71"/>
    </row>
    <row r="140" spans="2:17" s="72" customFormat="1" ht="12.75" x14ac:dyDescent="0.2">
      <c r="B140" s="70"/>
      <c r="C140" s="133" t="s">
        <v>269</v>
      </c>
      <c r="D140" s="134" t="s">
        <v>270</v>
      </c>
      <c r="E140" s="147">
        <f>IFERROR(VLOOKUP($C140,'2024'!$C$205:$U$392,19,FALSE),0)</f>
        <v>1951914.69</v>
      </c>
      <c r="F140" s="148">
        <f>IFERROR(VLOOKUP($C140,'2024'!$C$8:$U$195,19,FALSE),0)</f>
        <v>2365711.27</v>
      </c>
      <c r="G140" s="149">
        <f t="shared" si="22"/>
        <v>1.2119952178852653</v>
      </c>
      <c r="H140" s="150">
        <f t="shared" si="23"/>
        <v>3.3632517344327553E-4</v>
      </c>
      <c r="I140" s="148">
        <f t="shared" si="24"/>
        <v>413796.58000000007</v>
      </c>
      <c r="J140" s="151">
        <f t="shared" si="25"/>
        <v>0.21199521788526532</v>
      </c>
      <c r="K140" s="147">
        <f>VLOOKUP($C140,'2024'!$C$205:$U$392,VLOOKUP($L$4,Master!$D$9:$G$20,4,FALSE),FALSE)</f>
        <v>730178.88000000012</v>
      </c>
      <c r="L140" s="148">
        <f>VLOOKUP($C140,'2024'!$C$8:$U$195,VLOOKUP($L$4,Master!$D$9:$G$20,4,FALSE),FALSE)</f>
        <v>1931828.61</v>
      </c>
      <c r="M140" s="150">
        <f t="shared" si="26"/>
        <v>2.6456922583134692</v>
      </c>
      <c r="N140" s="150">
        <f t="shared" si="27"/>
        <v>2.7464154250781916E-4</v>
      </c>
      <c r="O140" s="148">
        <f t="shared" si="28"/>
        <v>1201649.73</v>
      </c>
      <c r="P140" s="151">
        <f t="shared" si="29"/>
        <v>1.6456922583134694</v>
      </c>
      <c r="Q140" s="71"/>
    </row>
    <row r="141" spans="2:17" s="72" customFormat="1" ht="12.75" x14ac:dyDescent="0.2">
      <c r="B141" s="70"/>
      <c r="C141" s="98" t="s">
        <v>271</v>
      </c>
      <c r="D141" s="99" t="s">
        <v>270</v>
      </c>
      <c r="E141" s="152">
        <f>IFERROR(VLOOKUP($C141,'2024'!$C$205:$U$392,19,FALSE),0)</f>
        <v>1951914.69</v>
      </c>
      <c r="F141" s="153">
        <f>IFERROR(VLOOKUP($C141,'2024'!$C$8:$U$195,19,FALSE),0)</f>
        <v>2365711.27</v>
      </c>
      <c r="G141" s="154">
        <f t="shared" si="22"/>
        <v>1.2119952178852653</v>
      </c>
      <c r="H141" s="155">
        <f t="shared" si="23"/>
        <v>3.3632517344327553E-4</v>
      </c>
      <c r="I141" s="156">
        <f t="shared" si="24"/>
        <v>413796.58000000007</v>
      </c>
      <c r="J141" s="157">
        <f t="shared" si="25"/>
        <v>0.21199521788526532</v>
      </c>
      <c r="K141" s="163">
        <f>VLOOKUP($C141,'2024'!$C$205:$U$392,VLOOKUP($L$4,Master!$D$9:$G$20,4,FALSE),FALSE)</f>
        <v>730178.88000000012</v>
      </c>
      <c r="L141" s="164">
        <f>VLOOKUP($C141,'2024'!$C$8:$U$195,VLOOKUP($L$4,Master!$D$9:$G$20,4,FALSE),FALSE)</f>
        <v>1931828.61</v>
      </c>
      <c r="M141" s="155">
        <f t="shared" si="26"/>
        <v>2.6456922583134692</v>
      </c>
      <c r="N141" s="155">
        <f t="shared" si="27"/>
        <v>2.7464154250781916E-4</v>
      </c>
      <c r="O141" s="156">
        <f t="shared" si="28"/>
        <v>1201649.73</v>
      </c>
      <c r="P141" s="157">
        <f t="shared" si="29"/>
        <v>1.6456922583134694</v>
      </c>
      <c r="Q141" s="71"/>
    </row>
    <row r="142" spans="2:17" s="72" customFormat="1" ht="12.75" x14ac:dyDescent="0.2">
      <c r="B142" s="70"/>
      <c r="C142" s="133" t="s">
        <v>272</v>
      </c>
      <c r="D142" s="134" t="s">
        <v>273</v>
      </c>
      <c r="E142" s="147">
        <f>IFERROR(VLOOKUP($C142,'2024'!$C$205:$U$392,19,FALSE),0)</f>
        <v>1985153.1299999997</v>
      </c>
      <c r="F142" s="148">
        <f>IFERROR(VLOOKUP($C142,'2024'!$C$8:$U$195,19,FALSE),0)</f>
        <v>1466087.3</v>
      </c>
      <c r="G142" s="149">
        <f t="shared" si="22"/>
        <v>0.73852605012893913</v>
      </c>
      <c r="H142" s="150">
        <f t="shared" si="23"/>
        <v>2.0842867500710835E-4</v>
      </c>
      <c r="I142" s="148">
        <f t="shared" si="24"/>
        <v>-519065.82999999961</v>
      </c>
      <c r="J142" s="151">
        <f t="shared" si="25"/>
        <v>-0.26147394987106093</v>
      </c>
      <c r="K142" s="147">
        <f>VLOOKUP($C142,'2024'!$C$205:$U$392,VLOOKUP($L$4,Master!$D$9:$G$20,4,FALSE),FALSE)</f>
        <v>828651.04333333322</v>
      </c>
      <c r="L142" s="148">
        <f>VLOOKUP($C142,'2024'!$C$8:$U$195,VLOOKUP($L$4,Master!$D$9:$G$20,4,FALSE),FALSE)</f>
        <v>647491.99</v>
      </c>
      <c r="M142" s="150">
        <f t="shared" si="26"/>
        <v>0.78138076963663439</v>
      </c>
      <c r="N142" s="150">
        <f t="shared" si="27"/>
        <v>9.2051747227750924E-5</v>
      </c>
      <c r="O142" s="148">
        <f t="shared" si="28"/>
        <v>-181159.05333333323</v>
      </c>
      <c r="P142" s="151">
        <f t="shared" si="29"/>
        <v>-0.21861923036336561</v>
      </c>
      <c r="Q142" s="71"/>
    </row>
    <row r="143" spans="2:17" s="72" customFormat="1" ht="12.75" x14ac:dyDescent="0.2">
      <c r="B143" s="70"/>
      <c r="C143" s="98" t="s">
        <v>274</v>
      </c>
      <c r="D143" s="99" t="s">
        <v>273</v>
      </c>
      <c r="E143" s="152">
        <f>IFERROR(VLOOKUP($C143,'2024'!$C$205:$U$392,19,FALSE),0)</f>
        <v>1985153.1299999997</v>
      </c>
      <c r="F143" s="153">
        <f>IFERROR(VLOOKUP($C143,'2024'!$C$8:$U$195,19,FALSE),0)</f>
        <v>1466087.3</v>
      </c>
      <c r="G143" s="154">
        <f t="shared" si="22"/>
        <v>0.73852605012893913</v>
      </c>
      <c r="H143" s="155">
        <f t="shared" si="23"/>
        <v>2.0842867500710835E-4</v>
      </c>
      <c r="I143" s="156">
        <f t="shared" si="24"/>
        <v>-519065.82999999961</v>
      </c>
      <c r="J143" s="157">
        <f t="shared" si="25"/>
        <v>-0.26147394987106093</v>
      </c>
      <c r="K143" s="163">
        <f>VLOOKUP($C143,'2024'!$C$205:$U$392,VLOOKUP($L$4,Master!$D$9:$G$20,4,FALSE),FALSE)</f>
        <v>828651.04333333322</v>
      </c>
      <c r="L143" s="164">
        <f>VLOOKUP($C143,'2024'!$C$8:$U$195,VLOOKUP($L$4,Master!$D$9:$G$20,4,FALSE),FALSE)</f>
        <v>647491.99</v>
      </c>
      <c r="M143" s="155">
        <f t="shared" si="26"/>
        <v>0.78138076963663439</v>
      </c>
      <c r="N143" s="155">
        <f t="shared" si="27"/>
        <v>9.2051747227750924E-5</v>
      </c>
      <c r="O143" s="156">
        <f t="shared" si="28"/>
        <v>-181159.05333333323</v>
      </c>
      <c r="P143" s="157">
        <f t="shared" si="29"/>
        <v>-0.21861923036336561</v>
      </c>
      <c r="Q143" s="71"/>
    </row>
    <row r="144" spans="2:17" s="72" customFormat="1" ht="12.75" x14ac:dyDescent="0.2">
      <c r="B144" s="70"/>
      <c r="C144" s="131" t="s">
        <v>275</v>
      </c>
      <c r="D144" s="132" t="s">
        <v>276</v>
      </c>
      <c r="E144" s="142">
        <f>IFERROR(VLOOKUP($C144,'2024'!$C$205:$U$392,19,FALSE),0)</f>
        <v>14958837.780000005</v>
      </c>
      <c r="F144" s="143">
        <f>IFERROR(VLOOKUP($C144,'2024'!$C$8:$U$195,19,FALSE),0)</f>
        <v>9101608.5299999993</v>
      </c>
      <c r="G144" s="144">
        <f t="shared" si="22"/>
        <v>0.60844356118152898</v>
      </c>
      <c r="H144" s="145">
        <f t="shared" si="23"/>
        <v>1.2939449147000284E-3</v>
      </c>
      <c r="I144" s="143">
        <f t="shared" si="24"/>
        <v>-5857229.2500000056</v>
      </c>
      <c r="J144" s="146">
        <f t="shared" si="25"/>
        <v>-0.39155643881847108</v>
      </c>
      <c r="K144" s="142">
        <f>VLOOKUP($C144,'2024'!$C$205:$U$392,VLOOKUP($L$4,Master!$D$9:$G$20,4,FALSE),FALSE)</f>
        <v>4750735.740000003</v>
      </c>
      <c r="L144" s="143">
        <f>VLOOKUP($C144,'2024'!$C$8:$U$195,VLOOKUP($L$4,Master!$D$9:$G$20,4,FALSE),FALSE)</f>
        <v>2995231.21</v>
      </c>
      <c r="M144" s="145">
        <f t="shared" si="26"/>
        <v>0.63047733528533378</v>
      </c>
      <c r="N144" s="145">
        <f t="shared" si="27"/>
        <v>4.2582189508103495E-4</v>
      </c>
      <c r="O144" s="143">
        <f t="shared" si="28"/>
        <v>-1755504.5300000031</v>
      </c>
      <c r="P144" s="146">
        <f t="shared" si="29"/>
        <v>-0.36952266471466627</v>
      </c>
      <c r="Q144" s="71"/>
    </row>
    <row r="145" spans="2:17" s="72" customFormat="1" ht="12.75" x14ac:dyDescent="0.2">
      <c r="B145" s="70"/>
      <c r="C145" s="133" t="s">
        <v>277</v>
      </c>
      <c r="D145" s="134" t="s">
        <v>278</v>
      </c>
      <c r="E145" s="147">
        <f>IFERROR(VLOOKUP($C145,'2024'!$C$205:$U$392,19,FALSE),0)</f>
        <v>5033913.7300000004</v>
      </c>
      <c r="F145" s="148">
        <f>IFERROR(VLOOKUP($C145,'2024'!$C$8:$U$195,19,FALSE),0)</f>
        <v>3883883.2199999997</v>
      </c>
      <c r="G145" s="149">
        <f t="shared" si="22"/>
        <v>0.7715434606782583</v>
      </c>
      <c r="H145" s="150">
        <f t="shared" si="23"/>
        <v>5.5215854705715096E-4</v>
      </c>
      <c r="I145" s="148">
        <f t="shared" si="24"/>
        <v>-1150030.5100000007</v>
      </c>
      <c r="J145" s="151">
        <f t="shared" si="25"/>
        <v>-0.22845653932174173</v>
      </c>
      <c r="K145" s="147">
        <f>VLOOKUP($C145,'2024'!$C$205:$U$392,VLOOKUP($L$4,Master!$D$9:$G$20,4,FALSE),FALSE)</f>
        <v>1157059.8500000001</v>
      </c>
      <c r="L145" s="148">
        <f>VLOOKUP($C145,'2024'!$C$8:$U$195,VLOOKUP($L$4,Master!$D$9:$G$20,4,FALSE),FALSE)</f>
        <v>425330.23</v>
      </c>
      <c r="M145" s="150">
        <f t="shared" si="26"/>
        <v>0.36759570388688184</v>
      </c>
      <c r="N145" s="150">
        <f t="shared" si="27"/>
        <v>6.0467760875746369E-5</v>
      </c>
      <c r="O145" s="148">
        <f t="shared" si="28"/>
        <v>-731729.62000000011</v>
      </c>
      <c r="P145" s="151">
        <f t="shared" si="29"/>
        <v>-0.6324042961131181</v>
      </c>
      <c r="Q145" s="71"/>
    </row>
    <row r="146" spans="2:17" s="72" customFormat="1" ht="12.75" x14ac:dyDescent="0.2">
      <c r="B146" s="70"/>
      <c r="C146" s="98" t="s">
        <v>279</v>
      </c>
      <c r="D146" s="99" t="s">
        <v>278</v>
      </c>
      <c r="E146" s="152">
        <f>IFERROR(VLOOKUP($C146,'2024'!$C$205:$U$392,19,FALSE),0)</f>
        <v>5033913.7300000004</v>
      </c>
      <c r="F146" s="153">
        <f>IFERROR(VLOOKUP($C146,'2024'!$C$8:$U$195,19,FALSE),0)</f>
        <v>3883883.2199999997</v>
      </c>
      <c r="G146" s="154">
        <f t="shared" si="22"/>
        <v>0.7715434606782583</v>
      </c>
      <c r="H146" s="155">
        <f t="shared" si="23"/>
        <v>5.5215854705715096E-4</v>
      </c>
      <c r="I146" s="156">
        <f t="shared" si="24"/>
        <v>-1150030.5100000007</v>
      </c>
      <c r="J146" s="157">
        <f t="shared" si="25"/>
        <v>-0.22845653932174173</v>
      </c>
      <c r="K146" s="163">
        <f>VLOOKUP($C146,'2024'!$C$205:$U$392,VLOOKUP($L$4,Master!$D$9:$G$20,4,FALSE),FALSE)</f>
        <v>1157059.8500000001</v>
      </c>
      <c r="L146" s="164">
        <f>VLOOKUP($C146,'2024'!$C$8:$U$195,VLOOKUP($L$4,Master!$D$9:$G$20,4,FALSE),FALSE)</f>
        <v>425330.23</v>
      </c>
      <c r="M146" s="155">
        <f t="shared" si="26"/>
        <v>0.36759570388688184</v>
      </c>
      <c r="N146" s="155">
        <f t="shared" si="27"/>
        <v>6.0467760875746369E-5</v>
      </c>
      <c r="O146" s="156">
        <f t="shared" si="28"/>
        <v>-731729.62000000011</v>
      </c>
      <c r="P146" s="157">
        <f t="shared" si="29"/>
        <v>-0.6324042961131181</v>
      </c>
      <c r="Q146" s="71"/>
    </row>
    <row r="147" spans="2:17" s="72" customFormat="1" ht="12.75" x14ac:dyDescent="0.2">
      <c r="B147" s="70"/>
      <c r="C147" s="133" t="s">
        <v>280</v>
      </c>
      <c r="D147" s="134" t="s">
        <v>281</v>
      </c>
      <c r="E147" s="147">
        <f>IFERROR(VLOOKUP($C147,'2024'!$C$205:$U$392,19,FALSE),0)</f>
        <v>6515560.2800000068</v>
      </c>
      <c r="F147" s="148">
        <f>IFERROR(VLOOKUP($C147,'2024'!$C$8:$U$195,19,FALSE),0)</f>
        <v>3737873.8499999996</v>
      </c>
      <c r="G147" s="149">
        <f t="shared" si="22"/>
        <v>0.57368417900662805</v>
      </c>
      <c r="H147" s="150">
        <f t="shared" si="23"/>
        <v>5.3140088854137049E-4</v>
      </c>
      <c r="I147" s="148">
        <f t="shared" si="24"/>
        <v>-2777686.4300000072</v>
      </c>
      <c r="J147" s="151">
        <f t="shared" si="25"/>
        <v>-0.42631582099337195</v>
      </c>
      <c r="K147" s="147">
        <f>VLOOKUP($C147,'2024'!$C$205:$U$392,VLOOKUP($L$4,Master!$D$9:$G$20,4,FALSE),FALSE)</f>
        <v>2310151.4000000036</v>
      </c>
      <c r="L147" s="148">
        <f>VLOOKUP($C147,'2024'!$C$8:$U$195,VLOOKUP($L$4,Master!$D$9:$G$20,4,FALSE),FALSE)</f>
        <v>1603685.71</v>
      </c>
      <c r="M147" s="150">
        <f t="shared" si="26"/>
        <v>0.69419074005279369</v>
      </c>
      <c r="N147" s="150">
        <f t="shared" si="27"/>
        <v>2.2799057577480806E-4</v>
      </c>
      <c r="O147" s="148">
        <f t="shared" si="28"/>
        <v>-706465.69000000367</v>
      </c>
      <c r="P147" s="151">
        <f t="shared" si="29"/>
        <v>-0.30580925994720631</v>
      </c>
      <c r="Q147" s="71"/>
    </row>
    <row r="148" spans="2:17" s="72" customFormat="1" ht="12.75" x14ac:dyDescent="0.2">
      <c r="B148" s="70"/>
      <c r="C148" s="98" t="s">
        <v>282</v>
      </c>
      <c r="D148" s="99" t="s">
        <v>281</v>
      </c>
      <c r="E148" s="152">
        <f>IFERROR(VLOOKUP($C148,'2024'!$C$205:$U$392,19,FALSE),0)</f>
        <v>6515560.2800000068</v>
      </c>
      <c r="F148" s="153">
        <f>IFERROR(VLOOKUP($C148,'2024'!$C$8:$U$195,19,FALSE),0)</f>
        <v>3737873.8499999996</v>
      </c>
      <c r="G148" s="154">
        <f t="shared" si="22"/>
        <v>0.57368417900662805</v>
      </c>
      <c r="H148" s="155">
        <f t="shared" si="23"/>
        <v>5.3140088854137049E-4</v>
      </c>
      <c r="I148" s="156">
        <f t="shared" si="24"/>
        <v>-2777686.4300000072</v>
      </c>
      <c r="J148" s="157">
        <f t="shared" si="25"/>
        <v>-0.42631582099337195</v>
      </c>
      <c r="K148" s="163">
        <f>VLOOKUP($C148,'2024'!$C$205:$U$392,VLOOKUP($L$4,Master!$D$9:$G$20,4,FALSE),FALSE)</f>
        <v>2310151.4000000036</v>
      </c>
      <c r="L148" s="164">
        <f>VLOOKUP($C148,'2024'!$C$8:$U$195,VLOOKUP($L$4,Master!$D$9:$G$20,4,FALSE),FALSE)</f>
        <v>1603685.71</v>
      </c>
      <c r="M148" s="155">
        <f t="shared" si="26"/>
        <v>0.69419074005279369</v>
      </c>
      <c r="N148" s="155">
        <f t="shared" si="27"/>
        <v>2.2799057577480806E-4</v>
      </c>
      <c r="O148" s="156">
        <f t="shared" si="28"/>
        <v>-706465.69000000367</v>
      </c>
      <c r="P148" s="157">
        <f t="shared" si="29"/>
        <v>-0.30580925994720631</v>
      </c>
      <c r="Q148" s="71"/>
    </row>
    <row r="149" spans="2:17" s="72" customFormat="1" ht="12.75" x14ac:dyDescent="0.2">
      <c r="B149" s="70"/>
      <c r="C149" s="133" t="s">
        <v>283</v>
      </c>
      <c r="D149" s="134" t="s">
        <v>284</v>
      </c>
      <c r="E149" s="147">
        <f>IFERROR(VLOOKUP($C149,'2024'!$C$205:$U$392,19,FALSE),0)</f>
        <v>0</v>
      </c>
      <c r="F149" s="148">
        <f>IFERROR(VLOOKUP($C149,'2024'!$C$8:$U$195,19,FALSE),0)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VLOOKUP($C149,'2024'!$C$205:$U$392,VLOOKUP($L$4,Master!$D$9:$G$20,4,FALSE),FALSE)</f>
        <v>0</v>
      </c>
      <c r="L149" s="148">
        <f>VLOOKUP($C149,'2024'!$C$8:$U$195,VLOOKUP($L$4,Master!$D$9:$G$20,4,FALSE),FALSE)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285</v>
      </c>
      <c r="D150" s="99" t="s">
        <v>284</v>
      </c>
      <c r="E150" s="152">
        <f>IFERROR(VLOOKUP($C150,'2024'!$C$205:$U$392,19,FALSE),0)</f>
        <v>0</v>
      </c>
      <c r="F150" s="153">
        <f>IFERROR(VLOOKUP($C150,'2024'!$C$8:$U$195,19,FALSE),0)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VLOOKUP($C150,'2024'!$C$205:$U$392,VLOOKUP($L$4,Master!$D$9:$G$20,4,FALSE),FALSE)</f>
        <v>0</v>
      </c>
      <c r="L150" s="164">
        <f>VLOOKUP($C150,'2024'!$C$8:$U$195,VLOOKUP($L$4,Master!$D$9:$G$20,4,FALSE),FALSE)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286</v>
      </c>
      <c r="D151" s="134" t="s">
        <v>287</v>
      </c>
      <c r="E151" s="147">
        <f>IFERROR(VLOOKUP($C151,'2024'!$C$205:$U$392,19,FALSE),0)</f>
        <v>0</v>
      </c>
      <c r="F151" s="148">
        <f>IFERROR(VLOOKUP($C151,'2024'!$C$8:$U$195,19,FALSE),0)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VLOOKUP($C151,'2024'!$C$205:$U$392,VLOOKUP($L$4,Master!$D$9:$G$20,4,FALSE),FALSE)</f>
        <v>0</v>
      </c>
      <c r="L151" s="148">
        <f>VLOOKUP($C151,'2024'!$C$8:$U$195,VLOOKUP($L$4,Master!$D$9:$G$20,4,FALSE),FALSE)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288</v>
      </c>
      <c r="D152" s="99" t="s">
        <v>287</v>
      </c>
      <c r="E152" s="152">
        <f>IFERROR(VLOOKUP($C152,'2024'!$C$205:$U$392,19,FALSE),0)</f>
        <v>0</v>
      </c>
      <c r="F152" s="153">
        <f>IFERROR(VLOOKUP($C152,'2024'!$C$8:$U$195,19,FALSE),0)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VLOOKUP($C152,'2024'!$C$205:$U$392,VLOOKUP($L$4,Master!$D$9:$G$20,4,FALSE),FALSE)</f>
        <v>0</v>
      </c>
      <c r="L152" s="164">
        <f>VLOOKUP($C152,'2024'!$C$8:$U$195,VLOOKUP($L$4,Master!$D$9:$G$20,4,FALSE),FALSE)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289</v>
      </c>
      <c r="D153" s="134" t="s">
        <v>290</v>
      </c>
      <c r="E153" s="147">
        <f>IFERROR(VLOOKUP($C153,'2024'!$C$205:$U$392,19,FALSE),0)</f>
        <v>482023.02999999991</v>
      </c>
      <c r="F153" s="148">
        <f>IFERROR(VLOOKUP($C153,'2024'!$C$8:$U$195,19,FALSE),0)</f>
        <v>5726.93</v>
      </c>
      <c r="G153" s="149">
        <f t="shared" si="22"/>
        <v>1.1881029833782012E-2</v>
      </c>
      <c r="H153" s="150">
        <f t="shared" si="23"/>
        <v>8.1417827694057444E-7</v>
      </c>
      <c r="I153" s="148">
        <f t="shared" si="24"/>
        <v>-476296.09999999992</v>
      </c>
      <c r="J153" s="151">
        <f t="shared" si="25"/>
        <v>-0.98811897016621797</v>
      </c>
      <c r="K153" s="147">
        <f>VLOOKUP($C153,'2024'!$C$205:$U$392,VLOOKUP($L$4,Master!$D$9:$G$20,4,FALSE),FALSE)</f>
        <v>162221.00999999998</v>
      </c>
      <c r="L153" s="148">
        <f>VLOOKUP($C153,'2024'!$C$8:$U$195,VLOOKUP($L$4,Master!$D$9:$G$20,4,FALSE),FALSE)</f>
        <v>4648.7700000000004</v>
      </c>
      <c r="M153" s="150">
        <f t="shared" si="26"/>
        <v>2.8657015512355648E-2</v>
      </c>
      <c r="N153" s="150">
        <f t="shared" si="27"/>
        <v>6.6089991470002847E-7</v>
      </c>
      <c r="O153" s="148">
        <f t="shared" si="28"/>
        <v>-157572.24</v>
      </c>
      <c r="P153" s="151">
        <f t="shared" si="29"/>
        <v>-0.97134298448764445</v>
      </c>
      <c r="Q153" s="71"/>
    </row>
    <row r="154" spans="2:17" s="72" customFormat="1" ht="12.75" x14ac:dyDescent="0.2">
      <c r="B154" s="70"/>
      <c r="C154" s="98" t="s">
        <v>291</v>
      </c>
      <c r="D154" s="99" t="s">
        <v>290</v>
      </c>
      <c r="E154" s="152">
        <f>IFERROR(VLOOKUP($C154,'2024'!$C$205:$U$392,19,FALSE),0)</f>
        <v>482023.02999999991</v>
      </c>
      <c r="F154" s="153">
        <f>IFERROR(VLOOKUP($C154,'2024'!$C$8:$U$195,19,FALSE),0)</f>
        <v>5726.93</v>
      </c>
      <c r="G154" s="154">
        <f t="shared" si="22"/>
        <v>1.1881029833782012E-2</v>
      </c>
      <c r="H154" s="155">
        <f t="shared" si="23"/>
        <v>8.1417827694057444E-7</v>
      </c>
      <c r="I154" s="156">
        <f t="shared" si="24"/>
        <v>-476296.09999999992</v>
      </c>
      <c r="J154" s="157">
        <f t="shared" si="25"/>
        <v>-0.98811897016621797</v>
      </c>
      <c r="K154" s="163">
        <f>VLOOKUP($C154,'2024'!$C$205:$U$392,VLOOKUP($L$4,Master!$D$9:$G$20,4,FALSE),FALSE)</f>
        <v>162221.00999999998</v>
      </c>
      <c r="L154" s="164">
        <f>VLOOKUP($C154,'2024'!$C$8:$U$195,VLOOKUP($L$4,Master!$D$9:$G$20,4,FALSE),FALSE)</f>
        <v>4648.7700000000004</v>
      </c>
      <c r="M154" s="155">
        <f t="shared" si="26"/>
        <v>2.8657015512355648E-2</v>
      </c>
      <c r="N154" s="155">
        <f t="shared" si="27"/>
        <v>6.6089991470002847E-7</v>
      </c>
      <c r="O154" s="156">
        <f t="shared" si="28"/>
        <v>-157572.24</v>
      </c>
      <c r="P154" s="157">
        <f t="shared" si="29"/>
        <v>-0.97134298448764445</v>
      </c>
      <c r="Q154" s="71"/>
    </row>
    <row r="155" spans="2:17" s="72" customFormat="1" ht="12.75" x14ac:dyDescent="0.2">
      <c r="B155" s="70"/>
      <c r="C155" s="133" t="s">
        <v>292</v>
      </c>
      <c r="D155" s="134" t="s">
        <v>293</v>
      </c>
      <c r="E155" s="147">
        <f>IFERROR(VLOOKUP($C155,'2024'!$C$205:$U$392,19,FALSE),0)</f>
        <v>2927340.7399999993</v>
      </c>
      <c r="F155" s="148">
        <f>IFERROR(VLOOKUP($C155,'2024'!$C$8:$U$195,19,FALSE),0)</f>
        <v>1474124.53</v>
      </c>
      <c r="G155" s="149">
        <f t="shared" si="22"/>
        <v>0.50357121392024917</v>
      </c>
      <c r="H155" s="150">
        <f t="shared" si="23"/>
        <v>2.0957130082456641E-4</v>
      </c>
      <c r="I155" s="148">
        <f t="shared" si="24"/>
        <v>-1453216.2099999993</v>
      </c>
      <c r="J155" s="151">
        <f t="shared" si="25"/>
        <v>-0.49642878607975088</v>
      </c>
      <c r="K155" s="147">
        <f>VLOOKUP($C155,'2024'!$C$205:$U$392,VLOOKUP($L$4,Master!$D$9:$G$20,4,FALSE),FALSE)</f>
        <v>1121303.4799999997</v>
      </c>
      <c r="L155" s="148">
        <f>VLOOKUP($C155,'2024'!$C$8:$U$195,VLOOKUP($L$4,Master!$D$9:$G$20,4,FALSE),FALSE)</f>
        <v>961566.5</v>
      </c>
      <c r="M155" s="150">
        <f t="shared" si="26"/>
        <v>0.85754349036712185</v>
      </c>
      <c r="N155" s="150">
        <f t="shared" si="27"/>
        <v>1.367026585157805E-4</v>
      </c>
      <c r="O155" s="148">
        <f t="shared" si="28"/>
        <v>-159736.97999999975</v>
      </c>
      <c r="P155" s="151">
        <f t="shared" si="29"/>
        <v>-0.14245650963287815</v>
      </c>
      <c r="Q155" s="71"/>
    </row>
    <row r="156" spans="2:17" s="72" customFormat="1" ht="12.75" x14ac:dyDescent="0.2">
      <c r="B156" s="70"/>
      <c r="C156" s="98" t="s">
        <v>294</v>
      </c>
      <c r="D156" s="99" t="s">
        <v>293</v>
      </c>
      <c r="E156" s="152">
        <f>IFERROR(VLOOKUP($C156,'2024'!$C$205:$U$392,19,FALSE),0)</f>
        <v>2927340.7399999993</v>
      </c>
      <c r="F156" s="153">
        <f>IFERROR(VLOOKUP($C156,'2024'!$C$8:$U$195,19,FALSE),0)</f>
        <v>1474124.53</v>
      </c>
      <c r="G156" s="154">
        <f t="shared" si="22"/>
        <v>0.50357121392024917</v>
      </c>
      <c r="H156" s="155">
        <f t="shared" si="23"/>
        <v>2.0957130082456641E-4</v>
      </c>
      <c r="I156" s="156">
        <f t="shared" si="24"/>
        <v>-1453216.2099999993</v>
      </c>
      <c r="J156" s="157">
        <f t="shared" si="25"/>
        <v>-0.49642878607975088</v>
      </c>
      <c r="K156" s="163">
        <f>VLOOKUP($C156,'2024'!$C$205:$U$392,VLOOKUP($L$4,Master!$D$9:$G$20,4,FALSE),FALSE)</f>
        <v>1121303.4799999997</v>
      </c>
      <c r="L156" s="164">
        <f>VLOOKUP($C156,'2024'!$C$8:$U$195,VLOOKUP($L$4,Master!$D$9:$G$20,4,FALSE),FALSE)</f>
        <v>961566.5</v>
      </c>
      <c r="M156" s="155">
        <f t="shared" si="26"/>
        <v>0.85754349036712185</v>
      </c>
      <c r="N156" s="155">
        <f t="shared" si="27"/>
        <v>1.367026585157805E-4</v>
      </c>
      <c r="O156" s="156">
        <f t="shared" si="28"/>
        <v>-159736.97999999975</v>
      </c>
      <c r="P156" s="157">
        <f t="shared" si="29"/>
        <v>-0.14245650963287815</v>
      </c>
      <c r="Q156" s="71"/>
    </row>
    <row r="157" spans="2:17" s="72" customFormat="1" ht="12.75" x14ac:dyDescent="0.2">
      <c r="B157" s="70"/>
      <c r="C157" s="131" t="s">
        <v>295</v>
      </c>
      <c r="D157" s="132" t="s">
        <v>296</v>
      </c>
      <c r="E157" s="142">
        <f>IFERROR(VLOOKUP($C157,'2024'!$C$205:$U$392,19,FALSE),0)</f>
        <v>71645460.170000002</v>
      </c>
      <c r="F157" s="143">
        <f>IFERROR(VLOOKUP($C157,'2024'!$C$8:$U$195,19,FALSE),0)</f>
        <v>68619680.679999992</v>
      </c>
      <c r="G157" s="144">
        <f t="shared" si="22"/>
        <v>0.95776732422653921</v>
      </c>
      <c r="H157" s="145">
        <f t="shared" si="23"/>
        <v>9.7554280181973256E-3</v>
      </c>
      <c r="I157" s="143">
        <f t="shared" si="24"/>
        <v>-3025779.4900000095</v>
      </c>
      <c r="J157" s="146">
        <f t="shared" si="25"/>
        <v>-4.22326757734608E-2</v>
      </c>
      <c r="K157" s="142">
        <f>VLOOKUP($C157,'2024'!$C$205:$U$392,VLOOKUP($L$4,Master!$D$9:$G$20,4,FALSE),FALSE)</f>
        <v>24453409.91</v>
      </c>
      <c r="L157" s="143">
        <f>VLOOKUP($C157,'2024'!$C$8:$U$195,VLOOKUP($L$4,Master!$D$9:$G$20,4,FALSE),FALSE)</f>
        <v>28304946.080000002</v>
      </c>
      <c r="M157" s="145">
        <f t="shared" si="26"/>
        <v>1.1575050753320482</v>
      </c>
      <c r="N157" s="145">
        <f t="shared" si="27"/>
        <v>4.0240184930338358E-3</v>
      </c>
      <c r="O157" s="143">
        <f t="shared" si="28"/>
        <v>3851536.1700000018</v>
      </c>
      <c r="P157" s="146">
        <f t="shared" si="29"/>
        <v>0.15750507533204811</v>
      </c>
      <c r="Q157" s="71"/>
    </row>
    <row r="158" spans="2:17" s="72" customFormat="1" ht="12.75" x14ac:dyDescent="0.2">
      <c r="B158" s="70"/>
      <c r="C158" s="133" t="s">
        <v>297</v>
      </c>
      <c r="D158" s="134" t="s">
        <v>298</v>
      </c>
      <c r="E158" s="147">
        <f>IFERROR(VLOOKUP($C158,'2024'!$C$205:$U$392,19,FALSE),0)</f>
        <v>38388847.540000007</v>
      </c>
      <c r="F158" s="148">
        <f>IFERROR(VLOOKUP($C158,'2024'!$C$8:$U$195,19,FALSE),0)</f>
        <v>39142387.080000006</v>
      </c>
      <c r="G158" s="149">
        <f t="shared" si="22"/>
        <v>1.0196291263814272</v>
      </c>
      <c r="H158" s="150">
        <f t="shared" si="23"/>
        <v>5.5647408416263869E-3</v>
      </c>
      <c r="I158" s="148">
        <f t="shared" si="24"/>
        <v>753539.53999999911</v>
      </c>
      <c r="J158" s="151">
        <f t="shared" si="25"/>
        <v>1.9629126381427157E-2</v>
      </c>
      <c r="K158" s="147">
        <f>VLOOKUP($C158,'2024'!$C$205:$U$392,VLOOKUP($L$4,Master!$D$9:$G$20,4,FALSE),FALSE)</f>
        <v>12906404.960000001</v>
      </c>
      <c r="L158" s="148">
        <f>VLOOKUP($C158,'2024'!$C$8:$U$195,VLOOKUP($L$4,Master!$D$9:$G$20,4,FALSE),FALSE)</f>
        <v>13883666.290000001</v>
      </c>
      <c r="M158" s="150">
        <f t="shared" si="26"/>
        <v>1.0757190970706998</v>
      </c>
      <c r="N158" s="150">
        <f t="shared" si="27"/>
        <v>1.9737938996303669E-3</v>
      </c>
      <c r="O158" s="148">
        <f t="shared" si="28"/>
        <v>977261.33000000007</v>
      </c>
      <c r="P158" s="151">
        <f t="shared" si="29"/>
        <v>7.5719097070699695E-2</v>
      </c>
      <c r="Q158" s="71"/>
    </row>
    <row r="159" spans="2:17" s="72" customFormat="1" ht="12.75" x14ac:dyDescent="0.2">
      <c r="B159" s="70"/>
      <c r="C159" s="98" t="s">
        <v>299</v>
      </c>
      <c r="D159" s="99" t="s">
        <v>300</v>
      </c>
      <c r="E159" s="152">
        <f>IFERROR(VLOOKUP($C159,'2024'!$C$205:$U$392,19,FALSE),0)</f>
        <v>9296128.9600000009</v>
      </c>
      <c r="F159" s="153">
        <f>IFERROR(VLOOKUP($C159,'2024'!$C$8:$U$195,19,FALSE),0)</f>
        <v>9352975.2599999998</v>
      </c>
      <c r="G159" s="154">
        <f t="shared" si="22"/>
        <v>1.0061150507103118</v>
      </c>
      <c r="H159" s="155">
        <f t="shared" si="23"/>
        <v>1.3296808729030424E-3</v>
      </c>
      <c r="I159" s="156">
        <f t="shared" si="24"/>
        <v>56846.299999998882</v>
      </c>
      <c r="J159" s="157">
        <f t="shared" si="25"/>
        <v>6.1150507103118843E-3</v>
      </c>
      <c r="K159" s="163">
        <f>VLOOKUP($C159,'2024'!$C$205:$U$392,VLOOKUP($L$4,Master!$D$9:$G$20,4,FALSE),FALSE)</f>
        <v>3212346.5100000007</v>
      </c>
      <c r="L159" s="164">
        <f>VLOOKUP($C159,'2024'!$C$8:$U$195,VLOOKUP($L$4,Master!$D$9:$G$20,4,FALSE),FALSE)</f>
        <v>3161976.48</v>
      </c>
      <c r="M159" s="155">
        <f t="shared" si="26"/>
        <v>0.98431986404853922</v>
      </c>
      <c r="N159" s="155">
        <f t="shared" si="27"/>
        <v>4.4952750639749785E-4</v>
      </c>
      <c r="O159" s="156">
        <f t="shared" si="28"/>
        <v>-50370.030000000726</v>
      </c>
      <c r="P159" s="157">
        <f t="shared" si="29"/>
        <v>-1.5680135951460828E-2</v>
      </c>
      <c r="Q159" s="71"/>
    </row>
    <row r="160" spans="2:17" s="72" customFormat="1" ht="12.75" x14ac:dyDescent="0.2">
      <c r="B160" s="70"/>
      <c r="C160" s="98" t="s">
        <v>301</v>
      </c>
      <c r="D160" s="99" t="s">
        <v>36</v>
      </c>
      <c r="E160" s="152">
        <f>IFERROR(VLOOKUP($C160,'2024'!$C$205:$U$392,19,FALSE),0)</f>
        <v>29092718.580000006</v>
      </c>
      <c r="F160" s="153">
        <f>IFERROR(VLOOKUP($C160,'2024'!$C$8:$U$195,19,FALSE),0)</f>
        <v>29789411.820000008</v>
      </c>
      <c r="G160" s="154">
        <f t="shared" si="22"/>
        <v>1.023947340571979</v>
      </c>
      <c r="H160" s="155">
        <f t="shared" si="23"/>
        <v>4.2350599687233448E-3</v>
      </c>
      <c r="I160" s="156">
        <f t="shared" si="24"/>
        <v>696693.24000000209</v>
      </c>
      <c r="J160" s="157">
        <f t="shared" si="25"/>
        <v>2.3947340571979024E-2</v>
      </c>
      <c r="K160" s="163">
        <f>VLOOKUP($C160,'2024'!$C$205:$U$392,VLOOKUP($L$4,Master!$D$9:$G$20,4,FALSE),FALSE)</f>
        <v>9694058.4500000011</v>
      </c>
      <c r="L160" s="164">
        <f>VLOOKUP($C160,'2024'!$C$8:$U$195,VLOOKUP($L$4,Master!$D$9:$G$20,4,FALSE),FALSE)</f>
        <v>10721689.810000001</v>
      </c>
      <c r="M160" s="155">
        <f t="shared" si="26"/>
        <v>1.1060063094626791</v>
      </c>
      <c r="N160" s="155">
        <f t="shared" si="27"/>
        <v>1.524266393232869E-3</v>
      </c>
      <c r="O160" s="156">
        <f t="shared" si="28"/>
        <v>1027631.3599999994</v>
      </c>
      <c r="P160" s="157">
        <f t="shared" si="29"/>
        <v>0.1060063094626791</v>
      </c>
      <c r="Q160" s="71"/>
    </row>
    <row r="161" spans="2:17" s="72" customFormat="1" ht="12.75" x14ac:dyDescent="0.2">
      <c r="B161" s="70"/>
      <c r="C161" s="133" t="s">
        <v>302</v>
      </c>
      <c r="D161" s="134" t="s">
        <v>303</v>
      </c>
      <c r="E161" s="147">
        <f>IFERROR(VLOOKUP($C161,'2024'!$C$205:$U$392,19,FALSE),0)</f>
        <v>12137819.560000001</v>
      </c>
      <c r="F161" s="148">
        <f>IFERROR(VLOOKUP($C161,'2024'!$C$8:$U$195,19,FALSE),0)</f>
        <v>12208420.210000001</v>
      </c>
      <c r="G161" s="149">
        <f t="shared" si="22"/>
        <v>1.0058165842432412</v>
      </c>
      <c r="H161" s="150">
        <f t="shared" si="23"/>
        <v>1.7356298279783907E-3</v>
      </c>
      <c r="I161" s="148">
        <f t="shared" si="24"/>
        <v>70600.650000000373</v>
      </c>
      <c r="J161" s="151">
        <f t="shared" si="25"/>
        <v>5.8165842432411612E-3</v>
      </c>
      <c r="K161" s="147">
        <f>VLOOKUP($C161,'2024'!$C$205:$U$392,VLOOKUP($L$4,Master!$D$9:$G$20,4,FALSE),FALSE)</f>
        <v>4131778.6599999997</v>
      </c>
      <c r="L161" s="148">
        <f>VLOOKUP($C161,'2024'!$C$8:$U$195,VLOOKUP($L$4,Master!$D$9:$G$20,4,FALSE),FALSE)</f>
        <v>4308099.2200000007</v>
      </c>
      <c r="M161" s="150">
        <f t="shared" si="26"/>
        <v>1.0426742510935958</v>
      </c>
      <c r="N161" s="150">
        <f t="shared" si="27"/>
        <v>6.1246790162069954E-4</v>
      </c>
      <c r="O161" s="148">
        <f t="shared" si="28"/>
        <v>176320.56000000099</v>
      </c>
      <c r="P161" s="151">
        <f t="shared" si="29"/>
        <v>4.267425109359585E-2</v>
      </c>
      <c r="Q161" s="71"/>
    </row>
    <row r="162" spans="2:17" s="72" customFormat="1" ht="12.75" x14ac:dyDescent="0.2">
      <c r="B162" s="70"/>
      <c r="C162" s="98" t="s">
        <v>304</v>
      </c>
      <c r="D162" s="99" t="s">
        <v>305</v>
      </c>
      <c r="E162" s="152">
        <f>IFERROR(VLOOKUP($C162,'2024'!$C$205:$U$392,19,FALSE),0)</f>
        <v>0</v>
      </c>
      <c r="F162" s="153">
        <f>IFERROR(VLOOKUP($C162,'2024'!$C$8:$U$195,19,FALSE),0)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VLOOKUP($C162,'2024'!$C$205:$U$392,VLOOKUP($L$4,Master!$D$9:$G$20,4,FALSE),FALSE)</f>
        <v>0</v>
      </c>
      <c r="L162" s="164">
        <f>VLOOKUP($C162,'2024'!$C$8:$U$195,VLOOKUP($L$4,Master!$D$9:$G$20,4,FALSE),FALSE)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306</v>
      </c>
      <c r="D163" s="99" t="s">
        <v>307</v>
      </c>
      <c r="E163" s="152">
        <f>IFERROR(VLOOKUP($C163,'2024'!$C$205:$U$392,19,FALSE),0)</f>
        <v>12137819.560000001</v>
      </c>
      <c r="F163" s="153">
        <f>IFERROR(VLOOKUP($C163,'2024'!$C$8:$U$195,19,FALSE),0)</f>
        <v>12208420.210000001</v>
      </c>
      <c r="G163" s="154">
        <f t="shared" si="22"/>
        <v>1.0058165842432412</v>
      </c>
      <c r="H163" s="155">
        <f t="shared" si="23"/>
        <v>1.7356298279783907E-3</v>
      </c>
      <c r="I163" s="156">
        <f t="shared" si="24"/>
        <v>70600.650000000373</v>
      </c>
      <c r="J163" s="157">
        <f t="shared" si="25"/>
        <v>5.8165842432411612E-3</v>
      </c>
      <c r="K163" s="163">
        <f>VLOOKUP($C163,'2024'!$C$205:$U$392,VLOOKUP($L$4,Master!$D$9:$G$20,4,FALSE),FALSE)</f>
        <v>4131778.6599999997</v>
      </c>
      <c r="L163" s="164">
        <f>VLOOKUP($C163,'2024'!$C$8:$U$195,VLOOKUP($L$4,Master!$D$9:$G$20,4,FALSE),FALSE)</f>
        <v>4308099.2200000007</v>
      </c>
      <c r="M163" s="155">
        <f t="shared" si="26"/>
        <v>1.0426742510935958</v>
      </c>
      <c r="N163" s="155">
        <f t="shared" si="27"/>
        <v>6.1246790162069954E-4</v>
      </c>
      <c r="O163" s="156">
        <f t="shared" si="28"/>
        <v>176320.56000000099</v>
      </c>
      <c r="P163" s="157">
        <f t="shared" si="29"/>
        <v>4.267425109359585E-2</v>
      </c>
      <c r="Q163" s="71"/>
    </row>
    <row r="164" spans="2:17" s="72" customFormat="1" ht="12.75" x14ac:dyDescent="0.2">
      <c r="B164" s="70"/>
      <c r="C164" s="133" t="s">
        <v>308</v>
      </c>
      <c r="D164" s="134" t="s">
        <v>309</v>
      </c>
      <c r="E164" s="147">
        <f>IFERROR(VLOOKUP($C164,'2024'!$C$205:$U$392,19,FALSE),0)</f>
        <v>0</v>
      </c>
      <c r="F164" s="148">
        <f>IFERROR(VLOOKUP($C164,'2024'!$C$8:$U$195,19,FALSE),0)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VLOOKUP($C164,'2024'!$C$205:$U$392,VLOOKUP($L$4,Master!$D$9:$G$20,4,FALSE),FALSE)</f>
        <v>0</v>
      </c>
      <c r="L164" s="148">
        <f>VLOOKUP($C164,'2024'!$C$8:$U$195,VLOOKUP($L$4,Master!$D$9:$G$20,4,FALSE),FALSE)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310</v>
      </c>
      <c r="D165" s="99" t="s">
        <v>309</v>
      </c>
      <c r="E165" s="152">
        <f>IFERROR(VLOOKUP($C165,'2024'!$C$205:$U$392,19,FALSE),0)</f>
        <v>0</v>
      </c>
      <c r="F165" s="153">
        <f>IFERROR(VLOOKUP($C165,'2024'!$C$8:$U$195,19,FALSE),0)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VLOOKUP($C165,'2024'!$C$205:$U$392,VLOOKUP($L$4,Master!$D$9:$G$20,4,FALSE),FALSE)</f>
        <v>0</v>
      </c>
      <c r="L165" s="164">
        <f>VLOOKUP($C165,'2024'!$C$8:$U$195,VLOOKUP($L$4,Master!$D$9:$G$20,4,FALSE),FALSE)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311</v>
      </c>
      <c r="D166" s="134" t="s">
        <v>312</v>
      </c>
      <c r="E166" s="147">
        <f>IFERROR(VLOOKUP($C166,'2024'!$C$205:$U$392,19,FALSE),0)</f>
        <v>9805737.4100000001</v>
      </c>
      <c r="F166" s="148">
        <f>IFERROR(VLOOKUP($C166,'2024'!$C$8:$U$195,19,FALSE),0)</f>
        <v>9337266.9199999999</v>
      </c>
      <c r="G166" s="149">
        <f t="shared" si="22"/>
        <v>0.95222485873196561</v>
      </c>
      <c r="H166" s="150">
        <f t="shared" si="23"/>
        <v>1.3274476713107763E-3</v>
      </c>
      <c r="I166" s="148">
        <f t="shared" si="24"/>
        <v>-468470.49000000022</v>
      </c>
      <c r="J166" s="151">
        <f t="shared" si="25"/>
        <v>-4.7775141268034449E-2</v>
      </c>
      <c r="K166" s="147">
        <f>VLOOKUP($C166,'2024'!$C$205:$U$392,VLOOKUP($L$4,Master!$D$9:$G$20,4,FALSE),FALSE)</f>
        <v>3257719.83</v>
      </c>
      <c r="L166" s="148">
        <f>VLOOKUP($C166,'2024'!$C$8:$U$195,VLOOKUP($L$4,Master!$D$9:$G$20,4,FALSE),FALSE)</f>
        <v>6058149.5800000001</v>
      </c>
      <c r="M166" s="150">
        <f t="shared" si="26"/>
        <v>1.8596287882742819</v>
      </c>
      <c r="N166" s="150">
        <f t="shared" si="27"/>
        <v>8.61266644867785E-4</v>
      </c>
      <c r="O166" s="148">
        <f t="shared" si="28"/>
        <v>2800429.75</v>
      </c>
      <c r="P166" s="151">
        <f t="shared" si="29"/>
        <v>0.85962878827428202</v>
      </c>
      <c r="Q166" s="71"/>
    </row>
    <row r="167" spans="2:17" s="72" customFormat="1" ht="12.75" x14ac:dyDescent="0.2">
      <c r="B167" s="70"/>
      <c r="C167" s="98" t="s">
        <v>313</v>
      </c>
      <c r="D167" s="99" t="s">
        <v>314</v>
      </c>
      <c r="E167" s="152">
        <f>IFERROR(VLOOKUP($C167,'2024'!$C$205:$U$392,19,FALSE),0)</f>
        <v>9755737.4100000001</v>
      </c>
      <c r="F167" s="153">
        <f>IFERROR(VLOOKUP($C167,'2024'!$C$8:$U$195,19,FALSE),0)</f>
        <v>9337266.9199999999</v>
      </c>
      <c r="G167" s="154">
        <f t="shared" si="22"/>
        <v>0.9571051912927615</v>
      </c>
      <c r="H167" s="155">
        <f t="shared" si="23"/>
        <v>1.3274476713107763E-3</v>
      </c>
      <c r="I167" s="156">
        <f t="shared" si="24"/>
        <v>-418470.49000000022</v>
      </c>
      <c r="J167" s="157">
        <f t="shared" si="25"/>
        <v>-4.2894808707238483E-2</v>
      </c>
      <c r="K167" s="163">
        <f>VLOOKUP($C167,'2024'!$C$205:$U$392,VLOOKUP($L$4,Master!$D$9:$G$20,4,FALSE),FALSE)</f>
        <v>3257719.83</v>
      </c>
      <c r="L167" s="164">
        <f>VLOOKUP($C167,'2024'!$C$8:$U$195,VLOOKUP($L$4,Master!$D$9:$G$20,4,FALSE),FALSE)</f>
        <v>6058149.5800000001</v>
      </c>
      <c r="M167" s="155">
        <f t="shared" si="26"/>
        <v>1.8596287882742819</v>
      </c>
      <c r="N167" s="155">
        <f t="shared" si="27"/>
        <v>8.61266644867785E-4</v>
      </c>
      <c r="O167" s="156">
        <f t="shared" si="28"/>
        <v>2800429.75</v>
      </c>
      <c r="P167" s="157">
        <f t="shared" si="29"/>
        <v>0.85962878827428202</v>
      </c>
      <c r="Q167" s="71"/>
    </row>
    <row r="168" spans="2:17" s="72" customFormat="1" ht="12.75" x14ac:dyDescent="0.2">
      <c r="B168" s="70"/>
      <c r="C168" s="98" t="s">
        <v>315</v>
      </c>
      <c r="D168" s="99" t="s">
        <v>316</v>
      </c>
      <c r="E168" s="152">
        <f>IFERROR(VLOOKUP($C168,'2024'!$C$205:$U$392,19,FALSE),0)</f>
        <v>50000</v>
      </c>
      <c r="F168" s="153">
        <f>IFERROR(VLOOKUP($C168,'2024'!$C$8:$U$195,19,FALSE),0)</f>
        <v>0</v>
      </c>
      <c r="G168" s="154">
        <f t="shared" si="22"/>
        <v>0</v>
      </c>
      <c r="H168" s="155">
        <f t="shared" si="23"/>
        <v>0</v>
      </c>
      <c r="I168" s="156">
        <f t="shared" si="24"/>
        <v>-50000</v>
      </c>
      <c r="J168" s="157">
        <f t="shared" si="25"/>
        <v>-1</v>
      </c>
      <c r="K168" s="163">
        <f>VLOOKUP($C168,'2024'!$C$205:$U$392,VLOOKUP($L$4,Master!$D$9:$G$20,4,FALSE),FALSE)</f>
        <v>0</v>
      </c>
      <c r="L168" s="164">
        <f>VLOOKUP($C168,'2024'!$C$8:$U$195,VLOOKUP($L$4,Master!$D$9:$G$20,4,FALSE),FALSE)</f>
        <v>0</v>
      </c>
      <c r="M168" s="155">
        <f t="shared" si="26"/>
        <v>0</v>
      </c>
      <c r="N168" s="155">
        <f t="shared" si="27"/>
        <v>0</v>
      </c>
      <c r="O168" s="156">
        <f t="shared" si="28"/>
        <v>0</v>
      </c>
      <c r="P168" s="157">
        <f t="shared" si="29"/>
        <v>0</v>
      </c>
      <c r="Q168" s="71"/>
    </row>
    <row r="169" spans="2:17" s="72" customFormat="1" ht="12.75" x14ac:dyDescent="0.2">
      <c r="B169" s="70"/>
      <c r="C169" s="133" t="s">
        <v>317</v>
      </c>
      <c r="D169" s="134" t="s">
        <v>318</v>
      </c>
      <c r="E169" s="147">
        <f>IFERROR(VLOOKUP($C169,'2024'!$C$205:$U$392,19,FALSE),0)</f>
        <v>0</v>
      </c>
      <c r="F169" s="148">
        <f>IFERROR(VLOOKUP($C169,'2024'!$C$8:$U$195,19,FALSE),0)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VLOOKUP($C169,'2024'!$C$205:$U$392,VLOOKUP($L$4,Master!$D$9:$G$20,4,FALSE),FALSE)</f>
        <v>0</v>
      </c>
      <c r="L169" s="148">
        <f>VLOOKUP($C169,'2024'!$C$8:$U$195,VLOOKUP($L$4,Master!$D$9:$G$20,4,FALSE),FALSE)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319</v>
      </c>
      <c r="D170" s="99" t="s">
        <v>318</v>
      </c>
      <c r="E170" s="152">
        <f>IFERROR(VLOOKUP($C170,'2024'!$C$205:$U$392,19,FALSE),0)</f>
        <v>0</v>
      </c>
      <c r="F170" s="153">
        <f>IFERROR(VLOOKUP($C170,'2024'!$C$8:$U$195,19,FALSE),0)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VLOOKUP($C170,'2024'!$C$205:$U$392,VLOOKUP($L$4,Master!$D$9:$G$20,4,FALSE),FALSE)</f>
        <v>0</v>
      </c>
      <c r="L170" s="164">
        <f>VLOOKUP($C170,'2024'!$C$8:$U$195,VLOOKUP($L$4,Master!$D$9:$G$20,4,FALSE),FALSE)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320</v>
      </c>
      <c r="D171" s="134" t="s">
        <v>321</v>
      </c>
      <c r="E171" s="147">
        <f>IFERROR(VLOOKUP($C171,'2024'!$C$205:$U$392,19,FALSE),0)</f>
        <v>9226625.3200000003</v>
      </c>
      <c r="F171" s="148">
        <f>IFERROR(VLOOKUP($C171,'2024'!$C$8:$U$195,19,FALSE),0)</f>
        <v>6130716.8900000006</v>
      </c>
      <c r="G171" s="149">
        <f t="shared" si="22"/>
        <v>0.66445928791654896</v>
      </c>
      <c r="H171" s="150">
        <f t="shared" si="23"/>
        <v>8.7158329400056878E-4</v>
      </c>
      <c r="I171" s="148">
        <f t="shared" si="24"/>
        <v>-3095908.4299999997</v>
      </c>
      <c r="J171" s="151">
        <f t="shared" si="25"/>
        <v>-0.3355407120834511</v>
      </c>
      <c r="K171" s="147">
        <f>VLOOKUP($C171,'2024'!$C$205:$U$392,VLOOKUP($L$4,Master!$D$9:$G$20,4,FALSE),FALSE)</f>
        <v>3404941.04</v>
      </c>
      <c r="L171" s="148">
        <f>VLOOKUP($C171,'2024'!$C$8:$U$195,VLOOKUP($L$4,Master!$D$9:$G$20,4,FALSE),FALSE)</f>
        <v>3158884.33</v>
      </c>
      <c r="M171" s="150">
        <f t="shared" si="26"/>
        <v>0.92773539773246705</v>
      </c>
      <c r="N171" s="150">
        <f t="shared" si="27"/>
        <v>4.4908790588569803E-4</v>
      </c>
      <c r="O171" s="148">
        <f t="shared" si="28"/>
        <v>-246056.70999999996</v>
      </c>
      <c r="P171" s="151">
        <f t="shared" si="29"/>
        <v>-7.2264602267532937E-2</v>
      </c>
      <c r="Q171" s="71"/>
    </row>
    <row r="172" spans="2:17" s="72" customFormat="1" ht="12.75" x14ac:dyDescent="0.2">
      <c r="B172" s="70"/>
      <c r="C172" s="98" t="s">
        <v>322</v>
      </c>
      <c r="D172" s="99" t="s">
        <v>321</v>
      </c>
      <c r="E172" s="152">
        <f>IFERROR(VLOOKUP($C172,'2024'!$C$205:$U$392,19,FALSE),0)</f>
        <v>9226625.3200000003</v>
      </c>
      <c r="F172" s="153">
        <f>IFERROR(VLOOKUP($C172,'2024'!$C$8:$U$195,19,FALSE),0)</f>
        <v>6130716.8900000006</v>
      </c>
      <c r="G172" s="154">
        <f t="shared" si="22"/>
        <v>0.66445928791654896</v>
      </c>
      <c r="H172" s="155">
        <f t="shared" si="23"/>
        <v>8.7158329400056878E-4</v>
      </c>
      <c r="I172" s="156">
        <f t="shared" si="24"/>
        <v>-3095908.4299999997</v>
      </c>
      <c r="J172" s="157">
        <f t="shared" si="25"/>
        <v>-0.3355407120834511</v>
      </c>
      <c r="K172" s="163">
        <f>VLOOKUP($C172,'2024'!$C$205:$U$392,VLOOKUP($L$4,Master!$D$9:$G$20,4,FALSE),FALSE)</f>
        <v>3404941.04</v>
      </c>
      <c r="L172" s="164">
        <f>VLOOKUP($C172,'2024'!$C$8:$U$195,VLOOKUP($L$4,Master!$D$9:$G$20,4,FALSE),FALSE)</f>
        <v>3158884.33</v>
      </c>
      <c r="M172" s="155">
        <f t="shared" si="26"/>
        <v>0.92773539773246705</v>
      </c>
      <c r="N172" s="155">
        <f t="shared" si="27"/>
        <v>4.4908790588569803E-4</v>
      </c>
      <c r="O172" s="156">
        <f t="shared" si="28"/>
        <v>-246056.70999999996</v>
      </c>
      <c r="P172" s="157">
        <f t="shared" si="29"/>
        <v>-7.2264602267532937E-2</v>
      </c>
      <c r="Q172" s="71"/>
    </row>
    <row r="173" spans="2:17" s="72" customFormat="1" ht="12.75" x14ac:dyDescent="0.2">
      <c r="B173" s="70"/>
      <c r="C173" s="133" t="s">
        <v>323</v>
      </c>
      <c r="D173" s="134" t="s">
        <v>324</v>
      </c>
      <c r="E173" s="147">
        <f>IFERROR(VLOOKUP($C173,'2024'!$C$205:$U$392,19,FALSE),0)</f>
        <v>0</v>
      </c>
      <c r="F173" s="148">
        <f>IFERROR(VLOOKUP($C173,'2024'!$C$8:$U$195,19,FALSE),0)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VLOOKUP($C173,'2024'!$C$205:$U$392,VLOOKUP($L$4,Master!$D$9:$G$20,4,FALSE),FALSE)</f>
        <v>0</v>
      </c>
      <c r="L173" s="148">
        <f>VLOOKUP($C173,'2024'!$C$8:$U$195,VLOOKUP($L$4,Master!$D$9:$G$20,4,FALSE),FALSE)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325</v>
      </c>
      <c r="D174" s="99" t="s">
        <v>324</v>
      </c>
      <c r="E174" s="152">
        <f>IFERROR(VLOOKUP($C174,'2024'!$C$205:$U$392,19,FALSE),0)</f>
        <v>0</v>
      </c>
      <c r="F174" s="153">
        <f>IFERROR(VLOOKUP($C174,'2024'!$C$8:$U$195,19,FALSE),0)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VLOOKUP($C174,'2024'!$C$205:$U$392,VLOOKUP($L$4,Master!$D$9:$G$20,4,FALSE),FALSE)</f>
        <v>0</v>
      </c>
      <c r="L174" s="164">
        <f>VLOOKUP($C174,'2024'!$C$8:$U$195,VLOOKUP($L$4,Master!$D$9:$G$20,4,FALSE),FALSE)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326</v>
      </c>
      <c r="D175" s="134" t="s">
        <v>327</v>
      </c>
      <c r="E175" s="147">
        <f>IFERROR(VLOOKUP($C175,'2024'!$C$205:$U$392,19,FALSE),0)</f>
        <v>2086430.3399999999</v>
      </c>
      <c r="F175" s="148">
        <f>IFERROR(VLOOKUP($C175,'2024'!$C$8:$U$195,19,FALSE),0)</f>
        <v>1800889.58</v>
      </c>
      <c r="G175" s="149">
        <f t="shared" si="22"/>
        <v>0.86314388047098678</v>
      </c>
      <c r="H175" s="150">
        <f t="shared" si="23"/>
        <v>2.5602638328120557E-4</v>
      </c>
      <c r="I175" s="148">
        <f t="shared" si="24"/>
        <v>-285540.75999999978</v>
      </c>
      <c r="J175" s="151">
        <f t="shared" si="25"/>
        <v>-0.13685611952901328</v>
      </c>
      <c r="K175" s="147">
        <f>VLOOKUP($C175,'2024'!$C$205:$U$392,VLOOKUP($L$4,Master!$D$9:$G$20,4,FALSE),FALSE)</f>
        <v>752565.41999999981</v>
      </c>
      <c r="L175" s="148">
        <f>VLOOKUP($C175,'2024'!$C$8:$U$195,VLOOKUP($L$4,Master!$D$9:$G$20,4,FALSE),FALSE)</f>
        <v>896146.66000000015</v>
      </c>
      <c r="M175" s="150">
        <f t="shared" si="26"/>
        <v>1.1907890479474865</v>
      </c>
      <c r="N175" s="150">
        <f t="shared" si="27"/>
        <v>1.2740214102928635E-4</v>
      </c>
      <c r="O175" s="148">
        <f t="shared" si="28"/>
        <v>143581.24000000034</v>
      </c>
      <c r="P175" s="151">
        <f t="shared" si="29"/>
        <v>0.19078904794748658</v>
      </c>
      <c r="Q175" s="71"/>
    </row>
    <row r="176" spans="2:17" s="72" customFormat="1" ht="12.75" x14ac:dyDescent="0.2">
      <c r="B176" s="70"/>
      <c r="C176" s="98" t="s">
        <v>328</v>
      </c>
      <c r="D176" s="99" t="s">
        <v>327</v>
      </c>
      <c r="E176" s="152">
        <f>IFERROR(VLOOKUP($C176,'2024'!$C$205:$U$392,19,FALSE),0)</f>
        <v>2086430.3399999999</v>
      </c>
      <c r="F176" s="153">
        <f>IFERROR(VLOOKUP($C176,'2024'!$C$8:$U$195,19,FALSE),0)</f>
        <v>1800889.58</v>
      </c>
      <c r="G176" s="154">
        <f t="shared" si="22"/>
        <v>0.86314388047098678</v>
      </c>
      <c r="H176" s="155">
        <f t="shared" si="23"/>
        <v>2.5602638328120557E-4</v>
      </c>
      <c r="I176" s="156">
        <f t="shared" si="24"/>
        <v>-285540.75999999978</v>
      </c>
      <c r="J176" s="157">
        <f t="shared" si="25"/>
        <v>-0.13685611952901328</v>
      </c>
      <c r="K176" s="163">
        <f>VLOOKUP($C176,'2024'!$C$205:$U$392,VLOOKUP($L$4,Master!$D$9:$G$20,4,FALSE),FALSE)</f>
        <v>752565.41999999981</v>
      </c>
      <c r="L176" s="164">
        <f>VLOOKUP($C176,'2024'!$C$8:$U$195,VLOOKUP($L$4,Master!$D$9:$G$20,4,FALSE),FALSE)</f>
        <v>896146.66000000015</v>
      </c>
      <c r="M176" s="155">
        <f t="shared" si="26"/>
        <v>1.1907890479474865</v>
      </c>
      <c r="N176" s="155">
        <f t="shared" si="27"/>
        <v>1.2740214102928635E-4</v>
      </c>
      <c r="O176" s="156">
        <f t="shared" si="28"/>
        <v>143581.24000000034</v>
      </c>
      <c r="P176" s="157">
        <f t="shared" si="29"/>
        <v>0.19078904794748658</v>
      </c>
      <c r="Q176" s="71"/>
    </row>
    <row r="177" spans="2:17" s="72" customFormat="1" ht="12.75" x14ac:dyDescent="0.2">
      <c r="B177" s="70"/>
      <c r="C177" s="131" t="s">
        <v>329</v>
      </c>
      <c r="D177" s="132" t="s">
        <v>330</v>
      </c>
      <c r="E177" s="142">
        <f>IFERROR(VLOOKUP($C177,'2024'!$C$205:$U$392,19,FALSE),0)</f>
        <v>253992681.88000003</v>
      </c>
      <c r="F177" s="143">
        <f>IFERROR(VLOOKUP($C177,'2024'!$C$8:$U$195,19,FALSE),0)</f>
        <v>243091966.00999999</v>
      </c>
      <c r="G177" s="144">
        <f t="shared" si="22"/>
        <v>0.95708255927172692</v>
      </c>
      <c r="H177" s="145">
        <f t="shared" si="23"/>
        <v>3.4559562981234006E-2</v>
      </c>
      <c r="I177" s="143">
        <f t="shared" si="24"/>
        <v>-10900715.870000035</v>
      </c>
      <c r="J177" s="146">
        <f t="shared" si="25"/>
        <v>-4.291744072827313E-2</v>
      </c>
      <c r="K177" s="142">
        <f>VLOOKUP($C177,'2024'!$C$205:$U$392,VLOOKUP($L$4,Master!$D$9:$G$20,4,FALSE),FALSE)</f>
        <v>88254841.469999999</v>
      </c>
      <c r="L177" s="143">
        <f>VLOOKUP($C177,'2024'!$C$8:$U$195,VLOOKUP($L$4,Master!$D$9:$G$20,4,FALSE),FALSE)</f>
        <v>86860509.430000007</v>
      </c>
      <c r="M177" s="145">
        <f t="shared" si="26"/>
        <v>0.98420107025546055</v>
      </c>
      <c r="N177" s="145">
        <f t="shared" si="27"/>
        <v>1.234866497441001E-2</v>
      </c>
      <c r="O177" s="143">
        <f t="shared" si="28"/>
        <v>-1394332.0399999917</v>
      </c>
      <c r="P177" s="146">
        <f t="shared" si="29"/>
        <v>-1.5798929744539392E-2</v>
      </c>
      <c r="Q177" s="71"/>
    </row>
    <row r="178" spans="2:17" s="72" customFormat="1" ht="12.75" x14ac:dyDescent="0.2">
      <c r="B178" s="70"/>
      <c r="C178" s="133" t="s">
        <v>331</v>
      </c>
      <c r="D178" s="134" t="s">
        <v>332</v>
      </c>
      <c r="E178" s="147">
        <f>IFERROR(VLOOKUP($C178,'2024'!$C$205:$U$392,19,FALSE),0)</f>
        <v>0</v>
      </c>
      <c r="F178" s="148">
        <f>IFERROR(VLOOKUP($C178,'2024'!$C$8:$U$195,19,FALSE),0)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VLOOKUP($C178,'2024'!$C$205:$U$392,VLOOKUP($L$4,Master!$D$9:$G$20,4,FALSE),FALSE)</f>
        <v>0</v>
      </c>
      <c r="L178" s="148">
        <f>VLOOKUP($C178,'2024'!$C$8:$U$195,VLOOKUP($L$4,Master!$D$9:$G$20,4,FALSE),FALSE)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333</v>
      </c>
      <c r="D179" s="99" t="s">
        <v>334</v>
      </c>
      <c r="E179" s="152">
        <f>IFERROR(VLOOKUP($C179,'2024'!$C$205:$U$392,19,FALSE),0)</f>
        <v>0</v>
      </c>
      <c r="F179" s="153">
        <f>IFERROR(VLOOKUP($C179,'2024'!$C$8:$U$195,19,FALSE),0)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VLOOKUP($C179,'2024'!$C$205:$U$392,VLOOKUP($L$4,Master!$D$9:$G$20,4,FALSE),FALSE)</f>
        <v>0</v>
      </c>
      <c r="L179" s="164">
        <f>VLOOKUP($C179,'2024'!$C$8:$U$195,VLOOKUP($L$4,Master!$D$9:$G$20,4,FALSE),FALSE)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335</v>
      </c>
      <c r="D180" s="99" t="s">
        <v>336</v>
      </c>
      <c r="E180" s="152">
        <f>IFERROR(VLOOKUP($C180,'2024'!$C$205:$U$392,19,FALSE),0)</f>
        <v>0</v>
      </c>
      <c r="F180" s="153">
        <f>IFERROR(VLOOKUP($C180,'2024'!$C$8:$U$195,19,FALSE),0)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VLOOKUP($C180,'2024'!$C$205:$U$392,VLOOKUP($L$4,Master!$D$9:$G$20,4,FALSE),FALSE)</f>
        <v>0</v>
      </c>
      <c r="L180" s="164">
        <f>VLOOKUP($C180,'2024'!$C$8:$U$195,VLOOKUP($L$4,Master!$D$9:$G$20,4,FALSE),FALSE)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337</v>
      </c>
      <c r="D181" s="134" t="s">
        <v>338</v>
      </c>
      <c r="E181" s="147">
        <f>IFERROR(VLOOKUP($C181,'2024'!$C$205:$U$392,19,FALSE),0)</f>
        <v>175501716.87</v>
      </c>
      <c r="F181" s="148">
        <f>IFERROR(VLOOKUP($C181,'2024'!$C$8:$U$195,19,FALSE),0)</f>
        <v>172487174.62</v>
      </c>
      <c r="G181" s="149">
        <f t="shared" si="22"/>
        <v>0.98282328911783257</v>
      </c>
      <c r="H181" s="150">
        <f t="shared" si="23"/>
        <v>2.452191848450384E-2</v>
      </c>
      <c r="I181" s="148">
        <f t="shared" si="24"/>
        <v>-3014542.25</v>
      </c>
      <c r="J181" s="151">
        <f t="shared" si="25"/>
        <v>-1.7176710882167451E-2</v>
      </c>
      <c r="K181" s="147">
        <f>VLOOKUP($C181,'2024'!$C$205:$U$392,VLOOKUP($L$4,Master!$D$9:$G$20,4,FALSE),FALSE)</f>
        <v>61745982.940000013</v>
      </c>
      <c r="L181" s="148">
        <f>VLOOKUP($C181,'2024'!$C$8:$U$195,VLOOKUP($L$4,Master!$D$9:$G$20,4,FALSE),FALSE)</f>
        <v>61528035.500000007</v>
      </c>
      <c r="M181" s="150">
        <f t="shared" si="26"/>
        <v>0.9964702571791304</v>
      </c>
      <c r="N181" s="150">
        <f t="shared" si="27"/>
        <v>8.747232797839068E-3</v>
      </c>
      <c r="O181" s="148">
        <f t="shared" si="28"/>
        <v>-217947.44000000507</v>
      </c>
      <c r="P181" s="151">
        <f t="shared" si="29"/>
        <v>-3.5297428208696524E-3</v>
      </c>
      <c r="Q181" s="71"/>
    </row>
    <row r="182" spans="2:17" s="72" customFormat="1" ht="12.75" x14ac:dyDescent="0.2">
      <c r="B182" s="70"/>
      <c r="C182" s="98" t="s">
        <v>339</v>
      </c>
      <c r="D182" s="99" t="s">
        <v>338</v>
      </c>
      <c r="E182" s="152">
        <f>IFERROR(VLOOKUP($C182,'2024'!$C$205:$U$392,19,FALSE),0)</f>
        <v>175501716.87</v>
      </c>
      <c r="F182" s="153">
        <f>IFERROR(VLOOKUP($C182,'2024'!$C$8:$U$195,19,FALSE),0)</f>
        <v>172487174.62</v>
      </c>
      <c r="G182" s="154">
        <f t="shared" si="22"/>
        <v>0.98282328911783257</v>
      </c>
      <c r="H182" s="155">
        <f t="shared" si="23"/>
        <v>2.452191848450384E-2</v>
      </c>
      <c r="I182" s="156">
        <f t="shared" si="24"/>
        <v>-3014542.25</v>
      </c>
      <c r="J182" s="157">
        <f t="shared" si="25"/>
        <v>-1.7176710882167451E-2</v>
      </c>
      <c r="K182" s="163">
        <f>VLOOKUP($C182,'2024'!$C$205:$U$392,VLOOKUP($L$4,Master!$D$9:$G$20,4,FALSE),FALSE)</f>
        <v>61745982.940000013</v>
      </c>
      <c r="L182" s="164">
        <f>VLOOKUP($C182,'2024'!$C$8:$U$195,VLOOKUP($L$4,Master!$D$9:$G$20,4,FALSE),FALSE)</f>
        <v>61528035.500000007</v>
      </c>
      <c r="M182" s="155">
        <f t="shared" si="26"/>
        <v>0.9964702571791304</v>
      </c>
      <c r="N182" s="155">
        <f t="shared" si="27"/>
        <v>8.747232797839068E-3</v>
      </c>
      <c r="O182" s="156">
        <f t="shared" si="28"/>
        <v>-217947.44000000507</v>
      </c>
      <c r="P182" s="157">
        <f t="shared" si="29"/>
        <v>-3.5297428208696524E-3</v>
      </c>
      <c r="Q182" s="71"/>
    </row>
    <row r="183" spans="2:17" s="72" customFormat="1" ht="12.75" x14ac:dyDescent="0.2">
      <c r="B183" s="70"/>
      <c r="C183" s="133" t="s">
        <v>340</v>
      </c>
      <c r="D183" s="134" t="s">
        <v>341</v>
      </c>
      <c r="E183" s="147">
        <f>IFERROR(VLOOKUP($C183,'2024'!$C$205:$U$392,19,FALSE),0)</f>
        <v>0</v>
      </c>
      <c r="F183" s="148">
        <f>IFERROR(VLOOKUP($C183,'2024'!$C$8:$U$195,19,FALSE),0)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VLOOKUP($C183,'2024'!$C$205:$U$392,VLOOKUP($L$4,Master!$D$9:$G$20,4,FALSE),FALSE)</f>
        <v>0</v>
      </c>
      <c r="L183" s="148">
        <f>VLOOKUP($C183,'2024'!$C$8:$U$195,VLOOKUP($L$4,Master!$D$9:$G$20,4,FALSE),FALSE)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342</v>
      </c>
      <c r="D184" s="99" t="s">
        <v>341</v>
      </c>
      <c r="E184" s="152">
        <f>IFERROR(VLOOKUP($C184,'2024'!$C$205:$U$392,19,FALSE),0)</f>
        <v>0</v>
      </c>
      <c r="F184" s="153">
        <f>IFERROR(VLOOKUP($C184,'2024'!$C$8:$U$195,19,FALSE),0)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VLOOKUP($C184,'2024'!$C$205:$U$392,VLOOKUP($L$4,Master!$D$9:$G$20,4,FALSE),FALSE)</f>
        <v>0</v>
      </c>
      <c r="L184" s="164">
        <f>VLOOKUP($C184,'2024'!$C$8:$U$195,VLOOKUP($L$4,Master!$D$9:$G$20,4,FALSE),FALSE)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343</v>
      </c>
      <c r="D185" s="134" t="s">
        <v>344</v>
      </c>
      <c r="E185" s="147">
        <f>IFERROR(VLOOKUP($C185,'2024'!$C$205:$U$392,19,FALSE),0)</f>
        <v>0</v>
      </c>
      <c r="F185" s="148">
        <f>IFERROR(VLOOKUP($C185,'2024'!$C$8:$U$195,19,FALSE),0)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VLOOKUP($C185,'2024'!$C$205:$U$392,VLOOKUP($L$4,Master!$D$9:$G$20,4,FALSE),FALSE)</f>
        <v>0</v>
      </c>
      <c r="L185" s="148">
        <f>VLOOKUP($C185,'2024'!$C$8:$U$195,VLOOKUP($L$4,Master!$D$9:$G$20,4,FALSE),FALSE)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345</v>
      </c>
      <c r="D186" s="99" t="s">
        <v>344</v>
      </c>
      <c r="E186" s="152">
        <f>IFERROR(VLOOKUP($C186,'2024'!$C$205:$U$392,19,FALSE),0)</f>
        <v>0</v>
      </c>
      <c r="F186" s="153">
        <f>IFERROR(VLOOKUP($C186,'2024'!$C$8:$U$195,19,FALSE),0)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VLOOKUP($C186,'2024'!$C$205:$U$392,VLOOKUP($L$4,Master!$D$9:$G$20,4,FALSE),FALSE)</f>
        <v>0</v>
      </c>
      <c r="L186" s="164">
        <f>VLOOKUP($C186,'2024'!$C$8:$U$195,VLOOKUP($L$4,Master!$D$9:$G$20,4,FALSE),FALSE)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346</v>
      </c>
      <c r="D187" s="134" t="s">
        <v>347</v>
      </c>
      <c r="E187" s="147">
        <f>IFERROR(VLOOKUP($C187,'2024'!$C$205:$U$392,19,FALSE),0)</f>
        <v>14856744.030000001</v>
      </c>
      <c r="F187" s="148">
        <f>IFERROR(VLOOKUP($C187,'2024'!$C$8:$U$195,19,FALSE),0)</f>
        <v>13032570.839999985</v>
      </c>
      <c r="G187" s="149">
        <f t="shared" si="22"/>
        <v>0.87721581617637823</v>
      </c>
      <c r="H187" s="150">
        <f t="shared" si="23"/>
        <v>1.8527965368211523E-3</v>
      </c>
      <c r="I187" s="148">
        <f t="shared" si="24"/>
        <v>-1824173.1900000162</v>
      </c>
      <c r="J187" s="151">
        <f t="shared" si="25"/>
        <v>-0.12278418382362183</v>
      </c>
      <c r="K187" s="147">
        <f>VLOOKUP($C187,'2024'!$C$205:$U$392,VLOOKUP($L$4,Master!$D$9:$G$20,4,FALSE),FALSE)</f>
        <v>5479189.6799999997</v>
      </c>
      <c r="L187" s="148">
        <f>VLOOKUP($C187,'2024'!$C$8:$U$195,VLOOKUP($L$4,Master!$D$9:$G$20,4,FALSE),FALSE)</f>
        <v>5903367.0899999915</v>
      </c>
      <c r="M187" s="150">
        <f t="shared" si="26"/>
        <v>1.077416084270328</v>
      </c>
      <c r="N187" s="150">
        <f t="shared" si="27"/>
        <v>8.3926174154108494E-4</v>
      </c>
      <c r="O187" s="148">
        <f t="shared" si="28"/>
        <v>424177.40999999177</v>
      </c>
      <c r="P187" s="151">
        <f t="shared" si="29"/>
        <v>7.7416084270328048E-2</v>
      </c>
      <c r="Q187" s="71"/>
    </row>
    <row r="188" spans="2:17" s="72" customFormat="1" ht="12.75" x14ac:dyDescent="0.2">
      <c r="B188" s="70"/>
      <c r="C188" s="98" t="s">
        <v>348</v>
      </c>
      <c r="D188" s="99" t="s">
        <v>347</v>
      </c>
      <c r="E188" s="152">
        <f>IFERROR(VLOOKUP($C188,'2024'!$C$205:$U$392,19,FALSE),0)</f>
        <v>14856744.030000001</v>
      </c>
      <c r="F188" s="153">
        <f>IFERROR(VLOOKUP($C188,'2024'!$C$8:$U$195,19,FALSE),0)</f>
        <v>13032570.839999985</v>
      </c>
      <c r="G188" s="154">
        <f t="shared" si="22"/>
        <v>0.87721581617637823</v>
      </c>
      <c r="H188" s="155">
        <f t="shared" si="23"/>
        <v>1.8527965368211523E-3</v>
      </c>
      <c r="I188" s="156">
        <f t="shared" si="24"/>
        <v>-1824173.1900000162</v>
      </c>
      <c r="J188" s="157">
        <f t="shared" si="25"/>
        <v>-0.12278418382362183</v>
      </c>
      <c r="K188" s="163">
        <f>VLOOKUP($C188,'2024'!$C$205:$U$392,VLOOKUP($L$4,Master!$D$9:$G$20,4,FALSE),FALSE)</f>
        <v>5479189.6799999997</v>
      </c>
      <c r="L188" s="164">
        <f>VLOOKUP($C188,'2024'!$C$8:$U$195,VLOOKUP($L$4,Master!$D$9:$G$20,4,FALSE),FALSE)</f>
        <v>5903367.0899999915</v>
      </c>
      <c r="M188" s="155">
        <f t="shared" si="26"/>
        <v>1.077416084270328</v>
      </c>
      <c r="N188" s="155">
        <f t="shared" si="27"/>
        <v>8.3926174154108494E-4</v>
      </c>
      <c r="O188" s="156">
        <f t="shared" si="28"/>
        <v>424177.40999999177</v>
      </c>
      <c r="P188" s="157">
        <f t="shared" si="29"/>
        <v>7.7416084270328048E-2</v>
      </c>
      <c r="Q188" s="71"/>
    </row>
    <row r="189" spans="2:17" s="72" customFormat="1" ht="12.75" x14ac:dyDescent="0.2">
      <c r="B189" s="70"/>
      <c r="C189" s="133" t="s">
        <v>349</v>
      </c>
      <c r="D189" s="134" t="s">
        <v>350</v>
      </c>
      <c r="E189" s="147">
        <f>IFERROR(VLOOKUP($C189,'2024'!$C$205:$U$392,19,FALSE),0)</f>
        <v>0</v>
      </c>
      <c r="F189" s="148">
        <f>IFERROR(VLOOKUP($C189,'2024'!$C$8:$U$195,19,FALSE),0)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VLOOKUP($C189,'2024'!$C$205:$U$392,VLOOKUP($L$4,Master!$D$9:$G$20,4,FALSE),FALSE)</f>
        <v>0</v>
      </c>
      <c r="L189" s="148">
        <f>VLOOKUP($C189,'2024'!$C$8:$U$195,VLOOKUP($L$4,Master!$D$9:$G$20,4,FALSE),FALSE)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351</v>
      </c>
      <c r="D190" s="99" t="s">
        <v>350</v>
      </c>
      <c r="E190" s="152">
        <f>IFERROR(VLOOKUP($C190,'2024'!$C$205:$U$392,19,FALSE),0)</f>
        <v>0</v>
      </c>
      <c r="F190" s="153">
        <f>IFERROR(VLOOKUP($C190,'2024'!$C$8:$U$195,19,FALSE),0)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VLOOKUP($C190,'2024'!$C$205:$U$392,VLOOKUP($L$4,Master!$D$9:$G$20,4,FALSE),FALSE)</f>
        <v>0</v>
      </c>
      <c r="L190" s="164">
        <f>VLOOKUP($C190,'2024'!$C$8:$U$195,VLOOKUP($L$4,Master!$D$9:$G$20,4,FALSE),FALSE)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352</v>
      </c>
      <c r="D191" s="134" t="s">
        <v>353</v>
      </c>
      <c r="E191" s="147">
        <f>IFERROR(VLOOKUP($C191,'2024'!$C$205:$U$392,19,FALSE),0)</f>
        <v>126277.69</v>
      </c>
      <c r="F191" s="148">
        <f>IFERROR(VLOOKUP($C191,'2024'!$C$8:$U$195,19,FALSE),0)</f>
        <v>338246.92000000004</v>
      </c>
      <c r="G191" s="149">
        <f t="shared" si="22"/>
        <v>2.6785960370355211</v>
      </c>
      <c r="H191" s="150">
        <f t="shared" si="23"/>
        <v>4.8087421097526303E-5</v>
      </c>
      <c r="I191" s="148">
        <f t="shared" si="24"/>
        <v>211969.23000000004</v>
      </c>
      <c r="J191" s="151">
        <f t="shared" si="25"/>
        <v>1.6785960370355211</v>
      </c>
      <c r="K191" s="147">
        <f>VLOOKUP($C191,'2024'!$C$205:$U$392,VLOOKUP($L$4,Master!$D$9:$G$20,4,FALSE),FALSE)</f>
        <v>37909.910000000003</v>
      </c>
      <c r="L191" s="148">
        <f>VLOOKUP($C191,'2024'!$C$8:$U$195,VLOOKUP($L$4,Master!$D$9:$G$20,4,FALSE),FALSE)</f>
        <v>273271.42000000004</v>
      </c>
      <c r="M191" s="150">
        <f t="shared" si="26"/>
        <v>7.2084428583449558</v>
      </c>
      <c r="N191" s="150">
        <f t="shared" si="27"/>
        <v>3.8850073926642032E-5</v>
      </c>
      <c r="O191" s="148">
        <f t="shared" si="28"/>
        <v>235361.51000000004</v>
      </c>
      <c r="P191" s="151">
        <f t="shared" si="29"/>
        <v>6.2084428583449558</v>
      </c>
      <c r="Q191" s="71"/>
    </row>
    <row r="192" spans="2:17" s="72" customFormat="1" ht="12.75" x14ac:dyDescent="0.2">
      <c r="B192" s="70"/>
      <c r="C192" s="98" t="s">
        <v>354</v>
      </c>
      <c r="D192" s="99" t="s">
        <v>353</v>
      </c>
      <c r="E192" s="152">
        <f>IFERROR(VLOOKUP($C192,'2024'!$C$205:$U$392,19,FALSE),0)</f>
        <v>126277.69</v>
      </c>
      <c r="F192" s="153">
        <f>IFERROR(VLOOKUP($C192,'2024'!$C$8:$U$195,19,FALSE),0)</f>
        <v>338246.92000000004</v>
      </c>
      <c r="G192" s="154">
        <f t="shared" si="22"/>
        <v>2.6785960370355211</v>
      </c>
      <c r="H192" s="155">
        <f t="shared" si="23"/>
        <v>4.8087421097526303E-5</v>
      </c>
      <c r="I192" s="156">
        <f t="shared" si="24"/>
        <v>211969.23000000004</v>
      </c>
      <c r="J192" s="157">
        <f t="shared" si="25"/>
        <v>1.6785960370355211</v>
      </c>
      <c r="K192" s="163">
        <f>VLOOKUP($C192,'2024'!$C$205:$U$392,VLOOKUP($L$4,Master!$D$9:$G$20,4,FALSE),FALSE)</f>
        <v>37909.910000000003</v>
      </c>
      <c r="L192" s="164">
        <f>VLOOKUP($C192,'2024'!$C$8:$U$195,VLOOKUP($L$4,Master!$D$9:$G$20,4,FALSE),FALSE)</f>
        <v>273271.42000000004</v>
      </c>
      <c r="M192" s="155">
        <f t="shared" si="26"/>
        <v>7.2084428583449558</v>
      </c>
      <c r="N192" s="155">
        <f t="shared" si="27"/>
        <v>3.8850073926642032E-5</v>
      </c>
      <c r="O192" s="156">
        <f t="shared" si="28"/>
        <v>235361.51000000004</v>
      </c>
      <c r="P192" s="157">
        <f t="shared" si="29"/>
        <v>6.2084428583449558</v>
      </c>
      <c r="Q192" s="71"/>
    </row>
    <row r="193" spans="2:17" s="72" customFormat="1" ht="12.75" x14ac:dyDescent="0.2">
      <c r="B193" s="70"/>
      <c r="C193" s="133" t="s">
        <v>355</v>
      </c>
      <c r="D193" s="134" t="s">
        <v>356</v>
      </c>
      <c r="E193" s="147">
        <f>IFERROR(VLOOKUP($C193,'2024'!$C$205:$U$392,19,FALSE),0)</f>
        <v>0</v>
      </c>
      <c r="F193" s="148">
        <f>IFERROR(VLOOKUP($C193,'2024'!$C$8:$U$195,19,FALSE),0)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VLOOKUP($C193,'2024'!$C$205:$U$392,VLOOKUP($L$4,Master!$D$9:$G$20,4,FALSE),FALSE)</f>
        <v>0</v>
      </c>
      <c r="L193" s="148">
        <f>VLOOKUP($C193,'2024'!$C$8:$U$195,VLOOKUP($L$4,Master!$D$9:$G$20,4,FALSE),FALSE)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357</v>
      </c>
      <c r="D194" s="99" t="s">
        <v>356</v>
      </c>
      <c r="E194" s="152">
        <f>IFERROR(VLOOKUP($C194,'2024'!$C$205:$U$392,19,FALSE),0)</f>
        <v>0</v>
      </c>
      <c r="F194" s="153">
        <f>IFERROR(VLOOKUP($C194,'2024'!$C$8:$U$195,19,FALSE),0)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VLOOKUP($C194,'2024'!$C$205:$U$392,VLOOKUP($L$4,Master!$D$9:$G$20,4,FALSE),FALSE)</f>
        <v>0</v>
      </c>
      <c r="L194" s="164">
        <f>VLOOKUP($C194,'2024'!$C$8:$U$195,VLOOKUP($L$4,Master!$D$9:$G$20,4,FALSE),FALSE)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358</v>
      </c>
      <c r="D195" s="134" t="s">
        <v>359</v>
      </c>
      <c r="E195" s="147">
        <f>IFERROR(VLOOKUP($C195,'2024'!$C$205:$U$392,19,FALSE),0)</f>
        <v>63507943.289999992</v>
      </c>
      <c r="F195" s="148">
        <f>IFERROR(VLOOKUP($C195,'2024'!$C$8:$U$195,19,FALSE),0)</f>
        <v>57233973.629999988</v>
      </c>
      <c r="G195" s="149">
        <f t="shared" si="22"/>
        <v>0.90120968598603779</v>
      </c>
      <c r="H195" s="150">
        <f t="shared" si="23"/>
        <v>8.1367605388114848E-3</v>
      </c>
      <c r="I195" s="148">
        <f t="shared" si="24"/>
        <v>-6273969.6600000039</v>
      </c>
      <c r="J195" s="151">
        <f t="shared" si="25"/>
        <v>-9.879031401396221E-2</v>
      </c>
      <c r="K195" s="147">
        <f>VLOOKUP($C195,'2024'!$C$205:$U$392,VLOOKUP($L$4,Master!$D$9:$G$20,4,FALSE),FALSE)</f>
        <v>20991758.939999994</v>
      </c>
      <c r="L195" s="148">
        <f>VLOOKUP($C195,'2024'!$C$8:$U$195,VLOOKUP($L$4,Master!$D$9:$G$20,4,FALSE),FALSE)</f>
        <v>19155835.419999994</v>
      </c>
      <c r="M195" s="150">
        <f t="shared" si="26"/>
        <v>0.91254074871726776</v>
      </c>
      <c r="N195" s="150">
        <f t="shared" si="27"/>
        <v>2.723320361103212E-3</v>
      </c>
      <c r="O195" s="148">
        <f t="shared" si="28"/>
        <v>-1835923.5199999996</v>
      </c>
      <c r="P195" s="151">
        <f t="shared" si="29"/>
        <v>-8.7459251282732201E-2</v>
      </c>
      <c r="Q195" s="71"/>
    </row>
    <row r="196" spans="2:17" s="72" customFormat="1" ht="13.5" thickBot="1" x14ac:dyDescent="0.25">
      <c r="B196" s="70"/>
      <c r="C196" s="98" t="s">
        <v>360</v>
      </c>
      <c r="D196" s="99" t="s">
        <v>359</v>
      </c>
      <c r="E196" s="158">
        <f>IFERROR(VLOOKUP($C196,'2024'!$C$205:$U$392,19,FALSE),0)</f>
        <v>63507943.289999992</v>
      </c>
      <c r="F196" s="159">
        <f>IFERROR(VLOOKUP($C196,'2024'!$C$8:$U$195,19,FALSE),0)</f>
        <v>57233973.629999988</v>
      </c>
      <c r="G196" s="160">
        <f t="shared" si="22"/>
        <v>0.90120968598603779</v>
      </c>
      <c r="H196" s="161">
        <f t="shared" si="23"/>
        <v>8.1367605388114848E-3</v>
      </c>
      <c r="I196" s="159">
        <f t="shared" si="24"/>
        <v>-6273969.6600000039</v>
      </c>
      <c r="J196" s="162">
        <f t="shared" si="25"/>
        <v>-9.879031401396221E-2</v>
      </c>
      <c r="K196" s="158">
        <f>VLOOKUP($C196,'2024'!$C$205:$U$392,VLOOKUP($L$4,Master!$D$9:$G$20,4,FALSE),FALSE)</f>
        <v>20991758.939999994</v>
      </c>
      <c r="L196" s="159">
        <f>VLOOKUP($C196,'2024'!$C$8:$U$195,VLOOKUP($L$4,Master!$D$9:$G$20,4,FALSE),FALSE)</f>
        <v>19155835.419999994</v>
      </c>
      <c r="M196" s="161">
        <f t="shared" si="26"/>
        <v>0.91254074871726776</v>
      </c>
      <c r="N196" s="161">
        <f t="shared" si="27"/>
        <v>2.723320361103212E-3</v>
      </c>
      <c r="O196" s="159">
        <f t="shared" si="28"/>
        <v>-1835923.5199999996</v>
      </c>
      <c r="P196" s="162">
        <f t="shared" si="29"/>
        <v>-8.7459251282732201E-2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QiI5eGFDD0GxQKaQtHAWKjPNr6Pn7FuY2UjyeA5MIVyuV8qAw7O5qgcWxP02BlbF1npDWE4aY9lmpTWudOY0bw==" saltValue="K0fOWdyX0Wq4SGebNkeJ6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94"/>
  <sheetViews>
    <sheetView showGridLines="0" tabSelected="1" zoomScale="80" zoomScaleNormal="80" workbookViewId="0">
      <selection activeCell="E17" sqref="E17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6" t="s">
        <v>40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8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363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79" t="s">
        <v>31</v>
      </c>
      <c r="D7" s="180"/>
      <c r="E7" s="96">
        <v>173408576.81999999</v>
      </c>
      <c r="F7" s="96">
        <v>221668969.38</v>
      </c>
      <c r="G7" s="96">
        <v>293201050.30000001</v>
      </c>
      <c r="H7" s="96"/>
      <c r="I7" s="96"/>
      <c r="J7" s="96"/>
      <c r="K7" s="96"/>
      <c r="L7" s="96"/>
      <c r="M7" s="96"/>
      <c r="N7" s="96"/>
      <c r="O7" s="96"/>
      <c r="P7" s="96"/>
      <c r="Q7" s="96">
        <f t="shared" ref="Q7:Q70" si="0">SUM(E7:P7)</f>
        <v>688278596.5</v>
      </c>
      <c r="R7" s="97"/>
      <c r="T7" s="95"/>
      <c r="U7" s="96">
        <f>SUM(U8:U195)</f>
        <v>2064835789.5</v>
      </c>
      <c r="V7" s="97"/>
    </row>
    <row r="8" spans="2:22" x14ac:dyDescent="0.2">
      <c r="B8" s="95"/>
      <c r="C8" s="131" t="s">
        <v>42</v>
      </c>
      <c r="D8" s="132" t="s">
        <v>43</v>
      </c>
      <c r="E8" s="135">
        <v>46572695.370000005</v>
      </c>
      <c r="F8" s="135">
        <v>27745575.129999995</v>
      </c>
      <c r="G8" s="135">
        <v>88648468.410000011</v>
      </c>
      <c r="H8" s="135"/>
      <c r="I8" s="135"/>
      <c r="J8" s="135"/>
      <c r="K8" s="135"/>
      <c r="L8" s="135"/>
      <c r="M8" s="135"/>
      <c r="N8" s="135"/>
      <c r="O8" s="135"/>
      <c r="P8" s="135"/>
      <c r="Q8" s="135">
        <f t="shared" si="0"/>
        <v>162966738.91000003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162966738.91000003</v>
      </c>
      <c r="V8" s="97"/>
    </row>
    <row r="9" spans="2:22" x14ac:dyDescent="0.2">
      <c r="B9" s="95"/>
      <c r="C9" s="133" t="s">
        <v>44</v>
      </c>
      <c r="D9" s="134" t="s">
        <v>45</v>
      </c>
      <c r="E9" s="136">
        <v>40742682.110000007</v>
      </c>
      <c r="F9" s="136">
        <v>18029373.68</v>
      </c>
      <c r="G9" s="136">
        <v>73489815.770000011</v>
      </c>
      <c r="H9" s="136"/>
      <c r="I9" s="136"/>
      <c r="J9" s="136"/>
      <c r="K9" s="136"/>
      <c r="L9" s="136"/>
      <c r="M9" s="136"/>
      <c r="N9" s="136"/>
      <c r="O9" s="136"/>
      <c r="P9" s="136"/>
      <c r="Q9" s="136">
        <f t="shared" si="0"/>
        <v>132261871.56000002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132261871.56000002</v>
      </c>
      <c r="V9" s="97"/>
    </row>
    <row r="10" spans="2:22" x14ac:dyDescent="0.2">
      <c r="B10" s="95"/>
      <c r="C10" s="98" t="s">
        <v>46</v>
      </c>
      <c r="D10" s="99" t="s">
        <v>47</v>
      </c>
      <c r="E10" s="100">
        <v>1630434.2999999998</v>
      </c>
      <c r="F10" s="100">
        <v>2471557.6999999993</v>
      </c>
      <c r="G10" s="100">
        <v>3254602.0799999996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>
        <f t="shared" si="0"/>
        <v>7356594.0799999982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7356594.0799999982</v>
      </c>
      <c r="V10" s="97"/>
    </row>
    <row r="11" spans="2:22" x14ac:dyDescent="0.2">
      <c r="B11" s="95"/>
      <c r="C11" s="98" t="s">
        <v>48</v>
      </c>
      <c r="D11" s="99" t="s">
        <v>49</v>
      </c>
      <c r="E11" s="100">
        <v>38252763.280000009</v>
      </c>
      <c r="F11" s="100">
        <v>13573323.82</v>
      </c>
      <c r="G11" s="100">
        <v>68391479.530000016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>
        <f t="shared" si="0"/>
        <v>120217566.63000003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120217566.63000003</v>
      </c>
      <c r="V11" s="97"/>
    </row>
    <row r="12" spans="2:22" x14ac:dyDescent="0.2">
      <c r="B12" s="95"/>
      <c r="C12" s="98" t="s">
        <v>50</v>
      </c>
      <c r="D12" s="99" t="s">
        <v>51</v>
      </c>
      <c r="E12" s="100">
        <v>859484.5299999998</v>
      </c>
      <c r="F12" s="100">
        <v>1984492.1599999997</v>
      </c>
      <c r="G12" s="100">
        <v>1843734.1600000004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>
        <f t="shared" si="0"/>
        <v>4687710.8499999996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4687710.8499999996</v>
      </c>
      <c r="V12" s="97"/>
    </row>
    <row r="13" spans="2:22" x14ac:dyDescent="0.2">
      <c r="B13" s="95"/>
      <c r="C13" s="133" t="s">
        <v>52</v>
      </c>
      <c r="D13" s="134" t="s">
        <v>53</v>
      </c>
      <c r="E13" s="136">
        <v>0</v>
      </c>
      <c r="F13" s="136">
        <v>0</v>
      </c>
      <c r="G13" s="136">
        <v>0</v>
      </c>
      <c r="H13" s="136"/>
      <c r="I13" s="136"/>
      <c r="J13" s="136"/>
      <c r="K13" s="136"/>
      <c r="L13" s="136"/>
      <c r="M13" s="136"/>
      <c r="N13" s="136"/>
      <c r="O13" s="136"/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54</v>
      </c>
      <c r="D14" s="99" t="s">
        <v>55</v>
      </c>
      <c r="E14" s="100">
        <v>0</v>
      </c>
      <c r="F14" s="100">
        <v>0</v>
      </c>
      <c r="G14" s="100">
        <v>0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56</v>
      </c>
      <c r="D15" s="99" t="s">
        <v>57</v>
      </c>
      <c r="E15" s="100">
        <v>0</v>
      </c>
      <c r="F15" s="100">
        <v>0</v>
      </c>
      <c r="G15" s="100">
        <v>0</v>
      </c>
      <c r="H15" s="100"/>
      <c r="I15" s="100"/>
      <c r="J15" s="100"/>
      <c r="K15" s="100"/>
      <c r="L15" s="100"/>
      <c r="M15" s="100"/>
      <c r="N15" s="100"/>
      <c r="O15" s="100"/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58</v>
      </c>
      <c r="D16" s="134" t="s">
        <v>59</v>
      </c>
      <c r="E16" s="136">
        <v>550965.25999999989</v>
      </c>
      <c r="F16" s="136">
        <v>4847623.339999998</v>
      </c>
      <c r="G16" s="136">
        <v>2420927.31</v>
      </c>
      <c r="H16" s="136"/>
      <c r="I16" s="136"/>
      <c r="J16" s="136"/>
      <c r="K16" s="136"/>
      <c r="L16" s="136"/>
      <c r="M16" s="136"/>
      <c r="N16" s="136"/>
      <c r="O16" s="136"/>
      <c r="P16" s="136"/>
      <c r="Q16" s="136">
        <f t="shared" si="0"/>
        <v>7819515.9099999983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7819515.9099999983</v>
      </c>
      <c r="V16" s="97"/>
    </row>
    <row r="17" spans="2:22" x14ac:dyDescent="0.2">
      <c r="B17" s="95"/>
      <c r="C17" s="98" t="s">
        <v>60</v>
      </c>
      <c r="D17" s="99" t="s">
        <v>61</v>
      </c>
      <c r="E17" s="100">
        <v>172341.53999999998</v>
      </c>
      <c r="F17" s="100">
        <v>248541.27000000002</v>
      </c>
      <c r="G17" s="100">
        <v>516263.9</v>
      </c>
      <c r="H17" s="100"/>
      <c r="I17" s="100"/>
      <c r="J17" s="100"/>
      <c r="K17" s="100"/>
      <c r="L17" s="100"/>
      <c r="M17" s="100"/>
      <c r="N17" s="100"/>
      <c r="O17" s="100"/>
      <c r="P17" s="100"/>
      <c r="Q17" s="100">
        <f t="shared" si="0"/>
        <v>937146.71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937146.71</v>
      </c>
      <c r="V17" s="97"/>
    </row>
    <row r="18" spans="2:22" x14ac:dyDescent="0.2">
      <c r="B18" s="95"/>
      <c r="C18" s="98" t="s">
        <v>62</v>
      </c>
      <c r="D18" s="99" t="s">
        <v>63</v>
      </c>
      <c r="E18" s="100">
        <v>109072.24</v>
      </c>
      <c r="F18" s="100">
        <v>4179263.2299999986</v>
      </c>
      <c r="G18" s="100">
        <v>282070.81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>
        <f t="shared" si="0"/>
        <v>4570406.2799999984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4570406.2799999984</v>
      </c>
      <c r="V18" s="97"/>
    </row>
    <row r="19" spans="2:22" x14ac:dyDescent="0.2">
      <c r="B19" s="95"/>
      <c r="C19" s="98" t="s">
        <v>64</v>
      </c>
      <c r="D19" s="99" t="s">
        <v>65</v>
      </c>
      <c r="E19" s="100">
        <v>269551.47999999992</v>
      </c>
      <c r="F19" s="100">
        <v>419818.83999999997</v>
      </c>
      <c r="G19" s="100">
        <v>1622592.6</v>
      </c>
      <c r="H19" s="100"/>
      <c r="I19" s="100"/>
      <c r="J19" s="100"/>
      <c r="K19" s="100"/>
      <c r="L19" s="100"/>
      <c r="M19" s="100"/>
      <c r="N19" s="100"/>
      <c r="O19" s="100"/>
      <c r="P19" s="100"/>
      <c r="Q19" s="100">
        <f t="shared" si="0"/>
        <v>2311962.92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2311962.92</v>
      </c>
      <c r="V19" s="97"/>
    </row>
    <row r="20" spans="2:22" x14ac:dyDescent="0.2">
      <c r="B20" s="95"/>
      <c r="C20" s="133" t="s">
        <v>66</v>
      </c>
      <c r="D20" s="134" t="s">
        <v>67</v>
      </c>
      <c r="E20" s="136">
        <v>137441.88999999998</v>
      </c>
      <c r="F20" s="136">
        <v>285705.65000000002</v>
      </c>
      <c r="G20" s="136">
        <v>488637.04</v>
      </c>
      <c r="H20" s="136"/>
      <c r="I20" s="136"/>
      <c r="J20" s="136"/>
      <c r="K20" s="136"/>
      <c r="L20" s="136"/>
      <c r="M20" s="136"/>
      <c r="N20" s="136"/>
      <c r="O20" s="136"/>
      <c r="P20" s="136"/>
      <c r="Q20" s="136">
        <f t="shared" si="0"/>
        <v>911784.58000000007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911784.58000000007</v>
      </c>
      <c r="V20" s="97"/>
    </row>
    <row r="21" spans="2:22" x14ac:dyDescent="0.2">
      <c r="B21" s="95"/>
      <c r="C21" s="98" t="s">
        <v>68</v>
      </c>
      <c r="D21" s="99" t="s">
        <v>67</v>
      </c>
      <c r="E21" s="100">
        <v>137441.88999999998</v>
      </c>
      <c r="F21" s="100">
        <v>285705.65000000002</v>
      </c>
      <c r="G21" s="100">
        <v>488637.04</v>
      </c>
      <c r="H21" s="100"/>
      <c r="I21" s="100"/>
      <c r="J21" s="100"/>
      <c r="K21" s="100"/>
      <c r="L21" s="100"/>
      <c r="M21" s="100"/>
      <c r="N21" s="100"/>
      <c r="O21" s="100"/>
      <c r="P21" s="100"/>
      <c r="Q21" s="100">
        <f t="shared" si="0"/>
        <v>911784.58000000007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911784.58000000007</v>
      </c>
      <c r="V21" s="97"/>
    </row>
    <row r="22" spans="2:22" x14ac:dyDescent="0.2">
      <c r="B22" s="95"/>
      <c r="C22" s="133" t="s">
        <v>69</v>
      </c>
      <c r="D22" s="134" t="s">
        <v>70</v>
      </c>
      <c r="E22" s="136">
        <v>0</v>
      </c>
      <c r="F22" s="136">
        <v>0</v>
      </c>
      <c r="G22" s="136">
        <v>0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71</v>
      </c>
      <c r="D23" s="99" t="s">
        <v>70</v>
      </c>
      <c r="E23" s="100">
        <v>0</v>
      </c>
      <c r="F23" s="100">
        <v>0</v>
      </c>
      <c r="G23" s="100">
        <v>0</v>
      </c>
      <c r="H23" s="100"/>
      <c r="I23" s="100"/>
      <c r="J23" s="100"/>
      <c r="K23" s="100"/>
      <c r="L23" s="100"/>
      <c r="M23" s="100"/>
      <c r="N23" s="100"/>
      <c r="O23" s="100"/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72</v>
      </c>
      <c r="D24" s="134" t="s">
        <v>73</v>
      </c>
      <c r="E24" s="136">
        <v>146381.36999999997</v>
      </c>
      <c r="F24" s="136">
        <v>297777.93999999994</v>
      </c>
      <c r="G24" s="136">
        <v>278196.61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>
        <f t="shared" si="0"/>
        <v>722355.91999999993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722355.91999999993</v>
      </c>
      <c r="V24" s="97"/>
    </row>
    <row r="25" spans="2:22" x14ac:dyDescent="0.2">
      <c r="B25" s="95"/>
      <c r="C25" s="98" t="s">
        <v>74</v>
      </c>
      <c r="D25" s="99" t="s">
        <v>73</v>
      </c>
      <c r="E25" s="100">
        <v>146381.36999999997</v>
      </c>
      <c r="F25" s="100">
        <v>297777.93999999994</v>
      </c>
      <c r="G25" s="100">
        <v>278196.61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>
        <f t="shared" si="0"/>
        <v>722355.91999999993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722355.91999999993</v>
      </c>
      <c r="V25" s="97"/>
    </row>
    <row r="26" spans="2:22" x14ac:dyDescent="0.2">
      <c r="B26" s="95"/>
      <c r="C26" s="133" t="s">
        <v>75</v>
      </c>
      <c r="D26" s="134" t="s">
        <v>76</v>
      </c>
      <c r="E26" s="136">
        <v>4995224.74</v>
      </c>
      <c r="F26" s="136">
        <v>4285094.5200000005</v>
      </c>
      <c r="G26" s="136">
        <v>11970891.679999996</v>
      </c>
      <c r="H26" s="136"/>
      <c r="I26" s="136"/>
      <c r="J26" s="136"/>
      <c r="K26" s="136"/>
      <c r="L26" s="136"/>
      <c r="M26" s="136"/>
      <c r="N26" s="136"/>
      <c r="O26" s="136"/>
      <c r="P26" s="136"/>
      <c r="Q26" s="136">
        <f t="shared" si="0"/>
        <v>21251210.939999998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21251210.939999998</v>
      </c>
      <c r="V26" s="97"/>
    </row>
    <row r="27" spans="2:22" x14ac:dyDescent="0.2">
      <c r="B27" s="95"/>
      <c r="C27" s="98" t="s">
        <v>77</v>
      </c>
      <c r="D27" s="99" t="s">
        <v>76</v>
      </c>
      <c r="E27" s="100">
        <v>4995224.74</v>
      </c>
      <c r="F27" s="100">
        <v>4285094.5200000005</v>
      </c>
      <c r="G27" s="100">
        <v>11970891.679999996</v>
      </c>
      <c r="H27" s="100"/>
      <c r="I27" s="100"/>
      <c r="J27" s="100"/>
      <c r="K27" s="100"/>
      <c r="L27" s="100"/>
      <c r="M27" s="100"/>
      <c r="N27" s="100"/>
      <c r="O27" s="100"/>
      <c r="P27" s="100"/>
      <c r="Q27" s="100">
        <f t="shared" si="0"/>
        <v>21251210.939999998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21251210.939999998</v>
      </c>
      <c r="V27" s="97"/>
    </row>
    <row r="28" spans="2:22" x14ac:dyDescent="0.2">
      <c r="B28" s="95"/>
      <c r="C28" s="133" t="s">
        <v>78</v>
      </c>
      <c r="D28" s="134" t="s">
        <v>79</v>
      </c>
      <c r="E28" s="136">
        <v>0</v>
      </c>
      <c r="F28" s="136">
        <v>0</v>
      </c>
      <c r="G28" s="136">
        <v>0</v>
      </c>
      <c r="H28" s="136"/>
      <c r="I28" s="136"/>
      <c r="J28" s="136"/>
      <c r="K28" s="136"/>
      <c r="L28" s="136"/>
      <c r="M28" s="136"/>
      <c r="N28" s="136"/>
      <c r="O28" s="136"/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80</v>
      </c>
      <c r="D29" s="99" t="s">
        <v>79</v>
      </c>
      <c r="E29" s="100">
        <v>0</v>
      </c>
      <c r="F29" s="100">
        <v>0</v>
      </c>
      <c r="G29" s="100">
        <v>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81</v>
      </c>
      <c r="D30" s="132" t="s">
        <v>82</v>
      </c>
      <c r="E30" s="135">
        <v>2949707.3900000015</v>
      </c>
      <c r="F30" s="135">
        <v>5899038.6899999985</v>
      </c>
      <c r="G30" s="135">
        <v>5071302.71</v>
      </c>
      <c r="H30" s="135"/>
      <c r="I30" s="135"/>
      <c r="J30" s="135"/>
      <c r="K30" s="135"/>
      <c r="L30" s="135"/>
      <c r="M30" s="135"/>
      <c r="N30" s="135"/>
      <c r="O30" s="135"/>
      <c r="P30" s="135"/>
      <c r="Q30" s="135">
        <f t="shared" si="0"/>
        <v>13920048.789999999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13920048.789999999</v>
      </c>
      <c r="V30" s="97"/>
    </row>
    <row r="31" spans="2:22" x14ac:dyDescent="0.2">
      <c r="B31" s="95"/>
      <c r="C31" s="133" t="s">
        <v>83</v>
      </c>
      <c r="D31" s="134" t="s">
        <v>84</v>
      </c>
      <c r="E31" s="136">
        <v>2919383.9900000016</v>
      </c>
      <c r="F31" s="136">
        <v>5624262.4799999986</v>
      </c>
      <c r="G31" s="136">
        <v>4964342.45</v>
      </c>
      <c r="H31" s="136"/>
      <c r="I31" s="136"/>
      <c r="J31" s="136"/>
      <c r="K31" s="136"/>
      <c r="L31" s="136"/>
      <c r="M31" s="136"/>
      <c r="N31" s="136"/>
      <c r="O31" s="136"/>
      <c r="P31" s="136"/>
      <c r="Q31" s="136">
        <f t="shared" si="0"/>
        <v>13507988.920000002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13507988.920000002</v>
      </c>
      <c r="V31" s="97"/>
    </row>
    <row r="32" spans="2:22" x14ac:dyDescent="0.2">
      <c r="B32" s="95"/>
      <c r="C32" s="98" t="s">
        <v>85</v>
      </c>
      <c r="D32" s="99" t="s">
        <v>84</v>
      </c>
      <c r="E32" s="100">
        <v>2919383.9900000016</v>
      </c>
      <c r="F32" s="100">
        <v>5624262.4799999986</v>
      </c>
      <c r="G32" s="100">
        <v>4964342.45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>
        <f t="shared" si="0"/>
        <v>13507988.920000002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13507988.920000002</v>
      </c>
      <c r="V32" s="97"/>
    </row>
    <row r="33" spans="2:22" x14ac:dyDescent="0.2">
      <c r="B33" s="95"/>
      <c r="C33" s="133" t="s">
        <v>86</v>
      </c>
      <c r="D33" s="134" t="s">
        <v>87</v>
      </c>
      <c r="E33" s="136">
        <v>0</v>
      </c>
      <c r="F33" s="136">
        <v>0</v>
      </c>
      <c r="G33" s="136">
        <v>0</v>
      </c>
      <c r="H33" s="136"/>
      <c r="I33" s="136"/>
      <c r="J33" s="136"/>
      <c r="K33" s="136"/>
      <c r="L33" s="136"/>
      <c r="M33" s="136"/>
      <c r="N33" s="136"/>
      <c r="O33" s="136"/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88</v>
      </c>
      <c r="D34" s="99" t="s">
        <v>87</v>
      </c>
      <c r="E34" s="100">
        <v>0</v>
      </c>
      <c r="F34" s="100">
        <v>0</v>
      </c>
      <c r="G34" s="100">
        <v>0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89</v>
      </c>
      <c r="D35" s="134" t="s">
        <v>90</v>
      </c>
      <c r="E35" s="136">
        <v>0</v>
      </c>
      <c r="F35" s="136">
        <v>0</v>
      </c>
      <c r="G35" s="136">
        <v>0</v>
      </c>
      <c r="H35" s="136"/>
      <c r="I35" s="136"/>
      <c r="J35" s="136"/>
      <c r="K35" s="136"/>
      <c r="L35" s="136"/>
      <c r="M35" s="136"/>
      <c r="N35" s="136"/>
      <c r="O35" s="136"/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91</v>
      </c>
      <c r="D36" s="99" t="s">
        <v>90</v>
      </c>
      <c r="E36" s="100">
        <v>0</v>
      </c>
      <c r="F36" s="100">
        <v>0</v>
      </c>
      <c r="G36" s="100">
        <v>0</v>
      </c>
      <c r="H36" s="100"/>
      <c r="I36" s="100"/>
      <c r="J36" s="100"/>
      <c r="K36" s="100"/>
      <c r="L36" s="100"/>
      <c r="M36" s="100"/>
      <c r="N36" s="100"/>
      <c r="O36" s="100"/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92</v>
      </c>
      <c r="D37" s="134" t="s">
        <v>93</v>
      </c>
      <c r="E37" s="136">
        <v>0</v>
      </c>
      <c r="F37" s="136">
        <v>0</v>
      </c>
      <c r="G37" s="136">
        <v>0</v>
      </c>
      <c r="H37" s="136"/>
      <c r="I37" s="136"/>
      <c r="J37" s="136"/>
      <c r="K37" s="136"/>
      <c r="L37" s="136"/>
      <c r="M37" s="136"/>
      <c r="N37" s="136"/>
      <c r="O37" s="136"/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94</v>
      </c>
      <c r="D38" s="99" t="s">
        <v>93</v>
      </c>
      <c r="E38" s="100">
        <v>0</v>
      </c>
      <c r="F38" s="100">
        <v>0</v>
      </c>
      <c r="G38" s="100">
        <v>0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95</v>
      </c>
      <c r="D39" s="134" t="s">
        <v>96</v>
      </c>
      <c r="E39" s="136">
        <v>30323.399999999991</v>
      </c>
      <c r="F39" s="136">
        <v>274776.21000000002</v>
      </c>
      <c r="G39" s="136">
        <v>106960.26000000001</v>
      </c>
      <c r="H39" s="136"/>
      <c r="I39" s="136"/>
      <c r="J39" s="136"/>
      <c r="K39" s="136"/>
      <c r="L39" s="136"/>
      <c r="M39" s="136"/>
      <c r="N39" s="136"/>
      <c r="O39" s="136"/>
      <c r="P39" s="136"/>
      <c r="Q39" s="136">
        <f t="shared" si="0"/>
        <v>412059.87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412059.87</v>
      </c>
      <c r="V39" s="97"/>
    </row>
    <row r="40" spans="2:22" x14ac:dyDescent="0.2">
      <c r="B40" s="95"/>
      <c r="C40" s="98" t="s">
        <v>97</v>
      </c>
      <c r="D40" s="99" t="s">
        <v>96</v>
      </c>
      <c r="E40" s="100">
        <v>30323.399999999991</v>
      </c>
      <c r="F40" s="100">
        <v>274776.21000000002</v>
      </c>
      <c r="G40" s="100">
        <v>106960.26000000001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>
        <f t="shared" si="0"/>
        <v>412059.87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412059.87</v>
      </c>
      <c r="V40" s="97"/>
    </row>
    <row r="41" spans="2:22" x14ac:dyDescent="0.2">
      <c r="B41" s="95"/>
      <c r="C41" s="131" t="s">
        <v>98</v>
      </c>
      <c r="D41" s="132" t="s">
        <v>99</v>
      </c>
      <c r="E41" s="135">
        <v>11956246.570000002</v>
      </c>
      <c r="F41" s="135">
        <v>15989805.639999989</v>
      </c>
      <c r="G41" s="135">
        <v>16292013.980000002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>
        <f t="shared" si="0"/>
        <v>44238066.189999998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44238066.189999998</v>
      </c>
      <c r="V41" s="97"/>
    </row>
    <row r="42" spans="2:22" x14ac:dyDescent="0.2">
      <c r="B42" s="95"/>
      <c r="C42" s="133" t="s">
        <v>100</v>
      </c>
      <c r="D42" s="134" t="s">
        <v>101</v>
      </c>
      <c r="E42" s="136">
        <v>6683072.6799999997</v>
      </c>
      <c r="F42" s="136">
        <v>8251441.9699999951</v>
      </c>
      <c r="G42" s="136">
        <v>8074537.5700000022</v>
      </c>
      <c r="H42" s="136"/>
      <c r="I42" s="136"/>
      <c r="J42" s="136"/>
      <c r="K42" s="136"/>
      <c r="L42" s="136"/>
      <c r="M42" s="136"/>
      <c r="N42" s="136"/>
      <c r="O42" s="136"/>
      <c r="P42" s="136"/>
      <c r="Q42" s="136">
        <f t="shared" si="0"/>
        <v>23009052.219999999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23009052.219999999</v>
      </c>
      <c r="V42" s="97"/>
    </row>
    <row r="43" spans="2:22" x14ac:dyDescent="0.2">
      <c r="B43" s="95"/>
      <c r="C43" s="98" t="s">
        <v>102</v>
      </c>
      <c r="D43" s="99" t="s">
        <v>101</v>
      </c>
      <c r="E43" s="100">
        <v>6683072.6799999997</v>
      </c>
      <c r="F43" s="100">
        <v>8251441.9699999951</v>
      </c>
      <c r="G43" s="100">
        <v>8074537.5700000022</v>
      </c>
      <c r="H43" s="100"/>
      <c r="I43" s="100"/>
      <c r="J43" s="100"/>
      <c r="K43" s="100"/>
      <c r="L43" s="100"/>
      <c r="M43" s="100"/>
      <c r="N43" s="100"/>
      <c r="O43" s="100"/>
      <c r="P43" s="100"/>
      <c r="Q43" s="100">
        <f t="shared" si="0"/>
        <v>23009052.219999999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23009052.219999999</v>
      </c>
      <c r="V43" s="97"/>
    </row>
    <row r="44" spans="2:22" x14ac:dyDescent="0.2">
      <c r="B44" s="95"/>
      <c r="C44" s="133" t="s">
        <v>103</v>
      </c>
      <c r="D44" s="134" t="s">
        <v>104</v>
      </c>
      <c r="E44" s="136">
        <v>0</v>
      </c>
      <c r="F44" s="136">
        <v>0</v>
      </c>
      <c r="G44" s="136">
        <v>0</v>
      </c>
      <c r="H44" s="136"/>
      <c r="I44" s="136"/>
      <c r="J44" s="136"/>
      <c r="K44" s="136"/>
      <c r="L44" s="136"/>
      <c r="M44" s="136"/>
      <c r="N44" s="136"/>
      <c r="O44" s="136"/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105</v>
      </c>
      <c r="D45" s="99" t="s">
        <v>104</v>
      </c>
      <c r="E45" s="100">
        <v>0</v>
      </c>
      <c r="F45" s="100">
        <v>0</v>
      </c>
      <c r="G45" s="100">
        <v>0</v>
      </c>
      <c r="H45" s="100"/>
      <c r="I45" s="100"/>
      <c r="J45" s="100"/>
      <c r="K45" s="100"/>
      <c r="L45" s="100"/>
      <c r="M45" s="100"/>
      <c r="N45" s="100"/>
      <c r="O45" s="100"/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106</v>
      </c>
      <c r="D46" s="134" t="s">
        <v>107</v>
      </c>
      <c r="E46" s="136">
        <v>3062722.5500000026</v>
      </c>
      <c r="F46" s="136">
        <v>3919666.3199999966</v>
      </c>
      <c r="G46" s="136">
        <v>3924999.6099999994</v>
      </c>
      <c r="H46" s="136"/>
      <c r="I46" s="136"/>
      <c r="J46" s="136"/>
      <c r="K46" s="136"/>
      <c r="L46" s="136"/>
      <c r="M46" s="136"/>
      <c r="N46" s="136"/>
      <c r="O46" s="136"/>
      <c r="P46" s="136"/>
      <c r="Q46" s="136">
        <f t="shared" si="0"/>
        <v>10907388.479999999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10907388.479999999</v>
      </c>
      <c r="V46" s="97"/>
    </row>
    <row r="47" spans="2:22" x14ac:dyDescent="0.2">
      <c r="B47" s="95"/>
      <c r="C47" s="98" t="s">
        <v>108</v>
      </c>
      <c r="D47" s="99" t="s">
        <v>107</v>
      </c>
      <c r="E47" s="100">
        <v>3062722.5500000026</v>
      </c>
      <c r="F47" s="100">
        <v>3919666.3199999966</v>
      </c>
      <c r="G47" s="100">
        <v>3924999.6099999994</v>
      </c>
      <c r="H47" s="100"/>
      <c r="I47" s="100"/>
      <c r="J47" s="100"/>
      <c r="K47" s="100"/>
      <c r="L47" s="100"/>
      <c r="M47" s="100"/>
      <c r="N47" s="100"/>
      <c r="O47" s="100"/>
      <c r="P47" s="100"/>
      <c r="Q47" s="100">
        <f t="shared" si="0"/>
        <v>10907388.479999999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10907388.479999999</v>
      </c>
      <c r="V47" s="97"/>
    </row>
    <row r="48" spans="2:22" x14ac:dyDescent="0.2">
      <c r="B48" s="95"/>
      <c r="C48" s="133" t="s">
        <v>109</v>
      </c>
      <c r="D48" s="134" t="s">
        <v>110</v>
      </c>
      <c r="E48" s="136">
        <v>646327.50999999989</v>
      </c>
      <c r="F48" s="136">
        <v>1486531.2199999997</v>
      </c>
      <c r="G48" s="136">
        <v>1590183.08</v>
      </c>
      <c r="H48" s="136"/>
      <c r="I48" s="136"/>
      <c r="J48" s="136"/>
      <c r="K48" s="136"/>
      <c r="L48" s="136"/>
      <c r="M48" s="136"/>
      <c r="N48" s="136"/>
      <c r="O48" s="136"/>
      <c r="P48" s="136"/>
      <c r="Q48" s="136">
        <f t="shared" si="0"/>
        <v>3723041.8099999996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3723041.8099999996</v>
      </c>
      <c r="V48" s="97"/>
    </row>
    <row r="49" spans="2:22" x14ac:dyDescent="0.2">
      <c r="B49" s="95"/>
      <c r="C49" s="98" t="s">
        <v>111</v>
      </c>
      <c r="D49" s="99" t="s">
        <v>110</v>
      </c>
      <c r="E49" s="100">
        <v>646327.50999999989</v>
      </c>
      <c r="F49" s="100">
        <v>1486531.2199999997</v>
      </c>
      <c r="G49" s="100">
        <v>1590183.08</v>
      </c>
      <c r="H49" s="100"/>
      <c r="I49" s="100"/>
      <c r="J49" s="100"/>
      <c r="K49" s="100"/>
      <c r="L49" s="100"/>
      <c r="M49" s="100"/>
      <c r="N49" s="100"/>
      <c r="O49" s="100"/>
      <c r="P49" s="100"/>
      <c r="Q49" s="100">
        <f t="shared" si="0"/>
        <v>3723041.8099999996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3723041.8099999996</v>
      </c>
      <c r="V49" s="97"/>
    </row>
    <row r="50" spans="2:22" x14ac:dyDescent="0.2">
      <c r="B50" s="95"/>
      <c r="C50" s="133" t="s">
        <v>112</v>
      </c>
      <c r="D50" s="134" t="s">
        <v>113</v>
      </c>
      <c r="E50" s="136">
        <v>0</v>
      </c>
      <c r="F50" s="136">
        <v>0</v>
      </c>
      <c r="G50" s="136">
        <v>0</v>
      </c>
      <c r="H50" s="136"/>
      <c r="I50" s="136"/>
      <c r="J50" s="136"/>
      <c r="K50" s="136"/>
      <c r="L50" s="136"/>
      <c r="M50" s="136"/>
      <c r="N50" s="136"/>
      <c r="O50" s="136"/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114</v>
      </c>
      <c r="D51" s="99" t="s">
        <v>113</v>
      </c>
      <c r="E51" s="100">
        <v>0</v>
      </c>
      <c r="F51" s="100">
        <v>0</v>
      </c>
      <c r="G51" s="100">
        <v>0</v>
      </c>
      <c r="H51" s="100"/>
      <c r="I51" s="100"/>
      <c r="J51" s="100"/>
      <c r="K51" s="100"/>
      <c r="L51" s="100"/>
      <c r="M51" s="100"/>
      <c r="N51" s="100"/>
      <c r="O51" s="100"/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115</v>
      </c>
      <c r="D52" s="134" t="s">
        <v>116</v>
      </c>
      <c r="E52" s="136">
        <v>1564123.8300000005</v>
      </c>
      <c r="F52" s="136">
        <v>2332166.13</v>
      </c>
      <c r="G52" s="136">
        <v>2702293.7200000007</v>
      </c>
      <c r="H52" s="136"/>
      <c r="I52" s="136"/>
      <c r="J52" s="136"/>
      <c r="K52" s="136"/>
      <c r="L52" s="136"/>
      <c r="M52" s="136"/>
      <c r="N52" s="136"/>
      <c r="O52" s="136"/>
      <c r="P52" s="136"/>
      <c r="Q52" s="136">
        <f t="shared" si="0"/>
        <v>6598583.6800000016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6598583.6800000016</v>
      </c>
      <c r="V52" s="97"/>
    </row>
    <row r="53" spans="2:22" x14ac:dyDescent="0.2">
      <c r="B53" s="95"/>
      <c r="C53" s="98" t="s">
        <v>117</v>
      </c>
      <c r="D53" s="99" t="s">
        <v>116</v>
      </c>
      <c r="E53" s="100">
        <v>1564123.8300000005</v>
      </c>
      <c r="F53" s="100">
        <v>2332166.13</v>
      </c>
      <c r="G53" s="100">
        <v>2702293.7200000007</v>
      </c>
      <c r="H53" s="100"/>
      <c r="I53" s="100"/>
      <c r="J53" s="100"/>
      <c r="K53" s="100"/>
      <c r="L53" s="100"/>
      <c r="M53" s="100"/>
      <c r="N53" s="100"/>
      <c r="O53" s="100"/>
      <c r="P53" s="100"/>
      <c r="Q53" s="100">
        <f t="shared" si="0"/>
        <v>6598583.6800000016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6598583.6800000016</v>
      </c>
      <c r="V53" s="97"/>
    </row>
    <row r="54" spans="2:22" x14ac:dyDescent="0.2">
      <c r="B54" s="95"/>
      <c r="C54" s="131" t="s">
        <v>118</v>
      </c>
      <c r="D54" s="132" t="s">
        <v>119</v>
      </c>
      <c r="E54" s="135">
        <v>5482469.8300000001</v>
      </c>
      <c r="F54" s="135">
        <v>15690885.940000003</v>
      </c>
      <c r="G54" s="135">
        <v>24936682.609999999</v>
      </c>
      <c r="H54" s="135"/>
      <c r="I54" s="135"/>
      <c r="J54" s="135"/>
      <c r="K54" s="135"/>
      <c r="L54" s="135"/>
      <c r="M54" s="135"/>
      <c r="N54" s="135"/>
      <c r="O54" s="135"/>
      <c r="P54" s="135"/>
      <c r="Q54" s="135">
        <f t="shared" si="0"/>
        <v>46110038.380000003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46110038.380000003</v>
      </c>
      <c r="V54" s="97"/>
    </row>
    <row r="55" spans="2:22" x14ac:dyDescent="0.2">
      <c r="B55" s="95"/>
      <c r="C55" s="133" t="s">
        <v>120</v>
      </c>
      <c r="D55" s="134" t="s">
        <v>121</v>
      </c>
      <c r="E55" s="136">
        <v>1691741.7500000007</v>
      </c>
      <c r="F55" s="136">
        <v>2142883.2800000007</v>
      </c>
      <c r="G55" s="136">
        <v>2350308.0100000002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>
        <f t="shared" si="0"/>
        <v>6184933.040000001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6184933.040000001</v>
      </c>
      <c r="V55" s="97"/>
    </row>
    <row r="56" spans="2:22" x14ac:dyDescent="0.2">
      <c r="B56" s="95"/>
      <c r="C56" s="98" t="s">
        <v>122</v>
      </c>
      <c r="D56" s="99" t="s">
        <v>123</v>
      </c>
      <c r="E56" s="100">
        <v>1691741.7500000007</v>
      </c>
      <c r="F56" s="100">
        <v>2142883.2800000007</v>
      </c>
      <c r="G56" s="100">
        <v>2350308.0100000002</v>
      </c>
      <c r="H56" s="100"/>
      <c r="I56" s="100"/>
      <c r="J56" s="100"/>
      <c r="K56" s="100"/>
      <c r="L56" s="100"/>
      <c r="M56" s="100"/>
      <c r="N56" s="100"/>
      <c r="O56" s="100"/>
      <c r="P56" s="100"/>
      <c r="Q56" s="100">
        <f t="shared" si="0"/>
        <v>6184933.040000001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6184933.040000001</v>
      </c>
      <c r="V56" s="97"/>
    </row>
    <row r="57" spans="2:22" x14ac:dyDescent="0.2">
      <c r="B57" s="95"/>
      <c r="C57" s="98" t="s">
        <v>124</v>
      </c>
      <c r="D57" s="99" t="s">
        <v>125</v>
      </c>
      <c r="E57" s="100">
        <v>0</v>
      </c>
      <c r="F57" s="100">
        <v>0</v>
      </c>
      <c r="G57" s="100">
        <v>0</v>
      </c>
      <c r="H57" s="100"/>
      <c r="I57" s="100"/>
      <c r="J57" s="100"/>
      <c r="K57" s="100"/>
      <c r="L57" s="100"/>
      <c r="M57" s="100"/>
      <c r="N57" s="100"/>
      <c r="O57" s="100"/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126</v>
      </c>
      <c r="D58" s="134" t="s">
        <v>127</v>
      </c>
      <c r="E58" s="136">
        <v>291470.91000000003</v>
      </c>
      <c r="F58" s="136">
        <v>856255.03</v>
      </c>
      <c r="G58" s="136">
        <v>3485036.1699999995</v>
      </c>
      <c r="H58" s="136"/>
      <c r="I58" s="136"/>
      <c r="J58" s="136"/>
      <c r="K58" s="136"/>
      <c r="L58" s="136"/>
      <c r="M58" s="136"/>
      <c r="N58" s="136"/>
      <c r="O58" s="136"/>
      <c r="P58" s="136"/>
      <c r="Q58" s="136">
        <f t="shared" si="0"/>
        <v>4632762.1099999994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4632762.1099999994</v>
      </c>
      <c r="V58" s="97"/>
    </row>
    <row r="59" spans="2:22" x14ac:dyDescent="0.2">
      <c r="B59" s="95"/>
      <c r="C59" s="98" t="s">
        <v>128</v>
      </c>
      <c r="D59" s="99" t="s">
        <v>129</v>
      </c>
      <c r="E59" s="100">
        <v>267461.03000000003</v>
      </c>
      <c r="F59" s="100">
        <v>827310.7300000001</v>
      </c>
      <c r="G59" s="100">
        <v>3444854.6499999994</v>
      </c>
      <c r="H59" s="100"/>
      <c r="I59" s="100"/>
      <c r="J59" s="100"/>
      <c r="K59" s="100"/>
      <c r="L59" s="100"/>
      <c r="M59" s="100"/>
      <c r="N59" s="100"/>
      <c r="O59" s="100"/>
      <c r="P59" s="100"/>
      <c r="Q59" s="100">
        <f t="shared" si="0"/>
        <v>4539626.41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4539626.41</v>
      </c>
      <c r="V59" s="97"/>
    </row>
    <row r="60" spans="2:22" x14ac:dyDescent="0.2">
      <c r="B60" s="95"/>
      <c r="C60" s="98" t="s">
        <v>130</v>
      </c>
      <c r="D60" s="99" t="s">
        <v>131</v>
      </c>
      <c r="E60" s="100">
        <v>10236.880000000001</v>
      </c>
      <c r="F60" s="100">
        <v>13722.2</v>
      </c>
      <c r="G60" s="100">
        <v>26749.63</v>
      </c>
      <c r="H60" s="100"/>
      <c r="I60" s="100"/>
      <c r="J60" s="100"/>
      <c r="K60" s="100"/>
      <c r="L60" s="100"/>
      <c r="M60" s="100"/>
      <c r="N60" s="100"/>
      <c r="O60" s="100"/>
      <c r="P60" s="100"/>
      <c r="Q60" s="100">
        <f t="shared" si="0"/>
        <v>50708.710000000006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50708.710000000006</v>
      </c>
      <c r="V60" s="97"/>
    </row>
    <row r="61" spans="2:22" x14ac:dyDescent="0.2">
      <c r="B61" s="95"/>
      <c r="C61" s="98" t="s">
        <v>132</v>
      </c>
      <c r="D61" s="99" t="s">
        <v>133</v>
      </c>
      <c r="E61" s="100">
        <v>13772.999999999996</v>
      </c>
      <c r="F61" s="100">
        <v>15222.099999999999</v>
      </c>
      <c r="G61" s="100">
        <v>13431.890000000001</v>
      </c>
      <c r="H61" s="100"/>
      <c r="I61" s="100"/>
      <c r="J61" s="100"/>
      <c r="K61" s="100"/>
      <c r="L61" s="100"/>
      <c r="M61" s="100"/>
      <c r="N61" s="100"/>
      <c r="O61" s="100"/>
      <c r="P61" s="100"/>
      <c r="Q61" s="100">
        <f t="shared" si="0"/>
        <v>42426.99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42426.99</v>
      </c>
      <c r="V61" s="97"/>
    </row>
    <row r="62" spans="2:22" x14ac:dyDescent="0.2">
      <c r="B62" s="95"/>
      <c r="C62" s="133" t="s">
        <v>134</v>
      </c>
      <c r="D62" s="134" t="s">
        <v>135</v>
      </c>
      <c r="E62" s="136">
        <v>10803.289999999999</v>
      </c>
      <c r="F62" s="136">
        <v>15907.5</v>
      </c>
      <c r="G62" s="136">
        <v>13671.869999999999</v>
      </c>
      <c r="H62" s="136"/>
      <c r="I62" s="136"/>
      <c r="J62" s="136"/>
      <c r="K62" s="136"/>
      <c r="L62" s="136"/>
      <c r="M62" s="136"/>
      <c r="N62" s="136"/>
      <c r="O62" s="136"/>
      <c r="P62" s="136"/>
      <c r="Q62" s="136">
        <f t="shared" si="0"/>
        <v>40382.660000000003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40382.660000000003</v>
      </c>
      <c r="V62" s="97"/>
    </row>
    <row r="63" spans="2:22" x14ac:dyDescent="0.2">
      <c r="B63" s="95"/>
      <c r="C63" s="98" t="s">
        <v>136</v>
      </c>
      <c r="D63" s="99" t="s">
        <v>137</v>
      </c>
      <c r="E63" s="100">
        <v>0</v>
      </c>
      <c r="F63" s="100">
        <v>0</v>
      </c>
      <c r="G63" s="100">
        <v>0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138</v>
      </c>
      <c r="D64" s="99" t="s">
        <v>139</v>
      </c>
      <c r="E64" s="100">
        <v>10803.289999999999</v>
      </c>
      <c r="F64" s="100">
        <v>15907.5</v>
      </c>
      <c r="G64" s="100">
        <v>13671.869999999999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>
        <f t="shared" si="0"/>
        <v>40382.660000000003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40382.660000000003</v>
      </c>
      <c r="V64" s="97"/>
    </row>
    <row r="65" spans="2:22" x14ac:dyDescent="0.2">
      <c r="B65" s="95"/>
      <c r="C65" s="98" t="s">
        <v>140</v>
      </c>
      <c r="D65" s="99" t="s">
        <v>141</v>
      </c>
      <c r="E65" s="100">
        <v>0</v>
      </c>
      <c r="F65" s="100">
        <v>0</v>
      </c>
      <c r="G65" s="100">
        <v>0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142</v>
      </c>
      <c r="D66" s="99" t="s">
        <v>143</v>
      </c>
      <c r="E66" s="100">
        <v>0</v>
      </c>
      <c r="F66" s="100">
        <v>0</v>
      </c>
      <c r="G66" s="100">
        <v>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144</v>
      </c>
      <c r="D67" s="99" t="s">
        <v>145</v>
      </c>
      <c r="E67" s="100">
        <v>0</v>
      </c>
      <c r="F67" s="100">
        <v>0</v>
      </c>
      <c r="G67" s="100">
        <v>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146</v>
      </c>
      <c r="D68" s="99" t="s">
        <v>147</v>
      </c>
      <c r="E68" s="100">
        <v>0</v>
      </c>
      <c r="F68" s="100">
        <v>0</v>
      </c>
      <c r="G68" s="100">
        <v>0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148</v>
      </c>
      <c r="D69" s="134" t="s">
        <v>149</v>
      </c>
      <c r="E69" s="136">
        <v>0</v>
      </c>
      <c r="F69" s="136">
        <v>203293.86000000007</v>
      </c>
      <c r="G69" s="136">
        <v>114888.31999999998</v>
      </c>
      <c r="H69" s="136"/>
      <c r="I69" s="136"/>
      <c r="J69" s="136"/>
      <c r="K69" s="136"/>
      <c r="L69" s="136"/>
      <c r="M69" s="136"/>
      <c r="N69" s="136"/>
      <c r="O69" s="136"/>
      <c r="P69" s="136"/>
      <c r="Q69" s="136">
        <f t="shared" si="0"/>
        <v>318182.18000000005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318182.18000000005</v>
      </c>
      <c r="V69" s="97"/>
    </row>
    <row r="70" spans="2:22" x14ac:dyDescent="0.2">
      <c r="B70" s="95"/>
      <c r="C70" s="98" t="s">
        <v>150</v>
      </c>
      <c r="D70" s="99" t="s">
        <v>151</v>
      </c>
      <c r="E70" s="100">
        <v>0</v>
      </c>
      <c r="F70" s="100">
        <v>0</v>
      </c>
      <c r="G70" s="100">
        <v>0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152</v>
      </c>
      <c r="D71" s="99" t="s">
        <v>153</v>
      </c>
      <c r="E71" s="100">
        <v>0</v>
      </c>
      <c r="F71" s="100">
        <v>0</v>
      </c>
      <c r="G71" s="100">
        <v>0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154</v>
      </c>
      <c r="D72" s="99" t="s">
        <v>155</v>
      </c>
      <c r="E72" s="100">
        <v>0</v>
      </c>
      <c r="F72" s="100">
        <v>203293.86000000007</v>
      </c>
      <c r="G72" s="100">
        <v>114888.31999999998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>
        <f t="shared" si="1"/>
        <v>318182.18000000005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318182.18000000005</v>
      </c>
      <c r="V72" s="97"/>
    </row>
    <row r="73" spans="2:22" x14ac:dyDescent="0.2">
      <c r="B73" s="95"/>
      <c r="C73" s="133" t="s">
        <v>156</v>
      </c>
      <c r="D73" s="134" t="s">
        <v>157</v>
      </c>
      <c r="E73" s="136">
        <v>2984508.95</v>
      </c>
      <c r="F73" s="136">
        <v>8136004.6700000009</v>
      </c>
      <c r="G73" s="136">
        <v>14836751.949999999</v>
      </c>
      <c r="H73" s="136"/>
      <c r="I73" s="136"/>
      <c r="J73" s="136"/>
      <c r="K73" s="136"/>
      <c r="L73" s="136"/>
      <c r="M73" s="136"/>
      <c r="N73" s="136"/>
      <c r="O73" s="136"/>
      <c r="P73" s="136"/>
      <c r="Q73" s="136">
        <f t="shared" si="1"/>
        <v>25957265.57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25957265.57</v>
      </c>
      <c r="V73" s="97"/>
    </row>
    <row r="74" spans="2:22" x14ac:dyDescent="0.2">
      <c r="B74" s="95"/>
      <c r="C74" s="98" t="s">
        <v>158</v>
      </c>
      <c r="D74" s="99" t="s">
        <v>159</v>
      </c>
      <c r="E74" s="100">
        <v>2840013.75</v>
      </c>
      <c r="F74" s="100">
        <v>7037779.080000001</v>
      </c>
      <c r="G74" s="100">
        <v>10406632.02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>
        <f t="shared" si="1"/>
        <v>20284424.850000001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20284424.850000001</v>
      </c>
      <c r="V74" s="97"/>
    </row>
    <row r="75" spans="2:22" x14ac:dyDescent="0.2">
      <c r="B75" s="95"/>
      <c r="C75" s="98" t="s">
        <v>160</v>
      </c>
      <c r="D75" s="99" t="s">
        <v>161</v>
      </c>
      <c r="E75" s="100">
        <v>115508.26000000001</v>
      </c>
      <c r="F75" s="100">
        <v>156898.97</v>
      </c>
      <c r="G75" s="100">
        <v>199171.85000000003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>
        <f t="shared" si="1"/>
        <v>471579.08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471579.08</v>
      </c>
      <c r="V75" s="97"/>
    </row>
    <row r="76" spans="2:22" x14ac:dyDescent="0.2">
      <c r="B76" s="95"/>
      <c r="C76" s="98" t="s">
        <v>162</v>
      </c>
      <c r="D76" s="99" t="s">
        <v>34</v>
      </c>
      <c r="E76" s="100">
        <v>21282.469999999998</v>
      </c>
      <c r="F76" s="100">
        <v>894332.57000000007</v>
      </c>
      <c r="G76" s="100">
        <v>3813488.13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>
        <f t="shared" si="1"/>
        <v>4729103.17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4729103.17</v>
      </c>
      <c r="V76" s="97"/>
    </row>
    <row r="77" spans="2:22" x14ac:dyDescent="0.2">
      <c r="B77" s="95"/>
      <c r="C77" s="98" t="s">
        <v>163</v>
      </c>
      <c r="D77" s="99" t="s">
        <v>35</v>
      </c>
      <c r="E77" s="100">
        <v>7704.47</v>
      </c>
      <c r="F77" s="100">
        <v>46994.049999999996</v>
      </c>
      <c r="G77" s="100">
        <v>417459.95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>
        <f t="shared" si="1"/>
        <v>472158.47000000003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472158.47000000003</v>
      </c>
      <c r="V77" s="97"/>
    </row>
    <row r="78" spans="2:22" x14ac:dyDescent="0.2">
      <c r="B78" s="95"/>
      <c r="C78" s="98" t="s">
        <v>164</v>
      </c>
      <c r="D78" s="99" t="s">
        <v>165</v>
      </c>
      <c r="E78" s="100">
        <v>0</v>
      </c>
      <c r="F78" s="100">
        <v>0</v>
      </c>
      <c r="G78" s="100">
        <v>0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166</v>
      </c>
      <c r="D79" s="134" t="s">
        <v>167</v>
      </c>
      <c r="E79" s="136">
        <v>0</v>
      </c>
      <c r="F79" s="136">
        <v>3118952.72</v>
      </c>
      <c r="G79" s="136">
        <v>1413625</v>
      </c>
      <c r="H79" s="136"/>
      <c r="I79" s="136"/>
      <c r="J79" s="136"/>
      <c r="K79" s="136"/>
      <c r="L79" s="136"/>
      <c r="M79" s="136"/>
      <c r="N79" s="136"/>
      <c r="O79" s="136"/>
      <c r="P79" s="136"/>
      <c r="Q79" s="136">
        <f t="shared" si="1"/>
        <v>4532577.7200000007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4532577.7200000007</v>
      </c>
      <c r="V79" s="97"/>
    </row>
    <row r="80" spans="2:22" x14ac:dyDescent="0.2">
      <c r="B80" s="95"/>
      <c r="C80" s="98" t="s">
        <v>168</v>
      </c>
      <c r="D80" s="99" t="s">
        <v>167</v>
      </c>
      <c r="E80" s="100">
        <v>0</v>
      </c>
      <c r="F80" s="100">
        <v>3118952.72</v>
      </c>
      <c r="G80" s="100">
        <v>1413625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>
        <f t="shared" si="1"/>
        <v>4532577.7200000007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4532577.7200000007</v>
      </c>
      <c r="V80" s="97"/>
    </row>
    <row r="81" spans="2:22" x14ac:dyDescent="0.2">
      <c r="B81" s="95"/>
      <c r="C81" s="133" t="s">
        <v>169</v>
      </c>
      <c r="D81" s="134" t="s">
        <v>170</v>
      </c>
      <c r="E81" s="136">
        <v>92939.33</v>
      </c>
      <c r="F81" s="136">
        <v>591215.98</v>
      </c>
      <c r="G81" s="136">
        <v>2178191.9</v>
      </c>
      <c r="H81" s="136"/>
      <c r="I81" s="136"/>
      <c r="J81" s="136"/>
      <c r="K81" s="136"/>
      <c r="L81" s="136"/>
      <c r="M81" s="136"/>
      <c r="N81" s="136"/>
      <c r="O81" s="136"/>
      <c r="P81" s="136"/>
      <c r="Q81" s="136">
        <f t="shared" si="1"/>
        <v>2862347.21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2862347.21</v>
      </c>
      <c r="V81" s="97"/>
    </row>
    <row r="82" spans="2:22" x14ac:dyDescent="0.2">
      <c r="B82" s="95"/>
      <c r="C82" s="98" t="s">
        <v>171</v>
      </c>
      <c r="D82" s="99" t="s">
        <v>172</v>
      </c>
      <c r="E82" s="100">
        <v>0</v>
      </c>
      <c r="F82" s="100">
        <v>0</v>
      </c>
      <c r="G82" s="100">
        <v>0</v>
      </c>
      <c r="H82" s="100"/>
      <c r="I82" s="100"/>
      <c r="J82" s="100"/>
      <c r="K82" s="100"/>
      <c r="L82" s="100"/>
      <c r="M82" s="100"/>
      <c r="N82" s="100"/>
      <c r="O82" s="100"/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173</v>
      </c>
      <c r="D83" s="99" t="s">
        <v>174</v>
      </c>
      <c r="E83" s="100">
        <v>0</v>
      </c>
      <c r="F83" s="100">
        <v>0</v>
      </c>
      <c r="G83" s="100">
        <v>0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175</v>
      </c>
      <c r="D84" s="99" t="s">
        <v>176</v>
      </c>
      <c r="E84" s="100">
        <v>29654.100000000002</v>
      </c>
      <c r="F84" s="100">
        <v>217409.4</v>
      </c>
      <c r="G84" s="100">
        <v>1005830.3300000001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>
        <f t="shared" si="1"/>
        <v>1252893.83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1252893.83</v>
      </c>
      <c r="V84" s="97"/>
    </row>
    <row r="85" spans="2:22" x14ac:dyDescent="0.2">
      <c r="B85" s="95"/>
      <c r="C85" s="98" t="s">
        <v>177</v>
      </c>
      <c r="D85" s="99" t="s">
        <v>178</v>
      </c>
      <c r="E85" s="100">
        <v>63285.23</v>
      </c>
      <c r="F85" s="100">
        <v>373806.57999999996</v>
      </c>
      <c r="G85" s="100">
        <v>1172361.5699999998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>
        <f t="shared" si="1"/>
        <v>1609453.38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1609453.38</v>
      </c>
      <c r="V85" s="97"/>
    </row>
    <row r="86" spans="2:22" x14ac:dyDescent="0.2">
      <c r="B86" s="95"/>
      <c r="C86" s="133" t="s">
        <v>179</v>
      </c>
      <c r="D86" s="134" t="s">
        <v>180</v>
      </c>
      <c r="E86" s="136">
        <v>403098.63</v>
      </c>
      <c r="F86" s="136">
        <v>608091.65999999992</v>
      </c>
      <c r="G86" s="136">
        <v>526716.01</v>
      </c>
      <c r="H86" s="136"/>
      <c r="I86" s="136"/>
      <c r="J86" s="136"/>
      <c r="K86" s="136"/>
      <c r="L86" s="136"/>
      <c r="M86" s="136"/>
      <c r="N86" s="136"/>
      <c r="O86" s="136"/>
      <c r="P86" s="136"/>
      <c r="Q86" s="136">
        <f t="shared" si="1"/>
        <v>1537906.2999999998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1537906.2999999998</v>
      </c>
      <c r="V86" s="97"/>
    </row>
    <row r="87" spans="2:22" ht="25.5" x14ac:dyDescent="0.2">
      <c r="B87" s="95"/>
      <c r="C87" s="98" t="s">
        <v>181</v>
      </c>
      <c r="D87" s="99" t="s">
        <v>182</v>
      </c>
      <c r="E87" s="100">
        <v>0</v>
      </c>
      <c r="F87" s="100">
        <v>0</v>
      </c>
      <c r="G87" s="100">
        <v>0</v>
      </c>
      <c r="H87" s="100"/>
      <c r="I87" s="100"/>
      <c r="J87" s="100"/>
      <c r="K87" s="100"/>
      <c r="L87" s="100"/>
      <c r="M87" s="100"/>
      <c r="N87" s="100"/>
      <c r="O87" s="100"/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183</v>
      </c>
      <c r="D88" s="99" t="s">
        <v>184</v>
      </c>
      <c r="E88" s="100">
        <v>378893.39</v>
      </c>
      <c r="F88" s="100">
        <v>570123.17999999993</v>
      </c>
      <c r="G88" s="100">
        <v>475632.99000000005</v>
      </c>
      <c r="H88" s="100"/>
      <c r="I88" s="100"/>
      <c r="J88" s="100"/>
      <c r="K88" s="100"/>
      <c r="L88" s="100"/>
      <c r="M88" s="100"/>
      <c r="N88" s="100"/>
      <c r="O88" s="100"/>
      <c r="P88" s="100"/>
      <c r="Q88" s="100">
        <f t="shared" si="1"/>
        <v>1424649.56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1424649.56</v>
      </c>
      <c r="V88" s="97"/>
    </row>
    <row r="89" spans="2:22" x14ac:dyDescent="0.2">
      <c r="B89" s="95"/>
      <c r="C89" s="98" t="s">
        <v>185</v>
      </c>
      <c r="D89" s="99" t="s">
        <v>135</v>
      </c>
      <c r="E89" s="100">
        <v>0</v>
      </c>
      <c r="F89" s="100">
        <v>0</v>
      </c>
      <c r="G89" s="100">
        <v>0</v>
      </c>
      <c r="H89" s="100"/>
      <c r="I89" s="100"/>
      <c r="J89" s="100"/>
      <c r="K89" s="100"/>
      <c r="L89" s="100"/>
      <c r="M89" s="100"/>
      <c r="N89" s="100"/>
      <c r="O89" s="100"/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186</v>
      </c>
      <c r="D90" s="99" t="s">
        <v>187</v>
      </c>
      <c r="E90" s="100">
        <v>0</v>
      </c>
      <c r="F90" s="100">
        <v>0</v>
      </c>
      <c r="G90" s="100">
        <v>0</v>
      </c>
      <c r="H90" s="100"/>
      <c r="I90" s="100"/>
      <c r="J90" s="100"/>
      <c r="K90" s="100"/>
      <c r="L90" s="100"/>
      <c r="M90" s="100"/>
      <c r="N90" s="100"/>
      <c r="O90" s="100"/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188</v>
      </c>
      <c r="D91" s="99" t="s">
        <v>189</v>
      </c>
      <c r="E91" s="100">
        <v>0</v>
      </c>
      <c r="F91" s="100">
        <v>0</v>
      </c>
      <c r="G91" s="100">
        <v>0</v>
      </c>
      <c r="H91" s="100"/>
      <c r="I91" s="100"/>
      <c r="J91" s="100"/>
      <c r="K91" s="100"/>
      <c r="L91" s="100"/>
      <c r="M91" s="100"/>
      <c r="N91" s="100"/>
      <c r="O91" s="100"/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190</v>
      </c>
      <c r="D92" s="99" t="s">
        <v>191</v>
      </c>
      <c r="E92" s="100">
        <v>0</v>
      </c>
      <c r="F92" s="100">
        <v>0</v>
      </c>
      <c r="G92" s="100">
        <v>0</v>
      </c>
      <c r="H92" s="100"/>
      <c r="I92" s="100"/>
      <c r="J92" s="100"/>
      <c r="K92" s="100"/>
      <c r="L92" s="100"/>
      <c r="M92" s="100"/>
      <c r="N92" s="100"/>
      <c r="O92" s="100"/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192</v>
      </c>
      <c r="D93" s="99" t="s">
        <v>193</v>
      </c>
      <c r="E93" s="100">
        <v>24205.240000000005</v>
      </c>
      <c r="F93" s="100">
        <v>37968.479999999996</v>
      </c>
      <c r="G93" s="100">
        <v>51083.01999999999</v>
      </c>
      <c r="H93" s="100"/>
      <c r="I93" s="100"/>
      <c r="J93" s="100"/>
      <c r="K93" s="100"/>
      <c r="L93" s="100"/>
      <c r="M93" s="100"/>
      <c r="N93" s="100"/>
      <c r="O93" s="100"/>
      <c r="P93" s="100"/>
      <c r="Q93" s="100">
        <f t="shared" si="1"/>
        <v>113256.73999999999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113256.73999999999</v>
      </c>
      <c r="V93" s="97"/>
    </row>
    <row r="94" spans="2:22" x14ac:dyDescent="0.2">
      <c r="B94" s="95"/>
      <c r="C94" s="133" t="s">
        <v>194</v>
      </c>
      <c r="D94" s="134" t="s">
        <v>195</v>
      </c>
      <c r="E94" s="136">
        <v>7906.9700000000012</v>
      </c>
      <c r="F94" s="136">
        <v>18281.239999999998</v>
      </c>
      <c r="G94" s="136">
        <v>17493.379999999997</v>
      </c>
      <c r="H94" s="136"/>
      <c r="I94" s="136"/>
      <c r="J94" s="136"/>
      <c r="K94" s="136"/>
      <c r="L94" s="136"/>
      <c r="M94" s="136"/>
      <c r="N94" s="136"/>
      <c r="O94" s="136"/>
      <c r="P94" s="136"/>
      <c r="Q94" s="136">
        <f t="shared" si="1"/>
        <v>43681.59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43681.59</v>
      </c>
      <c r="V94" s="97"/>
    </row>
    <row r="95" spans="2:22" x14ac:dyDescent="0.2">
      <c r="B95" s="95"/>
      <c r="C95" s="98" t="s">
        <v>196</v>
      </c>
      <c r="D95" s="99" t="s">
        <v>195</v>
      </c>
      <c r="E95" s="100">
        <v>7906.9700000000012</v>
      </c>
      <c r="F95" s="100">
        <v>18281.239999999998</v>
      </c>
      <c r="G95" s="100">
        <v>17493.379999999997</v>
      </c>
      <c r="H95" s="100"/>
      <c r="I95" s="100"/>
      <c r="J95" s="100"/>
      <c r="K95" s="100"/>
      <c r="L95" s="100"/>
      <c r="M95" s="100"/>
      <c r="N95" s="100"/>
      <c r="O95" s="100"/>
      <c r="P95" s="100"/>
      <c r="Q95" s="100">
        <f t="shared" si="1"/>
        <v>43681.59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43681.59</v>
      </c>
      <c r="V95" s="97"/>
    </row>
    <row r="96" spans="2:22" x14ac:dyDescent="0.2">
      <c r="B96" s="95"/>
      <c r="C96" s="131" t="s">
        <v>197</v>
      </c>
      <c r="D96" s="132" t="s">
        <v>198</v>
      </c>
      <c r="E96" s="135">
        <v>592614.47</v>
      </c>
      <c r="F96" s="135">
        <v>3114751.23</v>
      </c>
      <c r="G96" s="135">
        <v>1116312.6600000001</v>
      </c>
      <c r="H96" s="135"/>
      <c r="I96" s="135"/>
      <c r="J96" s="135"/>
      <c r="K96" s="135"/>
      <c r="L96" s="135"/>
      <c r="M96" s="135"/>
      <c r="N96" s="135"/>
      <c r="O96" s="135"/>
      <c r="P96" s="135"/>
      <c r="Q96" s="135">
        <f t="shared" si="1"/>
        <v>4823678.3600000003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4823678.3600000003</v>
      </c>
      <c r="V96" s="97"/>
    </row>
    <row r="97" spans="2:22" x14ac:dyDescent="0.2">
      <c r="B97" s="95"/>
      <c r="C97" s="133" t="s">
        <v>199</v>
      </c>
      <c r="D97" s="134" t="s">
        <v>200</v>
      </c>
      <c r="E97" s="136">
        <v>0</v>
      </c>
      <c r="F97" s="136">
        <v>0</v>
      </c>
      <c r="G97" s="136">
        <v>0</v>
      </c>
      <c r="H97" s="136"/>
      <c r="I97" s="136"/>
      <c r="J97" s="136"/>
      <c r="K97" s="136"/>
      <c r="L97" s="136"/>
      <c r="M97" s="136"/>
      <c r="N97" s="136"/>
      <c r="O97" s="136"/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201</v>
      </c>
      <c r="D98" s="99" t="s">
        <v>200</v>
      </c>
      <c r="E98" s="100">
        <v>0</v>
      </c>
      <c r="F98" s="100">
        <v>0</v>
      </c>
      <c r="G98" s="100">
        <v>0</v>
      </c>
      <c r="H98" s="100"/>
      <c r="I98" s="100"/>
      <c r="J98" s="100"/>
      <c r="K98" s="100"/>
      <c r="L98" s="100"/>
      <c r="M98" s="100"/>
      <c r="N98" s="100"/>
      <c r="O98" s="100"/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202</v>
      </c>
      <c r="D99" s="134" t="s">
        <v>203</v>
      </c>
      <c r="E99" s="136">
        <v>0</v>
      </c>
      <c r="F99" s="136">
        <v>0</v>
      </c>
      <c r="G99" s="136">
        <v>0</v>
      </c>
      <c r="H99" s="136"/>
      <c r="I99" s="136"/>
      <c r="J99" s="136"/>
      <c r="K99" s="136"/>
      <c r="L99" s="136"/>
      <c r="M99" s="136"/>
      <c r="N99" s="136"/>
      <c r="O99" s="136"/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204</v>
      </c>
      <c r="D100" s="99" t="s">
        <v>203</v>
      </c>
      <c r="E100" s="100">
        <v>0</v>
      </c>
      <c r="F100" s="100">
        <v>0</v>
      </c>
      <c r="G100" s="100">
        <v>0</v>
      </c>
      <c r="H100" s="100"/>
      <c r="I100" s="100"/>
      <c r="J100" s="100"/>
      <c r="K100" s="100"/>
      <c r="L100" s="100"/>
      <c r="M100" s="100"/>
      <c r="N100" s="100"/>
      <c r="O100" s="100"/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205</v>
      </c>
      <c r="D101" s="134" t="s">
        <v>206</v>
      </c>
      <c r="E101" s="136">
        <v>0</v>
      </c>
      <c r="F101" s="136">
        <v>0</v>
      </c>
      <c r="G101" s="136">
        <v>0</v>
      </c>
      <c r="H101" s="136"/>
      <c r="I101" s="136"/>
      <c r="J101" s="136"/>
      <c r="K101" s="136"/>
      <c r="L101" s="136"/>
      <c r="M101" s="136"/>
      <c r="N101" s="136"/>
      <c r="O101" s="136"/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207</v>
      </c>
      <c r="D102" s="99" t="s">
        <v>206</v>
      </c>
      <c r="E102" s="100">
        <v>0</v>
      </c>
      <c r="F102" s="100">
        <v>0</v>
      </c>
      <c r="G102" s="100">
        <v>0</v>
      </c>
      <c r="H102" s="100"/>
      <c r="I102" s="100"/>
      <c r="J102" s="100"/>
      <c r="K102" s="100"/>
      <c r="L102" s="100"/>
      <c r="M102" s="100"/>
      <c r="N102" s="100"/>
      <c r="O102" s="100"/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208</v>
      </c>
      <c r="D103" s="134" t="s">
        <v>209</v>
      </c>
      <c r="E103" s="136">
        <v>0</v>
      </c>
      <c r="F103" s="136">
        <v>0</v>
      </c>
      <c r="G103" s="136">
        <v>0</v>
      </c>
      <c r="H103" s="136"/>
      <c r="I103" s="136"/>
      <c r="J103" s="136"/>
      <c r="K103" s="136"/>
      <c r="L103" s="136"/>
      <c r="M103" s="136"/>
      <c r="N103" s="136"/>
      <c r="O103" s="136"/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210</v>
      </c>
      <c r="D104" s="99" t="s">
        <v>209</v>
      </c>
      <c r="E104" s="100">
        <v>0</v>
      </c>
      <c r="F104" s="100">
        <v>0</v>
      </c>
      <c r="G104" s="100">
        <v>0</v>
      </c>
      <c r="H104" s="100"/>
      <c r="I104" s="100"/>
      <c r="J104" s="100"/>
      <c r="K104" s="100"/>
      <c r="L104" s="100"/>
      <c r="M104" s="100"/>
      <c r="N104" s="100"/>
      <c r="O104" s="100"/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211</v>
      </c>
      <c r="D105" s="134" t="s">
        <v>212</v>
      </c>
      <c r="E105" s="136">
        <v>0</v>
      </c>
      <c r="F105" s="136">
        <v>0</v>
      </c>
      <c r="G105" s="136">
        <v>0</v>
      </c>
      <c r="H105" s="136"/>
      <c r="I105" s="136"/>
      <c r="J105" s="136"/>
      <c r="K105" s="136"/>
      <c r="L105" s="136"/>
      <c r="M105" s="136"/>
      <c r="N105" s="136"/>
      <c r="O105" s="136"/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213</v>
      </c>
      <c r="D106" s="99" t="s">
        <v>212</v>
      </c>
      <c r="E106" s="100">
        <v>0</v>
      </c>
      <c r="F106" s="100">
        <v>0</v>
      </c>
      <c r="G106" s="100">
        <v>0</v>
      </c>
      <c r="H106" s="100"/>
      <c r="I106" s="100"/>
      <c r="J106" s="100"/>
      <c r="K106" s="100"/>
      <c r="L106" s="100"/>
      <c r="M106" s="100"/>
      <c r="N106" s="100"/>
      <c r="O106" s="100"/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214</v>
      </c>
      <c r="D107" s="134" t="s">
        <v>215</v>
      </c>
      <c r="E107" s="136">
        <v>592614.47</v>
      </c>
      <c r="F107" s="136">
        <v>3114751.23</v>
      </c>
      <c r="G107" s="136">
        <v>1116312.6600000001</v>
      </c>
      <c r="H107" s="136"/>
      <c r="I107" s="136"/>
      <c r="J107" s="136"/>
      <c r="K107" s="136"/>
      <c r="L107" s="136"/>
      <c r="M107" s="136"/>
      <c r="N107" s="136"/>
      <c r="O107" s="136"/>
      <c r="P107" s="136"/>
      <c r="Q107" s="136">
        <f t="shared" si="1"/>
        <v>4823678.3600000003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4823678.3600000003</v>
      </c>
      <c r="V107" s="97"/>
    </row>
    <row r="108" spans="2:22" x14ac:dyDescent="0.2">
      <c r="B108" s="95"/>
      <c r="C108" s="98" t="s">
        <v>216</v>
      </c>
      <c r="D108" s="99" t="s">
        <v>215</v>
      </c>
      <c r="E108" s="100">
        <v>592614.47</v>
      </c>
      <c r="F108" s="100">
        <v>3114751.23</v>
      </c>
      <c r="G108" s="100">
        <v>1116312.6600000001</v>
      </c>
      <c r="H108" s="100"/>
      <c r="I108" s="100"/>
      <c r="J108" s="100"/>
      <c r="K108" s="100"/>
      <c r="L108" s="100"/>
      <c r="M108" s="100"/>
      <c r="N108" s="100"/>
      <c r="O108" s="100"/>
      <c r="P108" s="100"/>
      <c r="Q108" s="100">
        <f t="shared" si="1"/>
        <v>4823678.3600000003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4823678.3600000003</v>
      </c>
      <c r="V108" s="97"/>
    </row>
    <row r="109" spans="2:22" x14ac:dyDescent="0.2">
      <c r="B109" s="95"/>
      <c r="C109" s="131" t="s">
        <v>217</v>
      </c>
      <c r="D109" s="132" t="s">
        <v>218</v>
      </c>
      <c r="E109" s="135">
        <v>277615.52</v>
      </c>
      <c r="F109" s="135">
        <v>539384.98</v>
      </c>
      <c r="G109" s="135">
        <v>339477.22000000003</v>
      </c>
      <c r="H109" s="135"/>
      <c r="I109" s="135"/>
      <c r="J109" s="135"/>
      <c r="K109" s="135"/>
      <c r="L109" s="135"/>
      <c r="M109" s="135"/>
      <c r="N109" s="135"/>
      <c r="O109" s="135"/>
      <c r="P109" s="135"/>
      <c r="Q109" s="135">
        <f t="shared" si="1"/>
        <v>1156477.72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1156477.72</v>
      </c>
      <c r="V109" s="97"/>
    </row>
    <row r="110" spans="2:22" x14ac:dyDescent="0.2">
      <c r="B110" s="95"/>
      <c r="C110" s="133" t="s">
        <v>219</v>
      </c>
      <c r="D110" s="134" t="s">
        <v>220</v>
      </c>
      <c r="E110" s="136">
        <v>0</v>
      </c>
      <c r="F110" s="136">
        <v>0</v>
      </c>
      <c r="G110" s="136">
        <v>0</v>
      </c>
      <c r="H110" s="136"/>
      <c r="I110" s="136"/>
      <c r="J110" s="136"/>
      <c r="K110" s="136"/>
      <c r="L110" s="136"/>
      <c r="M110" s="136"/>
      <c r="N110" s="136"/>
      <c r="O110" s="136"/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221</v>
      </c>
      <c r="D111" s="99" t="s">
        <v>220</v>
      </c>
      <c r="E111" s="100">
        <v>0</v>
      </c>
      <c r="F111" s="100">
        <v>0</v>
      </c>
      <c r="G111" s="100">
        <v>0</v>
      </c>
      <c r="H111" s="100"/>
      <c r="I111" s="100"/>
      <c r="J111" s="100"/>
      <c r="K111" s="100"/>
      <c r="L111" s="100"/>
      <c r="M111" s="100"/>
      <c r="N111" s="100"/>
      <c r="O111" s="100"/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222</v>
      </c>
      <c r="D112" s="134" t="s">
        <v>223</v>
      </c>
      <c r="E112" s="136">
        <v>0</v>
      </c>
      <c r="F112" s="136">
        <v>0</v>
      </c>
      <c r="G112" s="136">
        <v>0</v>
      </c>
      <c r="H112" s="136"/>
      <c r="I112" s="136"/>
      <c r="J112" s="136"/>
      <c r="K112" s="136"/>
      <c r="L112" s="136"/>
      <c r="M112" s="136"/>
      <c r="N112" s="136"/>
      <c r="O112" s="136"/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224</v>
      </c>
      <c r="D113" s="99" t="s">
        <v>223</v>
      </c>
      <c r="E113" s="100">
        <v>0</v>
      </c>
      <c r="F113" s="100">
        <v>0</v>
      </c>
      <c r="G113" s="100">
        <v>0</v>
      </c>
      <c r="H113" s="100"/>
      <c r="I113" s="100"/>
      <c r="J113" s="100"/>
      <c r="K113" s="100"/>
      <c r="L113" s="100"/>
      <c r="M113" s="100"/>
      <c r="N113" s="100"/>
      <c r="O113" s="100"/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225</v>
      </c>
      <c r="D114" s="134" t="s">
        <v>226</v>
      </c>
      <c r="E114" s="136">
        <v>0</v>
      </c>
      <c r="F114" s="136">
        <v>0</v>
      </c>
      <c r="G114" s="136">
        <v>0</v>
      </c>
      <c r="H114" s="136"/>
      <c r="I114" s="136"/>
      <c r="J114" s="136"/>
      <c r="K114" s="136"/>
      <c r="L114" s="136"/>
      <c r="M114" s="136"/>
      <c r="N114" s="136"/>
      <c r="O114" s="136"/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227</v>
      </c>
      <c r="D115" s="99" t="s">
        <v>226</v>
      </c>
      <c r="E115" s="100">
        <v>0</v>
      </c>
      <c r="F115" s="100">
        <v>0</v>
      </c>
      <c r="G115" s="100">
        <v>0</v>
      </c>
      <c r="H115" s="100"/>
      <c r="I115" s="100"/>
      <c r="J115" s="100"/>
      <c r="K115" s="100"/>
      <c r="L115" s="100"/>
      <c r="M115" s="100"/>
      <c r="N115" s="100"/>
      <c r="O115" s="100"/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228</v>
      </c>
      <c r="D116" s="134" t="s">
        <v>229</v>
      </c>
      <c r="E116" s="136">
        <v>0</v>
      </c>
      <c r="F116" s="136">
        <v>0</v>
      </c>
      <c r="G116" s="136">
        <v>0</v>
      </c>
      <c r="H116" s="136"/>
      <c r="I116" s="136"/>
      <c r="J116" s="136"/>
      <c r="K116" s="136"/>
      <c r="L116" s="136"/>
      <c r="M116" s="136"/>
      <c r="N116" s="136"/>
      <c r="O116" s="136"/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230</v>
      </c>
      <c r="D117" s="99" t="s">
        <v>229</v>
      </c>
      <c r="E117" s="100">
        <v>0</v>
      </c>
      <c r="F117" s="100">
        <v>0</v>
      </c>
      <c r="G117" s="100">
        <v>0</v>
      </c>
      <c r="H117" s="100"/>
      <c r="I117" s="100"/>
      <c r="J117" s="100"/>
      <c r="K117" s="100"/>
      <c r="L117" s="100"/>
      <c r="M117" s="100"/>
      <c r="N117" s="100"/>
      <c r="O117" s="100"/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231</v>
      </c>
      <c r="D118" s="134" t="s">
        <v>232</v>
      </c>
      <c r="E118" s="136">
        <v>0</v>
      </c>
      <c r="F118" s="136">
        <v>0</v>
      </c>
      <c r="G118" s="136">
        <v>0</v>
      </c>
      <c r="H118" s="136"/>
      <c r="I118" s="136"/>
      <c r="J118" s="136"/>
      <c r="K118" s="136"/>
      <c r="L118" s="136"/>
      <c r="M118" s="136"/>
      <c r="N118" s="136"/>
      <c r="O118" s="136"/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233</v>
      </c>
      <c r="D119" s="99" t="s">
        <v>232</v>
      </c>
      <c r="E119" s="100">
        <v>0</v>
      </c>
      <c r="F119" s="100">
        <v>0</v>
      </c>
      <c r="G119" s="100">
        <v>0</v>
      </c>
      <c r="H119" s="100"/>
      <c r="I119" s="100"/>
      <c r="J119" s="100"/>
      <c r="K119" s="100"/>
      <c r="L119" s="100"/>
      <c r="M119" s="100"/>
      <c r="N119" s="100"/>
      <c r="O119" s="100"/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234</v>
      </c>
      <c r="D120" s="134" t="s">
        <v>235</v>
      </c>
      <c r="E120" s="136">
        <v>277615.52</v>
      </c>
      <c r="F120" s="136">
        <v>539384.98</v>
      </c>
      <c r="G120" s="136">
        <v>339477.22000000003</v>
      </c>
      <c r="H120" s="136"/>
      <c r="I120" s="136"/>
      <c r="J120" s="136"/>
      <c r="K120" s="136"/>
      <c r="L120" s="136"/>
      <c r="M120" s="136"/>
      <c r="N120" s="136"/>
      <c r="O120" s="136"/>
      <c r="P120" s="136"/>
      <c r="Q120" s="136">
        <f t="shared" si="1"/>
        <v>1156477.72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1156477.72</v>
      </c>
      <c r="V120" s="97"/>
    </row>
    <row r="121" spans="2:22" x14ac:dyDescent="0.2">
      <c r="B121" s="95"/>
      <c r="C121" s="98" t="s">
        <v>236</v>
      </c>
      <c r="D121" s="99" t="s">
        <v>235</v>
      </c>
      <c r="E121" s="100">
        <v>277615.52</v>
      </c>
      <c r="F121" s="100">
        <v>539384.98</v>
      </c>
      <c r="G121" s="100">
        <v>339477.22000000003</v>
      </c>
      <c r="H121" s="100"/>
      <c r="I121" s="100"/>
      <c r="J121" s="100"/>
      <c r="K121" s="100"/>
      <c r="L121" s="100"/>
      <c r="M121" s="100"/>
      <c r="N121" s="100"/>
      <c r="O121" s="100"/>
      <c r="P121" s="100"/>
      <c r="Q121" s="100">
        <f t="shared" si="1"/>
        <v>1156477.72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1156477.72</v>
      </c>
      <c r="V121" s="97"/>
    </row>
    <row r="122" spans="2:22" x14ac:dyDescent="0.2">
      <c r="B122" s="95"/>
      <c r="C122" s="131" t="s">
        <v>237</v>
      </c>
      <c r="D122" s="132" t="s">
        <v>33</v>
      </c>
      <c r="E122" s="135">
        <v>17880540.079999998</v>
      </c>
      <c r="F122" s="135">
        <v>37733646.860000014</v>
      </c>
      <c r="G122" s="135">
        <v>38636105.989999987</v>
      </c>
      <c r="H122" s="135"/>
      <c r="I122" s="135"/>
      <c r="J122" s="135"/>
      <c r="K122" s="135"/>
      <c r="L122" s="135"/>
      <c r="M122" s="135"/>
      <c r="N122" s="135"/>
      <c r="O122" s="135"/>
      <c r="P122" s="135"/>
      <c r="Q122" s="135">
        <f t="shared" si="1"/>
        <v>94250292.930000007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94250292.930000007</v>
      </c>
      <c r="V122" s="97"/>
    </row>
    <row r="123" spans="2:22" x14ac:dyDescent="0.2">
      <c r="B123" s="95"/>
      <c r="C123" s="133" t="s">
        <v>238</v>
      </c>
      <c r="D123" s="134" t="s">
        <v>239</v>
      </c>
      <c r="E123" s="136">
        <v>0</v>
      </c>
      <c r="F123" s="136">
        <v>0</v>
      </c>
      <c r="G123" s="136">
        <v>0</v>
      </c>
      <c r="H123" s="136"/>
      <c r="I123" s="136"/>
      <c r="J123" s="136"/>
      <c r="K123" s="136"/>
      <c r="L123" s="136"/>
      <c r="M123" s="136"/>
      <c r="N123" s="136"/>
      <c r="O123" s="136"/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240</v>
      </c>
      <c r="D124" s="99" t="s">
        <v>241</v>
      </c>
      <c r="E124" s="100">
        <v>0</v>
      </c>
      <c r="F124" s="100">
        <v>0</v>
      </c>
      <c r="G124" s="100">
        <v>0</v>
      </c>
      <c r="H124" s="100"/>
      <c r="I124" s="100"/>
      <c r="J124" s="100"/>
      <c r="K124" s="100"/>
      <c r="L124" s="100"/>
      <c r="M124" s="100"/>
      <c r="N124" s="100"/>
      <c r="O124" s="100"/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242</v>
      </c>
      <c r="D125" s="99" t="s">
        <v>243</v>
      </c>
      <c r="E125" s="100">
        <v>0</v>
      </c>
      <c r="F125" s="100">
        <v>0</v>
      </c>
      <c r="G125" s="100">
        <v>0</v>
      </c>
      <c r="H125" s="100"/>
      <c r="I125" s="100"/>
      <c r="J125" s="100"/>
      <c r="K125" s="100"/>
      <c r="L125" s="100"/>
      <c r="M125" s="100"/>
      <c r="N125" s="100"/>
      <c r="O125" s="100"/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244</v>
      </c>
      <c r="D126" s="99" t="s">
        <v>245</v>
      </c>
      <c r="E126" s="100">
        <v>0</v>
      </c>
      <c r="F126" s="100">
        <v>0</v>
      </c>
      <c r="G126" s="100">
        <v>0</v>
      </c>
      <c r="H126" s="100"/>
      <c r="I126" s="100"/>
      <c r="J126" s="100"/>
      <c r="K126" s="100"/>
      <c r="L126" s="100"/>
      <c r="M126" s="100"/>
      <c r="N126" s="100"/>
      <c r="O126" s="100"/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246</v>
      </c>
      <c r="D127" s="134" t="s">
        <v>247</v>
      </c>
      <c r="E127" s="136">
        <v>0</v>
      </c>
      <c r="F127" s="136">
        <v>0</v>
      </c>
      <c r="G127" s="136">
        <v>0</v>
      </c>
      <c r="H127" s="136"/>
      <c r="I127" s="136"/>
      <c r="J127" s="136"/>
      <c r="K127" s="136"/>
      <c r="L127" s="136"/>
      <c r="M127" s="136"/>
      <c r="N127" s="136"/>
      <c r="O127" s="136"/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248</v>
      </c>
      <c r="D128" s="99" t="s">
        <v>249</v>
      </c>
      <c r="E128" s="100">
        <v>0</v>
      </c>
      <c r="F128" s="100">
        <v>0</v>
      </c>
      <c r="G128" s="100">
        <v>0</v>
      </c>
      <c r="H128" s="100"/>
      <c r="I128" s="100"/>
      <c r="J128" s="100"/>
      <c r="K128" s="100"/>
      <c r="L128" s="100"/>
      <c r="M128" s="100"/>
      <c r="N128" s="100"/>
      <c r="O128" s="100"/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250</v>
      </c>
      <c r="D129" s="99" t="s">
        <v>251</v>
      </c>
      <c r="E129" s="100">
        <v>0</v>
      </c>
      <c r="F129" s="100">
        <v>0</v>
      </c>
      <c r="G129" s="100">
        <v>0</v>
      </c>
      <c r="H129" s="100"/>
      <c r="I129" s="100"/>
      <c r="J129" s="100"/>
      <c r="K129" s="100"/>
      <c r="L129" s="100"/>
      <c r="M129" s="100"/>
      <c r="N129" s="100"/>
      <c r="O129" s="100"/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252</v>
      </c>
      <c r="D130" s="99" t="s">
        <v>253</v>
      </c>
      <c r="E130" s="100">
        <v>0</v>
      </c>
      <c r="F130" s="100">
        <v>0</v>
      </c>
      <c r="G130" s="100">
        <v>0</v>
      </c>
      <c r="H130" s="100"/>
      <c r="I130" s="100"/>
      <c r="J130" s="100"/>
      <c r="K130" s="100"/>
      <c r="L130" s="100"/>
      <c r="M130" s="100"/>
      <c r="N130" s="100"/>
      <c r="O130" s="100"/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254</v>
      </c>
      <c r="D131" s="99" t="s">
        <v>255</v>
      </c>
      <c r="E131" s="100">
        <v>0</v>
      </c>
      <c r="F131" s="100">
        <v>0</v>
      </c>
      <c r="G131" s="100">
        <v>0</v>
      </c>
      <c r="H131" s="100"/>
      <c r="I131" s="100"/>
      <c r="J131" s="100"/>
      <c r="K131" s="100"/>
      <c r="L131" s="100"/>
      <c r="M131" s="100"/>
      <c r="N131" s="100"/>
      <c r="O131" s="100"/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256</v>
      </c>
      <c r="D132" s="134" t="s">
        <v>257</v>
      </c>
      <c r="E132" s="136">
        <v>0</v>
      </c>
      <c r="F132" s="136">
        <v>0</v>
      </c>
      <c r="G132" s="136">
        <v>0</v>
      </c>
      <c r="H132" s="136"/>
      <c r="I132" s="136"/>
      <c r="J132" s="136"/>
      <c r="K132" s="136"/>
      <c r="L132" s="136"/>
      <c r="M132" s="136"/>
      <c r="N132" s="136"/>
      <c r="O132" s="136"/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258</v>
      </c>
      <c r="D133" s="99" t="s">
        <v>259</v>
      </c>
      <c r="E133" s="100">
        <v>0</v>
      </c>
      <c r="F133" s="100">
        <v>0</v>
      </c>
      <c r="G133" s="100">
        <v>0</v>
      </c>
      <c r="H133" s="100"/>
      <c r="I133" s="100"/>
      <c r="J133" s="100"/>
      <c r="K133" s="100"/>
      <c r="L133" s="100"/>
      <c r="M133" s="100"/>
      <c r="N133" s="100"/>
      <c r="O133" s="100"/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260</v>
      </c>
      <c r="D134" s="99" t="s">
        <v>261</v>
      </c>
      <c r="E134" s="100">
        <v>0</v>
      </c>
      <c r="F134" s="100">
        <v>0</v>
      </c>
      <c r="G134" s="100">
        <v>0</v>
      </c>
      <c r="H134" s="100"/>
      <c r="I134" s="100"/>
      <c r="J134" s="100"/>
      <c r="K134" s="100"/>
      <c r="L134" s="100"/>
      <c r="M134" s="100"/>
      <c r="N134" s="100"/>
      <c r="O134" s="100"/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262</v>
      </c>
      <c r="D135" s="99" t="s">
        <v>263</v>
      </c>
      <c r="E135" s="100">
        <v>0</v>
      </c>
      <c r="F135" s="100">
        <v>0</v>
      </c>
      <c r="G135" s="100">
        <v>0</v>
      </c>
      <c r="H135" s="100"/>
      <c r="I135" s="100"/>
      <c r="J135" s="100"/>
      <c r="K135" s="100"/>
      <c r="L135" s="100"/>
      <c r="M135" s="100"/>
      <c r="N135" s="100"/>
      <c r="O135" s="100"/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264</v>
      </c>
      <c r="D136" s="99" t="s">
        <v>265</v>
      </c>
      <c r="E136" s="100">
        <v>0</v>
      </c>
      <c r="F136" s="100">
        <v>0</v>
      </c>
      <c r="G136" s="100">
        <v>0</v>
      </c>
      <c r="H136" s="100"/>
      <c r="I136" s="100"/>
      <c r="J136" s="100"/>
      <c r="K136" s="100"/>
      <c r="L136" s="100"/>
      <c r="M136" s="100"/>
      <c r="N136" s="100"/>
      <c r="O136" s="100"/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266</v>
      </c>
      <c r="D137" s="134" t="s">
        <v>267</v>
      </c>
      <c r="E137" s="136">
        <v>17211335.559999999</v>
      </c>
      <c r="F137" s="136">
        <v>37150373.410000011</v>
      </c>
      <c r="G137" s="136">
        <v>36056785.389999986</v>
      </c>
      <c r="H137" s="136"/>
      <c r="I137" s="136"/>
      <c r="J137" s="136"/>
      <c r="K137" s="136"/>
      <c r="L137" s="136"/>
      <c r="M137" s="136"/>
      <c r="N137" s="136"/>
      <c r="O137" s="136"/>
      <c r="P137" s="136"/>
      <c r="Q137" s="136">
        <f t="shared" si="2"/>
        <v>90418494.359999999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90418494.359999999</v>
      </c>
      <c r="V137" s="97"/>
    </row>
    <row r="138" spans="2:22" x14ac:dyDescent="0.2">
      <c r="B138" s="95"/>
      <c r="C138" s="98" t="s">
        <v>268</v>
      </c>
      <c r="D138" s="99" t="s">
        <v>267</v>
      </c>
      <c r="E138" s="100">
        <v>17211335.559999999</v>
      </c>
      <c r="F138" s="100">
        <v>37150373.410000011</v>
      </c>
      <c r="G138" s="100">
        <v>36056785.389999986</v>
      </c>
      <c r="H138" s="100"/>
      <c r="I138" s="100"/>
      <c r="J138" s="100"/>
      <c r="K138" s="100"/>
      <c r="L138" s="100"/>
      <c r="M138" s="100"/>
      <c r="N138" s="100"/>
      <c r="O138" s="100"/>
      <c r="P138" s="100"/>
      <c r="Q138" s="100">
        <f t="shared" si="2"/>
        <v>90418494.359999999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90418494.359999999</v>
      </c>
      <c r="V138" s="97"/>
    </row>
    <row r="139" spans="2:22" x14ac:dyDescent="0.2">
      <c r="B139" s="95"/>
      <c r="C139" s="133" t="s">
        <v>269</v>
      </c>
      <c r="D139" s="134" t="s">
        <v>270</v>
      </c>
      <c r="E139" s="136">
        <v>287553.03000000003</v>
      </c>
      <c r="F139" s="136">
        <v>146329.63</v>
      </c>
      <c r="G139" s="136">
        <v>1931828.61</v>
      </c>
      <c r="H139" s="136"/>
      <c r="I139" s="136"/>
      <c r="J139" s="136"/>
      <c r="K139" s="136"/>
      <c r="L139" s="136"/>
      <c r="M139" s="136"/>
      <c r="N139" s="136"/>
      <c r="O139" s="136"/>
      <c r="P139" s="136"/>
      <c r="Q139" s="136">
        <f t="shared" si="2"/>
        <v>2365711.27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2365711.27</v>
      </c>
      <c r="V139" s="97"/>
    </row>
    <row r="140" spans="2:22" x14ac:dyDescent="0.2">
      <c r="B140" s="95"/>
      <c r="C140" s="98" t="s">
        <v>271</v>
      </c>
      <c r="D140" s="99" t="s">
        <v>270</v>
      </c>
      <c r="E140" s="100">
        <v>287553.03000000003</v>
      </c>
      <c r="F140" s="100">
        <v>146329.63</v>
      </c>
      <c r="G140" s="100">
        <v>1931828.61</v>
      </c>
      <c r="H140" s="100"/>
      <c r="I140" s="100"/>
      <c r="J140" s="100"/>
      <c r="K140" s="100"/>
      <c r="L140" s="100"/>
      <c r="M140" s="100"/>
      <c r="N140" s="100"/>
      <c r="O140" s="100"/>
      <c r="P140" s="100"/>
      <c r="Q140" s="100">
        <f t="shared" si="2"/>
        <v>2365711.27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2365711.27</v>
      </c>
      <c r="V140" s="97"/>
    </row>
    <row r="141" spans="2:22" x14ac:dyDescent="0.2">
      <c r="B141" s="95"/>
      <c r="C141" s="133" t="s">
        <v>272</v>
      </c>
      <c r="D141" s="134" t="s">
        <v>273</v>
      </c>
      <c r="E141" s="136">
        <v>381651.48999999993</v>
      </c>
      <c r="F141" s="136">
        <v>436943.82000000007</v>
      </c>
      <c r="G141" s="136">
        <v>647491.99</v>
      </c>
      <c r="H141" s="136"/>
      <c r="I141" s="136"/>
      <c r="J141" s="136"/>
      <c r="K141" s="136"/>
      <c r="L141" s="136"/>
      <c r="M141" s="136"/>
      <c r="N141" s="136"/>
      <c r="O141" s="136"/>
      <c r="P141" s="136"/>
      <c r="Q141" s="136">
        <f t="shared" si="2"/>
        <v>1466087.3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1466087.3</v>
      </c>
      <c r="V141" s="97"/>
    </row>
    <row r="142" spans="2:22" x14ac:dyDescent="0.2">
      <c r="B142" s="95"/>
      <c r="C142" s="98" t="s">
        <v>274</v>
      </c>
      <c r="D142" s="99" t="s">
        <v>273</v>
      </c>
      <c r="E142" s="100">
        <v>381651.48999999993</v>
      </c>
      <c r="F142" s="100">
        <v>436943.82000000007</v>
      </c>
      <c r="G142" s="100">
        <v>647491.99</v>
      </c>
      <c r="H142" s="100"/>
      <c r="I142" s="100"/>
      <c r="J142" s="100"/>
      <c r="K142" s="100"/>
      <c r="L142" s="100"/>
      <c r="M142" s="100"/>
      <c r="N142" s="100"/>
      <c r="O142" s="100"/>
      <c r="P142" s="100"/>
      <c r="Q142" s="100">
        <f t="shared" si="2"/>
        <v>1466087.3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1466087.3</v>
      </c>
      <c r="V142" s="97"/>
    </row>
    <row r="143" spans="2:22" x14ac:dyDescent="0.2">
      <c r="B143" s="95"/>
      <c r="C143" s="131" t="s">
        <v>275</v>
      </c>
      <c r="D143" s="132" t="s">
        <v>276</v>
      </c>
      <c r="E143" s="135">
        <v>1048762.6700000002</v>
      </c>
      <c r="F143" s="135">
        <v>5057614.6499999994</v>
      </c>
      <c r="G143" s="135">
        <v>2995231.21</v>
      </c>
      <c r="H143" s="135"/>
      <c r="I143" s="135"/>
      <c r="J143" s="135"/>
      <c r="K143" s="135"/>
      <c r="L143" s="135"/>
      <c r="M143" s="135"/>
      <c r="N143" s="135"/>
      <c r="O143" s="135"/>
      <c r="P143" s="135"/>
      <c r="Q143" s="135">
        <f t="shared" si="2"/>
        <v>9101608.5299999993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9101608.5299999993</v>
      </c>
      <c r="V143" s="97"/>
    </row>
    <row r="144" spans="2:22" x14ac:dyDescent="0.2">
      <c r="B144" s="95"/>
      <c r="C144" s="133" t="s">
        <v>277</v>
      </c>
      <c r="D144" s="134" t="s">
        <v>278</v>
      </c>
      <c r="E144" s="136">
        <v>41950.750000000007</v>
      </c>
      <c r="F144" s="136">
        <v>3416602.2399999998</v>
      </c>
      <c r="G144" s="136">
        <v>425330.23</v>
      </c>
      <c r="H144" s="136"/>
      <c r="I144" s="136"/>
      <c r="J144" s="136"/>
      <c r="K144" s="136"/>
      <c r="L144" s="136"/>
      <c r="M144" s="136"/>
      <c r="N144" s="136"/>
      <c r="O144" s="136"/>
      <c r="P144" s="136"/>
      <c r="Q144" s="136">
        <f t="shared" si="2"/>
        <v>3883883.2199999997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3883883.2199999997</v>
      </c>
      <c r="V144" s="97"/>
    </row>
    <row r="145" spans="2:22" x14ac:dyDescent="0.2">
      <c r="B145" s="95"/>
      <c r="C145" s="98" t="s">
        <v>279</v>
      </c>
      <c r="D145" s="99" t="s">
        <v>278</v>
      </c>
      <c r="E145" s="100">
        <v>41950.750000000007</v>
      </c>
      <c r="F145" s="100">
        <v>3416602.2399999998</v>
      </c>
      <c r="G145" s="100">
        <v>425330.23</v>
      </c>
      <c r="H145" s="100"/>
      <c r="I145" s="100"/>
      <c r="J145" s="100"/>
      <c r="K145" s="100"/>
      <c r="L145" s="100"/>
      <c r="M145" s="100"/>
      <c r="N145" s="100"/>
      <c r="O145" s="100"/>
      <c r="P145" s="100"/>
      <c r="Q145" s="100">
        <f t="shared" si="2"/>
        <v>3883883.2199999997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3883883.2199999997</v>
      </c>
      <c r="V145" s="97"/>
    </row>
    <row r="146" spans="2:22" x14ac:dyDescent="0.2">
      <c r="B146" s="95"/>
      <c r="C146" s="133" t="s">
        <v>280</v>
      </c>
      <c r="D146" s="134" t="s">
        <v>281</v>
      </c>
      <c r="E146" s="136">
        <v>797668.10000000021</v>
      </c>
      <c r="F146" s="136">
        <v>1336520.0399999996</v>
      </c>
      <c r="G146" s="136">
        <v>1603685.71</v>
      </c>
      <c r="H146" s="136"/>
      <c r="I146" s="136"/>
      <c r="J146" s="136"/>
      <c r="K146" s="136"/>
      <c r="L146" s="136"/>
      <c r="M146" s="136"/>
      <c r="N146" s="136"/>
      <c r="O146" s="136"/>
      <c r="P146" s="136"/>
      <c r="Q146" s="136">
        <f t="shared" si="2"/>
        <v>3737873.8499999996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3737873.8499999996</v>
      </c>
      <c r="V146" s="97"/>
    </row>
    <row r="147" spans="2:22" x14ac:dyDescent="0.2">
      <c r="B147" s="95"/>
      <c r="C147" s="98" t="s">
        <v>282</v>
      </c>
      <c r="D147" s="99" t="s">
        <v>281</v>
      </c>
      <c r="E147" s="100">
        <v>797668.10000000021</v>
      </c>
      <c r="F147" s="100">
        <v>1336520.0399999996</v>
      </c>
      <c r="G147" s="100">
        <v>1603685.71</v>
      </c>
      <c r="H147" s="100"/>
      <c r="I147" s="100"/>
      <c r="J147" s="100"/>
      <c r="K147" s="100"/>
      <c r="L147" s="100"/>
      <c r="M147" s="100"/>
      <c r="N147" s="100"/>
      <c r="O147" s="100"/>
      <c r="P147" s="100"/>
      <c r="Q147" s="100">
        <f t="shared" si="2"/>
        <v>3737873.8499999996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3737873.8499999996</v>
      </c>
      <c r="V147" s="97"/>
    </row>
    <row r="148" spans="2:22" x14ac:dyDescent="0.2">
      <c r="B148" s="95"/>
      <c r="C148" s="133" t="s">
        <v>283</v>
      </c>
      <c r="D148" s="134" t="s">
        <v>284</v>
      </c>
      <c r="E148" s="136">
        <v>0</v>
      </c>
      <c r="F148" s="136">
        <v>0</v>
      </c>
      <c r="G148" s="136">
        <v>0</v>
      </c>
      <c r="H148" s="136"/>
      <c r="I148" s="136"/>
      <c r="J148" s="136"/>
      <c r="K148" s="136"/>
      <c r="L148" s="136"/>
      <c r="M148" s="136"/>
      <c r="N148" s="136"/>
      <c r="O148" s="136"/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285</v>
      </c>
      <c r="D149" s="99" t="s">
        <v>284</v>
      </c>
      <c r="E149" s="100">
        <v>0</v>
      </c>
      <c r="F149" s="100">
        <v>0</v>
      </c>
      <c r="G149" s="100">
        <v>0</v>
      </c>
      <c r="H149" s="100"/>
      <c r="I149" s="100"/>
      <c r="J149" s="100"/>
      <c r="K149" s="100"/>
      <c r="L149" s="100"/>
      <c r="M149" s="100"/>
      <c r="N149" s="100"/>
      <c r="O149" s="100"/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286</v>
      </c>
      <c r="D150" s="134" t="s">
        <v>287</v>
      </c>
      <c r="E150" s="136">
        <v>0</v>
      </c>
      <c r="F150" s="136">
        <v>0</v>
      </c>
      <c r="G150" s="136">
        <v>0</v>
      </c>
      <c r="H150" s="136"/>
      <c r="I150" s="136"/>
      <c r="J150" s="136"/>
      <c r="K150" s="136"/>
      <c r="L150" s="136"/>
      <c r="M150" s="136"/>
      <c r="N150" s="136"/>
      <c r="O150" s="136"/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288</v>
      </c>
      <c r="D151" s="99" t="s">
        <v>287</v>
      </c>
      <c r="E151" s="100">
        <v>0</v>
      </c>
      <c r="F151" s="100">
        <v>0</v>
      </c>
      <c r="G151" s="100">
        <v>0</v>
      </c>
      <c r="H151" s="100"/>
      <c r="I151" s="100"/>
      <c r="J151" s="100"/>
      <c r="K151" s="100"/>
      <c r="L151" s="100"/>
      <c r="M151" s="100"/>
      <c r="N151" s="100"/>
      <c r="O151" s="100"/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289</v>
      </c>
      <c r="D152" s="134" t="s">
        <v>290</v>
      </c>
      <c r="E152" s="136">
        <v>0</v>
      </c>
      <c r="F152" s="136">
        <v>1078.1599999999999</v>
      </c>
      <c r="G152" s="136">
        <v>4648.7700000000004</v>
      </c>
      <c r="H152" s="136"/>
      <c r="I152" s="136"/>
      <c r="J152" s="136"/>
      <c r="K152" s="136"/>
      <c r="L152" s="136"/>
      <c r="M152" s="136"/>
      <c r="N152" s="136"/>
      <c r="O152" s="136"/>
      <c r="P152" s="136"/>
      <c r="Q152" s="136">
        <f t="shared" si="2"/>
        <v>5726.93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5726.93</v>
      </c>
      <c r="V152" s="97"/>
    </row>
    <row r="153" spans="2:22" x14ac:dyDescent="0.2">
      <c r="B153" s="95"/>
      <c r="C153" s="98" t="s">
        <v>291</v>
      </c>
      <c r="D153" s="99" t="s">
        <v>290</v>
      </c>
      <c r="E153" s="100">
        <v>0</v>
      </c>
      <c r="F153" s="100">
        <v>1078.1599999999999</v>
      </c>
      <c r="G153" s="100">
        <v>4648.7700000000004</v>
      </c>
      <c r="H153" s="100"/>
      <c r="I153" s="100"/>
      <c r="J153" s="100"/>
      <c r="K153" s="100"/>
      <c r="L153" s="100"/>
      <c r="M153" s="100"/>
      <c r="N153" s="100"/>
      <c r="O153" s="100"/>
      <c r="P153" s="100"/>
      <c r="Q153" s="100">
        <f t="shared" si="2"/>
        <v>5726.93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5726.93</v>
      </c>
      <c r="V153" s="97"/>
    </row>
    <row r="154" spans="2:22" x14ac:dyDescent="0.2">
      <c r="B154" s="95"/>
      <c r="C154" s="133" t="s">
        <v>292</v>
      </c>
      <c r="D154" s="134" t="s">
        <v>293</v>
      </c>
      <c r="E154" s="136">
        <v>209143.82</v>
      </c>
      <c r="F154" s="136">
        <v>303414.20999999996</v>
      </c>
      <c r="G154" s="136">
        <v>961566.5</v>
      </c>
      <c r="H154" s="136"/>
      <c r="I154" s="136"/>
      <c r="J154" s="136"/>
      <c r="K154" s="136"/>
      <c r="L154" s="136"/>
      <c r="M154" s="136"/>
      <c r="N154" s="136"/>
      <c r="O154" s="136"/>
      <c r="P154" s="136"/>
      <c r="Q154" s="136">
        <f t="shared" si="2"/>
        <v>1474124.53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1474124.53</v>
      </c>
      <c r="V154" s="97"/>
    </row>
    <row r="155" spans="2:22" x14ac:dyDescent="0.2">
      <c r="B155" s="95"/>
      <c r="C155" s="98" t="s">
        <v>294</v>
      </c>
      <c r="D155" s="99" t="s">
        <v>293</v>
      </c>
      <c r="E155" s="100">
        <v>209143.82</v>
      </c>
      <c r="F155" s="100">
        <v>303414.20999999996</v>
      </c>
      <c r="G155" s="100">
        <v>961566.5</v>
      </c>
      <c r="H155" s="100"/>
      <c r="I155" s="100"/>
      <c r="J155" s="100"/>
      <c r="K155" s="100"/>
      <c r="L155" s="100"/>
      <c r="M155" s="100"/>
      <c r="N155" s="100"/>
      <c r="O155" s="100"/>
      <c r="P155" s="100"/>
      <c r="Q155" s="100">
        <f t="shared" si="2"/>
        <v>1474124.53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1474124.53</v>
      </c>
      <c r="V155" s="97"/>
    </row>
    <row r="156" spans="2:22" x14ac:dyDescent="0.2">
      <c r="B156" s="95"/>
      <c r="C156" s="131" t="s">
        <v>295</v>
      </c>
      <c r="D156" s="132" t="s">
        <v>296</v>
      </c>
      <c r="E156" s="135">
        <v>16294069.669999998</v>
      </c>
      <c r="F156" s="135">
        <v>24020664.93</v>
      </c>
      <c r="G156" s="135">
        <v>28304946.080000002</v>
      </c>
      <c r="H156" s="135"/>
      <c r="I156" s="135"/>
      <c r="J156" s="135"/>
      <c r="K156" s="135"/>
      <c r="L156" s="135"/>
      <c r="M156" s="135"/>
      <c r="N156" s="135"/>
      <c r="O156" s="135"/>
      <c r="P156" s="135"/>
      <c r="Q156" s="135">
        <f t="shared" si="2"/>
        <v>68619680.679999992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68619680.679999992</v>
      </c>
      <c r="V156" s="97"/>
    </row>
    <row r="157" spans="2:22" x14ac:dyDescent="0.2">
      <c r="B157" s="95"/>
      <c r="C157" s="133" t="s">
        <v>297</v>
      </c>
      <c r="D157" s="134" t="s">
        <v>298</v>
      </c>
      <c r="E157" s="136">
        <v>11852289.35</v>
      </c>
      <c r="F157" s="136">
        <v>13406431.440000003</v>
      </c>
      <c r="G157" s="136">
        <v>13883666.290000001</v>
      </c>
      <c r="H157" s="136"/>
      <c r="I157" s="136"/>
      <c r="J157" s="136"/>
      <c r="K157" s="136"/>
      <c r="L157" s="136"/>
      <c r="M157" s="136"/>
      <c r="N157" s="136"/>
      <c r="O157" s="136"/>
      <c r="P157" s="136"/>
      <c r="Q157" s="136">
        <f t="shared" si="2"/>
        <v>39142387.080000006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39142387.080000006</v>
      </c>
      <c r="V157" s="97"/>
    </row>
    <row r="158" spans="2:22" x14ac:dyDescent="0.2">
      <c r="B158" s="95"/>
      <c r="C158" s="98" t="s">
        <v>299</v>
      </c>
      <c r="D158" s="99" t="s">
        <v>300</v>
      </c>
      <c r="E158" s="100">
        <v>2974928.2899999996</v>
      </c>
      <c r="F158" s="100">
        <v>3216070.4900000007</v>
      </c>
      <c r="G158" s="100">
        <v>3161976.48</v>
      </c>
      <c r="H158" s="100"/>
      <c r="I158" s="100"/>
      <c r="J158" s="100"/>
      <c r="K158" s="100"/>
      <c r="L158" s="100"/>
      <c r="M158" s="100"/>
      <c r="N158" s="100"/>
      <c r="O158" s="100"/>
      <c r="P158" s="100"/>
      <c r="Q158" s="100">
        <f t="shared" si="2"/>
        <v>9352975.2599999998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9352975.2599999998</v>
      </c>
      <c r="V158" s="97"/>
    </row>
    <row r="159" spans="2:22" x14ac:dyDescent="0.2">
      <c r="B159" s="95"/>
      <c r="C159" s="98" t="s">
        <v>301</v>
      </c>
      <c r="D159" s="99" t="s">
        <v>36</v>
      </c>
      <c r="E159" s="100">
        <v>8877361.0600000005</v>
      </c>
      <c r="F159" s="100">
        <v>10190360.950000003</v>
      </c>
      <c r="G159" s="100">
        <v>10721689.810000001</v>
      </c>
      <c r="H159" s="100"/>
      <c r="I159" s="100"/>
      <c r="J159" s="100"/>
      <c r="K159" s="100"/>
      <c r="L159" s="100"/>
      <c r="M159" s="100"/>
      <c r="N159" s="100"/>
      <c r="O159" s="100"/>
      <c r="P159" s="100"/>
      <c r="Q159" s="100">
        <f t="shared" si="2"/>
        <v>29789411.820000008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29789411.820000008</v>
      </c>
      <c r="V159" s="97"/>
    </row>
    <row r="160" spans="2:22" x14ac:dyDescent="0.2">
      <c r="B160" s="95"/>
      <c r="C160" s="133" t="s">
        <v>302</v>
      </c>
      <c r="D160" s="134" t="s">
        <v>303</v>
      </c>
      <c r="E160" s="136">
        <v>3705068.83</v>
      </c>
      <c r="F160" s="136">
        <v>4195252.1599999992</v>
      </c>
      <c r="G160" s="136">
        <v>4308099.2200000007</v>
      </c>
      <c r="H160" s="136"/>
      <c r="I160" s="136"/>
      <c r="J160" s="136"/>
      <c r="K160" s="136"/>
      <c r="L160" s="136"/>
      <c r="M160" s="136"/>
      <c r="N160" s="136"/>
      <c r="O160" s="136"/>
      <c r="P160" s="136"/>
      <c r="Q160" s="136">
        <f t="shared" si="2"/>
        <v>12208420.210000001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12208420.210000001</v>
      </c>
      <c r="V160" s="97"/>
    </row>
    <row r="161" spans="2:22" x14ac:dyDescent="0.2">
      <c r="B161" s="95"/>
      <c r="C161" s="98" t="s">
        <v>304</v>
      </c>
      <c r="D161" s="99" t="s">
        <v>305</v>
      </c>
      <c r="E161" s="100">
        <v>0</v>
      </c>
      <c r="F161" s="100">
        <v>0</v>
      </c>
      <c r="G161" s="100">
        <v>0</v>
      </c>
      <c r="H161" s="100"/>
      <c r="I161" s="100"/>
      <c r="J161" s="100"/>
      <c r="K161" s="100"/>
      <c r="L161" s="100"/>
      <c r="M161" s="100"/>
      <c r="N161" s="100"/>
      <c r="O161" s="100"/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306</v>
      </c>
      <c r="D162" s="99" t="s">
        <v>307</v>
      </c>
      <c r="E162" s="100">
        <v>3705068.83</v>
      </c>
      <c r="F162" s="100">
        <v>4195252.1599999992</v>
      </c>
      <c r="G162" s="100">
        <v>4308099.2200000007</v>
      </c>
      <c r="H162" s="100"/>
      <c r="I162" s="100"/>
      <c r="J162" s="100"/>
      <c r="K162" s="100"/>
      <c r="L162" s="100"/>
      <c r="M162" s="100"/>
      <c r="N162" s="100"/>
      <c r="O162" s="100"/>
      <c r="P162" s="100"/>
      <c r="Q162" s="100">
        <f t="shared" si="2"/>
        <v>12208420.210000001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12208420.210000001</v>
      </c>
      <c r="V162" s="97"/>
    </row>
    <row r="163" spans="2:22" x14ac:dyDescent="0.2">
      <c r="B163" s="95"/>
      <c r="C163" s="133" t="s">
        <v>308</v>
      </c>
      <c r="D163" s="134" t="s">
        <v>309</v>
      </c>
      <c r="E163" s="136">
        <v>0</v>
      </c>
      <c r="F163" s="136">
        <v>0</v>
      </c>
      <c r="G163" s="136">
        <v>0</v>
      </c>
      <c r="H163" s="136"/>
      <c r="I163" s="136"/>
      <c r="J163" s="136"/>
      <c r="K163" s="136"/>
      <c r="L163" s="136"/>
      <c r="M163" s="136"/>
      <c r="N163" s="136"/>
      <c r="O163" s="136"/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310</v>
      </c>
      <c r="D164" s="99" t="s">
        <v>309</v>
      </c>
      <c r="E164" s="100">
        <v>0</v>
      </c>
      <c r="F164" s="100">
        <v>0</v>
      </c>
      <c r="G164" s="100">
        <v>0</v>
      </c>
      <c r="H164" s="100"/>
      <c r="I164" s="100"/>
      <c r="J164" s="100"/>
      <c r="K164" s="100"/>
      <c r="L164" s="100"/>
      <c r="M164" s="100"/>
      <c r="N164" s="100"/>
      <c r="O164" s="100"/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311</v>
      </c>
      <c r="D165" s="134" t="s">
        <v>312</v>
      </c>
      <c r="E165" s="136">
        <v>130435.60000000003</v>
      </c>
      <c r="F165" s="136">
        <v>3148681.7399999998</v>
      </c>
      <c r="G165" s="136">
        <v>6058149.5800000001</v>
      </c>
      <c r="H165" s="136"/>
      <c r="I165" s="136"/>
      <c r="J165" s="136"/>
      <c r="K165" s="136"/>
      <c r="L165" s="136"/>
      <c r="M165" s="136"/>
      <c r="N165" s="136"/>
      <c r="O165" s="136"/>
      <c r="P165" s="136"/>
      <c r="Q165" s="136">
        <f t="shared" si="2"/>
        <v>9337266.9199999999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9337266.9199999999</v>
      </c>
      <c r="V165" s="97"/>
    </row>
    <row r="166" spans="2:22" x14ac:dyDescent="0.2">
      <c r="B166" s="95"/>
      <c r="C166" s="98" t="s">
        <v>313</v>
      </c>
      <c r="D166" s="99" t="s">
        <v>314</v>
      </c>
      <c r="E166" s="100">
        <v>130435.60000000003</v>
      </c>
      <c r="F166" s="100">
        <v>3148681.7399999998</v>
      </c>
      <c r="G166" s="100">
        <v>6058149.5800000001</v>
      </c>
      <c r="H166" s="100"/>
      <c r="I166" s="100"/>
      <c r="J166" s="100"/>
      <c r="K166" s="100"/>
      <c r="L166" s="100"/>
      <c r="M166" s="100"/>
      <c r="N166" s="100"/>
      <c r="O166" s="100"/>
      <c r="P166" s="100"/>
      <c r="Q166" s="100">
        <f t="shared" si="2"/>
        <v>9337266.9199999999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9337266.9199999999</v>
      </c>
      <c r="V166" s="97"/>
    </row>
    <row r="167" spans="2:22" x14ac:dyDescent="0.2">
      <c r="B167" s="95"/>
      <c r="C167" s="98" t="s">
        <v>315</v>
      </c>
      <c r="D167" s="99" t="s">
        <v>316</v>
      </c>
      <c r="E167" s="100">
        <v>0</v>
      </c>
      <c r="F167" s="100">
        <v>0</v>
      </c>
      <c r="G167" s="100">
        <v>0</v>
      </c>
      <c r="H167" s="100"/>
      <c r="I167" s="100"/>
      <c r="J167" s="100"/>
      <c r="K167" s="100"/>
      <c r="L167" s="100"/>
      <c r="M167" s="100"/>
      <c r="N167" s="100"/>
      <c r="O167" s="100"/>
      <c r="P167" s="100"/>
      <c r="Q167" s="100">
        <f t="shared" si="2"/>
        <v>0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0</v>
      </c>
      <c r="V167" s="97"/>
    </row>
    <row r="168" spans="2:22" x14ac:dyDescent="0.2">
      <c r="B168" s="95"/>
      <c r="C168" s="133" t="s">
        <v>317</v>
      </c>
      <c r="D168" s="134" t="s">
        <v>318</v>
      </c>
      <c r="E168" s="136">
        <v>0</v>
      </c>
      <c r="F168" s="136">
        <v>0</v>
      </c>
      <c r="G168" s="136">
        <v>0</v>
      </c>
      <c r="H168" s="136"/>
      <c r="I168" s="136"/>
      <c r="J168" s="136"/>
      <c r="K168" s="136"/>
      <c r="L168" s="136"/>
      <c r="M168" s="136"/>
      <c r="N168" s="136"/>
      <c r="O168" s="136"/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319</v>
      </c>
      <c r="D169" s="99" t="s">
        <v>318</v>
      </c>
      <c r="E169" s="100">
        <v>0</v>
      </c>
      <c r="F169" s="100">
        <v>0</v>
      </c>
      <c r="G169" s="100">
        <v>0</v>
      </c>
      <c r="H169" s="100"/>
      <c r="I169" s="100"/>
      <c r="J169" s="100"/>
      <c r="K169" s="100"/>
      <c r="L169" s="100"/>
      <c r="M169" s="100"/>
      <c r="N169" s="100"/>
      <c r="O169" s="100"/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320</v>
      </c>
      <c r="D170" s="134" t="s">
        <v>321</v>
      </c>
      <c r="E170" s="136">
        <v>289980.52</v>
      </c>
      <c r="F170" s="136">
        <v>2681852.0400000005</v>
      </c>
      <c r="G170" s="136">
        <v>3158884.33</v>
      </c>
      <c r="H170" s="136"/>
      <c r="I170" s="136"/>
      <c r="J170" s="136"/>
      <c r="K170" s="136"/>
      <c r="L170" s="136"/>
      <c r="M170" s="136"/>
      <c r="N170" s="136"/>
      <c r="O170" s="136"/>
      <c r="P170" s="136"/>
      <c r="Q170" s="136">
        <f t="shared" si="2"/>
        <v>6130716.8900000006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6130716.8900000006</v>
      </c>
      <c r="V170" s="97"/>
    </row>
    <row r="171" spans="2:22" x14ac:dyDescent="0.2">
      <c r="B171" s="95"/>
      <c r="C171" s="98" t="s">
        <v>322</v>
      </c>
      <c r="D171" s="99" t="s">
        <v>321</v>
      </c>
      <c r="E171" s="100">
        <v>289980.52</v>
      </c>
      <c r="F171" s="100">
        <v>2681852.0400000005</v>
      </c>
      <c r="G171" s="100">
        <v>3158884.33</v>
      </c>
      <c r="H171" s="100"/>
      <c r="I171" s="100"/>
      <c r="J171" s="100"/>
      <c r="K171" s="100"/>
      <c r="L171" s="100"/>
      <c r="M171" s="100"/>
      <c r="N171" s="100"/>
      <c r="O171" s="100"/>
      <c r="P171" s="100"/>
      <c r="Q171" s="100">
        <f t="shared" si="2"/>
        <v>6130716.8900000006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6130716.8900000006</v>
      </c>
      <c r="V171" s="97"/>
    </row>
    <row r="172" spans="2:22" x14ac:dyDescent="0.2">
      <c r="B172" s="95"/>
      <c r="C172" s="133" t="s">
        <v>323</v>
      </c>
      <c r="D172" s="134" t="s">
        <v>324</v>
      </c>
      <c r="E172" s="136">
        <v>0</v>
      </c>
      <c r="F172" s="136">
        <v>0</v>
      </c>
      <c r="G172" s="136">
        <v>0</v>
      </c>
      <c r="H172" s="136"/>
      <c r="I172" s="136"/>
      <c r="J172" s="136"/>
      <c r="K172" s="136"/>
      <c r="L172" s="136"/>
      <c r="M172" s="136"/>
      <c r="N172" s="136"/>
      <c r="O172" s="136"/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325</v>
      </c>
      <c r="D173" s="99" t="s">
        <v>324</v>
      </c>
      <c r="E173" s="100">
        <v>0</v>
      </c>
      <c r="F173" s="100">
        <v>0</v>
      </c>
      <c r="G173" s="100">
        <v>0</v>
      </c>
      <c r="H173" s="100"/>
      <c r="I173" s="100"/>
      <c r="J173" s="100"/>
      <c r="K173" s="100"/>
      <c r="L173" s="100"/>
      <c r="M173" s="100"/>
      <c r="N173" s="100"/>
      <c r="O173" s="100"/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326</v>
      </c>
      <c r="D174" s="134" t="s">
        <v>327</v>
      </c>
      <c r="E174" s="136">
        <v>316295.36999999988</v>
      </c>
      <c r="F174" s="136">
        <v>588447.55000000005</v>
      </c>
      <c r="G174" s="136">
        <v>896146.66000000015</v>
      </c>
      <c r="H174" s="136"/>
      <c r="I174" s="136"/>
      <c r="J174" s="136"/>
      <c r="K174" s="136"/>
      <c r="L174" s="136"/>
      <c r="M174" s="136"/>
      <c r="N174" s="136"/>
      <c r="O174" s="136"/>
      <c r="P174" s="136"/>
      <c r="Q174" s="136">
        <f t="shared" si="2"/>
        <v>1800889.58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1800889.58</v>
      </c>
      <c r="V174" s="97"/>
    </row>
    <row r="175" spans="2:22" x14ac:dyDescent="0.2">
      <c r="B175" s="95"/>
      <c r="C175" s="98" t="s">
        <v>328</v>
      </c>
      <c r="D175" s="99" t="s">
        <v>327</v>
      </c>
      <c r="E175" s="100">
        <v>316295.36999999988</v>
      </c>
      <c r="F175" s="100">
        <v>588447.55000000005</v>
      </c>
      <c r="G175" s="100">
        <v>896146.66000000015</v>
      </c>
      <c r="H175" s="100"/>
      <c r="I175" s="100"/>
      <c r="J175" s="100"/>
      <c r="K175" s="100"/>
      <c r="L175" s="100"/>
      <c r="M175" s="100"/>
      <c r="N175" s="100"/>
      <c r="O175" s="100"/>
      <c r="P175" s="100"/>
      <c r="Q175" s="100">
        <f t="shared" si="2"/>
        <v>1800889.58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1800889.58</v>
      </c>
      <c r="V175" s="97"/>
    </row>
    <row r="176" spans="2:22" x14ac:dyDescent="0.2">
      <c r="B176" s="95"/>
      <c r="C176" s="131" t="s">
        <v>329</v>
      </c>
      <c r="D176" s="132" t="s">
        <v>330</v>
      </c>
      <c r="E176" s="135">
        <v>70353855.25</v>
      </c>
      <c r="F176" s="135">
        <v>85877601.329999983</v>
      </c>
      <c r="G176" s="135">
        <v>86860509.430000007</v>
      </c>
      <c r="H176" s="135"/>
      <c r="I176" s="135"/>
      <c r="J176" s="135"/>
      <c r="K176" s="135"/>
      <c r="L176" s="135"/>
      <c r="M176" s="135"/>
      <c r="N176" s="135"/>
      <c r="O176" s="135"/>
      <c r="P176" s="135"/>
      <c r="Q176" s="135">
        <f t="shared" si="2"/>
        <v>243091966.00999999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243091966.00999999</v>
      </c>
      <c r="V176" s="97"/>
    </row>
    <row r="177" spans="2:22" x14ac:dyDescent="0.2">
      <c r="B177" s="95"/>
      <c r="C177" s="133" t="s">
        <v>331</v>
      </c>
      <c r="D177" s="134" t="s">
        <v>332</v>
      </c>
      <c r="E177" s="136">
        <v>0</v>
      </c>
      <c r="F177" s="136">
        <v>0</v>
      </c>
      <c r="G177" s="136">
        <v>0</v>
      </c>
      <c r="H177" s="136"/>
      <c r="I177" s="136"/>
      <c r="J177" s="136"/>
      <c r="K177" s="136"/>
      <c r="L177" s="136"/>
      <c r="M177" s="136"/>
      <c r="N177" s="136"/>
      <c r="O177" s="136"/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333</v>
      </c>
      <c r="D178" s="99" t="s">
        <v>334</v>
      </c>
      <c r="E178" s="100">
        <v>0</v>
      </c>
      <c r="F178" s="100">
        <v>0</v>
      </c>
      <c r="G178" s="100">
        <v>0</v>
      </c>
      <c r="H178" s="100"/>
      <c r="I178" s="100"/>
      <c r="J178" s="100"/>
      <c r="K178" s="100"/>
      <c r="L178" s="100"/>
      <c r="M178" s="100"/>
      <c r="N178" s="100"/>
      <c r="O178" s="100"/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335</v>
      </c>
      <c r="D179" s="99" t="s">
        <v>336</v>
      </c>
      <c r="E179" s="100">
        <v>0</v>
      </c>
      <c r="F179" s="100">
        <v>0</v>
      </c>
      <c r="G179" s="100">
        <v>0</v>
      </c>
      <c r="H179" s="100"/>
      <c r="I179" s="100"/>
      <c r="J179" s="100"/>
      <c r="K179" s="100"/>
      <c r="L179" s="100"/>
      <c r="M179" s="100"/>
      <c r="N179" s="100"/>
      <c r="O179" s="100"/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337</v>
      </c>
      <c r="D180" s="134" t="s">
        <v>338</v>
      </c>
      <c r="E180" s="136">
        <v>50196486.350000001</v>
      </c>
      <c r="F180" s="136">
        <v>60762652.769999996</v>
      </c>
      <c r="G180" s="136">
        <v>61528035.500000007</v>
      </c>
      <c r="H180" s="136"/>
      <c r="I180" s="136"/>
      <c r="J180" s="136"/>
      <c r="K180" s="136"/>
      <c r="L180" s="136"/>
      <c r="M180" s="136"/>
      <c r="N180" s="136"/>
      <c r="O180" s="136"/>
      <c r="P180" s="136"/>
      <c r="Q180" s="136">
        <f t="shared" si="2"/>
        <v>172487174.62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172487174.62</v>
      </c>
      <c r="V180" s="97"/>
    </row>
    <row r="181" spans="2:22" x14ac:dyDescent="0.2">
      <c r="B181" s="95"/>
      <c r="C181" s="98" t="s">
        <v>339</v>
      </c>
      <c r="D181" s="99" t="s">
        <v>338</v>
      </c>
      <c r="E181" s="100">
        <v>50196486.350000001</v>
      </c>
      <c r="F181" s="100">
        <v>60762652.769999996</v>
      </c>
      <c r="G181" s="100">
        <v>61528035.500000007</v>
      </c>
      <c r="H181" s="100"/>
      <c r="I181" s="100"/>
      <c r="J181" s="100"/>
      <c r="K181" s="100"/>
      <c r="L181" s="100"/>
      <c r="M181" s="100"/>
      <c r="N181" s="100"/>
      <c r="O181" s="100"/>
      <c r="P181" s="100"/>
      <c r="Q181" s="100">
        <f t="shared" si="2"/>
        <v>172487174.62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172487174.62</v>
      </c>
      <c r="V181" s="97"/>
    </row>
    <row r="182" spans="2:22" x14ac:dyDescent="0.2">
      <c r="B182" s="95"/>
      <c r="C182" s="133" t="s">
        <v>340</v>
      </c>
      <c r="D182" s="134" t="s">
        <v>341</v>
      </c>
      <c r="E182" s="136">
        <v>0</v>
      </c>
      <c r="F182" s="136">
        <v>0</v>
      </c>
      <c r="G182" s="136">
        <v>0</v>
      </c>
      <c r="H182" s="136"/>
      <c r="I182" s="136"/>
      <c r="J182" s="136"/>
      <c r="K182" s="136"/>
      <c r="L182" s="136"/>
      <c r="M182" s="136"/>
      <c r="N182" s="136"/>
      <c r="O182" s="136"/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342</v>
      </c>
      <c r="D183" s="99" t="s">
        <v>341</v>
      </c>
      <c r="E183" s="100">
        <v>0</v>
      </c>
      <c r="F183" s="100">
        <v>0</v>
      </c>
      <c r="G183" s="100">
        <v>0</v>
      </c>
      <c r="H183" s="100"/>
      <c r="I183" s="100"/>
      <c r="J183" s="100"/>
      <c r="K183" s="100"/>
      <c r="L183" s="100"/>
      <c r="M183" s="100"/>
      <c r="N183" s="100"/>
      <c r="O183" s="100"/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343</v>
      </c>
      <c r="D184" s="134" t="s">
        <v>344</v>
      </c>
      <c r="E184" s="136">
        <v>0</v>
      </c>
      <c r="F184" s="136">
        <v>0</v>
      </c>
      <c r="G184" s="136">
        <v>0</v>
      </c>
      <c r="H184" s="136"/>
      <c r="I184" s="136"/>
      <c r="J184" s="136"/>
      <c r="K184" s="136"/>
      <c r="L184" s="136"/>
      <c r="M184" s="136"/>
      <c r="N184" s="136"/>
      <c r="O184" s="136"/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345</v>
      </c>
      <c r="D185" s="99" t="s">
        <v>344</v>
      </c>
      <c r="E185" s="100">
        <v>0</v>
      </c>
      <c r="F185" s="100">
        <v>0</v>
      </c>
      <c r="G185" s="100">
        <v>0</v>
      </c>
      <c r="H185" s="100"/>
      <c r="I185" s="100"/>
      <c r="J185" s="100"/>
      <c r="K185" s="100"/>
      <c r="L185" s="100"/>
      <c r="M185" s="100"/>
      <c r="N185" s="100"/>
      <c r="O185" s="100"/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346</v>
      </c>
      <c r="D186" s="134" t="s">
        <v>347</v>
      </c>
      <c r="E186" s="136">
        <v>1610157.3499999987</v>
      </c>
      <c r="F186" s="136">
        <v>5519046.3999999939</v>
      </c>
      <c r="G186" s="136">
        <v>5903367.0899999915</v>
      </c>
      <c r="H186" s="136"/>
      <c r="I186" s="136"/>
      <c r="J186" s="136"/>
      <c r="K186" s="136"/>
      <c r="L186" s="136"/>
      <c r="M186" s="136"/>
      <c r="N186" s="136"/>
      <c r="O186" s="136"/>
      <c r="P186" s="136"/>
      <c r="Q186" s="136">
        <f t="shared" si="2"/>
        <v>13032570.839999985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13032570.839999985</v>
      </c>
      <c r="V186" s="97"/>
    </row>
    <row r="187" spans="2:22" x14ac:dyDescent="0.2">
      <c r="B187" s="95"/>
      <c r="C187" s="98" t="s">
        <v>348</v>
      </c>
      <c r="D187" s="99" t="s">
        <v>347</v>
      </c>
      <c r="E187" s="100">
        <v>1610157.3499999987</v>
      </c>
      <c r="F187" s="100">
        <v>5519046.3999999939</v>
      </c>
      <c r="G187" s="100">
        <v>5903367.0899999915</v>
      </c>
      <c r="H187" s="100"/>
      <c r="I187" s="100"/>
      <c r="J187" s="100"/>
      <c r="K187" s="100"/>
      <c r="L187" s="100"/>
      <c r="M187" s="100"/>
      <c r="N187" s="100"/>
      <c r="O187" s="100"/>
      <c r="P187" s="100"/>
      <c r="Q187" s="100">
        <f t="shared" si="2"/>
        <v>13032570.839999985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13032570.839999985</v>
      </c>
      <c r="V187" s="97"/>
    </row>
    <row r="188" spans="2:22" x14ac:dyDescent="0.2">
      <c r="B188" s="95"/>
      <c r="C188" s="133" t="s">
        <v>349</v>
      </c>
      <c r="D188" s="134" t="s">
        <v>350</v>
      </c>
      <c r="E188" s="136">
        <v>0</v>
      </c>
      <c r="F188" s="136">
        <v>0</v>
      </c>
      <c r="G188" s="136">
        <v>0</v>
      </c>
      <c r="H188" s="136"/>
      <c r="I188" s="136"/>
      <c r="J188" s="136"/>
      <c r="K188" s="136"/>
      <c r="L188" s="136"/>
      <c r="M188" s="136"/>
      <c r="N188" s="136"/>
      <c r="O188" s="136"/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351</v>
      </c>
      <c r="D189" s="99" t="s">
        <v>350</v>
      </c>
      <c r="E189" s="100">
        <v>0</v>
      </c>
      <c r="F189" s="100">
        <v>0</v>
      </c>
      <c r="G189" s="100">
        <v>0</v>
      </c>
      <c r="H189" s="100"/>
      <c r="I189" s="100"/>
      <c r="J189" s="100"/>
      <c r="K189" s="100"/>
      <c r="L189" s="100"/>
      <c r="M189" s="100"/>
      <c r="N189" s="100"/>
      <c r="O189" s="100"/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352</v>
      </c>
      <c r="D190" s="134" t="s">
        <v>353</v>
      </c>
      <c r="E190" s="136">
        <v>0</v>
      </c>
      <c r="F190" s="136">
        <v>64975.5</v>
      </c>
      <c r="G190" s="136">
        <v>273271.42000000004</v>
      </c>
      <c r="H190" s="136"/>
      <c r="I190" s="136"/>
      <c r="J190" s="136"/>
      <c r="K190" s="136"/>
      <c r="L190" s="136"/>
      <c r="M190" s="136"/>
      <c r="N190" s="136"/>
      <c r="O190" s="136"/>
      <c r="P190" s="136"/>
      <c r="Q190" s="136">
        <f t="shared" si="2"/>
        <v>338246.92000000004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338246.92000000004</v>
      </c>
      <c r="V190" s="97"/>
    </row>
    <row r="191" spans="2:22" x14ac:dyDescent="0.2">
      <c r="B191" s="95"/>
      <c r="C191" s="98" t="s">
        <v>354</v>
      </c>
      <c r="D191" s="99" t="s">
        <v>353</v>
      </c>
      <c r="E191" s="100">
        <v>0</v>
      </c>
      <c r="F191" s="100">
        <v>64975.5</v>
      </c>
      <c r="G191" s="100">
        <v>273271.42000000004</v>
      </c>
      <c r="H191" s="100"/>
      <c r="I191" s="100"/>
      <c r="J191" s="100"/>
      <c r="K191" s="100"/>
      <c r="L191" s="100"/>
      <c r="M191" s="100"/>
      <c r="N191" s="100"/>
      <c r="O191" s="100"/>
      <c r="P191" s="100"/>
      <c r="Q191" s="100">
        <f t="shared" si="2"/>
        <v>338246.92000000004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338246.92000000004</v>
      </c>
      <c r="V191" s="97"/>
    </row>
    <row r="192" spans="2:22" x14ac:dyDescent="0.2">
      <c r="B192" s="95"/>
      <c r="C192" s="133" t="s">
        <v>355</v>
      </c>
      <c r="D192" s="134" t="s">
        <v>356</v>
      </c>
      <c r="E192" s="136">
        <v>0</v>
      </c>
      <c r="F192" s="136">
        <v>0</v>
      </c>
      <c r="G192" s="136">
        <v>0</v>
      </c>
      <c r="H192" s="136"/>
      <c r="I192" s="136"/>
      <c r="J192" s="136"/>
      <c r="K192" s="136"/>
      <c r="L192" s="136"/>
      <c r="M192" s="136"/>
      <c r="N192" s="136"/>
      <c r="O192" s="136"/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2" x14ac:dyDescent="0.2">
      <c r="B193" s="95"/>
      <c r="C193" s="98" t="s">
        <v>357</v>
      </c>
      <c r="D193" s="99" t="s">
        <v>356</v>
      </c>
      <c r="E193" s="100">
        <v>0</v>
      </c>
      <c r="F193" s="100">
        <v>0</v>
      </c>
      <c r="G193" s="100">
        <v>0</v>
      </c>
      <c r="H193" s="100"/>
      <c r="I193" s="100"/>
      <c r="J193" s="100"/>
      <c r="K193" s="100"/>
      <c r="L193" s="100"/>
      <c r="M193" s="100"/>
      <c r="N193" s="100"/>
      <c r="O193" s="100"/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2" x14ac:dyDescent="0.2">
      <c r="B194" s="95"/>
      <c r="C194" s="133" t="s">
        <v>358</v>
      </c>
      <c r="D194" s="134" t="s">
        <v>359</v>
      </c>
      <c r="E194" s="136">
        <v>18547211.550000001</v>
      </c>
      <c r="F194" s="136">
        <v>19530926.659999996</v>
      </c>
      <c r="G194" s="136">
        <v>19155835.419999994</v>
      </c>
      <c r="H194" s="136"/>
      <c r="I194" s="136"/>
      <c r="J194" s="136"/>
      <c r="K194" s="136"/>
      <c r="L194" s="136"/>
      <c r="M194" s="136"/>
      <c r="N194" s="136"/>
      <c r="O194" s="136"/>
      <c r="P194" s="136"/>
      <c r="Q194" s="136">
        <f t="shared" si="2"/>
        <v>57233973.629999988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57233973.629999988</v>
      </c>
      <c r="V194" s="97"/>
    </row>
    <row r="195" spans="2:22" x14ac:dyDescent="0.2">
      <c r="B195" s="95"/>
      <c r="C195" s="98" t="s">
        <v>360</v>
      </c>
      <c r="D195" s="99" t="s">
        <v>359</v>
      </c>
      <c r="E195" s="100">
        <v>18547211.550000001</v>
      </c>
      <c r="F195" s="100">
        <v>19530926.659999996</v>
      </c>
      <c r="G195" s="100">
        <v>19155835.419999994</v>
      </c>
      <c r="H195" s="100"/>
      <c r="I195" s="100"/>
      <c r="J195" s="100"/>
      <c r="K195" s="100"/>
      <c r="L195" s="100"/>
      <c r="M195" s="100"/>
      <c r="N195" s="100"/>
      <c r="O195" s="100"/>
      <c r="P195" s="100"/>
      <c r="Q195" s="100">
        <f t="shared" si="2"/>
        <v>57233973.629999988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57233973.629999988</v>
      </c>
      <c r="V195" s="97"/>
    </row>
    <row r="196" spans="2:22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2" ht="13.5" thickTop="1" x14ac:dyDescent="0.2"/>
    <row r="199" spans="2:22" ht="13.5" thickBot="1" x14ac:dyDescent="0.25"/>
    <row r="200" spans="2:22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2" s="89" customFormat="1" ht="19.5" thickBot="1" x14ac:dyDescent="0.25">
      <c r="B201" s="49"/>
      <c r="C201" s="27"/>
      <c r="D201" s="27"/>
      <c r="E201" s="173" t="s">
        <v>39</v>
      </c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5"/>
      <c r="R201" s="52"/>
      <c r="T201" s="49"/>
      <c r="V201" s="52"/>
    </row>
    <row r="202" spans="2:22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2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2" ht="13.5" thickBot="1" x14ac:dyDescent="0.25">
      <c r="B204" s="95"/>
      <c r="C204" s="179" t="s">
        <v>31</v>
      </c>
      <c r="D204" s="180"/>
      <c r="E204" s="96">
        <v>220549624.65500003</v>
      </c>
      <c r="F204" s="96">
        <v>240827035.125</v>
      </c>
      <c r="G204" s="96">
        <v>298713109.98500001</v>
      </c>
      <c r="H204" s="96">
        <v>366263013.08500004</v>
      </c>
      <c r="I204" s="96">
        <v>297850653.23500001</v>
      </c>
      <c r="J204" s="96">
        <v>288578204.78500009</v>
      </c>
      <c r="K204" s="96">
        <v>301315311.41500008</v>
      </c>
      <c r="L204" s="96">
        <v>239873123.24500003</v>
      </c>
      <c r="M204" s="96">
        <v>288322330.47500002</v>
      </c>
      <c r="N204" s="96">
        <v>264260569.02499998</v>
      </c>
      <c r="O204" s="96">
        <v>319040780.38500005</v>
      </c>
      <c r="P204" s="96">
        <v>352772023.45500004</v>
      </c>
      <c r="Q204" s="96">
        <v>3478365778.8700004</v>
      </c>
      <c r="R204" s="97"/>
      <c r="T204" s="95"/>
      <c r="U204" s="96">
        <f>SUM(U205:U392)</f>
        <v>2280269309.2950001</v>
      </c>
      <c r="V204" s="97"/>
    </row>
    <row r="205" spans="2:22" x14ac:dyDescent="0.2">
      <c r="B205" s="95"/>
      <c r="C205" s="131" t="s">
        <v>42</v>
      </c>
      <c r="D205" s="132" t="s">
        <v>43</v>
      </c>
      <c r="E205" s="135">
        <v>65335314.540000007</v>
      </c>
      <c r="F205" s="135">
        <v>29239683.370000005</v>
      </c>
      <c r="G205" s="135">
        <v>91584358.159999996</v>
      </c>
      <c r="H205" s="135">
        <v>164401494.68999997</v>
      </c>
      <c r="I205" s="135">
        <v>93944408.489999995</v>
      </c>
      <c r="J205" s="135">
        <v>79521423.129999995</v>
      </c>
      <c r="K205" s="135">
        <v>74472633.719999984</v>
      </c>
      <c r="L205" s="135">
        <v>30530648.090000004</v>
      </c>
      <c r="M205" s="135">
        <v>68866294.560000002</v>
      </c>
      <c r="N205" s="135">
        <v>50603004.470000006</v>
      </c>
      <c r="O205" s="135">
        <v>84064110.170000002</v>
      </c>
      <c r="P205" s="135">
        <v>100221000.25000001</v>
      </c>
      <c r="Q205" s="135">
        <v>932784373.63999999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186159356.06999999</v>
      </c>
      <c r="V205" s="97"/>
    </row>
    <row r="206" spans="2:22" x14ac:dyDescent="0.2">
      <c r="B206" s="95"/>
      <c r="C206" s="133" t="s">
        <v>44</v>
      </c>
      <c r="D206" s="134" t="s">
        <v>45</v>
      </c>
      <c r="E206" s="136">
        <v>49831412.25</v>
      </c>
      <c r="F206" s="136">
        <v>21982023.82</v>
      </c>
      <c r="G206" s="136">
        <v>79513473.950000003</v>
      </c>
      <c r="H206" s="136">
        <v>135949834.16999996</v>
      </c>
      <c r="I206" s="136">
        <v>72960274.579999998</v>
      </c>
      <c r="J206" s="136">
        <v>70592292.780000001</v>
      </c>
      <c r="K206" s="136">
        <v>64762067.899999976</v>
      </c>
      <c r="L206" s="136">
        <v>24804192.580000002</v>
      </c>
      <c r="M206" s="136">
        <v>59312579.719999999</v>
      </c>
      <c r="N206" s="136">
        <v>31155256.800000004</v>
      </c>
      <c r="O206" s="136">
        <v>68786370.520000011</v>
      </c>
      <c r="P206" s="136">
        <v>70466294.450000018</v>
      </c>
      <c r="Q206" s="136">
        <v>750116073.51999986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151326910.01999998</v>
      </c>
      <c r="V206" s="97"/>
    </row>
    <row r="207" spans="2:22" x14ac:dyDescent="0.2">
      <c r="B207" s="95"/>
      <c r="C207" s="98" t="s">
        <v>46</v>
      </c>
      <c r="D207" s="99" t="s">
        <v>47</v>
      </c>
      <c r="E207" s="100">
        <v>2555268.3499999978</v>
      </c>
      <c r="F207" s="100">
        <v>3001225.1999999974</v>
      </c>
      <c r="G207" s="100">
        <v>2773454.3499999978</v>
      </c>
      <c r="H207" s="100">
        <v>2798490.9999999977</v>
      </c>
      <c r="I207" s="100">
        <v>2721697.2199999979</v>
      </c>
      <c r="J207" s="100">
        <v>2820349.1699999981</v>
      </c>
      <c r="K207" s="100">
        <v>2543735.569999997</v>
      </c>
      <c r="L207" s="100">
        <v>2601763.6599999983</v>
      </c>
      <c r="M207" s="100">
        <v>2446672.5099999984</v>
      </c>
      <c r="N207" s="100">
        <v>2562240.6099999989</v>
      </c>
      <c r="O207" s="100">
        <v>2356012.7200000016</v>
      </c>
      <c r="P207" s="100">
        <v>2771844.9300000011</v>
      </c>
      <c r="Q207" s="100">
        <v>31952755.28999998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8329947.8999999929</v>
      </c>
      <c r="V207" s="97"/>
    </row>
    <row r="208" spans="2:22" x14ac:dyDescent="0.2">
      <c r="B208" s="95"/>
      <c r="C208" s="98" t="s">
        <v>48</v>
      </c>
      <c r="D208" s="99" t="s">
        <v>49</v>
      </c>
      <c r="E208" s="100">
        <v>45247007.170000002</v>
      </c>
      <c r="F208" s="100">
        <v>17055356.640000001</v>
      </c>
      <c r="G208" s="100">
        <v>74814431.980000004</v>
      </c>
      <c r="H208" s="100">
        <v>131229076.46999997</v>
      </c>
      <c r="I208" s="100">
        <v>68496735.599999994</v>
      </c>
      <c r="J208" s="100">
        <v>65777751.269999996</v>
      </c>
      <c r="K208" s="100">
        <v>60456713.059999973</v>
      </c>
      <c r="L208" s="100">
        <v>20453648.380000003</v>
      </c>
      <c r="M208" s="100">
        <v>55175871.019999996</v>
      </c>
      <c r="N208" s="100">
        <v>26572427.82</v>
      </c>
      <c r="O208" s="100">
        <v>64741097.090000004</v>
      </c>
      <c r="P208" s="100">
        <v>65312596.400000013</v>
      </c>
      <c r="Q208" s="100">
        <v>695332712.89999998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137116795.79000002</v>
      </c>
      <c r="V208" s="97"/>
    </row>
    <row r="209" spans="2:22" x14ac:dyDescent="0.2">
      <c r="B209" s="95"/>
      <c r="C209" s="98" t="s">
        <v>50</v>
      </c>
      <c r="D209" s="99" t="s">
        <v>51</v>
      </c>
      <c r="E209" s="100">
        <v>2029136.730000003</v>
      </c>
      <c r="F209" s="100">
        <v>1925441.9800000028</v>
      </c>
      <c r="G209" s="100">
        <v>1925587.6200000027</v>
      </c>
      <c r="H209" s="100">
        <v>1922266.700000003</v>
      </c>
      <c r="I209" s="100">
        <v>1741841.760000003</v>
      </c>
      <c r="J209" s="100">
        <v>1994192.3400000029</v>
      </c>
      <c r="K209" s="100">
        <v>1761619.2700000033</v>
      </c>
      <c r="L209" s="100">
        <v>1748780.5400000033</v>
      </c>
      <c r="M209" s="100">
        <v>1690036.1900000034</v>
      </c>
      <c r="N209" s="100">
        <v>2020588.3700000034</v>
      </c>
      <c r="O209" s="100">
        <v>1689260.7100000035</v>
      </c>
      <c r="P209" s="100">
        <v>2381853.1200000029</v>
      </c>
      <c r="Q209" s="100">
        <v>22830605.330000035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5880166.3300000085</v>
      </c>
      <c r="V209" s="97"/>
    </row>
    <row r="210" spans="2:22" x14ac:dyDescent="0.2">
      <c r="B210" s="95"/>
      <c r="C210" s="133" t="s">
        <v>52</v>
      </c>
      <c r="D210" s="134" t="s">
        <v>53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6"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54</v>
      </c>
      <c r="D211" s="99" t="s">
        <v>55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00"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56</v>
      </c>
      <c r="D212" s="99" t="s">
        <v>57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00"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58</v>
      </c>
      <c r="D213" s="134" t="s">
        <v>59</v>
      </c>
      <c r="E213" s="136">
        <v>6510607.3299999991</v>
      </c>
      <c r="F213" s="136">
        <v>2313367.8499999996</v>
      </c>
      <c r="G213" s="136">
        <v>3843624.419999999</v>
      </c>
      <c r="H213" s="136">
        <v>1292718.3099999998</v>
      </c>
      <c r="I213" s="136">
        <v>1313025.8599999999</v>
      </c>
      <c r="J213" s="136">
        <v>1758804.3900000001</v>
      </c>
      <c r="K213" s="136">
        <v>1146508.56</v>
      </c>
      <c r="L213" s="136">
        <v>1153143.3999999999</v>
      </c>
      <c r="M213" s="136">
        <v>2623157.9200000009</v>
      </c>
      <c r="N213" s="136">
        <v>1192196.19</v>
      </c>
      <c r="O213" s="136">
        <v>1187414.77</v>
      </c>
      <c r="P213" s="136">
        <v>1988509.4200000009</v>
      </c>
      <c r="Q213" s="136">
        <v>26323078.419999998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12667599.599999998</v>
      </c>
      <c r="V213" s="97"/>
    </row>
    <row r="214" spans="2:22" x14ac:dyDescent="0.2">
      <c r="B214" s="95"/>
      <c r="C214" s="98" t="s">
        <v>60</v>
      </c>
      <c r="D214" s="99" t="s">
        <v>61</v>
      </c>
      <c r="E214" s="100">
        <v>278729.58000000007</v>
      </c>
      <c r="F214" s="100">
        <v>309308.20000000007</v>
      </c>
      <c r="G214" s="100">
        <v>285295.94000000006</v>
      </c>
      <c r="H214" s="100">
        <v>297004.65000000002</v>
      </c>
      <c r="I214" s="100">
        <v>296304.58</v>
      </c>
      <c r="J214" s="100">
        <v>279810.18000000005</v>
      </c>
      <c r="K214" s="100">
        <v>277339.35000000003</v>
      </c>
      <c r="L214" s="100">
        <v>275640.58000000007</v>
      </c>
      <c r="M214" s="100">
        <v>275821.92000000004</v>
      </c>
      <c r="N214" s="100">
        <v>275741.92000000004</v>
      </c>
      <c r="O214" s="100">
        <v>275741.92000000004</v>
      </c>
      <c r="P214" s="100">
        <v>275735.09000000003</v>
      </c>
      <c r="Q214" s="100">
        <v>3402473.91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873333.7200000002</v>
      </c>
      <c r="V214" s="97"/>
    </row>
    <row r="215" spans="2:22" x14ac:dyDescent="0.2">
      <c r="B215" s="95"/>
      <c r="C215" s="98" t="s">
        <v>62</v>
      </c>
      <c r="D215" s="99" t="s">
        <v>63</v>
      </c>
      <c r="E215" s="100">
        <v>5692151.7299999995</v>
      </c>
      <c r="F215" s="100">
        <v>1459913.6300000001</v>
      </c>
      <c r="G215" s="100">
        <v>642106.79</v>
      </c>
      <c r="H215" s="100">
        <v>358871.89999999991</v>
      </c>
      <c r="I215" s="100">
        <v>440242.17999999993</v>
      </c>
      <c r="J215" s="100">
        <v>325333.69999999995</v>
      </c>
      <c r="K215" s="100">
        <v>319230.93999999994</v>
      </c>
      <c r="L215" s="100">
        <v>316852.40999999992</v>
      </c>
      <c r="M215" s="100">
        <v>294961.54999999993</v>
      </c>
      <c r="N215" s="100">
        <v>296138.07</v>
      </c>
      <c r="O215" s="100">
        <v>291042.39999999997</v>
      </c>
      <c r="P215" s="100">
        <v>296046.44</v>
      </c>
      <c r="Q215" s="100">
        <v>10732891.739999998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7794172.1499999994</v>
      </c>
      <c r="V215" s="97"/>
    </row>
    <row r="216" spans="2:22" x14ac:dyDescent="0.2">
      <c r="B216" s="95"/>
      <c r="C216" s="98" t="s">
        <v>64</v>
      </c>
      <c r="D216" s="99" t="s">
        <v>65</v>
      </c>
      <c r="E216" s="100">
        <v>539726.0199999999</v>
      </c>
      <c r="F216" s="100">
        <v>544146.01999999979</v>
      </c>
      <c r="G216" s="100">
        <v>2916221.689999999</v>
      </c>
      <c r="H216" s="100">
        <v>636841.75999999989</v>
      </c>
      <c r="I216" s="100">
        <v>576479.1</v>
      </c>
      <c r="J216" s="100">
        <v>1153660.5100000002</v>
      </c>
      <c r="K216" s="100">
        <v>549938.27000000014</v>
      </c>
      <c r="L216" s="100">
        <v>560650.40999999992</v>
      </c>
      <c r="M216" s="100">
        <v>2052374.4500000009</v>
      </c>
      <c r="N216" s="100">
        <v>620316.20000000007</v>
      </c>
      <c r="O216" s="100">
        <v>620630.44999999995</v>
      </c>
      <c r="P216" s="100">
        <v>1416727.8900000008</v>
      </c>
      <c r="Q216" s="100">
        <v>12187712.769999998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4000093.7299999986</v>
      </c>
      <c r="V216" s="97"/>
    </row>
    <row r="217" spans="2:22" x14ac:dyDescent="0.2">
      <c r="B217" s="95"/>
      <c r="C217" s="133" t="s">
        <v>66</v>
      </c>
      <c r="D217" s="134" t="s">
        <v>67</v>
      </c>
      <c r="E217" s="136">
        <v>641806.52</v>
      </c>
      <c r="F217" s="136">
        <v>687549.21000000008</v>
      </c>
      <c r="G217" s="136">
        <v>725964.06</v>
      </c>
      <c r="H217" s="136">
        <v>734059.21000000008</v>
      </c>
      <c r="I217" s="136">
        <v>4517956.25</v>
      </c>
      <c r="J217" s="136">
        <v>819832.04999999981</v>
      </c>
      <c r="K217" s="136">
        <v>745415.92999999993</v>
      </c>
      <c r="L217" s="136">
        <v>634823.01000000013</v>
      </c>
      <c r="M217" s="136">
        <v>935415.87999999989</v>
      </c>
      <c r="N217" s="136">
        <v>775103.12999999989</v>
      </c>
      <c r="O217" s="136">
        <v>735707.58</v>
      </c>
      <c r="P217" s="136">
        <v>835131.58000000019</v>
      </c>
      <c r="Q217" s="136">
        <v>12788764.41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2055319.79</v>
      </c>
      <c r="V217" s="97"/>
    </row>
    <row r="218" spans="2:22" x14ac:dyDescent="0.2">
      <c r="B218" s="95"/>
      <c r="C218" s="98" t="s">
        <v>68</v>
      </c>
      <c r="D218" s="99" t="s">
        <v>67</v>
      </c>
      <c r="E218" s="100">
        <v>641806.52</v>
      </c>
      <c r="F218" s="100">
        <v>687549.21000000008</v>
      </c>
      <c r="G218" s="100">
        <v>725964.06</v>
      </c>
      <c r="H218" s="100">
        <v>734059.21000000008</v>
      </c>
      <c r="I218" s="100">
        <v>4517956.25</v>
      </c>
      <c r="J218" s="100">
        <v>819832.04999999981</v>
      </c>
      <c r="K218" s="100">
        <v>745415.92999999993</v>
      </c>
      <c r="L218" s="100">
        <v>634823.01000000013</v>
      </c>
      <c r="M218" s="100">
        <v>935415.87999999989</v>
      </c>
      <c r="N218" s="100">
        <v>775103.12999999989</v>
      </c>
      <c r="O218" s="100">
        <v>735707.58</v>
      </c>
      <c r="P218" s="100">
        <v>835131.58000000019</v>
      </c>
      <c r="Q218" s="100">
        <v>12788764.41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2055319.79</v>
      </c>
      <c r="V218" s="97"/>
    </row>
    <row r="219" spans="2:22" x14ac:dyDescent="0.2">
      <c r="B219" s="95"/>
      <c r="C219" s="133" t="s">
        <v>69</v>
      </c>
      <c r="D219" s="134" t="s">
        <v>70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6"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71</v>
      </c>
      <c r="D220" s="99" t="s">
        <v>70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00"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72</v>
      </c>
      <c r="D221" s="134" t="s">
        <v>73</v>
      </c>
      <c r="E221" s="136">
        <v>290017.09000000003</v>
      </c>
      <c r="F221" s="136">
        <v>298636.71000000014</v>
      </c>
      <c r="G221" s="136">
        <v>382544.41</v>
      </c>
      <c r="H221" s="136">
        <v>338306.19000000006</v>
      </c>
      <c r="I221" s="136">
        <v>348131.6</v>
      </c>
      <c r="J221" s="136">
        <v>374608.32</v>
      </c>
      <c r="K221" s="136">
        <v>322666.07</v>
      </c>
      <c r="L221" s="136">
        <v>291936.59999999998</v>
      </c>
      <c r="M221" s="136">
        <v>328309.24</v>
      </c>
      <c r="N221" s="136">
        <v>303525.62000000005</v>
      </c>
      <c r="O221" s="136">
        <v>283970.02999999997</v>
      </c>
      <c r="P221" s="136">
        <v>423797.41000000009</v>
      </c>
      <c r="Q221" s="136">
        <v>3986449.2900000005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971198.2100000002</v>
      </c>
      <c r="V221" s="97"/>
    </row>
    <row r="222" spans="2:22" x14ac:dyDescent="0.2">
      <c r="B222" s="95"/>
      <c r="C222" s="98" t="s">
        <v>74</v>
      </c>
      <c r="D222" s="99" t="s">
        <v>73</v>
      </c>
      <c r="E222" s="100">
        <v>290017.09000000003</v>
      </c>
      <c r="F222" s="100">
        <v>298636.71000000014</v>
      </c>
      <c r="G222" s="100">
        <v>382544.41</v>
      </c>
      <c r="H222" s="100">
        <v>338306.19000000006</v>
      </c>
      <c r="I222" s="100">
        <v>348131.6</v>
      </c>
      <c r="J222" s="100">
        <v>374608.32</v>
      </c>
      <c r="K222" s="100">
        <v>322666.07</v>
      </c>
      <c r="L222" s="100">
        <v>291936.59999999998</v>
      </c>
      <c r="M222" s="100">
        <v>328309.24</v>
      </c>
      <c r="N222" s="100">
        <v>303525.62000000005</v>
      </c>
      <c r="O222" s="100">
        <v>283970.02999999997</v>
      </c>
      <c r="P222" s="100">
        <v>423797.41000000009</v>
      </c>
      <c r="Q222" s="100">
        <v>3986449.2900000005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971198.2100000002</v>
      </c>
      <c r="V222" s="97"/>
    </row>
    <row r="223" spans="2:22" x14ac:dyDescent="0.2">
      <c r="B223" s="95"/>
      <c r="C223" s="133" t="s">
        <v>75</v>
      </c>
      <c r="D223" s="134" t="s">
        <v>76</v>
      </c>
      <c r="E223" s="136">
        <v>8061471.3500000006</v>
      </c>
      <c r="F223" s="136">
        <v>3958105.7800000003</v>
      </c>
      <c r="G223" s="136">
        <v>7118751.3200000003</v>
      </c>
      <c r="H223" s="136">
        <v>26086576.809999999</v>
      </c>
      <c r="I223" s="136">
        <v>14805020.199999999</v>
      </c>
      <c r="J223" s="136">
        <v>5975885.5899999999</v>
      </c>
      <c r="K223" s="136">
        <v>7495975.2599999998</v>
      </c>
      <c r="L223" s="136">
        <v>3646552.5</v>
      </c>
      <c r="M223" s="136">
        <v>5666831.7999999998</v>
      </c>
      <c r="N223" s="136">
        <v>17176922.73</v>
      </c>
      <c r="O223" s="136">
        <v>13070647.27</v>
      </c>
      <c r="P223" s="136">
        <v>26507267.389999997</v>
      </c>
      <c r="Q223" s="136">
        <v>139570008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19138328.450000003</v>
      </c>
      <c r="V223" s="97"/>
    </row>
    <row r="224" spans="2:22" x14ac:dyDescent="0.2">
      <c r="B224" s="95"/>
      <c r="C224" s="98" t="s">
        <v>77</v>
      </c>
      <c r="D224" s="99" t="s">
        <v>76</v>
      </c>
      <c r="E224" s="100">
        <v>8061471.3500000006</v>
      </c>
      <c r="F224" s="100">
        <v>3958105.7800000003</v>
      </c>
      <c r="G224" s="100">
        <v>7118751.3200000003</v>
      </c>
      <c r="H224" s="100">
        <v>26086576.809999999</v>
      </c>
      <c r="I224" s="100">
        <v>14805020.199999999</v>
      </c>
      <c r="J224" s="100">
        <v>5975885.5899999999</v>
      </c>
      <c r="K224" s="100">
        <v>7495975.2599999998</v>
      </c>
      <c r="L224" s="100">
        <v>3646552.5</v>
      </c>
      <c r="M224" s="100">
        <v>5666831.7999999998</v>
      </c>
      <c r="N224" s="100">
        <v>17176922.73</v>
      </c>
      <c r="O224" s="100">
        <v>13070647.27</v>
      </c>
      <c r="P224" s="100">
        <v>26507267.389999997</v>
      </c>
      <c r="Q224" s="100">
        <v>139570008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19138328.450000003</v>
      </c>
      <c r="V224" s="97"/>
    </row>
    <row r="225" spans="2:22" x14ac:dyDescent="0.2">
      <c r="B225" s="95"/>
      <c r="C225" s="133" t="s">
        <v>78</v>
      </c>
      <c r="D225" s="134" t="s">
        <v>79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36">
        <v>0</v>
      </c>
      <c r="Q225" s="136"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80</v>
      </c>
      <c r="D226" s="99" t="s">
        <v>79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00"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81</v>
      </c>
      <c r="D227" s="132" t="s">
        <v>82</v>
      </c>
      <c r="E227" s="135">
        <v>5361151.1500000004</v>
      </c>
      <c r="F227" s="135">
        <v>6536561.3299999963</v>
      </c>
      <c r="G227" s="135">
        <v>5847045.9099999983</v>
      </c>
      <c r="H227" s="135">
        <v>5414554.0200000005</v>
      </c>
      <c r="I227" s="135">
        <v>5810877.5999999987</v>
      </c>
      <c r="J227" s="135">
        <v>6333119.9299999997</v>
      </c>
      <c r="K227" s="135">
        <v>6709413.7199999997</v>
      </c>
      <c r="L227" s="135">
        <v>6507806.7399999993</v>
      </c>
      <c r="M227" s="135">
        <v>8289718.9499999983</v>
      </c>
      <c r="N227" s="135">
        <v>7354440.0599999996</v>
      </c>
      <c r="O227" s="135">
        <v>8652978.1500000004</v>
      </c>
      <c r="P227" s="135">
        <v>12934797.659999993</v>
      </c>
      <c r="Q227" s="135">
        <v>85752465.219999984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17744758.389999993</v>
      </c>
      <c r="V227" s="97"/>
    </row>
    <row r="228" spans="2:22" x14ac:dyDescent="0.2">
      <c r="B228" s="95"/>
      <c r="C228" s="133" t="s">
        <v>83</v>
      </c>
      <c r="D228" s="134" t="s">
        <v>84</v>
      </c>
      <c r="E228" s="136">
        <v>5319456.58</v>
      </c>
      <c r="F228" s="136">
        <v>6209136.7599999961</v>
      </c>
      <c r="G228" s="136">
        <v>5702303.7399999984</v>
      </c>
      <c r="H228" s="136">
        <v>5304427.7300000004</v>
      </c>
      <c r="I228" s="136">
        <v>5715017.3099999987</v>
      </c>
      <c r="J228" s="136">
        <v>6247238.3499999996</v>
      </c>
      <c r="K228" s="136">
        <v>6515152.1899999995</v>
      </c>
      <c r="L228" s="136">
        <v>6274367.0599999996</v>
      </c>
      <c r="M228" s="136">
        <v>8043400.4799999986</v>
      </c>
      <c r="N228" s="136">
        <v>7061944.5599999996</v>
      </c>
      <c r="O228" s="136">
        <v>8468040.3100000005</v>
      </c>
      <c r="P228" s="136">
        <v>12886335.249999993</v>
      </c>
      <c r="Q228" s="136">
        <v>83746820.319999993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17230897.079999994</v>
      </c>
      <c r="V228" s="97"/>
    </row>
    <row r="229" spans="2:22" x14ac:dyDescent="0.2">
      <c r="B229" s="95"/>
      <c r="C229" s="98" t="s">
        <v>85</v>
      </c>
      <c r="D229" s="99" t="s">
        <v>84</v>
      </c>
      <c r="E229" s="100">
        <v>5319456.58</v>
      </c>
      <c r="F229" s="100">
        <v>6209136.7599999961</v>
      </c>
      <c r="G229" s="100">
        <v>5702303.7399999984</v>
      </c>
      <c r="H229" s="100">
        <v>5304427.7300000004</v>
      </c>
      <c r="I229" s="100">
        <v>5715017.3099999987</v>
      </c>
      <c r="J229" s="100">
        <v>6247238.3499999996</v>
      </c>
      <c r="K229" s="100">
        <v>6515152.1899999995</v>
      </c>
      <c r="L229" s="100">
        <v>6274367.0599999996</v>
      </c>
      <c r="M229" s="100">
        <v>8043400.4799999986</v>
      </c>
      <c r="N229" s="100">
        <v>7061944.5599999996</v>
      </c>
      <c r="O229" s="100">
        <v>8468040.3100000005</v>
      </c>
      <c r="P229" s="100">
        <v>12886335.249999993</v>
      </c>
      <c r="Q229" s="100">
        <v>83746820.319999993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17230897.079999994</v>
      </c>
      <c r="V229" s="97"/>
    </row>
    <row r="230" spans="2:22" x14ac:dyDescent="0.2">
      <c r="B230" s="95"/>
      <c r="C230" s="133" t="s">
        <v>86</v>
      </c>
      <c r="D230" s="134" t="s">
        <v>87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6"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88</v>
      </c>
      <c r="D231" s="99" t="s">
        <v>87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00"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89</v>
      </c>
      <c r="D232" s="134" t="s">
        <v>90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6"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91</v>
      </c>
      <c r="D233" s="99" t="s">
        <v>90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00"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92</v>
      </c>
      <c r="D234" s="134" t="s">
        <v>93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6"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94</v>
      </c>
      <c r="D235" s="99" t="s">
        <v>93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00"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95</v>
      </c>
      <c r="D236" s="134" t="s">
        <v>96</v>
      </c>
      <c r="E236" s="136">
        <v>41694.570000000007</v>
      </c>
      <c r="F236" s="136">
        <v>327424.57</v>
      </c>
      <c r="G236" s="136">
        <v>144742.17000000001</v>
      </c>
      <c r="H236" s="136">
        <v>110126.29000000001</v>
      </c>
      <c r="I236" s="136">
        <v>95860.290000000008</v>
      </c>
      <c r="J236" s="136">
        <v>85881.580000000016</v>
      </c>
      <c r="K236" s="136">
        <v>194261.53</v>
      </c>
      <c r="L236" s="136">
        <v>233439.68</v>
      </c>
      <c r="M236" s="136">
        <v>246318.47000000003</v>
      </c>
      <c r="N236" s="136">
        <v>292495.5</v>
      </c>
      <c r="O236" s="136">
        <v>184937.84000000003</v>
      </c>
      <c r="P236" s="136">
        <v>48462.409999999996</v>
      </c>
      <c r="Q236" s="136">
        <v>2005644.9000000001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513861.31000000006</v>
      </c>
      <c r="V236" s="97"/>
    </row>
    <row r="237" spans="2:22" x14ac:dyDescent="0.2">
      <c r="B237" s="95"/>
      <c r="C237" s="98" t="s">
        <v>97</v>
      </c>
      <c r="D237" s="99" t="s">
        <v>96</v>
      </c>
      <c r="E237" s="100">
        <v>41694.570000000007</v>
      </c>
      <c r="F237" s="100">
        <v>327424.57</v>
      </c>
      <c r="G237" s="100">
        <v>144742.17000000001</v>
      </c>
      <c r="H237" s="100">
        <v>110126.29000000001</v>
      </c>
      <c r="I237" s="100">
        <v>95860.290000000008</v>
      </c>
      <c r="J237" s="100">
        <v>85881.580000000016</v>
      </c>
      <c r="K237" s="100">
        <v>194261.53</v>
      </c>
      <c r="L237" s="100">
        <v>233439.68</v>
      </c>
      <c r="M237" s="100">
        <v>246318.47000000003</v>
      </c>
      <c r="N237" s="100">
        <v>292495.5</v>
      </c>
      <c r="O237" s="100">
        <v>184937.84000000003</v>
      </c>
      <c r="P237" s="100">
        <v>48462.409999999996</v>
      </c>
      <c r="Q237" s="100">
        <v>2005644.9000000001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513861.31000000006</v>
      </c>
      <c r="V237" s="97"/>
    </row>
    <row r="238" spans="2:22" x14ac:dyDescent="0.2">
      <c r="B238" s="95"/>
      <c r="C238" s="131" t="s">
        <v>98</v>
      </c>
      <c r="D238" s="132" t="s">
        <v>99</v>
      </c>
      <c r="E238" s="135">
        <v>15213784.540000025</v>
      </c>
      <c r="F238" s="135">
        <v>17681896.810000021</v>
      </c>
      <c r="G238" s="135">
        <v>18340722.340000018</v>
      </c>
      <c r="H238" s="135">
        <v>16899733.450000014</v>
      </c>
      <c r="I238" s="135">
        <v>16688902.320000015</v>
      </c>
      <c r="J238" s="135">
        <v>16578904.450000014</v>
      </c>
      <c r="K238" s="135">
        <v>17929332.710000016</v>
      </c>
      <c r="L238" s="135">
        <v>16689629.320000021</v>
      </c>
      <c r="M238" s="135">
        <v>18904246.250000015</v>
      </c>
      <c r="N238" s="135">
        <v>17643139.590000015</v>
      </c>
      <c r="O238" s="135">
        <v>16543873.36000002</v>
      </c>
      <c r="P238" s="135">
        <v>23682174.330000002</v>
      </c>
      <c r="Q238" s="135">
        <v>212796339.47000021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51236403.690000065</v>
      </c>
      <c r="V238" s="97"/>
    </row>
    <row r="239" spans="2:22" x14ac:dyDescent="0.2">
      <c r="B239" s="95"/>
      <c r="C239" s="133" t="s">
        <v>100</v>
      </c>
      <c r="D239" s="134" t="s">
        <v>101</v>
      </c>
      <c r="E239" s="136">
        <v>7543789.4100000057</v>
      </c>
      <c r="F239" s="136">
        <v>8700888.3000000082</v>
      </c>
      <c r="G239" s="136">
        <v>9130619.0500000026</v>
      </c>
      <c r="H239" s="136">
        <v>8496502.3800000008</v>
      </c>
      <c r="I239" s="136">
        <v>8523139.6900000051</v>
      </c>
      <c r="J239" s="136">
        <v>8234832.1699999999</v>
      </c>
      <c r="K239" s="136">
        <v>8484448.2300000004</v>
      </c>
      <c r="L239" s="136">
        <v>8721069.7000000011</v>
      </c>
      <c r="M239" s="136">
        <v>8979134.2700000033</v>
      </c>
      <c r="N239" s="136">
        <v>8901218.0600000005</v>
      </c>
      <c r="O239" s="136">
        <v>8883261.3899999987</v>
      </c>
      <c r="P239" s="136">
        <v>13213096.969999997</v>
      </c>
      <c r="Q239" s="136">
        <v>107811999.62000002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25375296.760000017</v>
      </c>
      <c r="V239" s="97"/>
    </row>
    <row r="240" spans="2:22" x14ac:dyDescent="0.2">
      <c r="B240" s="95"/>
      <c r="C240" s="98" t="s">
        <v>102</v>
      </c>
      <c r="D240" s="99" t="s">
        <v>101</v>
      </c>
      <c r="E240" s="100">
        <v>7543789.4100000057</v>
      </c>
      <c r="F240" s="100">
        <v>8700888.3000000082</v>
      </c>
      <c r="G240" s="100">
        <v>9130619.0500000026</v>
      </c>
      <c r="H240" s="100">
        <v>8496502.3800000008</v>
      </c>
      <c r="I240" s="100">
        <v>8523139.6900000051</v>
      </c>
      <c r="J240" s="100">
        <v>8234832.1699999999</v>
      </c>
      <c r="K240" s="100">
        <v>8484448.2300000004</v>
      </c>
      <c r="L240" s="100">
        <v>8721069.7000000011</v>
      </c>
      <c r="M240" s="100">
        <v>8979134.2700000033</v>
      </c>
      <c r="N240" s="100">
        <v>8901218.0600000005</v>
      </c>
      <c r="O240" s="100">
        <v>8883261.3899999987</v>
      </c>
      <c r="P240" s="100">
        <v>13213096.969999997</v>
      </c>
      <c r="Q240" s="100">
        <v>107811999.62000002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25375296.760000017</v>
      </c>
      <c r="V240" s="97"/>
    </row>
    <row r="241" spans="2:22" x14ac:dyDescent="0.2">
      <c r="B241" s="95"/>
      <c r="C241" s="133" t="s">
        <v>103</v>
      </c>
      <c r="D241" s="134" t="s">
        <v>104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6"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105</v>
      </c>
      <c r="D242" s="99" t="s">
        <v>104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00"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106</v>
      </c>
      <c r="D243" s="134" t="s">
        <v>107</v>
      </c>
      <c r="E243" s="136">
        <v>4112176.8000000152</v>
      </c>
      <c r="F243" s="136">
        <v>4093953.4100000118</v>
      </c>
      <c r="G243" s="136">
        <v>4101508.5900000129</v>
      </c>
      <c r="H243" s="136">
        <v>3971273.9300000137</v>
      </c>
      <c r="I243" s="136">
        <v>3961583.2800000091</v>
      </c>
      <c r="J243" s="136">
        <v>4105127.0100000128</v>
      </c>
      <c r="K243" s="136">
        <v>3956560.0600000122</v>
      </c>
      <c r="L243" s="136">
        <v>3968568.720000016</v>
      </c>
      <c r="M243" s="136">
        <v>4175430.7800000133</v>
      </c>
      <c r="N243" s="136">
        <v>4223689.500000014</v>
      </c>
      <c r="O243" s="136">
        <v>4183902.6900000172</v>
      </c>
      <c r="P243" s="136">
        <v>4760203.0000000037</v>
      </c>
      <c r="Q243" s="136">
        <v>49613977.77000016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12307638.80000004</v>
      </c>
      <c r="V243" s="97"/>
    </row>
    <row r="244" spans="2:22" x14ac:dyDescent="0.2">
      <c r="B244" s="95"/>
      <c r="C244" s="98" t="s">
        <v>108</v>
      </c>
      <c r="D244" s="99" t="s">
        <v>107</v>
      </c>
      <c r="E244" s="100">
        <v>4112176.8000000152</v>
      </c>
      <c r="F244" s="100">
        <v>4093953.4100000118</v>
      </c>
      <c r="G244" s="100">
        <v>4101508.5900000129</v>
      </c>
      <c r="H244" s="100">
        <v>3971273.9300000137</v>
      </c>
      <c r="I244" s="100">
        <v>3961583.2800000091</v>
      </c>
      <c r="J244" s="100">
        <v>4105127.0100000128</v>
      </c>
      <c r="K244" s="100">
        <v>3956560.0600000122</v>
      </c>
      <c r="L244" s="100">
        <v>3968568.720000016</v>
      </c>
      <c r="M244" s="100">
        <v>4175430.7800000133</v>
      </c>
      <c r="N244" s="100">
        <v>4223689.500000014</v>
      </c>
      <c r="O244" s="100">
        <v>4183902.6900000172</v>
      </c>
      <c r="P244" s="100">
        <v>4760203.0000000037</v>
      </c>
      <c r="Q244" s="100">
        <v>49613977.77000016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12307638.80000004</v>
      </c>
      <c r="V244" s="97"/>
    </row>
    <row r="245" spans="2:22" x14ac:dyDescent="0.2">
      <c r="B245" s="95"/>
      <c r="C245" s="133" t="s">
        <v>109</v>
      </c>
      <c r="D245" s="134" t="s">
        <v>110</v>
      </c>
      <c r="E245" s="136">
        <v>1452247.2000000004</v>
      </c>
      <c r="F245" s="136">
        <v>1592773.6700000002</v>
      </c>
      <c r="G245" s="136">
        <v>1508350.3700000006</v>
      </c>
      <c r="H245" s="136">
        <v>1244914.1500000004</v>
      </c>
      <c r="I245" s="136">
        <v>1260642.3300000003</v>
      </c>
      <c r="J245" s="136">
        <v>1304278.1200000001</v>
      </c>
      <c r="K245" s="136">
        <v>1576973.7900000005</v>
      </c>
      <c r="L245" s="136">
        <v>1303749.2200000002</v>
      </c>
      <c r="M245" s="136">
        <v>1179325.4300000002</v>
      </c>
      <c r="N245" s="136">
        <v>1385541.1700000004</v>
      </c>
      <c r="O245" s="136">
        <v>1252426.6000000006</v>
      </c>
      <c r="P245" s="136">
        <v>1562597.4900000002</v>
      </c>
      <c r="Q245" s="136">
        <v>16623819.540000005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4553371.2400000012</v>
      </c>
      <c r="V245" s="97"/>
    </row>
    <row r="246" spans="2:22" x14ac:dyDescent="0.2">
      <c r="B246" s="95"/>
      <c r="C246" s="98" t="s">
        <v>111</v>
      </c>
      <c r="D246" s="99" t="s">
        <v>110</v>
      </c>
      <c r="E246" s="100">
        <v>1452247.2000000004</v>
      </c>
      <c r="F246" s="100">
        <v>1592773.6700000002</v>
      </c>
      <c r="G246" s="100">
        <v>1508350.3700000006</v>
      </c>
      <c r="H246" s="100">
        <v>1244914.1500000004</v>
      </c>
      <c r="I246" s="100">
        <v>1260642.3300000003</v>
      </c>
      <c r="J246" s="100">
        <v>1304278.1200000001</v>
      </c>
      <c r="K246" s="100">
        <v>1576973.7900000005</v>
      </c>
      <c r="L246" s="100">
        <v>1303749.2200000002</v>
      </c>
      <c r="M246" s="100">
        <v>1179325.4300000002</v>
      </c>
      <c r="N246" s="100">
        <v>1385541.1700000004</v>
      </c>
      <c r="O246" s="100">
        <v>1252426.6000000006</v>
      </c>
      <c r="P246" s="100">
        <v>1562597.4900000002</v>
      </c>
      <c r="Q246" s="100">
        <v>16623819.540000005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4553371.2400000012</v>
      </c>
      <c r="V246" s="97"/>
    </row>
    <row r="247" spans="2:22" x14ac:dyDescent="0.2">
      <c r="B247" s="95"/>
      <c r="C247" s="133" t="s">
        <v>112</v>
      </c>
      <c r="D247" s="134" t="s">
        <v>113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6"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114</v>
      </c>
      <c r="D248" s="99" t="s">
        <v>113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00"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115</v>
      </c>
      <c r="D249" s="134" t="s">
        <v>116</v>
      </c>
      <c r="E249" s="136">
        <v>2105571.1300000022</v>
      </c>
      <c r="F249" s="136">
        <v>3294281.4300000025</v>
      </c>
      <c r="G249" s="136">
        <v>3600244.3300000005</v>
      </c>
      <c r="H249" s="136">
        <v>3187042.9900000016</v>
      </c>
      <c r="I249" s="136">
        <v>2943537.0200000014</v>
      </c>
      <c r="J249" s="136">
        <v>2934667.1500000027</v>
      </c>
      <c r="K249" s="136">
        <v>3911350.6300000027</v>
      </c>
      <c r="L249" s="136">
        <v>2696241.680000003</v>
      </c>
      <c r="M249" s="136">
        <v>4570355.7700000014</v>
      </c>
      <c r="N249" s="136">
        <v>3132690.8600000022</v>
      </c>
      <c r="O249" s="136">
        <v>2224282.680000002</v>
      </c>
      <c r="P249" s="136">
        <v>4146276.8700000015</v>
      </c>
      <c r="Q249" s="136">
        <v>38746542.540000029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9000096.8900000043</v>
      </c>
      <c r="V249" s="97"/>
    </row>
    <row r="250" spans="2:22" x14ac:dyDescent="0.2">
      <c r="B250" s="95"/>
      <c r="C250" s="98" t="s">
        <v>117</v>
      </c>
      <c r="D250" s="99" t="s">
        <v>116</v>
      </c>
      <c r="E250" s="100">
        <v>2105571.1300000022</v>
      </c>
      <c r="F250" s="100">
        <v>3294281.4300000025</v>
      </c>
      <c r="G250" s="100">
        <v>3600244.3300000005</v>
      </c>
      <c r="H250" s="100">
        <v>3187042.9900000016</v>
      </c>
      <c r="I250" s="100">
        <v>2943537.0200000014</v>
      </c>
      <c r="J250" s="100">
        <v>2934667.1500000027</v>
      </c>
      <c r="K250" s="100">
        <v>3911350.6300000027</v>
      </c>
      <c r="L250" s="100">
        <v>2696241.680000003</v>
      </c>
      <c r="M250" s="100">
        <v>4570355.7700000014</v>
      </c>
      <c r="N250" s="100">
        <v>3132690.8600000022</v>
      </c>
      <c r="O250" s="100">
        <v>2224282.680000002</v>
      </c>
      <c r="P250" s="100">
        <v>4146276.8700000015</v>
      </c>
      <c r="Q250" s="100">
        <v>38746542.540000029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9000096.8900000043</v>
      </c>
      <c r="V250" s="97"/>
    </row>
    <row r="251" spans="2:22" x14ac:dyDescent="0.2">
      <c r="B251" s="95"/>
      <c r="C251" s="131" t="s">
        <v>118</v>
      </c>
      <c r="D251" s="132" t="s">
        <v>119</v>
      </c>
      <c r="E251" s="135">
        <v>10924797.730000006</v>
      </c>
      <c r="F251" s="135">
        <v>22239103.670000006</v>
      </c>
      <c r="G251" s="135">
        <v>26707983.060000002</v>
      </c>
      <c r="H251" s="135">
        <v>23618655.050000004</v>
      </c>
      <c r="I251" s="135">
        <v>26677545.610000007</v>
      </c>
      <c r="J251" s="135">
        <v>27418520.410000008</v>
      </c>
      <c r="K251" s="135">
        <v>39908948.74000001</v>
      </c>
      <c r="L251" s="135">
        <v>28183070.450000003</v>
      </c>
      <c r="M251" s="135">
        <v>34706083.430000007</v>
      </c>
      <c r="N251" s="135">
        <v>31927465.510000002</v>
      </c>
      <c r="O251" s="135">
        <v>52442975.260000013</v>
      </c>
      <c r="P251" s="135">
        <v>62631301.869999997</v>
      </c>
      <c r="Q251" s="135">
        <v>387386450.79000002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59871884.460000016</v>
      </c>
      <c r="V251" s="97"/>
    </row>
    <row r="252" spans="2:22" x14ac:dyDescent="0.2">
      <c r="B252" s="95"/>
      <c r="C252" s="133" t="s">
        <v>120</v>
      </c>
      <c r="D252" s="134" t="s">
        <v>121</v>
      </c>
      <c r="E252" s="136">
        <v>3494743.7200000053</v>
      </c>
      <c r="F252" s="136">
        <v>3827928.3700000029</v>
      </c>
      <c r="G252" s="136">
        <v>4219102.4700000025</v>
      </c>
      <c r="H252" s="136">
        <v>4287915.9200000037</v>
      </c>
      <c r="I252" s="136">
        <v>5489263.3600000022</v>
      </c>
      <c r="J252" s="136">
        <v>4941043.1400000015</v>
      </c>
      <c r="K252" s="136">
        <v>4300457.3300000029</v>
      </c>
      <c r="L252" s="136">
        <v>4027800.8500000015</v>
      </c>
      <c r="M252" s="136">
        <v>4482335.740000003</v>
      </c>
      <c r="N252" s="136">
        <v>3987998.0400000033</v>
      </c>
      <c r="O252" s="136">
        <v>3907681.950000002</v>
      </c>
      <c r="P252" s="136">
        <v>9235401.8299999926</v>
      </c>
      <c r="Q252" s="136">
        <v>56201672.720000021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11541774.56000001</v>
      </c>
      <c r="V252" s="97"/>
    </row>
    <row r="253" spans="2:22" x14ac:dyDescent="0.2">
      <c r="B253" s="95"/>
      <c r="C253" s="98" t="s">
        <v>122</v>
      </c>
      <c r="D253" s="99" t="s">
        <v>123</v>
      </c>
      <c r="E253" s="100">
        <v>3494743.7200000053</v>
      </c>
      <c r="F253" s="100">
        <v>3827928.3700000029</v>
      </c>
      <c r="G253" s="100">
        <v>4219102.4700000025</v>
      </c>
      <c r="H253" s="100">
        <v>4287915.9200000037</v>
      </c>
      <c r="I253" s="100">
        <v>5489263.3600000022</v>
      </c>
      <c r="J253" s="100">
        <v>4941043.1400000015</v>
      </c>
      <c r="K253" s="100">
        <v>4300457.3300000029</v>
      </c>
      <c r="L253" s="100">
        <v>4027800.8500000015</v>
      </c>
      <c r="M253" s="100">
        <v>4482335.740000003</v>
      </c>
      <c r="N253" s="100">
        <v>3987998.0400000033</v>
      </c>
      <c r="O253" s="100">
        <v>3907681.950000002</v>
      </c>
      <c r="P253" s="100">
        <v>9235401.8299999926</v>
      </c>
      <c r="Q253" s="100">
        <v>56201672.720000021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11541774.56000001</v>
      </c>
      <c r="V253" s="97"/>
    </row>
    <row r="254" spans="2:22" x14ac:dyDescent="0.2">
      <c r="B254" s="95"/>
      <c r="C254" s="98" t="s">
        <v>124</v>
      </c>
      <c r="D254" s="99" t="s">
        <v>125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00"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126</v>
      </c>
      <c r="D255" s="134" t="s">
        <v>127</v>
      </c>
      <c r="E255" s="136">
        <v>1687419.0400000005</v>
      </c>
      <c r="F255" s="136">
        <v>1906873.1400000001</v>
      </c>
      <c r="G255" s="136">
        <v>4125522.6200000015</v>
      </c>
      <c r="H255" s="136">
        <v>2332919.6800000006</v>
      </c>
      <c r="I255" s="136">
        <v>3587276.7800000012</v>
      </c>
      <c r="J255" s="136">
        <v>3073915.1100000013</v>
      </c>
      <c r="K255" s="136">
        <v>4146398.5400000014</v>
      </c>
      <c r="L255" s="136">
        <v>2835426.2000000007</v>
      </c>
      <c r="M255" s="136">
        <v>6461843.9999999991</v>
      </c>
      <c r="N255" s="136">
        <v>4569465.6700000018</v>
      </c>
      <c r="O255" s="136">
        <v>6142644.4899999984</v>
      </c>
      <c r="P255" s="136">
        <v>6693527.2199999997</v>
      </c>
      <c r="Q255" s="136">
        <v>47563232.49000001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7719814.8000000026</v>
      </c>
      <c r="V255" s="97"/>
    </row>
    <row r="256" spans="2:22" x14ac:dyDescent="0.2">
      <c r="B256" s="95"/>
      <c r="C256" s="98" t="s">
        <v>128</v>
      </c>
      <c r="D256" s="99" t="s">
        <v>129</v>
      </c>
      <c r="E256" s="100">
        <v>1655680.3200000003</v>
      </c>
      <c r="F256" s="100">
        <v>1859110.0000000002</v>
      </c>
      <c r="G256" s="100">
        <v>4080480.1200000015</v>
      </c>
      <c r="H256" s="100">
        <v>2263561.8200000008</v>
      </c>
      <c r="I256" s="100">
        <v>3519610.080000001</v>
      </c>
      <c r="J256" s="100">
        <v>2934274.6400000011</v>
      </c>
      <c r="K256" s="100">
        <v>4096968.4800000014</v>
      </c>
      <c r="L256" s="100">
        <v>2695182.6200000006</v>
      </c>
      <c r="M256" s="100">
        <v>6255624.9499999993</v>
      </c>
      <c r="N256" s="100">
        <v>4475703.1400000025</v>
      </c>
      <c r="O256" s="100">
        <v>5793385.0799999982</v>
      </c>
      <c r="P256" s="100">
        <v>6082461.8699999992</v>
      </c>
      <c r="Q256" s="100">
        <v>45712043.120000005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7595270.4400000013</v>
      </c>
      <c r="V256" s="97"/>
    </row>
    <row r="257" spans="2:22" x14ac:dyDescent="0.2">
      <c r="B257" s="95"/>
      <c r="C257" s="98" t="s">
        <v>130</v>
      </c>
      <c r="D257" s="99" t="s">
        <v>131</v>
      </c>
      <c r="E257" s="100">
        <v>17478.349999999999</v>
      </c>
      <c r="F257" s="100">
        <v>28762.929999999993</v>
      </c>
      <c r="G257" s="100">
        <v>27881.17</v>
      </c>
      <c r="H257" s="100">
        <v>36108.569999999992</v>
      </c>
      <c r="I257" s="100">
        <v>29751.46</v>
      </c>
      <c r="J257" s="100">
        <v>34741.29</v>
      </c>
      <c r="K257" s="100">
        <v>18663.599999999999</v>
      </c>
      <c r="L257" s="100">
        <v>19213.839999999997</v>
      </c>
      <c r="M257" s="100">
        <v>39836.129999999997</v>
      </c>
      <c r="N257" s="100">
        <v>26670.179999999993</v>
      </c>
      <c r="O257" s="100">
        <v>37950.340000000004</v>
      </c>
      <c r="P257" s="100">
        <v>104024.15</v>
      </c>
      <c r="Q257" s="100">
        <v>421082.01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74122.449999999983</v>
      </c>
      <c r="V257" s="97"/>
    </row>
    <row r="258" spans="2:22" x14ac:dyDescent="0.2">
      <c r="B258" s="95"/>
      <c r="C258" s="98" t="s">
        <v>132</v>
      </c>
      <c r="D258" s="99" t="s">
        <v>133</v>
      </c>
      <c r="E258" s="100">
        <v>14260.369999999999</v>
      </c>
      <c r="F258" s="100">
        <v>19000.210000000003</v>
      </c>
      <c r="G258" s="100">
        <v>17161.329999999998</v>
      </c>
      <c r="H258" s="100">
        <v>33249.29</v>
      </c>
      <c r="I258" s="100">
        <v>37915.24</v>
      </c>
      <c r="J258" s="100">
        <v>104899.18</v>
      </c>
      <c r="K258" s="100">
        <v>30766.46</v>
      </c>
      <c r="L258" s="100">
        <v>121029.74</v>
      </c>
      <c r="M258" s="100">
        <v>166382.91999999998</v>
      </c>
      <c r="N258" s="100">
        <v>67092.350000000006</v>
      </c>
      <c r="O258" s="100">
        <v>311309.07</v>
      </c>
      <c r="P258" s="100">
        <v>507041.19999999995</v>
      </c>
      <c r="Q258" s="100">
        <v>1430107.3599999999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50421.91</v>
      </c>
      <c r="V258" s="97"/>
    </row>
    <row r="259" spans="2:22" x14ac:dyDescent="0.2">
      <c r="B259" s="95"/>
      <c r="C259" s="133" t="s">
        <v>134</v>
      </c>
      <c r="D259" s="134" t="s">
        <v>135</v>
      </c>
      <c r="E259" s="136">
        <v>44461.960000000006</v>
      </c>
      <c r="F259" s="136">
        <v>52596.960000000006</v>
      </c>
      <c r="G259" s="136">
        <v>43061.960000000006</v>
      </c>
      <c r="H259" s="136">
        <v>45012.960000000006</v>
      </c>
      <c r="I259" s="136">
        <v>45238.460000000006</v>
      </c>
      <c r="J259" s="136">
        <v>45324.460000000006</v>
      </c>
      <c r="K259" s="136">
        <v>45324.460000000006</v>
      </c>
      <c r="L259" s="136">
        <v>45324.460000000006</v>
      </c>
      <c r="M259" s="136">
        <v>45324.460000000006</v>
      </c>
      <c r="N259" s="136">
        <v>45324.460000000006</v>
      </c>
      <c r="O259" s="136">
        <v>45324.460000000006</v>
      </c>
      <c r="P259" s="136">
        <v>45324.710000000006</v>
      </c>
      <c r="Q259" s="136">
        <v>547643.77000000014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140120.88</v>
      </c>
      <c r="V259" s="97"/>
    </row>
    <row r="260" spans="2:22" x14ac:dyDescent="0.2">
      <c r="B260" s="95"/>
      <c r="C260" s="98" t="s">
        <v>136</v>
      </c>
      <c r="D260" s="99" t="s">
        <v>137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00"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138</v>
      </c>
      <c r="D261" s="99" t="s">
        <v>139</v>
      </c>
      <c r="E261" s="100">
        <v>44461.960000000006</v>
      </c>
      <c r="F261" s="100">
        <v>52596.960000000006</v>
      </c>
      <c r="G261" s="100">
        <v>43061.960000000006</v>
      </c>
      <c r="H261" s="100">
        <v>45012.960000000006</v>
      </c>
      <c r="I261" s="100">
        <v>45238.460000000006</v>
      </c>
      <c r="J261" s="100">
        <v>45324.460000000006</v>
      </c>
      <c r="K261" s="100">
        <v>45324.460000000006</v>
      </c>
      <c r="L261" s="100">
        <v>45324.460000000006</v>
      </c>
      <c r="M261" s="100">
        <v>45324.460000000006</v>
      </c>
      <c r="N261" s="100">
        <v>45324.460000000006</v>
      </c>
      <c r="O261" s="100">
        <v>45324.460000000006</v>
      </c>
      <c r="P261" s="100">
        <v>45324.710000000006</v>
      </c>
      <c r="Q261" s="100">
        <v>547643.77000000014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140120.88</v>
      </c>
      <c r="V261" s="97"/>
    </row>
    <row r="262" spans="2:22" x14ac:dyDescent="0.2">
      <c r="B262" s="95"/>
      <c r="C262" s="98" t="s">
        <v>140</v>
      </c>
      <c r="D262" s="99" t="s">
        <v>141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00"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142</v>
      </c>
      <c r="D263" s="99" t="s">
        <v>143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0"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144</v>
      </c>
      <c r="D264" s="99" t="s">
        <v>145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00"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146</v>
      </c>
      <c r="D265" s="99" t="s">
        <v>147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00"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148</v>
      </c>
      <c r="D266" s="134" t="s">
        <v>149</v>
      </c>
      <c r="E266" s="136">
        <v>5583.65</v>
      </c>
      <c r="F266" s="136">
        <v>308520.62000000011</v>
      </c>
      <c r="G266" s="136">
        <v>137681.64999999997</v>
      </c>
      <c r="H266" s="136">
        <v>228773.2399999999</v>
      </c>
      <c r="I266" s="136">
        <v>266243.22000000003</v>
      </c>
      <c r="J266" s="136">
        <v>108046.45000000001</v>
      </c>
      <c r="K266" s="136">
        <v>293446.13000000006</v>
      </c>
      <c r="L266" s="136">
        <v>238858.92999999993</v>
      </c>
      <c r="M266" s="136">
        <v>176426.62999999998</v>
      </c>
      <c r="N266" s="136">
        <v>286420.20000000007</v>
      </c>
      <c r="O266" s="136">
        <v>85750.32</v>
      </c>
      <c r="P266" s="136">
        <v>366252.95999999996</v>
      </c>
      <c r="Q266" s="136">
        <v>2502004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451785.9200000001</v>
      </c>
      <c r="V266" s="97"/>
    </row>
    <row r="267" spans="2:22" x14ac:dyDescent="0.2">
      <c r="B267" s="95"/>
      <c r="C267" s="98" t="s">
        <v>150</v>
      </c>
      <c r="D267" s="99" t="s">
        <v>151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00"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152</v>
      </c>
      <c r="D268" s="99" t="s">
        <v>153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00"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154</v>
      </c>
      <c r="D269" s="99" t="s">
        <v>155</v>
      </c>
      <c r="E269" s="100">
        <v>5583.65</v>
      </c>
      <c r="F269" s="100">
        <v>308520.62000000011</v>
      </c>
      <c r="G269" s="100">
        <v>137681.64999999997</v>
      </c>
      <c r="H269" s="100">
        <v>228773.2399999999</v>
      </c>
      <c r="I269" s="100">
        <v>266243.22000000003</v>
      </c>
      <c r="J269" s="100">
        <v>108046.45000000001</v>
      </c>
      <c r="K269" s="100">
        <v>293446.13000000006</v>
      </c>
      <c r="L269" s="100">
        <v>238858.92999999993</v>
      </c>
      <c r="M269" s="100">
        <v>176426.62999999998</v>
      </c>
      <c r="N269" s="100">
        <v>286420.20000000007</v>
      </c>
      <c r="O269" s="100">
        <v>85750.32</v>
      </c>
      <c r="P269" s="100">
        <v>366252.95999999996</v>
      </c>
      <c r="Q269" s="100">
        <v>2502004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451785.9200000001</v>
      </c>
      <c r="V269" s="97"/>
    </row>
    <row r="270" spans="2:22" x14ac:dyDescent="0.2">
      <c r="B270" s="95"/>
      <c r="C270" s="133" t="s">
        <v>156</v>
      </c>
      <c r="D270" s="134" t="s">
        <v>157</v>
      </c>
      <c r="E270" s="136">
        <v>3217796.3099999996</v>
      </c>
      <c r="F270" s="136">
        <v>12472946.67</v>
      </c>
      <c r="G270" s="136">
        <v>14550499.59</v>
      </c>
      <c r="H270" s="136">
        <v>12813924.710000001</v>
      </c>
      <c r="I270" s="136">
        <v>13273043.060000001</v>
      </c>
      <c r="J270" s="136">
        <v>15268175.240000002</v>
      </c>
      <c r="K270" s="136">
        <v>17585499.82</v>
      </c>
      <c r="L270" s="136">
        <v>16496203.470000001</v>
      </c>
      <c r="M270" s="136">
        <v>18820003.449999996</v>
      </c>
      <c r="N270" s="136">
        <v>18392259.079999998</v>
      </c>
      <c r="O270" s="136">
        <v>37291079.380000003</v>
      </c>
      <c r="P270" s="136">
        <v>43107526.560000002</v>
      </c>
      <c r="Q270" s="136">
        <v>223288957.33999997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30241242.57</v>
      </c>
      <c r="V270" s="97"/>
    </row>
    <row r="271" spans="2:22" x14ac:dyDescent="0.2">
      <c r="B271" s="95"/>
      <c r="C271" s="98" t="s">
        <v>158</v>
      </c>
      <c r="D271" s="99" t="s">
        <v>159</v>
      </c>
      <c r="E271" s="100">
        <v>2944178.3399999994</v>
      </c>
      <c r="F271" s="100">
        <v>11250425.399999999</v>
      </c>
      <c r="G271" s="100">
        <v>9354478.6499999985</v>
      </c>
      <c r="H271" s="100">
        <v>11906296.51</v>
      </c>
      <c r="I271" s="100">
        <v>11785593.189999999</v>
      </c>
      <c r="J271" s="100">
        <v>13629893.65</v>
      </c>
      <c r="K271" s="100">
        <v>15526518.539999999</v>
      </c>
      <c r="L271" s="100">
        <v>13571489.529999999</v>
      </c>
      <c r="M271" s="100">
        <v>15618384.069999997</v>
      </c>
      <c r="N271" s="100">
        <v>15849712.639999997</v>
      </c>
      <c r="O271" s="100">
        <v>35555802.530000001</v>
      </c>
      <c r="P271" s="100">
        <v>38676570.109999999</v>
      </c>
      <c r="Q271" s="100">
        <v>195669343.16000003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23549082.389999997</v>
      </c>
      <c r="V271" s="97"/>
    </row>
    <row r="272" spans="2:22" x14ac:dyDescent="0.2">
      <c r="B272" s="95"/>
      <c r="C272" s="98" t="s">
        <v>160</v>
      </c>
      <c r="D272" s="99" t="s">
        <v>161</v>
      </c>
      <c r="E272" s="100">
        <v>212549.22</v>
      </c>
      <c r="F272" s="100">
        <v>232935.64</v>
      </c>
      <c r="G272" s="100">
        <v>232569.85999999993</v>
      </c>
      <c r="H272" s="100">
        <v>233259.31999999995</v>
      </c>
      <c r="I272" s="100">
        <v>253830.80999999994</v>
      </c>
      <c r="J272" s="100">
        <v>217686.80999999994</v>
      </c>
      <c r="K272" s="100">
        <v>248447.12999999992</v>
      </c>
      <c r="L272" s="100">
        <v>276593.23999999993</v>
      </c>
      <c r="M272" s="100">
        <v>309746.11999999988</v>
      </c>
      <c r="N272" s="100">
        <v>269610.00999999995</v>
      </c>
      <c r="O272" s="100">
        <v>209341.14999999994</v>
      </c>
      <c r="P272" s="100">
        <v>328237.91999999987</v>
      </c>
      <c r="Q272" s="100">
        <v>3024807.2299999991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678054.72</v>
      </c>
      <c r="V272" s="97"/>
    </row>
    <row r="273" spans="2:22" x14ac:dyDescent="0.2">
      <c r="B273" s="95"/>
      <c r="C273" s="98" t="s">
        <v>162</v>
      </c>
      <c r="D273" s="99" t="s">
        <v>34</v>
      </c>
      <c r="E273" s="100">
        <v>31694.79</v>
      </c>
      <c r="F273" s="100">
        <v>928531.79999999993</v>
      </c>
      <c r="G273" s="100">
        <v>4886297.12</v>
      </c>
      <c r="H273" s="100">
        <v>647214.92000000016</v>
      </c>
      <c r="I273" s="100">
        <v>1158965.1000000001</v>
      </c>
      <c r="J273" s="100">
        <v>1395940.8199999996</v>
      </c>
      <c r="K273" s="100">
        <v>1760880.1900000004</v>
      </c>
      <c r="L273" s="100">
        <v>2572466.7399999998</v>
      </c>
      <c r="M273" s="100">
        <v>2817219.3</v>
      </c>
      <c r="N273" s="100">
        <v>2248282.4700000002</v>
      </c>
      <c r="O273" s="100">
        <v>1401281.7399999998</v>
      </c>
      <c r="P273" s="100">
        <v>3978064.75</v>
      </c>
      <c r="Q273" s="100">
        <v>23826839.739999998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5846523.71</v>
      </c>
      <c r="V273" s="97"/>
    </row>
    <row r="274" spans="2:22" x14ac:dyDescent="0.2">
      <c r="B274" s="95"/>
      <c r="C274" s="98" t="s">
        <v>163</v>
      </c>
      <c r="D274" s="99" t="s">
        <v>35</v>
      </c>
      <c r="E274" s="100">
        <v>29373.96</v>
      </c>
      <c r="F274" s="100">
        <v>61053.83</v>
      </c>
      <c r="G274" s="100">
        <v>77153.959999999992</v>
      </c>
      <c r="H274" s="100">
        <v>27153.96</v>
      </c>
      <c r="I274" s="100">
        <v>74653.959999999992</v>
      </c>
      <c r="J274" s="100">
        <v>24653.96</v>
      </c>
      <c r="K274" s="100">
        <v>49653.96</v>
      </c>
      <c r="L274" s="100">
        <v>75653.959999999992</v>
      </c>
      <c r="M274" s="100">
        <v>74653.959999999992</v>
      </c>
      <c r="N274" s="100">
        <v>24653.96</v>
      </c>
      <c r="O274" s="100">
        <v>124653.95999999999</v>
      </c>
      <c r="P274" s="100">
        <v>124653.78</v>
      </c>
      <c r="Q274" s="100">
        <v>767967.21000000008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167581.75</v>
      </c>
      <c r="V274" s="97"/>
    </row>
    <row r="275" spans="2:22" x14ac:dyDescent="0.2">
      <c r="B275" s="95"/>
      <c r="C275" s="98" t="s">
        <v>164</v>
      </c>
      <c r="D275" s="99" t="s">
        <v>165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00"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166</v>
      </c>
      <c r="D276" s="134" t="s">
        <v>167</v>
      </c>
      <c r="E276" s="136">
        <v>1559476.36</v>
      </c>
      <c r="F276" s="136">
        <v>1559476.36</v>
      </c>
      <c r="G276" s="136">
        <v>1559476.36</v>
      </c>
      <c r="H276" s="136">
        <v>1559476.36</v>
      </c>
      <c r="I276" s="136">
        <v>1559476.36</v>
      </c>
      <c r="J276" s="136">
        <v>1559476.36</v>
      </c>
      <c r="K276" s="136">
        <v>1559476.36</v>
      </c>
      <c r="L276" s="136">
        <v>1559476.36</v>
      </c>
      <c r="M276" s="136">
        <v>1559476.36</v>
      </c>
      <c r="N276" s="136">
        <v>1559476.36</v>
      </c>
      <c r="O276" s="136">
        <v>1559476.36</v>
      </c>
      <c r="P276" s="136">
        <v>49260.04</v>
      </c>
      <c r="Q276" s="136">
        <v>17203499.999999996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4678429.08</v>
      </c>
      <c r="V276" s="97"/>
    </row>
    <row r="277" spans="2:22" x14ac:dyDescent="0.2">
      <c r="B277" s="95"/>
      <c r="C277" s="98" t="s">
        <v>168</v>
      </c>
      <c r="D277" s="99" t="s">
        <v>167</v>
      </c>
      <c r="E277" s="100">
        <v>1559476.36</v>
      </c>
      <c r="F277" s="100">
        <v>1559476.36</v>
      </c>
      <c r="G277" s="100">
        <v>1559476.36</v>
      </c>
      <c r="H277" s="100">
        <v>1559476.36</v>
      </c>
      <c r="I277" s="100">
        <v>1559476.36</v>
      </c>
      <c r="J277" s="100">
        <v>1559476.36</v>
      </c>
      <c r="K277" s="100">
        <v>1559476.36</v>
      </c>
      <c r="L277" s="100">
        <v>1559476.36</v>
      </c>
      <c r="M277" s="100">
        <v>1559476.36</v>
      </c>
      <c r="N277" s="100">
        <v>1559476.36</v>
      </c>
      <c r="O277" s="100">
        <v>1559476.36</v>
      </c>
      <c r="P277" s="100">
        <v>49260.04</v>
      </c>
      <c r="Q277" s="100">
        <v>17203499.999999996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4678429.08</v>
      </c>
      <c r="V277" s="97"/>
    </row>
    <row r="278" spans="2:22" x14ac:dyDescent="0.2">
      <c r="B278" s="95"/>
      <c r="C278" s="133" t="s">
        <v>169</v>
      </c>
      <c r="D278" s="134" t="s">
        <v>170</v>
      </c>
      <c r="E278" s="136">
        <v>448075.64</v>
      </c>
      <c r="F278" s="136">
        <v>1526978.25</v>
      </c>
      <c r="G278" s="136">
        <v>1482028.85</v>
      </c>
      <c r="H278" s="136">
        <v>1772927.5299999998</v>
      </c>
      <c r="I278" s="136">
        <v>1839186.25</v>
      </c>
      <c r="J278" s="136">
        <v>1817771.23</v>
      </c>
      <c r="K278" s="136">
        <v>2173177.21</v>
      </c>
      <c r="L278" s="136">
        <v>2325095.88</v>
      </c>
      <c r="M278" s="136">
        <v>2476750.09</v>
      </c>
      <c r="N278" s="136">
        <v>2428110.37</v>
      </c>
      <c r="O278" s="136">
        <v>2753446.24</v>
      </c>
      <c r="P278" s="136">
        <v>2339521.96</v>
      </c>
      <c r="Q278" s="136">
        <v>23383069.5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3457082.74</v>
      </c>
      <c r="V278" s="97"/>
    </row>
    <row r="279" spans="2:22" x14ac:dyDescent="0.2">
      <c r="B279" s="95"/>
      <c r="C279" s="98" t="s">
        <v>171</v>
      </c>
      <c r="D279" s="99" t="s">
        <v>172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00"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173</v>
      </c>
      <c r="D280" s="99" t="s">
        <v>174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00"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175</v>
      </c>
      <c r="D281" s="99" t="s">
        <v>176</v>
      </c>
      <c r="E281" s="100">
        <v>310946.67</v>
      </c>
      <c r="F281" s="100">
        <v>826746.6</v>
      </c>
      <c r="G281" s="100">
        <v>1034403.28</v>
      </c>
      <c r="H281" s="100">
        <v>1118314.6099999999</v>
      </c>
      <c r="I281" s="100">
        <v>1364539.6099999999</v>
      </c>
      <c r="J281" s="100">
        <v>1065739.6099999999</v>
      </c>
      <c r="K281" s="100">
        <v>1590472.93</v>
      </c>
      <c r="L281" s="100">
        <v>1569672.93</v>
      </c>
      <c r="M281" s="100">
        <v>1863021.27</v>
      </c>
      <c r="N281" s="100">
        <v>1713721.27</v>
      </c>
      <c r="O281" s="100">
        <v>1857121.27</v>
      </c>
      <c r="P281" s="100">
        <v>1504230.21</v>
      </c>
      <c r="Q281" s="100">
        <v>15818930.259999998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2172096.5499999998</v>
      </c>
      <c r="V281" s="97"/>
    </row>
    <row r="282" spans="2:22" x14ac:dyDescent="0.2">
      <c r="B282" s="95"/>
      <c r="C282" s="98" t="s">
        <v>177</v>
      </c>
      <c r="D282" s="99" t="s">
        <v>178</v>
      </c>
      <c r="E282" s="100">
        <v>137128.97000000003</v>
      </c>
      <c r="F282" s="100">
        <v>700231.65</v>
      </c>
      <c r="G282" s="100">
        <v>447625.57</v>
      </c>
      <c r="H282" s="100">
        <v>654612.92000000004</v>
      </c>
      <c r="I282" s="100">
        <v>474646.64</v>
      </c>
      <c r="J282" s="100">
        <v>752031.62000000011</v>
      </c>
      <c r="K282" s="100">
        <v>582704.28</v>
      </c>
      <c r="L282" s="100">
        <v>755422.95000000007</v>
      </c>
      <c r="M282" s="100">
        <v>613728.82000000007</v>
      </c>
      <c r="N282" s="100">
        <v>714389.10000000009</v>
      </c>
      <c r="O282" s="100">
        <v>896324.97000000009</v>
      </c>
      <c r="P282" s="100">
        <v>835291.75000000012</v>
      </c>
      <c r="Q282" s="100">
        <v>7564139.2400000012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1284986.1900000002</v>
      </c>
      <c r="V282" s="97"/>
    </row>
    <row r="283" spans="2:22" x14ac:dyDescent="0.2">
      <c r="B283" s="95"/>
      <c r="C283" s="133" t="s">
        <v>179</v>
      </c>
      <c r="D283" s="134" t="s">
        <v>180</v>
      </c>
      <c r="E283" s="136">
        <v>443748.24000000005</v>
      </c>
      <c r="F283" s="136">
        <v>556925.60000000021</v>
      </c>
      <c r="G283" s="136">
        <v>565076.32000000007</v>
      </c>
      <c r="H283" s="136">
        <v>553886.15</v>
      </c>
      <c r="I283" s="136">
        <v>592385.9800000001</v>
      </c>
      <c r="J283" s="136">
        <v>580771.44000000006</v>
      </c>
      <c r="K283" s="136">
        <v>730663.54</v>
      </c>
      <c r="L283" s="136">
        <v>629625.29999999993</v>
      </c>
      <c r="M283" s="136">
        <v>658695.95000000007</v>
      </c>
      <c r="N283" s="136">
        <v>633582.67999999982</v>
      </c>
      <c r="O283" s="136">
        <v>630741.35999999987</v>
      </c>
      <c r="P283" s="136">
        <v>750106.68000000017</v>
      </c>
      <c r="Q283" s="136">
        <v>7326209.2400000002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1565750.1600000004</v>
      </c>
      <c r="V283" s="97"/>
    </row>
    <row r="284" spans="2:22" ht="25.5" x14ac:dyDescent="0.2">
      <c r="B284" s="95"/>
      <c r="C284" s="98" t="s">
        <v>181</v>
      </c>
      <c r="D284" s="99" t="s">
        <v>182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00"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183</v>
      </c>
      <c r="D285" s="99" t="s">
        <v>184</v>
      </c>
      <c r="E285" s="100">
        <v>398639.41000000003</v>
      </c>
      <c r="F285" s="100">
        <v>511316.77000000019</v>
      </c>
      <c r="G285" s="100">
        <v>506467.49000000005</v>
      </c>
      <c r="H285" s="100">
        <v>508477.32</v>
      </c>
      <c r="I285" s="100">
        <v>509327.15000000014</v>
      </c>
      <c r="J285" s="100">
        <v>508062.6100000001</v>
      </c>
      <c r="K285" s="100">
        <v>685254.71000000008</v>
      </c>
      <c r="L285" s="100">
        <v>584316.47</v>
      </c>
      <c r="M285" s="100">
        <v>596887.12000000011</v>
      </c>
      <c r="N285" s="100">
        <v>584273.84999999986</v>
      </c>
      <c r="O285" s="100">
        <v>585132.52999999991</v>
      </c>
      <c r="P285" s="100">
        <v>699747.81000000017</v>
      </c>
      <c r="Q285" s="100">
        <v>6677903.2400000012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1416423.6700000002</v>
      </c>
      <c r="V285" s="97"/>
    </row>
    <row r="286" spans="2:22" x14ac:dyDescent="0.2">
      <c r="B286" s="95"/>
      <c r="C286" s="98" t="s">
        <v>185</v>
      </c>
      <c r="D286" s="99" t="s">
        <v>135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0"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186</v>
      </c>
      <c r="D287" s="99" t="s">
        <v>187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00"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188</v>
      </c>
      <c r="D288" s="99" t="s">
        <v>189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00"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190</v>
      </c>
      <c r="D289" s="99" t="s">
        <v>191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00"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192</v>
      </c>
      <c r="D290" s="99" t="s">
        <v>193</v>
      </c>
      <c r="E290" s="100">
        <v>45108.83</v>
      </c>
      <c r="F290" s="100">
        <v>45608.83</v>
      </c>
      <c r="G290" s="100">
        <v>58608.83</v>
      </c>
      <c r="H290" s="100">
        <v>45408.83</v>
      </c>
      <c r="I290" s="100">
        <v>83058.83</v>
      </c>
      <c r="J290" s="100">
        <v>72708.83</v>
      </c>
      <c r="K290" s="100">
        <v>45408.83</v>
      </c>
      <c r="L290" s="100">
        <v>45308.83</v>
      </c>
      <c r="M290" s="100">
        <v>61808.83</v>
      </c>
      <c r="N290" s="100">
        <v>49308.83</v>
      </c>
      <c r="O290" s="100">
        <v>45608.83</v>
      </c>
      <c r="P290" s="100">
        <v>50358.87</v>
      </c>
      <c r="Q290" s="100">
        <v>648306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149326.49</v>
      </c>
      <c r="V290" s="97"/>
    </row>
    <row r="291" spans="2:22" x14ac:dyDescent="0.2">
      <c r="B291" s="95"/>
      <c r="C291" s="133" t="s">
        <v>194</v>
      </c>
      <c r="D291" s="134" t="s">
        <v>195</v>
      </c>
      <c r="E291" s="136">
        <v>23492.810000000009</v>
      </c>
      <c r="F291" s="136">
        <v>26857.700000000004</v>
      </c>
      <c r="G291" s="136">
        <v>25533.240000000005</v>
      </c>
      <c r="H291" s="136">
        <v>23818.500000000004</v>
      </c>
      <c r="I291" s="136">
        <v>25432.140000000003</v>
      </c>
      <c r="J291" s="136">
        <v>23996.980000000007</v>
      </c>
      <c r="K291" s="136">
        <v>9074505.3499999996</v>
      </c>
      <c r="L291" s="136">
        <v>25259.000000000004</v>
      </c>
      <c r="M291" s="136">
        <v>25226.750000000004</v>
      </c>
      <c r="N291" s="136">
        <v>24828.650000000005</v>
      </c>
      <c r="O291" s="136">
        <v>26830.700000000008</v>
      </c>
      <c r="P291" s="136">
        <v>44379.91</v>
      </c>
      <c r="Q291" s="136">
        <v>9370161.7299999986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75883.750000000015</v>
      </c>
      <c r="V291" s="97"/>
    </row>
    <row r="292" spans="2:22" x14ac:dyDescent="0.2">
      <c r="B292" s="95"/>
      <c r="C292" s="98" t="s">
        <v>196</v>
      </c>
      <c r="D292" s="99" t="s">
        <v>195</v>
      </c>
      <c r="E292" s="100">
        <v>23492.810000000009</v>
      </c>
      <c r="F292" s="100">
        <v>26857.700000000004</v>
      </c>
      <c r="G292" s="100">
        <v>25533.240000000005</v>
      </c>
      <c r="H292" s="100">
        <v>23818.500000000004</v>
      </c>
      <c r="I292" s="100">
        <v>25432.140000000003</v>
      </c>
      <c r="J292" s="100">
        <v>23996.980000000007</v>
      </c>
      <c r="K292" s="100">
        <v>9074505.3499999996</v>
      </c>
      <c r="L292" s="100">
        <v>25259.000000000004</v>
      </c>
      <c r="M292" s="100">
        <v>25226.750000000004</v>
      </c>
      <c r="N292" s="100">
        <v>24828.650000000005</v>
      </c>
      <c r="O292" s="100">
        <v>26830.700000000008</v>
      </c>
      <c r="P292" s="100">
        <v>44379.91</v>
      </c>
      <c r="Q292" s="100">
        <v>9370161.7299999986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75883.750000000015</v>
      </c>
      <c r="V292" s="97"/>
    </row>
    <row r="293" spans="2:22" x14ac:dyDescent="0.2">
      <c r="B293" s="95"/>
      <c r="C293" s="131" t="s">
        <v>197</v>
      </c>
      <c r="D293" s="132" t="s">
        <v>198</v>
      </c>
      <c r="E293" s="135">
        <v>496302.66000000021</v>
      </c>
      <c r="F293" s="135">
        <v>1280336.4400000002</v>
      </c>
      <c r="G293" s="135">
        <v>936104.55000000028</v>
      </c>
      <c r="H293" s="135">
        <v>722204.54999999993</v>
      </c>
      <c r="I293" s="135">
        <v>897104.54999999993</v>
      </c>
      <c r="J293" s="135">
        <v>982904.5199999999</v>
      </c>
      <c r="K293" s="135">
        <v>1350384.55</v>
      </c>
      <c r="L293" s="135">
        <v>1405316.9400000002</v>
      </c>
      <c r="M293" s="135">
        <v>1186824.55</v>
      </c>
      <c r="N293" s="135">
        <v>1288604.55</v>
      </c>
      <c r="O293" s="135">
        <v>1352604.5499999998</v>
      </c>
      <c r="P293" s="135">
        <v>1951409.29</v>
      </c>
      <c r="Q293" s="135">
        <v>13850101.699999999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2712743.6500000004</v>
      </c>
      <c r="V293" s="97"/>
    </row>
    <row r="294" spans="2:22" x14ac:dyDescent="0.2">
      <c r="B294" s="95"/>
      <c r="C294" s="133" t="s">
        <v>199</v>
      </c>
      <c r="D294" s="134" t="s">
        <v>200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36">
        <v>0</v>
      </c>
      <c r="Q294" s="136"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201</v>
      </c>
      <c r="D295" s="99" t="s">
        <v>200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00"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202</v>
      </c>
      <c r="D296" s="134" t="s">
        <v>203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6"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204</v>
      </c>
      <c r="D297" s="99" t="s">
        <v>203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00"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205</v>
      </c>
      <c r="D298" s="134" t="s">
        <v>206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6"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207</v>
      </c>
      <c r="D299" s="99" t="s">
        <v>206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00"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208</v>
      </c>
      <c r="D300" s="134" t="s">
        <v>209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6"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210</v>
      </c>
      <c r="D301" s="99" t="s">
        <v>209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00"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211</v>
      </c>
      <c r="D302" s="134" t="s">
        <v>212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6"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213</v>
      </c>
      <c r="D303" s="99" t="s">
        <v>212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00"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214</v>
      </c>
      <c r="D304" s="134" t="s">
        <v>215</v>
      </c>
      <c r="E304" s="136">
        <v>496302.66000000021</v>
      </c>
      <c r="F304" s="136">
        <v>1280336.4400000002</v>
      </c>
      <c r="G304" s="136">
        <v>936104.55000000028</v>
      </c>
      <c r="H304" s="136">
        <v>722204.54999999993</v>
      </c>
      <c r="I304" s="136">
        <v>897104.54999999993</v>
      </c>
      <c r="J304" s="136">
        <v>982904.5199999999</v>
      </c>
      <c r="K304" s="136">
        <v>1350384.55</v>
      </c>
      <c r="L304" s="136">
        <v>1405316.9400000002</v>
      </c>
      <c r="M304" s="136">
        <v>1186824.55</v>
      </c>
      <c r="N304" s="136">
        <v>1288604.55</v>
      </c>
      <c r="O304" s="136">
        <v>1352604.5499999998</v>
      </c>
      <c r="P304" s="136">
        <v>1951409.29</v>
      </c>
      <c r="Q304" s="136">
        <v>13850101.699999999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2712743.6500000004</v>
      </c>
      <c r="V304" s="97"/>
    </row>
    <row r="305" spans="2:22" x14ac:dyDescent="0.2">
      <c r="B305" s="95"/>
      <c r="C305" s="98" t="s">
        <v>216</v>
      </c>
      <c r="D305" s="99" t="s">
        <v>215</v>
      </c>
      <c r="E305" s="100">
        <v>496302.66000000021</v>
      </c>
      <c r="F305" s="100">
        <v>1280336.4400000002</v>
      </c>
      <c r="G305" s="100">
        <v>936104.55000000028</v>
      </c>
      <c r="H305" s="100">
        <v>722204.54999999993</v>
      </c>
      <c r="I305" s="100">
        <v>897104.54999999993</v>
      </c>
      <c r="J305" s="100">
        <v>982904.5199999999</v>
      </c>
      <c r="K305" s="100">
        <v>1350384.55</v>
      </c>
      <c r="L305" s="100">
        <v>1405316.9400000002</v>
      </c>
      <c r="M305" s="100">
        <v>1186824.55</v>
      </c>
      <c r="N305" s="100">
        <v>1288604.55</v>
      </c>
      <c r="O305" s="100">
        <v>1352604.5499999998</v>
      </c>
      <c r="P305" s="100">
        <v>1951409.29</v>
      </c>
      <c r="Q305" s="100">
        <v>13850101.699999999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2712743.6500000004</v>
      </c>
      <c r="V305" s="97"/>
    </row>
    <row r="306" spans="2:22" x14ac:dyDescent="0.2">
      <c r="B306" s="95"/>
      <c r="C306" s="131" t="s">
        <v>217</v>
      </c>
      <c r="D306" s="132" t="s">
        <v>218</v>
      </c>
      <c r="E306" s="135">
        <v>596948.56000000006</v>
      </c>
      <c r="F306" s="135">
        <v>596948.56000000006</v>
      </c>
      <c r="G306" s="135">
        <v>584948.56000000006</v>
      </c>
      <c r="H306" s="135">
        <v>584948.56000000006</v>
      </c>
      <c r="I306" s="135">
        <v>584940.2300000001</v>
      </c>
      <c r="J306" s="135">
        <v>584940.2300000001</v>
      </c>
      <c r="K306" s="135">
        <v>584940.2300000001</v>
      </c>
      <c r="L306" s="135">
        <v>584940.2300000001</v>
      </c>
      <c r="M306" s="135">
        <v>584890.2300000001</v>
      </c>
      <c r="N306" s="135">
        <v>584828.56000000006</v>
      </c>
      <c r="O306" s="135">
        <v>584808.56000000006</v>
      </c>
      <c r="P306" s="135">
        <v>562915.69000000006</v>
      </c>
      <c r="Q306" s="135">
        <v>7020998.200000002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1778845.6800000002</v>
      </c>
      <c r="V306" s="97"/>
    </row>
    <row r="307" spans="2:22" x14ac:dyDescent="0.2">
      <c r="B307" s="95"/>
      <c r="C307" s="133" t="s">
        <v>219</v>
      </c>
      <c r="D307" s="134" t="s">
        <v>220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6"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221</v>
      </c>
      <c r="D308" s="99" t="s">
        <v>220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00"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222</v>
      </c>
      <c r="D309" s="134" t="s">
        <v>223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6"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224</v>
      </c>
      <c r="D310" s="99" t="s">
        <v>223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00"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225</v>
      </c>
      <c r="D311" s="134" t="s">
        <v>226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6"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227</v>
      </c>
      <c r="D312" s="99" t="s">
        <v>226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00"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228</v>
      </c>
      <c r="D313" s="134" t="s">
        <v>229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6"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230</v>
      </c>
      <c r="D314" s="99" t="s">
        <v>229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00"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231</v>
      </c>
      <c r="D315" s="134" t="s">
        <v>232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6"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233</v>
      </c>
      <c r="D316" s="99" t="s">
        <v>232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00"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234</v>
      </c>
      <c r="D317" s="134" t="s">
        <v>235</v>
      </c>
      <c r="E317" s="136">
        <v>596948.56000000006</v>
      </c>
      <c r="F317" s="136">
        <v>596948.56000000006</v>
      </c>
      <c r="G317" s="136">
        <v>584948.56000000006</v>
      </c>
      <c r="H317" s="136">
        <v>584948.56000000006</v>
      </c>
      <c r="I317" s="136">
        <v>584940.2300000001</v>
      </c>
      <c r="J317" s="136">
        <v>584940.2300000001</v>
      </c>
      <c r="K317" s="136">
        <v>584940.2300000001</v>
      </c>
      <c r="L317" s="136">
        <v>584940.2300000001</v>
      </c>
      <c r="M317" s="136">
        <v>584890.2300000001</v>
      </c>
      <c r="N317" s="136">
        <v>584828.56000000006</v>
      </c>
      <c r="O317" s="136">
        <v>584808.56000000006</v>
      </c>
      <c r="P317" s="136">
        <v>562915.69000000006</v>
      </c>
      <c r="Q317" s="136">
        <v>7020998.200000002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1778845.6800000002</v>
      </c>
      <c r="V317" s="97"/>
    </row>
    <row r="318" spans="2:22" x14ac:dyDescent="0.2">
      <c r="B318" s="95"/>
      <c r="C318" s="98" t="s">
        <v>236</v>
      </c>
      <c r="D318" s="99" t="s">
        <v>235</v>
      </c>
      <c r="E318" s="100">
        <v>596948.56000000006</v>
      </c>
      <c r="F318" s="100">
        <v>596948.56000000006</v>
      </c>
      <c r="G318" s="100">
        <v>584948.56000000006</v>
      </c>
      <c r="H318" s="100">
        <v>584948.56000000006</v>
      </c>
      <c r="I318" s="100">
        <v>584940.2300000001</v>
      </c>
      <c r="J318" s="100">
        <v>584940.2300000001</v>
      </c>
      <c r="K318" s="100">
        <v>584940.2300000001</v>
      </c>
      <c r="L318" s="100">
        <v>584940.2300000001</v>
      </c>
      <c r="M318" s="100">
        <v>584890.2300000001</v>
      </c>
      <c r="N318" s="100">
        <v>584828.56000000006</v>
      </c>
      <c r="O318" s="100">
        <v>584808.56000000006</v>
      </c>
      <c r="P318" s="100">
        <v>562915.69000000006</v>
      </c>
      <c r="Q318" s="100">
        <v>7020998.200000002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1778845.6800000002</v>
      </c>
      <c r="V318" s="97"/>
    </row>
    <row r="319" spans="2:22" x14ac:dyDescent="0.2">
      <c r="B319" s="95"/>
      <c r="C319" s="131" t="s">
        <v>237</v>
      </c>
      <c r="D319" s="132" t="s">
        <v>33</v>
      </c>
      <c r="E319" s="135">
        <v>20097544.224999998</v>
      </c>
      <c r="F319" s="135">
        <v>42638293.484999999</v>
      </c>
      <c r="G319" s="135">
        <v>37252960.285000004</v>
      </c>
      <c r="H319" s="135">
        <v>37299350.975000001</v>
      </c>
      <c r="I319" s="135">
        <v>37113725.345000006</v>
      </c>
      <c r="J319" s="135">
        <v>37371994.995000012</v>
      </c>
      <c r="K319" s="135">
        <v>38281884.775000006</v>
      </c>
      <c r="L319" s="135">
        <v>36967152.785000004</v>
      </c>
      <c r="M319" s="135">
        <v>36808826.764999993</v>
      </c>
      <c r="N319" s="135">
        <v>37378907.625</v>
      </c>
      <c r="O319" s="135">
        <v>38199075.175000004</v>
      </c>
      <c r="P319" s="135">
        <v>38404680.794999994</v>
      </c>
      <c r="Q319" s="135">
        <v>437814397.23000002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99988797.995000005</v>
      </c>
      <c r="V319" s="97"/>
    </row>
    <row r="320" spans="2:22" x14ac:dyDescent="0.2">
      <c r="B320" s="95"/>
      <c r="C320" s="133" t="s">
        <v>238</v>
      </c>
      <c r="D320" s="134" t="s">
        <v>239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36">
        <v>0</v>
      </c>
      <c r="Q320" s="136"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240</v>
      </c>
      <c r="D321" s="99" t="s">
        <v>241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00"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242</v>
      </c>
      <c r="D322" s="99" t="s">
        <v>243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00"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244</v>
      </c>
      <c r="D323" s="99" t="s">
        <v>245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246</v>
      </c>
      <c r="D324" s="134" t="s">
        <v>247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6"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248</v>
      </c>
      <c r="D325" s="99" t="s">
        <v>249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00"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250</v>
      </c>
      <c r="D326" s="99" t="s">
        <v>251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00"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252</v>
      </c>
      <c r="D327" s="99" t="s">
        <v>253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00"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254</v>
      </c>
      <c r="D328" s="99" t="s">
        <v>255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00"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256</v>
      </c>
      <c r="D329" s="134" t="s">
        <v>257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6"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258</v>
      </c>
      <c r="D330" s="99" t="s">
        <v>259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00"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260</v>
      </c>
      <c r="D331" s="99" t="s">
        <v>261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00"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262</v>
      </c>
      <c r="D332" s="99" t="s">
        <v>263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0"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264</v>
      </c>
      <c r="D333" s="99" t="s">
        <v>265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00"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266</v>
      </c>
      <c r="D334" s="134" t="s">
        <v>267</v>
      </c>
      <c r="E334" s="136">
        <v>19097554.321666665</v>
      </c>
      <c r="F334" s="136">
        <v>41260045.491666667</v>
      </c>
      <c r="G334" s="136">
        <v>35694130.361666664</v>
      </c>
      <c r="H334" s="136">
        <v>35562733.211666666</v>
      </c>
      <c r="I334" s="136">
        <v>35416743.37166667</v>
      </c>
      <c r="J334" s="136">
        <v>35486546.641666673</v>
      </c>
      <c r="K334" s="136">
        <v>36018738.311666667</v>
      </c>
      <c r="L334" s="136">
        <v>35235944.44166667</v>
      </c>
      <c r="M334" s="136">
        <v>35265070.921666659</v>
      </c>
      <c r="N334" s="136">
        <v>35530389.801666662</v>
      </c>
      <c r="O334" s="136">
        <v>36727248.421666667</v>
      </c>
      <c r="P334" s="136">
        <v>36313215.061666667</v>
      </c>
      <c r="Q334" s="136">
        <v>417608360.36000007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96051730.174999997</v>
      </c>
      <c r="V334" s="97"/>
    </row>
    <row r="335" spans="2:22" x14ac:dyDescent="0.2">
      <c r="B335" s="95"/>
      <c r="C335" s="98" t="s">
        <v>268</v>
      </c>
      <c r="D335" s="99" t="s">
        <v>267</v>
      </c>
      <c r="E335" s="100">
        <v>19097554.321666665</v>
      </c>
      <c r="F335" s="100">
        <v>41260045.491666667</v>
      </c>
      <c r="G335" s="100">
        <v>35694130.361666664</v>
      </c>
      <c r="H335" s="100">
        <v>35562733.211666666</v>
      </c>
      <c r="I335" s="100">
        <v>35416743.37166667</v>
      </c>
      <c r="J335" s="100">
        <v>35486546.641666673</v>
      </c>
      <c r="K335" s="100">
        <v>36018738.311666667</v>
      </c>
      <c r="L335" s="100">
        <v>35235944.44166667</v>
      </c>
      <c r="M335" s="100">
        <v>35265070.921666659</v>
      </c>
      <c r="N335" s="100">
        <v>35530389.801666662</v>
      </c>
      <c r="O335" s="100">
        <v>36727248.421666667</v>
      </c>
      <c r="P335" s="100">
        <v>36313215.061666667</v>
      </c>
      <c r="Q335" s="100">
        <v>417608360.36000007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96051730.174999997</v>
      </c>
      <c r="V335" s="97"/>
    </row>
    <row r="336" spans="2:22" x14ac:dyDescent="0.2">
      <c r="B336" s="95"/>
      <c r="C336" s="133" t="s">
        <v>269</v>
      </c>
      <c r="D336" s="134" t="s">
        <v>270</v>
      </c>
      <c r="E336" s="136">
        <v>418174.0799999999</v>
      </c>
      <c r="F336" s="136">
        <v>803561.73</v>
      </c>
      <c r="G336" s="136">
        <v>730178.88000000012</v>
      </c>
      <c r="H336" s="136">
        <v>778366.72000000009</v>
      </c>
      <c r="I336" s="136">
        <v>738730.93000000017</v>
      </c>
      <c r="J336" s="136">
        <v>924397.31</v>
      </c>
      <c r="K336" s="136">
        <v>1460895.42</v>
      </c>
      <c r="L336" s="136">
        <v>1025157.3</v>
      </c>
      <c r="M336" s="136">
        <v>845504.8</v>
      </c>
      <c r="N336" s="136">
        <v>1150266.78</v>
      </c>
      <c r="O336" s="136">
        <v>793575.71</v>
      </c>
      <c r="P336" s="136">
        <v>1399019.4100000001</v>
      </c>
      <c r="Q336" s="136">
        <v>11067829.07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1951914.69</v>
      </c>
      <c r="V336" s="97"/>
    </row>
    <row r="337" spans="2:22" x14ac:dyDescent="0.2">
      <c r="B337" s="95"/>
      <c r="C337" s="98" t="s">
        <v>271</v>
      </c>
      <c r="D337" s="99" t="s">
        <v>270</v>
      </c>
      <c r="E337" s="100">
        <v>418174.0799999999</v>
      </c>
      <c r="F337" s="100">
        <v>803561.73</v>
      </c>
      <c r="G337" s="100">
        <v>730178.88000000012</v>
      </c>
      <c r="H337" s="100">
        <v>778366.72000000009</v>
      </c>
      <c r="I337" s="100">
        <v>738730.93000000017</v>
      </c>
      <c r="J337" s="100">
        <v>924397.31</v>
      </c>
      <c r="K337" s="100">
        <v>1460895.42</v>
      </c>
      <c r="L337" s="100">
        <v>1025157.3</v>
      </c>
      <c r="M337" s="100">
        <v>845504.8</v>
      </c>
      <c r="N337" s="100">
        <v>1150266.78</v>
      </c>
      <c r="O337" s="100">
        <v>793575.71</v>
      </c>
      <c r="P337" s="100">
        <v>1399019.4100000001</v>
      </c>
      <c r="Q337" s="100">
        <v>11067829.07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1951914.69</v>
      </c>
      <c r="V337" s="97"/>
    </row>
    <row r="338" spans="2:22" x14ac:dyDescent="0.2">
      <c r="B338" s="95"/>
      <c r="C338" s="133" t="s">
        <v>272</v>
      </c>
      <c r="D338" s="134" t="s">
        <v>273</v>
      </c>
      <c r="E338" s="136">
        <v>581815.82333333325</v>
      </c>
      <c r="F338" s="136">
        <v>574686.26333333331</v>
      </c>
      <c r="G338" s="136">
        <v>828651.04333333322</v>
      </c>
      <c r="H338" s="136">
        <v>958251.04333333322</v>
      </c>
      <c r="I338" s="136">
        <v>958251.04333333322</v>
      </c>
      <c r="J338" s="136">
        <v>961051.04333333322</v>
      </c>
      <c r="K338" s="136">
        <v>802251.04333333322</v>
      </c>
      <c r="L338" s="136">
        <v>706051.04333333322</v>
      </c>
      <c r="M338" s="136">
        <v>698251.04333333322</v>
      </c>
      <c r="N338" s="136">
        <v>698251.04333333322</v>
      </c>
      <c r="O338" s="136">
        <v>678251.04333333322</v>
      </c>
      <c r="P338" s="136">
        <v>692446.32333333325</v>
      </c>
      <c r="Q338" s="136">
        <v>9138207.799999997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1985153.1299999997</v>
      </c>
      <c r="V338" s="97"/>
    </row>
    <row r="339" spans="2:22" x14ac:dyDescent="0.2">
      <c r="B339" s="95"/>
      <c r="C339" s="98" t="s">
        <v>274</v>
      </c>
      <c r="D339" s="99" t="s">
        <v>273</v>
      </c>
      <c r="E339" s="100">
        <v>581815.82333333325</v>
      </c>
      <c r="F339" s="100">
        <v>574686.26333333331</v>
      </c>
      <c r="G339" s="100">
        <v>828651.04333333322</v>
      </c>
      <c r="H339" s="100">
        <v>958251.04333333322</v>
      </c>
      <c r="I339" s="100">
        <v>958251.04333333322</v>
      </c>
      <c r="J339" s="100">
        <v>961051.04333333322</v>
      </c>
      <c r="K339" s="100">
        <v>802251.04333333322</v>
      </c>
      <c r="L339" s="100">
        <v>706051.04333333322</v>
      </c>
      <c r="M339" s="100">
        <v>698251.04333333322</v>
      </c>
      <c r="N339" s="100">
        <v>698251.04333333322</v>
      </c>
      <c r="O339" s="100">
        <v>678251.04333333322</v>
      </c>
      <c r="P339" s="100">
        <v>692446.32333333325</v>
      </c>
      <c r="Q339" s="100">
        <v>9138207.799999997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1985153.1299999997</v>
      </c>
      <c r="V339" s="97"/>
    </row>
    <row r="340" spans="2:22" x14ac:dyDescent="0.2">
      <c r="B340" s="95"/>
      <c r="C340" s="131" t="s">
        <v>275</v>
      </c>
      <c r="D340" s="132" t="s">
        <v>276</v>
      </c>
      <c r="E340" s="135">
        <v>3201084.0200000014</v>
      </c>
      <c r="F340" s="135">
        <v>7007018.0200000023</v>
      </c>
      <c r="G340" s="135">
        <v>4750735.740000003</v>
      </c>
      <c r="H340" s="135">
        <v>4742965.8000000007</v>
      </c>
      <c r="I340" s="135">
        <v>4182523.5500000007</v>
      </c>
      <c r="J340" s="135">
        <v>4536683.8500000043</v>
      </c>
      <c r="K340" s="135">
        <v>7465134.1100000031</v>
      </c>
      <c r="L340" s="135">
        <v>4178138.2800000012</v>
      </c>
      <c r="M340" s="135">
        <v>3848684.4800000009</v>
      </c>
      <c r="N340" s="135">
        <v>4141714.5400000019</v>
      </c>
      <c r="O340" s="135">
        <v>4024978.7900000005</v>
      </c>
      <c r="P340" s="135">
        <v>4605608.2400000039</v>
      </c>
      <c r="Q340" s="135">
        <v>56685269.420000024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14958837.780000005</v>
      </c>
      <c r="V340" s="97"/>
    </row>
    <row r="341" spans="2:22" x14ac:dyDescent="0.2">
      <c r="B341" s="95"/>
      <c r="C341" s="133" t="s">
        <v>277</v>
      </c>
      <c r="D341" s="134" t="s">
        <v>278</v>
      </c>
      <c r="E341" s="136">
        <v>289648.75000000006</v>
      </c>
      <c r="F341" s="136">
        <v>3587205.1300000004</v>
      </c>
      <c r="G341" s="136">
        <v>1157059.8500000001</v>
      </c>
      <c r="H341" s="136">
        <v>692459.84999999986</v>
      </c>
      <c r="I341" s="136">
        <v>386459.85000000009</v>
      </c>
      <c r="J341" s="136">
        <v>374686.26000000007</v>
      </c>
      <c r="K341" s="136">
        <v>3615084.0200000005</v>
      </c>
      <c r="L341" s="136">
        <v>538634.02</v>
      </c>
      <c r="M341" s="136">
        <v>295084.02000000008</v>
      </c>
      <c r="N341" s="136">
        <v>270646.52000000008</v>
      </c>
      <c r="O341" s="136">
        <v>260381.51999999996</v>
      </c>
      <c r="P341" s="136">
        <v>260381.39999999997</v>
      </c>
      <c r="Q341" s="136">
        <v>11727731.189999999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5033913.7300000004</v>
      </c>
      <c r="V341" s="97"/>
    </row>
    <row r="342" spans="2:22" x14ac:dyDescent="0.2">
      <c r="B342" s="95"/>
      <c r="C342" s="98" t="s">
        <v>279</v>
      </c>
      <c r="D342" s="99" t="s">
        <v>278</v>
      </c>
      <c r="E342" s="100">
        <v>289648.75000000006</v>
      </c>
      <c r="F342" s="100">
        <v>3587205.1300000004</v>
      </c>
      <c r="G342" s="100">
        <v>1157059.8500000001</v>
      </c>
      <c r="H342" s="100">
        <v>692459.84999999986</v>
      </c>
      <c r="I342" s="100">
        <v>386459.85000000009</v>
      </c>
      <c r="J342" s="100">
        <v>374686.26000000007</v>
      </c>
      <c r="K342" s="100">
        <v>3615084.0200000005</v>
      </c>
      <c r="L342" s="100">
        <v>538634.02</v>
      </c>
      <c r="M342" s="100">
        <v>295084.02000000008</v>
      </c>
      <c r="N342" s="100">
        <v>270646.52000000008</v>
      </c>
      <c r="O342" s="100">
        <v>260381.51999999996</v>
      </c>
      <c r="P342" s="100">
        <v>260381.39999999997</v>
      </c>
      <c r="Q342" s="100">
        <v>11727731.189999999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5033913.7300000004</v>
      </c>
      <c r="V342" s="97"/>
    </row>
    <row r="343" spans="2:22" x14ac:dyDescent="0.2">
      <c r="B343" s="95"/>
      <c r="C343" s="133" t="s">
        <v>280</v>
      </c>
      <c r="D343" s="134" t="s">
        <v>281</v>
      </c>
      <c r="E343" s="136">
        <v>1853013.6200000013</v>
      </c>
      <c r="F343" s="136">
        <v>2352395.2600000021</v>
      </c>
      <c r="G343" s="136">
        <v>2310151.4000000036</v>
      </c>
      <c r="H343" s="136">
        <v>2039838.9800000016</v>
      </c>
      <c r="I343" s="136">
        <v>1988641.2400000012</v>
      </c>
      <c r="J343" s="136">
        <v>2363596.3200000045</v>
      </c>
      <c r="K343" s="136">
        <v>2251494.7700000033</v>
      </c>
      <c r="L343" s="136">
        <v>1975081.4500000018</v>
      </c>
      <c r="M343" s="136">
        <v>1942754.7000000009</v>
      </c>
      <c r="N343" s="136">
        <v>2090787.180000002</v>
      </c>
      <c r="O343" s="136">
        <v>1899236.1400000008</v>
      </c>
      <c r="P343" s="136">
        <v>2407348.8800000031</v>
      </c>
      <c r="Q343" s="136">
        <v>25474339.940000027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6515560.2800000068</v>
      </c>
      <c r="V343" s="97"/>
    </row>
    <row r="344" spans="2:22" x14ac:dyDescent="0.2">
      <c r="B344" s="95"/>
      <c r="C344" s="98" t="s">
        <v>282</v>
      </c>
      <c r="D344" s="99" t="s">
        <v>281</v>
      </c>
      <c r="E344" s="100">
        <v>1853013.6200000013</v>
      </c>
      <c r="F344" s="100">
        <v>2352395.2600000021</v>
      </c>
      <c r="G344" s="100">
        <v>2310151.4000000036</v>
      </c>
      <c r="H344" s="100">
        <v>2039838.9800000016</v>
      </c>
      <c r="I344" s="100">
        <v>1988641.2400000012</v>
      </c>
      <c r="J344" s="100">
        <v>2363596.3200000045</v>
      </c>
      <c r="K344" s="100">
        <v>2251494.7700000033</v>
      </c>
      <c r="L344" s="100">
        <v>1975081.4500000018</v>
      </c>
      <c r="M344" s="100">
        <v>1942754.7000000009</v>
      </c>
      <c r="N344" s="100">
        <v>2090787.180000002</v>
      </c>
      <c r="O344" s="100">
        <v>1899236.1400000008</v>
      </c>
      <c r="P344" s="100">
        <v>2407348.8800000031</v>
      </c>
      <c r="Q344" s="100">
        <v>25474339.940000027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6515560.2800000068</v>
      </c>
      <c r="V344" s="97"/>
    </row>
    <row r="345" spans="2:22" x14ac:dyDescent="0.2">
      <c r="B345" s="95"/>
      <c r="C345" s="133" t="s">
        <v>283</v>
      </c>
      <c r="D345" s="134" t="s">
        <v>284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6"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285</v>
      </c>
      <c r="D346" s="99" t="s">
        <v>284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286</v>
      </c>
      <c r="D347" s="134" t="s">
        <v>287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6"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288</v>
      </c>
      <c r="D348" s="99" t="s">
        <v>287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00"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289</v>
      </c>
      <c r="D349" s="134" t="s">
        <v>290</v>
      </c>
      <c r="E349" s="136">
        <v>156921.00999999998</v>
      </c>
      <c r="F349" s="136">
        <v>162881.00999999998</v>
      </c>
      <c r="G349" s="136">
        <v>162221.00999999998</v>
      </c>
      <c r="H349" s="136">
        <v>217221.01</v>
      </c>
      <c r="I349" s="136">
        <v>155871.00999999998</v>
      </c>
      <c r="J349" s="136">
        <v>155721.00999999998</v>
      </c>
      <c r="K349" s="136">
        <v>155721.00999999998</v>
      </c>
      <c r="L349" s="136">
        <v>155721.00999999998</v>
      </c>
      <c r="M349" s="136">
        <v>155721.00999999998</v>
      </c>
      <c r="N349" s="136">
        <v>155721.00999999998</v>
      </c>
      <c r="O349" s="136">
        <v>155721.00999999998</v>
      </c>
      <c r="P349" s="136">
        <v>155720.89000000001</v>
      </c>
      <c r="Q349" s="136">
        <v>1945162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482023.02999999991</v>
      </c>
      <c r="V349" s="97"/>
    </row>
    <row r="350" spans="2:22" x14ac:dyDescent="0.2">
      <c r="B350" s="95"/>
      <c r="C350" s="98" t="s">
        <v>291</v>
      </c>
      <c r="D350" s="99" t="s">
        <v>290</v>
      </c>
      <c r="E350" s="100">
        <v>156921.00999999998</v>
      </c>
      <c r="F350" s="100">
        <v>162881.00999999998</v>
      </c>
      <c r="G350" s="100">
        <v>162221.00999999998</v>
      </c>
      <c r="H350" s="100">
        <v>217221.01</v>
      </c>
      <c r="I350" s="100">
        <v>155871.00999999998</v>
      </c>
      <c r="J350" s="100">
        <v>155721.00999999998</v>
      </c>
      <c r="K350" s="100">
        <v>155721.00999999998</v>
      </c>
      <c r="L350" s="100">
        <v>155721.00999999998</v>
      </c>
      <c r="M350" s="100">
        <v>155721.00999999998</v>
      </c>
      <c r="N350" s="100">
        <v>155721.00999999998</v>
      </c>
      <c r="O350" s="100">
        <v>155721.00999999998</v>
      </c>
      <c r="P350" s="100">
        <v>155720.89000000001</v>
      </c>
      <c r="Q350" s="100">
        <v>1945162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482023.02999999991</v>
      </c>
      <c r="V350" s="97"/>
    </row>
    <row r="351" spans="2:22" x14ac:dyDescent="0.2">
      <c r="B351" s="95"/>
      <c r="C351" s="133" t="s">
        <v>292</v>
      </c>
      <c r="D351" s="134" t="s">
        <v>293</v>
      </c>
      <c r="E351" s="136">
        <v>901500.64</v>
      </c>
      <c r="F351" s="136">
        <v>904536.61999999976</v>
      </c>
      <c r="G351" s="136">
        <v>1121303.4799999997</v>
      </c>
      <c r="H351" s="136">
        <v>1793445.9599999995</v>
      </c>
      <c r="I351" s="136">
        <v>1651551.4499999997</v>
      </c>
      <c r="J351" s="136">
        <v>1642680.2599999998</v>
      </c>
      <c r="K351" s="136">
        <v>1442834.3099999998</v>
      </c>
      <c r="L351" s="136">
        <v>1508701.7999999998</v>
      </c>
      <c r="M351" s="136">
        <v>1455124.75</v>
      </c>
      <c r="N351" s="136">
        <v>1624559.8299999998</v>
      </c>
      <c r="O351" s="136">
        <v>1709640.12</v>
      </c>
      <c r="P351" s="136">
        <v>1782157.0700000003</v>
      </c>
      <c r="Q351" s="136">
        <v>17538036.289999999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2927340.7399999993</v>
      </c>
      <c r="V351" s="97"/>
    </row>
    <row r="352" spans="2:22" x14ac:dyDescent="0.2">
      <c r="B352" s="95"/>
      <c r="C352" s="98" t="s">
        <v>294</v>
      </c>
      <c r="D352" s="99" t="s">
        <v>293</v>
      </c>
      <c r="E352" s="100">
        <v>901500.64</v>
      </c>
      <c r="F352" s="100">
        <v>904536.61999999976</v>
      </c>
      <c r="G352" s="100">
        <v>1121303.4799999997</v>
      </c>
      <c r="H352" s="100">
        <v>1793445.9599999995</v>
      </c>
      <c r="I352" s="100">
        <v>1651551.4499999997</v>
      </c>
      <c r="J352" s="100">
        <v>1642680.2599999998</v>
      </c>
      <c r="K352" s="100">
        <v>1442834.3099999998</v>
      </c>
      <c r="L352" s="100">
        <v>1508701.7999999998</v>
      </c>
      <c r="M352" s="100">
        <v>1455124.75</v>
      </c>
      <c r="N352" s="100">
        <v>1624559.8299999998</v>
      </c>
      <c r="O352" s="100">
        <v>1709640.12</v>
      </c>
      <c r="P352" s="100">
        <v>1782157.0700000003</v>
      </c>
      <c r="Q352" s="100">
        <v>17538036.289999999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2927340.7399999993</v>
      </c>
      <c r="V352" s="97"/>
    </row>
    <row r="353" spans="2:22" x14ac:dyDescent="0.2">
      <c r="B353" s="95"/>
      <c r="C353" s="131" t="s">
        <v>295</v>
      </c>
      <c r="D353" s="132" t="s">
        <v>296</v>
      </c>
      <c r="E353" s="135">
        <v>21741343.020000003</v>
      </c>
      <c r="F353" s="135">
        <v>25450707.240000002</v>
      </c>
      <c r="G353" s="135">
        <v>24453409.91</v>
      </c>
      <c r="H353" s="135">
        <v>25068751.640000004</v>
      </c>
      <c r="I353" s="135">
        <v>24674871.160000004</v>
      </c>
      <c r="J353" s="135">
        <v>24718957.549999997</v>
      </c>
      <c r="K353" s="135">
        <v>25279292.720000006</v>
      </c>
      <c r="L353" s="135">
        <v>25416297.249999996</v>
      </c>
      <c r="M353" s="135">
        <v>27143483.940000001</v>
      </c>
      <c r="N353" s="135">
        <v>25085144.900000002</v>
      </c>
      <c r="O353" s="135">
        <v>24698079.889999997</v>
      </c>
      <c r="P353" s="135">
        <v>25296896.120000005</v>
      </c>
      <c r="Q353" s="135">
        <v>299027235.33999997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71645460.170000002</v>
      </c>
      <c r="V353" s="97"/>
    </row>
    <row r="354" spans="2:22" x14ac:dyDescent="0.2">
      <c r="B354" s="95"/>
      <c r="C354" s="133" t="s">
        <v>297</v>
      </c>
      <c r="D354" s="134" t="s">
        <v>298</v>
      </c>
      <c r="E354" s="136">
        <v>12455515.740000002</v>
      </c>
      <c r="F354" s="136">
        <v>13026926.840000002</v>
      </c>
      <c r="G354" s="136">
        <v>12906404.960000001</v>
      </c>
      <c r="H354" s="136">
        <v>12894589.220000003</v>
      </c>
      <c r="I354" s="136">
        <v>12693782.410000002</v>
      </c>
      <c r="J354" s="136">
        <v>12662501.23</v>
      </c>
      <c r="K354" s="136">
        <v>12450925.400000002</v>
      </c>
      <c r="L354" s="136">
        <v>13228822.110000001</v>
      </c>
      <c r="M354" s="136">
        <v>12863908.510000002</v>
      </c>
      <c r="N354" s="136">
        <v>12781690.220000003</v>
      </c>
      <c r="O354" s="136">
        <v>13368914.079999998</v>
      </c>
      <c r="P354" s="136">
        <v>13462105.860000003</v>
      </c>
      <c r="Q354" s="136">
        <v>154796086.58000004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38388847.540000007</v>
      </c>
      <c r="V354" s="97"/>
    </row>
    <row r="355" spans="2:22" x14ac:dyDescent="0.2">
      <c r="B355" s="95"/>
      <c r="C355" s="98" t="s">
        <v>299</v>
      </c>
      <c r="D355" s="99" t="s">
        <v>300</v>
      </c>
      <c r="E355" s="100">
        <v>3075465.6199999996</v>
      </c>
      <c r="F355" s="100">
        <v>3008316.83</v>
      </c>
      <c r="G355" s="100">
        <v>3212346.5100000007</v>
      </c>
      <c r="H355" s="100">
        <v>3105047.9900000007</v>
      </c>
      <c r="I355" s="100">
        <v>3008522.6300000008</v>
      </c>
      <c r="J355" s="100">
        <v>3032346.5100000007</v>
      </c>
      <c r="K355" s="100">
        <v>3030346.5800000005</v>
      </c>
      <c r="L355" s="100">
        <v>3200933.9000000008</v>
      </c>
      <c r="M355" s="100">
        <v>3022246.5100000007</v>
      </c>
      <c r="N355" s="100">
        <v>3021877.6900000009</v>
      </c>
      <c r="O355" s="100">
        <v>3265365.3300000005</v>
      </c>
      <c r="P355" s="100">
        <v>3360565.2000000011</v>
      </c>
      <c r="Q355" s="100">
        <v>37343381.300000012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9296128.9600000009</v>
      </c>
      <c r="V355" s="97"/>
    </row>
    <row r="356" spans="2:22" x14ac:dyDescent="0.2">
      <c r="B356" s="95"/>
      <c r="C356" s="98" t="s">
        <v>301</v>
      </c>
      <c r="D356" s="99" t="s">
        <v>36</v>
      </c>
      <c r="E356" s="100">
        <v>9380050.1200000029</v>
      </c>
      <c r="F356" s="100">
        <v>10018610.010000002</v>
      </c>
      <c r="G356" s="100">
        <v>9694058.4500000011</v>
      </c>
      <c r="H356" s="100">
        <v>9789541.2300000023</v>
      </c>
      <c r="I356" s="100">
        <v>9685259.7800000012</v>
      </c>
      <c r="J356" s="100">
        <v>9630154.7200000007</v>
      </c>
      <c r="K356" s="100">
        <v>9420578.8200000022</v>
      </c>
      <c r="L356" s="100">
        <v>10027888.210000001</v>
      </c>
      <c r="M356" s="100">
        <v>9841662</v>
      </c>
      <c r="N356" s="100">
        <v>9759812.5300000012</v>
      </c>
      <c r="O356" s="100">
        <v>10103548.749999998</v>
      </c>
      <c r="P356" s="100">
        <v>10101540.660000002</v>
      </c>
      <c r="Q356" s="100">
        <v>117452705.28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29092718.580000006</v>
      </c>
      <c r="V356" s="97"/>
    </row>
    <row r="357" spans="2:22" x14ac:dyDescent="0.2">
      <c r="B357" s="95"/>
      <c r="C357" s="133" t="s">
        <v>302</v>
      </c>
      <c r="D357" s="134" t="s">
        <v>303</v>
      </c>
      <c r="E357" s="136">
        <v>3870667.94</v>
      </c>
      <c r="F357" s="136">
        <v>4135372.9600000004</v>
      </c>
      <c r="G357" s="136">
        <v>4131778.6599999997</v>
      </c>
      <c r="H357" s="136">
        <v>4100551.3000000007</v>
      </c>
      <c r="I357" s="136">
        <v>3986028.07</v>
      </c>
      <c r="J357" s="136">
        <v>4032002.52</v>
      </c>
      <c r="K357" s="136">
        <v>3898209.8800000004</v>
      </c>
      <c r="L357" s="136">
        <v>4122229.25</v>
      </c>
      <c r="M357" s="136">
        <v>4013128.9100000006</v>
      </c>
      <c r="N357" s="136">
        <v>4028922.08</v>
      </c>
      <c r="O357" s="136">
        <v>4187974.72</v>
      </c>
      <c r="P357" s="136">
        <v>4068631.35</v>
      </c>
      <c r="Q357" s="136">
        <v>48575497.640000001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12137819.560000001</v>
      </c>
      <c r="V357" s="97"/>
    </row>
    <row r="358" spans="2:22" x14ac:dyDescent="0.2">
      <c r="B358" s="95"/>
      <c r="C358" s="98" t="s">
        <v>304</v>
      </c>
      <c r="D358" s="99" t="s">
        <v>305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00"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306</v>
      </c>
      <c r="D359" s="99" t="s">
        <v>307</v>
      </c>
      <c r="E359" s="100">
        <v>3870667.94</v>
      </c>
      <c r="F359" s="100">
        <v>4135372.9600000004</v>
      </c>
      <c r="G359" s="100">
        <v>4131778.6599999997</v>
      </c>
      <c r="H359" s="100">
        <v>4100551.3000000007</v>
      </c>
      <c r="I359" s="100">
        <v>3986028.07</v>
      </c>
      <c r="J359" s="100">
        <v>4032002.52</v>
      </c>
      <c r="K359" s="100">
        <v>3898209.8800000004</v>
      </c>
      <c r="L359" s="100">
        <v>4122229.25</v>
      </c>
      <c r="M359" s="100">
        <v>4013128.9100000006</v>
      </c>
      <c r="N359" s="100">
        <v>4028922.08</v>
      </c>
      <c r="O359" s="100">
        <v>4187974.72</v>
      </c>
      <c r="P359" s="100">
        <v>4068631.35</v>
      </c>
      <c r="Q359" s="100">
        <v>48575497.640000001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12137819.560000001</v>
      </c>
      <c r="V359" s="97"/>
    </row>
    <row r="360" spans="2:22" x14ac:dyDescent="0.2">
      <c r="B360" s="95"/>
      <c r="C360" s="133" t="s">
        <v>308</v>
      </c>
      <c r="D360" s="134" t="s">
        <v>309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6"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310</v>
      </c>
      <c r="D361" s="99" t="s">
        <v>309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00"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311</v>
      </c>
      <c r="D362" s="134" t="s">
        <v>312</v>
      </c>
      <c r="E362" s="136">
        <v>3241864.7300000004</v>
      </c>
      <c r="F362" s="136">
        <v>3306152.8500000006</v>
      </c>
      <c r="G362" s="136">
        <v>3257719.83</v>
      </c>
      <c r="H362" s="136">
        <v>3332996.9400000004</v>
      </c>
      <c r="I362" s="136">
        <v>3260975.0300000003</v>
      </c>
      <c r="J362" s="136">
        <v>3310857.54</v>
      </c>
      <c r="K362" s="136">
        <v>3256981.99</v>
      </c>
      <c r="L362" s="136">
        <v>3308673.8600000003</v>
      </c>
      <c r="M362" s="136">
        <v>3306982.0900000003</v>
      </c>
      <c r="N362" s="136">
        <v>3304704.3600000003</v>
      </c>
      <c r="O362" s="136">
        <v>3315163.7600000002</v>
      </c>
      <c r="P362" s="136">
        <v>3311933.83</v>
      </c>
      <c r="Q362" s="136">
        <v>39515006.810000002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9805737.4100000001</v>
      </c>
      <c r="V362" s="97"/>
    </row>
    <row r="363" spans="2:22" x14ac:dyDescent="0.2">
      <c r="B363" s="95"/>
      <c r="C363" s="98" t="s">
        <v>313</v>
      </c>
      <c r="D363" s="99" t="s">
        <v>314</v>
      </c>
      <c r="E363" s="100">
        <v>3241864.7300000004</v>
      </c>
      <c r="F363" s="100">
        <v>3256152.8500000006</v>
      </c>
      <c r="G363" s="100">
        <v>3257719.83</v>
      </c>
      <c r="H363" s="100">
        <v>3282996.9400000004</v>
      </c>
      <c r="I363" s="100">
        <v>3250975.0300000003</v>
      </c>
      <c r="J363" s="100">
        <v>3250857.54</v>
      </c>
      <c r="K363" s="100">
        <v>3256981.99</v>
      </c>
      <c r="L363" s="100">
        <v>3248673.8600000003</v>
      </c>
      <c r="M363" s="100">
        <v>3246982.0900000003</v>
      </c>
      <c r="N363" s="100">
        <v>3250204.3600000003</v>
      </c>
      <c r="O363" s="100">
        <v>3265163.7600000002</v>
      </c>
      <c r="P363" s="100">
        <v>3252532.0500000003</v>
      </c>
      <c r="Q363" s="100">
        <v>39061105.030000001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9755737.4100000001</v>
      </c>
      <c r="V363" s="97"/>
    </row>
    <row r="364" spans="2:22" x14ac:dyDescent="0.2">
      <c r="B364" s="95"/>
      <c r="C364" s="98" t="s">
        <v>315</v>
      </c>
      <c r="D364" s="99" t="s">
        <v>316</v>
      </c>
      <c r="E364" s="100">
        <v>0</v>
      </c>
      <c r="F364" s="100">
        <v>50000</v>
      </c>
      <c r="G364" s="100">
        <v>0</v>
      </c>
      <c r="H364" s="100">
        <v>50000</v>
      </c>
      <c r="I364" s="100">
        <v>10000</v>
      </c>
      <c r="J364" s="100">
        <v>60000</v>
      </c>
      <c r="K364" s="100">
        <v>0</v>
      </c>
      <c r="L364" s="100">
        <v>60000</v>
      </c>
      <c r="M364" s="100">
        <v>60000</v>
      </c>
      <c r="N364" s="100">
        <v>54500</v>
      </c>
      <c r="O364" s="100">
        <v>50000</v>
      </c>
      <c r="P364" s="100">
        <v>59401.78</v>
      </c>
      <c r="Q364" s="100">
        <v>453901.78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50000</v>
      </c>
      <c r="V364" s="97"/>
    </row>
    <row r="365" spans="2:22" x14ac:dyDescent="0.2">
      <c r="B365" s="95"/>
      <c r="C365" s="133" t="s">
        <v>317</v>
      </c>
      <c r="D365" s="134" t="s">
        <v>318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6"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319</v>
      </c>
      <c r="D366" s="99" t="s">
        <v>318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00"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320</v>
      </c>
      <c r="D367" s="134" t="s">
        <v>321</v>
      </c>
      <c r="E367" s="136">
        <v>1555007.99</v>
      </c>
      <c r="F367" s="136">
        <v>4266676.29</v>
      </c>
      <c r="G367" s="136">
        <v>3404941.04</v>
      </c>
      <c r="H367" s="136">
        <v>3948283.9699999997</v>
      </c>
      <c r="I367" s="136">
        <v>3479117.3000000003</v>
      </c>
      <c r="J367" s="136">
        <v>3433080.0900000003</v>
      </c>
      <c r="K367" s="136">
        <v>4391507.42</v>
      </c>
      <c r="L367" s="136">
        <v>2934308.47</v>
      </c>
      <c r="M367" s="136">
        <v>3550280.27</v>
      </c>
      <c r="N367" s="136">
        <v>3749955.79</v>
      </c>
      <c r="O367" s="136">
        <v>2745120.15</v>
      </c>
      <c r="P367" s="136">
        <v>3420875.07</v>
      </c>
      <c r="Q367" s="136">
        <v>40879153.850000001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9226625.3200000003</v>
      </c>
      <c r="V367" s="97"/>
    </row>
    <row r="368" spans="2:22" x14ac:dyDescent="0.2">
      <c r="B368" s="95"/>
      <c r="C368" s="98" t="s">
        <v>322</v>
      </c>
      <c r="D368" s="99" t="s">
        <v>321</v>
      </c>
      <c r="E368" s="100">
        <v>1555007.99</v>
      </c>
      <c r="F368" s="100">
        <v>4266676.29</v>
      </c>
      <c r="G368" s="100">
        <v>3404941.04</v>
      </c>
      <c r="H368" s="100">
        <v>3948283.9699999997</v>
      </c>
      <c r="I368" s="100">
        <v>3479117.3000000003</v>
      </c>
      <c r="J368" s="100">
        <v>3433080.0900000003</v>
      </c>
      <c r="K368" s="100">
        <v>4391507.42</v>
      </c>
      <c r="L368" s="100">
        <v>2934308.47</v>
      </c>
      <c r="M368" s="100">
        <v>3550280.27</v>
      </c>
      <c r="N368" s="100">
        <v>3749955.79</v>
      </c>
      <c r="O368" s="100">
        <v>2745120.15</v>
      </c>
      <c r="P368" s="100">
        <v>3420875.07</v>
      </c>
      <c r="Q368" s="100">
        <v>40879153.850000001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9226625.3200000003</v>
      </c>
      <c r="V368" s="97"/>
    </row>
    <row r="369" spans="2:22" x14ac:dyDescent="0.2">
      <c r="B369" s="95"/>
      <c r="C369" s="133" t="s">
        <v>323</v>
      </c>
      <c r="D369" s="134" t="s">
        <v>324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6"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325</v>
      </c>
      <c r="D370" s="99" t="s">
        <v>324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00"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326</v>
      </c>
      <c r="D371" s="134" t="s">
        <v>327</v>
      </c>
      <c r="E371" s="136">
        <v>618286.62</v>
      </c>
      <c r="F371" s="136">
        <v>715578.29999999993</v>
      </c>
      <c r="G371" s="136">
        <v>752565.41999999981</v>
      </c>
      <c r="H371" s="136">
        <v>792330.21</v>
      </c>
      <c r="I371" s="136">
        <v>1254968.3499999999</v>
      </c>
      <c r="J371" s="136">
        <v>1280516.17</v>
      </c>
      <c r="K371" s="136">
        <v>1281668.0299999998</v>
      </c>
      <c r="L371" s="136">
        <v>1822263.5599999998</v>
      </c>
      <c r="M371" s="136">
        <v>3409184.16</v>
      </c>
      <c r="N371" s="136">
        <v>1219872.4499999997</v>
      </c>
      <c r="O371" s="136">
        <v>1080907.1800000002</v>
      </c>
      <c r="P371" s="136">
        <v>1033350.0099999998</v>
      </c>
      <c r="Q371" s="136">
        <v>15261490.459999999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2086430.3399999999</v>
      </c>
      <c r="V371" s="97"/>
    </row>
    <row r="372" spans="2:22" x14ac:dyDescent="0.2">
      <c r="B372" s="95"/>
      <c r="C372" s="98" t="s">
        <v>328</v>
      </c>
      <c r="D372" s="99" t="s">
        <v>327</v>
      </c>
      <c r="E372" s="100">
        <v>618286.62</v>
      </c>
      <c r="F372" s="100">
        <v>715578.29999999993</v>
      </c>
      <c r="G372" s="100">
        <v>752565.41999999981</v>
      </c>
      <c r="H372" s="100">
        <v>792330.21</v>
      </c>
      <c r="I372" s="100">
        <v>1254968.3499999999</v>
      </c>
      <c r="J372" s="100">
        <v>1280516.17</v>
      </c>
      <c r="K372" s="100">
        <v>1281668.0299999998</v>
      </c>
      <c r="L372" s="100">
        <v>1822263.5599999998</v>
      </c>
      <c r="M372" s="100">
        <v>3409184.16</v>
      </c>
      <c r="N372" s="100">
        <v>1219872.4499999997</v>
      </c>
      <c r="O372" s="100">
        <v>1080907.1800000002</v>
      </c>
      <c r="P372" s="100">
        <v>1033350.0099999998</v>
      </c>
      <c r="Q372" s="100">
        <v>15261490.459999999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2086430.3399999999</v>
      </c>
      <c r="V372" s="97"/>
    </row>
    <row r="373" spans="2:22" x14ac:dyDescent="0.2">
      <c r="B373" s="95"/>
      <c r="C373" s="131" t="s">
        <v>329</v>
      </c>
      <c r="D373" s="132" t="s">
        <v>330</v>
      </c>
      <c r="E373" s="135">
        <v>77581354.210000008</v>
      </c>
      <c r="F373" s="135">
        <v>88156486.200000003</v>
      </c>
      <c r="G373" s="135">
        <v>88254841.469999999</v>
      </c>
      <c r="H373" s="135">
        <v>87510354.349999994</v>
      </c>
      <c r="I373" s="135">
        <v>87275754.379999995</v>
      </c>
      <c r="J373" s="135">
        <v>90530755.719999999</v>
      </c>
      <c r="K373" s="135">
        <v>89333346.140000015</v>
      </c>
      <c r="L373" s="135">
        <v>89410123.159999996</v>
      </c>
      <c r="M373" s="135">
        <v>87983277.320000023</v>
      </c>
      <c r="N373" s="135">
        <v>88253319.219999984</v>
      </c>
      <c r="O373" s="135">
        <v>88477296.480000019</v>
      </c>
      <c r="P373" s="135">
        <v>82481239.210000008</v>
      </c>
      <c r="Q373" s="135">
        <v>1045248147.8600001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253992681.88000003</v>
      </c>
      <c r="V373" s="97"/>
    </row>
    <row r="374" spans="2:22" x14ac:dyDescent="0.2">
      <c r="B374" s="95"/>
      <c r="C374" s="133" t="s">
        <v>331</v>
      </c>
      <c r="D374" s="134" t="s">
        <v>332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333</v>
      </c>
      <c r="D375" s="99" t="s">
        <v>334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00"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335</v>
      </c>
      <c r="D376" s="99" t="s">
        <v>336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00"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337</v>
      </c>
      <c r="D377" s="134" t="s">
        <v>338</v>
      </c>
      <c r="E377" s="136">
        <v>51975256.760000005</v>
      </c>
      <c r="F377" s="136">
        <v>61780477.170000009</v>
      </c>
      <c r="G377" s="136">
        <v>61745982.940000013</v>
      </c>
      <c r="H377" s="136">
        <v>61705875.550000004</v>
      </c>
      <c r="I377" s="136">
        <v>61617267.170000009</v>
      </c>
      <c r="J377" s="136">
        <v>64913581.910000011</v>
      </c>
      <c r="K377" s="136">
        <v>63788976.460000008</v>
      </c>
      <c r="L377" s="136">
        <v>63919199.31000001</v>
      </c>
      <c r="M377" s="136">
        <v>63928590.010000013</v>
      </c>
      <c r="N377" s="136">
        <v>64823120.290000007</v>
      </c>
      <c r="O377" s="136">
        <v>64810084.370000012</v>
      </c>
      <c r="P377" s="136">
        <v>58923078.700000018</v>
      </c>
      <c r="Q377" s="136">
        <v>743931490.6400001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175501716.87</v>
      </c>
      <c r="V377" s="97"/>
    </row>
    <row r="378" spans="2:22" x14ac:dyDescent="0.2">
      <c r="B378" s="95"/>
      <c r="C378" s="98" t="s">
        <v>339</v>
      </c>
      <c r="D378" s="99" t="s">
        <v>338</v>
      </c>
      <c r="E378" s="100">
        <v>51975256.760000005</v>
      </c>
      <c r="F378" s="100">
        <v>61780477.170000009</v>
      </c>
      <c r="G378" s="100">
        <v>61745982.940000013</v>
      </c>
      <c r="H378" s="100">
        <v>61705875.550000004</v>
      </c>
      <c r="I378" s="100">
        <v>61617267.170000009</v>
      </c>
      <c r="J378" s="100">
        <v>64913581.910000011</v>
      </c>
      <c r="K378" s="100">
        <v>63788976.460000008</v>
      </c>
      <c r="L378" s="100">
        <v>63919199.31000001</v>
      </c>
      <c r="M378" s="100">
        <v>63928590.010000013</v>
      </c>
      <c r="N378" s="100">
        <v>64823120.290000007</v>
      </c>
      <c r="O378" s="100">
        <v>64810084.370000012</v>
      </c>
      <c r="P378" s="100">
        <v>58923078.700000018</v>
      </c>
      <c r="Q378" s="100">
        <v>743931490.6400001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175501716.87</v>
      </c>
      <c r="V378" s="97"/>
    </row>
    <row r="379" spans="2:22" x14ac:dyDescent="0.2">
      <c r="B379" s="95"/>
      <c r="C379" s="133" t="s">
        <v>340</v>
      </c>
      <c r="D379" s="134" t="s">
        <v>341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6"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342</v>
      </c>
      <c r="D380" s="99" t="s">
        <v>341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00"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343</v>
      </c>
      <c r="D381" s="134" t="s">
        <v>344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345</v>
      </c>
      <c r="D382" s="99" t="s">
        <v>344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00"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346</v>
      </c>
      <c r="D383" s="134" t="s">
        <v>347</v>
      </c>
      <c r="E383" s="136">
        <v>4446116.3500000006</v>
      </c>
      <c r="F383" s="136">
        <v>4931438</v>
      </c>
      <c r="G383" s="136">
        <v>5479189.6799999997</v>
      </c>
      <c r="H383" s="136">
        <v>5657331.9400000004</v>
      </c>
      <c r="I383" s="136">
        <v>5430483.0200000005</v>
      </c>
      <c r="J383" s="136">
        <v>5341592.8500000006</v>
      </c>
      <c r="K383" s="136">
        <v>5336382.2100000009</v>
      </c>
      <c r="L383" s="136">
        <v>5360274.84</v>
      </c>
      <c r="M383" s="136">
        <v>3716012.22</v>
      </c>
      <c r="N383" s="136">
        <v>3146454.2400000007</v>
      </c>
      <c r="O383" s="136">
        <v>3070426.24</v>
      </c>
      <c r="P383" s="136">
        <v>3209958.0300000003</v>
      </c>
      <c r="Q383" s="136">
        <v>55125659.620000005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14856744.030000001</v>
      </c>
      <c r="V383" s="97"/>
    </row>
    <row r="384" spans="2:22" x14ac:dyDescent="0.2">
      <c r="B384" s="95"/>
      <c r="C384" s="98" t="s">
        <v>348</v>
      </c>
      <c r="D384" s="99" t="s">
        <v>347</v>
      </c>
      <c r="E384" s="100">
        <v>4446116.3500000006</v>
      </c>
      <c r="F384" s="100">
        <v>4931438</v>
      </c>
      <c r="G384" s="100">
        <v>5479189.6799999997</v>
      </c>
      <c r="H384" s="100">
        <v>5657331.9400000004</v>
      </c>
      <c r="I384" s="100">
        <v>5430483.0200000005</v>
      </c>
      <c r="J384" s="100">
        <v>5341592.8500000006</v>
      </c>
      <c r="K384" s="100">
        <v>5336382.2100000009</v>
      </c>
      <c r="L384" s="100">
        <v>5360274.84</v>
      </c>
      <c r="M384" s="100">
        <v>3716012.22</v>
      </c>
      <c r="N384" s="100">
        <v>3146454.2400000007</v>
      </c>
      <c r="O384" s="100">
        <v>3070426.24</v>
      </c>
      <c r="P384" s="100">
        <v>3209958.0300000003</v>
      </c>
      <c r="Q384" s="100">
        <v>55125659.620000005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14856744.030000001</v>
      </c>
      <c r="V384" s="97"/>
    </row>
    <row r="385" spans="2:22" x14ac:dyDescent="0.2">
      <c r="B385" s="95"/>
      <c r="C385" s="133" t="s">
        <v>349</v>
      </c>
      <c r="D385" s="134" t="s">
        <v>350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351</v>
      </c>
      <c r="D386" s="99" t="s">
        <v>350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00"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352</v>
      </c>
      <c r="D387" s="134" t="s">
        <v>353</v>
      </c>
      <c r="E387" s="136">
        <v>43708.89</v>
      </c>
      <c r="F387" s="136">
        <v>44658.89</v>
      </c>
      <c r="G387" s="136">
        <v>37909.910000000003</v>
      </c>
      <c r="H387" s="136">
        <v>37908.910000000003</v>
      </c>
      <c r="I387" s="136">
        <v>37904.83</v>
      </c>
      <c r="J387" s="136">
        <v>38185.21</v>
      </c>
      <c r="K387" s="136">
        <v>37962.61</v>
      </c>
      <c r="L387" s="136">
        <v>37964.629999999997</v>
      </c>
      <c r="M387" s="136">
        <v>37708.89</v>
      </c>
      <c r="N387" s="136">
        <v>38267.82</v>
      </c>
      <c r="O387" s="136">
        <v>37708.89</v>
      </c>
      <c r="P387" s="136">
        <v>38267.520000000004</v>
      </c>
      <c r="Q387" s="136">
        <v>468157.00000000006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126277.69</v>
      </c>
      <c r="V387" s="97"/>
    </row>
    <row r="388" spans="2:22" x14ac:dyDescent="0.2">
      <c r="B388" s="95"/>
      <c r="C388" s="98" t="s">
        <v>354</v>
      </c>
      <c r="D388" s="99" t="s">
        <v>353</v>
      </c>
      <c r="E388" s="100">
        <v>43708.89</v>
      </c>
      <c r="F388" s="100">
        <v>44658.89</v>
      </c>
      <c r="G388" s="100">
        <v>37909.910000000003</v>
      </c>
      <c r="H388" s="100">
        <v>37908.910000000003</v>
      </c>
      <c r="I388" s="100">
        <v>37904.83</v>
      </c>
      <c r="J388" s="100">
        <v>38185.21</v>
      </c>
      <c r="K388" s="100">
        <v>37962.61</v>
      </c>
      <c r="L388" s="100">
        <v>37964.629999999997</v>
      </c>
      <c r="M388" s="100">
        <v>37708.89</v>
      </c>
      <c r="N388" s="100">
        <v>38267.82</v>
      </c>
      <c r="O388" s="100">
        <v>37708.89</v>
      </c>
      <c r="P388" s="100">
        <v>38267.520000000004</v>
      </c>
      <c r="Q388" s="100">
        <v>468157.00000000006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126277.69</v>
      </c>
      <c r="V388" s="97"/>
    </row>
    <row r="389" spans="2:22" x14ac:dyDescent="0.2">
      <c r="B389" s="95"/>
      <c r="C389" s="133" t="s">
        <v>355</v>
      </c>
      <c r="D389" s="134" t="s">
        <v>356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6"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357</v>
      </c>
      <c r="D390" s="99" t="s">
        <v>356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00"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358</v>
      </c>
      <c r="D391" s="134" t="s">
        <v>359</v>
      </c>
      <c r="E391" s="136">
        <v>21116272.209999993</v>
      </c>
      <c r="F391" s="136">
        <v>21399912.139999997</v>
      </c>
      <c r="G391" s="136">
        <v>20991758.939999994</v>
      </c>
      <c r="H391" s="136">
        <v>20109237.949999992</v>
      </c>
      <c r="I391" s="136">
        <v>20190099.359999992</v>
      </c>
      <c r="J391" s="136">
        <v>20237395.75</v>
      </c>
      <c r="K391" s="136">
        <v>20170024.859999996</v>
      </c>
      <c r="L391" s="136">
        <v>20092684.379999995</v>
      </c>
      <c r="M391" s="136">
        <v>20300966.199999996</v>
      </c>
      <c r="N391" s="136">
        <v>20245476.869999994</v>
      </c>
      <c r="O391" s="136">
        <v>20559076.98</v>
      </c>
      <c r="P391" s="136">
        <v>20309934.959999993</v>
      </c>
      <c r="Q391" s="136">
        <v>245722840.5999999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63507943.289999992</v>
      </c>
      <c r="V391" s="97"/>
    </row>
    <row r="392" spans="2:22" x14ac:dyDescent="0.2">
      <c r="B392" s="95"/>
      <c r="C392" s="98" t="s">
        <v>360</v>
      </c>
      <c r="D392" s="99" t="s">
        <v>359</v>
      </c>
      <c r="E392" s="100">
        <v>21116272.209999993</v>
      </c>
      <c r="F392" s="100">
        <v>21399912.139999997</v>
      </c>
      <c r="G392" s="100">
        <v>20991758.939999994</v>
      </c>
      <c r="H392" s="100">
        <v>20109237.949999992</v>
      </c>
      <c r="I392" s="100">
        <v>20190099.359999992</v>
      </c>
      <c r="J392" s="100">
        <v>20237395.75</v>
      </c>
      <c r="K392" s="100">
        <v>20170024.859999996</v>
      </c>
      <c r="L392" s="100">
        <v>20092684.379999995</v>
      </c>
      <c r="M392" s="100">
        <v>20300966.199999996</v>
      </c>
      <c r="N392" s="100">
        <v>20245476.869999994</v>
      </c>
      <c r="O392" s="100">
        <v>20559076.98</v>
      </c>
      <c r="P392" s="100">
        <v>20309934.959999993</v>
      </c>
      <c r="Q392" s="100">
        <v>245722840.5999999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63507943.289999992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+wZzj5bQzstAzvKU7wflQe4ilof15ulaiXllA4rqUDXwFSQMD5Z+PHyjoY9JKDTQHXaX5QNfd6Rr+35xH1JQDQ==" saltValue="o4Fi1nMHiOjLh7iCVz0qDQ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2024-05-08T05:42:57Z</dcterms:modified>
</cp:coreProperties>
</file>